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9720" windowHeight="7050" tabRatio="756" activeTab="1"/>
  </bookViews>
  <sheets>
    <sheet name="IMPositions" sheetId="1" r:id="rId1"/>
    <sheet name="sb Houston" sheetId="12" r:id="rId2"/>
    <sheet name="TEMPREVISED" sheetId="13" r:id="rId3"/>
    <sheet name="Template" sheetId="2" r:id="rId4"/>
    <sheet name="Houston" sheetId="7" r:id="rId5"/>
    <sheet name="BC GD" sheetId="11" r:id="rId6"/>
    <sheet name="Opt GD" sheetId="10" r:id="rId7"/>
    <sheet name="AB Fin" sheetId="9" r:id="rId8"/>
    <sheet name="AB GD" sheetId="8" r:id="rId9"/>
    <sheet name="Summary" sheetId="3" r:id="rId10"/>
    <sheet name="West Cash" sheetId="4" r:id="rId11"/>
    <sheet name="BC Cash" sheetId="5" r:id="rId12"/>
  </sheets>
  <definedNames>
    <definedName name="_xlnm.Print_Area" localSheetId="11">'BC Cash'!$A$3:$M$11</definedName>
    <definedName name="_xlnm.Print_Area" localSheetId="0">IMPositions!$A$14:$J$56</definedName>
    <definedName name="_xlnm.Print_Area" localSheetId="9">Summary!$A$1:$AG$23</definedName>
    <definedName name="_xlnm.Print_Area" localSheetId="3">Template!$A$1:$L$29</definedName>
    <definedName name="_xlnm.Print_Area" localSheetId="10">'West Cash'!$A$8:$W$18</definedName>
  </definedNames>
  <calcPr calcId="0" calcMode="manual" calcCompleted="0" calcOnSave="0"/>
  <pivotCaches>
    <pivotCache cacheId="0" r:id="rId13"/>
  </pivotCaches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4" i="9"/>
  <c r="A2" i="5"/>
  <c r="C8" i="11"/>
  <c r="D8" i="11"/>
  <c r="E8" i="11"/>
  <c r="H8" i="11"/>
  <c r="J8" i="11"/>
  <c r="H9" i="11"/>
  <c r="J9" i="11"/>
  <c r="J12" i="11"/>
  <c r="A26" i="1"/>
  <c r="A33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50" i="1"/>
  <c r="C50" i="1"/>
  <c r="G50" i="1"/>
  <c r="I50" i="1"/>
  <c r="B51" i="1"/>
  <c r="C51" i="1"/>
  <c r="D51" i="1"/>
  <c r="E51" i="1"/>
  <c r="F51" i="1"/>
  <c r="G51" i="1"/>
  <c r="I51" i="1"/>
  <c r="G52" i="1"/>
  <c r="I52" i="1"/>
  <c r="I53" i="1"/>
  <c r="B54" i="1"/>
  <c r="C54" i="1"/>
  <c r="D54" i="1"/>
  <c r="E54" i="1"/>
  <c r="F54" i="1"/>
  <c r="G54" i="1"/>
  <c r="I54" i="1"/>
  <c r="B56" i="1"/>
  <c r="C56" i="1"/>
  <c r="D56" i="1"/>
  <c r="E56" i="1"/>
  <c r="G56" i="1"/>
  <c r="I56" i="1"/>
  <c r="I8" i="10"/>
  <c r="L8" i="10"/>
  <c r="I9" i="10"/>
  <c r="L9" i="10"/>
  <c r="L11" i="10"/>
  <c r="A4" i="12"/>
  <c r="AC7" i="12"/>
  <c r="AE7" i="12"/>
  <c r="E12" i="12"/>
  <c r="G12" i="12"/>
  <c r="I12" i="12"/>
  <c r="K12" i="12"/>
  <c r="M12" i="12"/>
  <c r="AC12" i="12"/>
  <c r="AE12" i="12"/>
  <c r="AG12" i="12"/>
  <c r="E13" i="12"/>
  <c r="G13" i="12"/>
  <c r="I13" i="12"/>
  <c r="K13" i="12"/>
  <c r="M13" i="12"/>
  <c r="AC13" i="12"/>
  <c r="AE13" i="12"/>
  <c r="AG13" i="12"/>
  <c r="E14" i="12"/>
  <c r="G14" i="12"/>
  <c r="I14" i="12"/>
  <c r="K14" i="12"/>
  <c r="M14" i="12"/>
  <c r="AC14" i="12"/>
  <c r="AE14" i="12"/>
  <c r="AG14" i="12"/>
  <c r="E15" i="12"/>
  <c r="G15" i="12"/>
  <c r="I15" i="12"/>
  <c r="K15" i="12"/>
  <c r="M15" i="12"/>
  <c r="AC15" i="12"/>
  <c r="AE15" i="12"/>
  <c r="AG15" i="12"/>
  <c r="E16" i="12"/>
  <c r="G16" i="12"/>
  <c r="I16" i="12"/>
  <c r="K16" i="12"/>
  <c r="M16" i="12"/>
  <c r="AC16" i="12"/>
  <c r="AE16" i="12"/>
  <c r="AG16" i="12"/>
  <c r="E17" i="12"/>
  <c r="G17" i="12"/>
  <c r="I17" i="12"/>
  <c r="K17" i="12"/>
  <c r="M17" i="12"/>
  <c r="AC17" i="12"/>
  <c r="AE17" i="12"/>
  <c r="AG17" i="12"/>
  <c r="AC19" i="12"/>
  <c r="AC20" i="12"/>
  <c r="AC21" i="12"/>
  <c r="C9" i="3"/>
  <c r="E9" i="3"/>
  <c r="I9" i="3"/>
  <c r="K9" i="3"/>
  <c r="M9" i="3"/>
  <c r="O9" i="3"/>
  <c r="AA9" i="3"/>
  <c r="AC9" i="3"/>
  <c r="AG9" i="3"/>
  <c r="C10" i="3"/>
  <c r="E10" i="3"/>
  <c r="I10" i="3"/>
  <c r="K10" i="3"/>
  <c r="M10" i="3"/>
  <c r="O10" i="3"/>
  <c r="AA10" i="3"/>
  <c r="AC10" i="3"/>
  <c r="AG10" i="3"/>
  <c r="C11" i="3"/>
  <c r="E11" i="3"/>
  <c r="G11" i="3"/>
  <c r="I11" i="3"/>
  <c r="K11" i="3"/>
  <c r="O11" i="3"/>
  <c r="AA11" i="3"/>
  <c r="AC11" i="3"/>
  <c r="AG11" i="3"/>
  <c r="C12" i="3"/>
  <c r="E12" i="3"/>
  <c r="G12" i="3"/>
  <c r="I12" i="3"/>
  <c r="K12" i="3"/>
  <c r="O12" i="3"/>
  <c r="AA12" i="3"/>
  <c r="AC12" i="3"/>
  <c r="AG12" i="3"/>
  <c r="C13" i="3"/>
  <c r="E13" i="3"/>
  <c r="G13" i="3"/>
  <c r="I13" i="3"/>
  <c r="K13" i="3"/>
  <c r="O13" i="3"/>
  <c r="AA13" i="3"/>
  <c r="AC13" i="3"/>
  <c r="AG13" i="3"/>
  <c r="C14" i="3"/>
  <c r="E14" i="3"/>
  <c r="G14" i="3"/>
  <c r="I14" i="3"/>
  <c r="K14" i="3"/>
  <c r="O14" i="3"/>
  <c r="AA14" i="3"/>
  <c r="AC14" i="3"/>
  <c r="AG14" i="3"/>
  <c r="C15" i="3"/>
  <c r="E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A17" i="3"/>
  <c r="C18" i="3"/>
  <c r="AA18" i="3"/>
  <c r="C19" i="3"/>
  <c r="C20" i="3"/>
  <c r="C22" i="3"/>
  <c r="K2" i="2"/>
  <c r="M2" i="2"/>
  <c r="R2" i="2"/>
  <c r="K3" i="2"/>
  <c r="M3" i="2"/>
  <c r="R3" i="2"/>
  <c r="K4" i="2"/>
  <c r="M4" i="2"/>
  <c r="R4" i="2"/>
  <c r="K5" i="2"/>
  <c r="M5" i="2"/>
  <c r="R5" i="2"/>
  <c r="K6" i="2"/>
  <c r="M6" i="2"/>
  <c r="R6" i="2"/>
  <c r="K7" i="2"/>
  <c r="M7" i="2"/>
  <c r="R7" i="2"/>
  <c r="K8" i="2"/>
  <c r="M8" i="2"/>
  <c r="R8" i="2"/>
  <c r="K9" i="2"/>
  <c r="M9" i="2"/>
  <c r="R9" i="2"/>
  <c r="K10" i="2"/>
  <c r="M10" i="2"/>
  <c r="R10" i="2"/>
  <c r="K11" i="2"/>
  <c r="M11" i="2"/>
  <c r="R11" i="2"/>
  <c r="K12" i="2"/>
  <c r="M12" i="2"/>
  <c r="R12" i="2"/>
  <c r="K13" i="2"/>
  <c r="M13" i="2"/>
  <c r="R13" i="2"/>
  <c r="K14" i="2"/>
  <c r="M14" i="2"/>
  <c r="R14" i="2"/>
  <c r="K15" i="2"/>
  <c r="M15" i="2"/>
  <c r="R15" i="2"/>
  <c r="K16" i="2"/>
  <c r="M16" i="2"/>
  <c r="R16" i="2"/>
  <c r="K17" i="2"/>
  <c r="M17" i="2"/>
  <c r="R17" i="2"/>
  <c r="K18" i="2"/>
  <c r="M18" i="2"/>
  <c r="R18" i="2"/>
  <c r="K19" i="2"/>
  <c r="M19" i="2"/>
  <c r="R19" i="2"/>
  <c r="K20" i="2"/>
  <c r="M20" i="2"/>
  <c r="R20" i="2"/>
  <c r="K21" i="2"/>
  <c r="M21" i="2"/>
  <c r="R21" i="2"/>
  <c r="K22" i="2"/>
  <c r="M22" i="2"/>
  <c r="R22" i="2"/>
  <c r="K23" i="2"/>
  <c r="M23" i="2"/>
  <c r="R23" i="2"/>
  <c r="K24" i="2"/>
  <c r="M24" i="2"/>
  <c r="R24" i="2"/>
  <c r="K25" i="2"/>
  <c r="M25" i="2"/>
  <c r="R25" i="2"/>
  <c r="K26" i="2"/>
  <c r="M26" i="2"/>
  <c r="R26" i="2"/>
  <c r="K27" i="2"/>
  <c r="M27" i="2"/>
  <c r="R27" i="2"/>
  <c r="K28" i="2"/>
  <c r="M28" i="2"/>
  <c r="R28" i="2"/>
  <c r="R29" i="2"/>
  <c r="A2" i="13"/>
  <c r="E2" i="13"/>
  <c r="K2" i="13"/>
  <c r="U2" i="13"/>
  <c r="AC2" i="13"/>
  <c r="AD2" i="13"/>
  <c r="A3" i="13"/>
  <c r="E3" i="13"/>
  <c r="K3" i="13"/>
  <c r="U3" i="13"/>
  <c r="AC3" i="13"/>
  <c r="AD3" i="13"/>
  <c r="A4" i="13"/>
  <c r="E4" i="13"/>
  <c r="K4" i="13"/>
  <c r="U4" i="13"/>
  <c r="AC4" i="13"/>
  <c r="AD4" i="13"/>
  <c r="A5" i="13"/>
  <c r="E5" i="13"/>
  <c r="K5" i="13"/>
  <c r="U5" i="13"/>
  <c r="AC5" i="13"/>
  <c r="AD5" i="13"/>
  <c r="A6" i="13"/>
  <c r="E6" i="13"/>
  <c r="K6" i="13"/>
  <c r="U6" i="13"/>
  <c r="AC6" i="13"/>
  <c r="AD6" i="13"/>
  <c r="A7" i="13"/>
  <c r="E7" i="13"/>
  <c r="K7" i="13"/>
  <c r="U7" i="13"/>
  <c r="AC7" i="13"/>
  <c r="AD7" i="13"/>
  <c r="A8" i="13"/>
  <c r="E8" i="13"/>
  <c r="K8" i="13"/>
  <c r="U8" i="13"/>
  <c r="AC8" i="13"/>
  <c r="AD8" i="13"/>
  <c r="A9" i="13"/>
  <c r="E9" i="13"/>
  <c r="K9" i="13"/>
  <c r="U9" i="13"/>
  <c r="AC9" i="13"/>
  <c r="AD9" i="13"/>
  <c r="A10" i="13"/>
  <c r="E10" i="13"/>
  <c r="K10" i="13"/>
  <c r="U10" i="13"/>
  <c r="AC10" i="13"/>
  <c r="AD10" i="13"/>
  <c r="A11" i="13"/>
  <c r="E11" i="13"/>
  <c r="K11" i="13"/>
  <c r="U11" i="13"/>
  <c r="AC11" i="13"/>
  <c r="AD11" i="13"/>
  <c r="A12" i="13"/>
  <c r="E12" i="13"/>
  <c r="K12" i="13"/>
  <c r="U12" i="13"/>
  <c r="AC12" i="13"/>
  <c r="AD12" i="13"/>
  <c r="A13" i="13"/>
  <c r="E13" i="13"/>
  <c r="K13" i="13"/>
  <c r="U13" i="13"/>
  <c r="AC13" i="13"/>
  <c r="AD13" i="13"/>
  <c r="A14" i="13"/>
  <c r="E14" i="13"/>
  <c r="K14" i="13"/>
  <c r="U14" i="13"/>
  <c r="AC14" i="13"/>
  <c r="AD14" i="13"/>
  <c r="A15" i="13"/>
  <c r="E15" i="13"/>
  <c r="K15" i="13"/>
  <c r="U15" i="13"/>
  <c r="AC15" i="13"/>
  <c r="AD15" i="13"/>
  <c r="A16" i="13"/>
  <c r="E16" i="13"/>
  <c r="K16" i="13"/>
  <c r="U16" i="13"/>
  <c r="AC16" i="13"/>
  <c r="AD16" i="13"/>
  <c r="A17" i="13"/>
  <c r="E17" i="13"/>
  <c r="K17" i="13"/>
  <c r="U17" i="13"/>
  <c r="AC17" i="13"/>
  <c r="AD17" i="13"/>
  <c r="A18" i="13"/>
  <c r="E18" i="13"/>
  <c r="K18" i="13"/>
  <c r="U18" i="13"/>
  <c r="AC18" i="13"/>
  <c r="AD18" i="13"/>
  <c r="A19" i="13"/>
  <c r="E19" i="13"/>
  <c r="K19" i="13"/>
  <c r="U19" i="13"/>
  <c r="AC19" i="13"/>
  <c r="AD19" i="13"/>
  <c r="A20" i="13"/>
  <c r="E20" i="13"/>
  <c r="K20" i="13"/>
  <c r="U20" i="13"/>
  <c r="AC20" i="13"/>
  <c r="AD20" i="13"/>
  <c r="A21" i="13"/>
  <c r="E21" i="13"/>
  <c r="K21" i="13"/>
  <c r="U21" i="13"/>
  <c r="AC21" i="13"/>
  <c r="AD21" i="13"/>
  <c r="A22" i="13"/>
  <c r="E22" i="13"/>
  <c r="K22" i="13"/>
  <c r="U22" i="13"/>
  <c r="AC22" i="13"/>
  <c r="AD22" i="13"/>
  <c r="A23" i="13"/>
  <c r="E23" i="13"/>
  <c r="K23" i="13"/>
  <c r="U23" i="13"/>
  <c r="AC23" i="13"/>
  <c r="AD23" i="13"/>
  <c r="A24" i="13"/>
  <c r="E24" i="13"/>
  <c r="K24" i="13"/>
  <c r="U24" i="13"/>
  <c r="AC24" i="13"/>
  <c r="AD24" i="13"/>
  <c r="A25" i="13"/>
  <c r="E25" i="13"/>
  <c r="K25" i="13"/>
  <c r="U25" i="13"/>
  <c r="AC25" i="13"/>
  <c r="AD25" i="13"/>
  <c r="A26" i="13"/>
  <c r="E26" i="13"/>
  <c r="K26" i="13"/>
  <c r="U26" i="13"/>
  <c r="AC26" i="13"/>
  <c r="AD26" i="13"/>
  <c r="A27" i="13"/>
  <c r="E27" i="13"/>
  <c r="K27" i="13"/>
  <c r="U27" i="13"/>
  <c r="AC27" i="13"/>
  <c r="AD27" i="13"/>
  <c r="A28" i="13"/>
  <c r="E28" i="13"/>
  <c r="K28" i="13"/>
  <c r="U28" i="13"/>
  <c r="AC28" i="13"/>
  <c r="AD28" i="13"/>
  <c r="M3" i="4"/>
</calcChain>
</file>

<file path=xl/sharedStrings.xml><?xml version="1.0" encoding="utf-8"?>
<sst xmlns="http://schemas.openxmlformats.org/spreadsheetml/2006/main" count="1114" uniqueCount="202">
  <si>
    <t>Sum of Delta</t>
  </si>
  <si>
    <t>ref_dt</t>
  </si>
  <si>
    <t>Location</t>
  </si>
  <si>
    <t>CGPR-AECO/BASIS</t>
  </si>
  <si>
    <t>GDP-HEHUB</t>
  </si>
  <si>
    <t>IF-NTHWST/CANBR</t>
  </si>
  <si>
    <t>IF-NWPL-ROCK/CA</t>
  </si>
  <si>
    <t>NG</t>
  </si>
  <si>
    <t>NGI-MALIN/FP</t>
  </si>
  <si>
    <t>NGMR-AECO/C</t>
  </si>
  <si>
    <t>STATION2/US$</t>
  </si>
  <si>
    <t>Nymex Equiv - contracts</t>
  </si>
  <si>
    <t>Total</t>
  </si>
  <si>
    <t>Basis - Equivalent</t>
  </si>
  <si>
    <t>Price</t>
  </si>
  <si>
    <t>Book_ID</t>
  </si>
  <si>
    <t>book_type_cd</t>
  </si>
  <si>
    <t>reg_cd</t>
  </si>
  <si>
    <t>instr</t>
  </si>
  <si>
    <t>commodity</t>
  </si>
  <si>
    <t>F/P</t>
  </si>
  <si>
    <t>E/O</t>
  </si>
  <si>
    <t>ctrparty_cd</t>
  </si>
  <si>
    <t>Delta</t>
  </si>
  <si>
    <t>Gamma</t>
  </si>
  <si>
    <t>Gross_pos</t>
  </si>
  <si>
    <t>Crv_shift</t>
  </si>
  <si>
    <t>Baseline P/L</t>
  </si>
  <si>
    <t>IMCAN-ERMS-XL-PRC</t>
  </si>
  <si>
    <t>P</t>
  </si>
  <si>
    <t>DESK</t>
  </si>
  <si>
    <t>S</t>
  </si>
  <si>
    <t>F</t>
  </si>
  <si>
    <t>O</t>
  </si>
  <si>
    <t>IMCAN</t>
  </si>
  <si>
    <t>IMCAN-ERMS-XL-GDL</t>
  </si>
  <si>
    <t>G</t>
  </si>
  <si>
    <t xml:space="preserve"> CANADA INTRA-MONTH POSITION REPORT (contracts)</t>
  </si>
  <si>
    <t>End of Day:</t>
  </si>
  <si>
    <t>Contracts</t>
  </si>
  <si>
    <t>Total Alberta</t>
  </si>
  <si>
    <t>Nymex</t>
  </si>
  <si>
    <t>Henry Hub</t>
  </si>
  <si>
    <t>Sumas</t>
  </si>
  <si>
    <t>Stn2</t>
  </si>
  <si>
    <t>Chicago</t>
  </si>
  <si>
    <t>Malin</t>
  </si>
  <si>
    <t>Stanfield</t>
  </si>
  <si>
    <t>Rockies</t>
  </si>
  <si>
    <t>Fixed Price</t>
  </si>
  <si>
    <t>Total
Fixed
Price</t>
  </si>
  <si>
    <t>ROM</t>
  </si>
  <si>
    <t>Check - s/b zero</t>
  </si>
  <si>
    <t>summary page does not equal west plus bc</t>
  </si>
  <si>
    <t>summary page does not equal total of template</t>
  </si>
  <si>
    <t xml:space="preserve">   ALBERTA POSITION REPORT</t>
  </si>
  <si>
    <t>MMBtu's per day</t>
  </si>
  <si>
    <t>Price Risk</t>
  </si>
  <si>
    <t>Daily Fixed Price</t>
  </si>
  <si>
    <t>Monthly Fixed Price</t>
  </si>
  <si>
    <t>Fixed Price Position</t>
  </si>
  <si>
    <t>BC CASH DESK POSITION REPORTS (Contracts)</t>
  </si>
  <si>
    <t>Aeco MI
Fixed Price</t>
  </si>
  <si>
    <t>Aeco DI
Fixed Price</t>
  </si>
  <si>
    <t>TOTAL</t>
  </si>
  <si>
    <t xml:space="preserve">Yesterday's </t>
  </si>
  <si>
    <t>Change</t>
  </si>
  <si>
    <t>TIME BUCKET/KEY:</t>
  </si>
  <si>
    <t>REPORT REGION</t>
  </si>
  <si>
    <t>RISK TYPE</t>
  </si>
  <si>
    <t xml:space="preserve">   (Positions in Cont. Equiv.)     From:</t>
  </si>
  <si>
    <t>Total ECT</t>
  </si>
  <si>
    <t>Prior Day</t>
  </si>
  <si>
    <t>To:</t>
  </si>
  <si>
    <t xml:space="preserve">         Gas Daily</t>
  </si>
  <si>
    <t xml:space="preserve">         Basis - Notional</t>
  </si>
  <si>
    <t>D</t>
  </si>
  <si>
    <t xml:space="preserve">         Basis - Equivalent</t>
  </si>
  <si>
    <t xml:space="preserve">         Price</t>
  </si>
  <si>
    <t>TOTAL:</t>
  </si>
  <si>
    <t xml:space="preserve"> CANADA (INTRAMONTH)</t>
  </si>
  <si>
    <t xml:space="preserve">         Physical</t>
  </si>
  <si>
    <t>IMCANADA</t>
  </si>
  <si>
    <t>PHY</t>
  </si>
  <si>
    <t>ALBERTA GAS DAILY POSITIONS</t>
  </si>
  <si>
    <t>GERI'S BOOK</t>
  </si>
  <si>
    <t>AECOUS</t>
  </si>
  <si>
    <t>HEHUB</t>
  </si>
  <si>
    <t>NGMR/AECO/C</t>
  </si>
  <si>
    <t>SUMMARY OF POSITIONS - CONTRACTS</t>
  </si>
  <si>
    <t>DETAIL OF POSITIONS - CONTRACTS</t>
  </si>
  <si>
    <t>OPTION GAS DAILY POSITIONS</t>
  </si>
  <si>
    <t>BC GAS DAILY POSITIONS</t>
  </si>
  <si>
    <t>AECO-PHYOPT</t>
  </si>
  <si>
    <t>GJOPTION</t>
  </si>
  <si>
    <t>Includes the following positions:</t>
  </si>
  <si>
    <t xml:space="preserve">  BC GD</t>
  </si>
  <si>
    <t xml:space="preserve">  Opt GD</t>
  </si>
  <si>
    <t xml:space="preserve">  AB Fin</t>
  </si>
  <si>
    <t xml:space="preserve">  AB GD</t>
  </si>
  <si>
    <t xml:space="preserve">  Total</t>
  </si>
  <si>
    <t>AECO</t>
  </si>
  <si>
    <t>Gas Daily</t>
  </si>
  <si>
    <t>GD-AECOUS-DAILY</t>
  </si>
  <si>
    <t>M</t>
  </si>
  <si>
    <t>SUMAS</t>
  </si>
  <si>
    <t>GDP-NTHWST/CANB</t>
  </si>
  <si>
    <t>Physical</t>
  </si>
  <si>
    <t>GDP-NWPL_ROCKYM</t>
  </si>
  <si>
    <t>GDP-MALIN-CTYGA</t>
  </si>
  <si>
    <t>February</t>
  </si>
  <si>
    <t>March</t>
  </si>
  <si>
    <t>April</t>
  </si>
  <si>
    <t>Basis - Notional</t>
  </si>
  <si>
    <t>GDP-CITYGATE</t>
  </si>
  <si>
    <t>GDP-CHI.GATE</t>
  </si>
  <si>
    <t>CHECK</t>
  </si>
  <si>
    <t xml:space="preserve"> CANADA (INTRAMONTH)  (Lavorato)</t>
  </si>
  <si>
    <t>GDP-DAWN</t>
  </si>
  <si>
    <t>Dawn</t>
  </si>
  <si>
    <t>Aeco FP</t>
  </si>
  <si>
    <t>GDP-NWPL-ROCKYM</t>
  </si>
  <si>
    <t>Days Left</t>
  </si>
  <si>
    <t>Days in Month</t>
  </si>
  <si>
    <t>GDP-CAL BORDER</t>
  </si>
  <si>
    <t>GDP-ELPS/SANJUA</t>
  </si>
  <si>
    <t>San Juan</t>
  </si>
  <si>
    <t>GDP-ELPO/SANJUA</t>
  </si>
  <si>
    <t>Hub DI
Fixed Price</t>
  </si>
  <si>
    <t>Rockies MI Fixed Price</t>
  </si>
  <si>
    <t>NYMEX</t>
  </si>
  <si>
    <t>Dec-99/Mar-21</t>
  </si>
  <si>
    <t>ROCKIES</t>
  </si>
  <si>
    <t>MALIN</t>
  </si>
  <si>
    <t>AECO-C$</t>
  </si>
  <si>
    <t>May</t>
  </si>
  <si>
    <t>June</t>
  </si>
  <si>
    <t>SUMMARY OF POSITIONS - GJ'S</t>
  </si>
  <si>
    <t>Jan-00/Oct-23</t>
  </si>
  <si>
    <t>GD-CGPR-AECO/AV</t>
  </si>
  <si>
    <t>Maximum Maturity/Gap Risk Position (Rolling 12 Months)  from</t>
  </si>
  <si>
    <t>-</t>
  </si>
  <si>
    <t>to</t>
  </si>
  <si>
    <t>is</t>
  </si>
  <si>
    <t>SJ / El Paso</t>
  </si>
  <si>
    <t>GERI'S FINANCIAL BOOK</t>
  </si>
  <si>
    <t>MI</t>
  </si>
  <si>
    <t>NGI/CHI.GATE</t>
  </si>
  <si>
    <t xml:space="preserve">Sumas 
Fixed Price </t>
  </si>
  <si>
    <t>STN2                    Fixed Price</t>
  </si>
  <si>
    <t>Rockies DI                       Fixed Price</t>
  </si>
  <si>
    <t>Malin MI            Fixed Price</t>
  </si>
  <si>
    <t>Malin DI      Fixed Price</t>
  </si>
  <si>
    <t>San Juan MI            Fixed Price</t>
  </si>
  <si>
    <t>San Juan DI      Fixed Price</t>
  </si>
  <si>
    <t>July</t>
  </si>
  <si>
    <t>book_id</t>
  </si>
  <si>
    <t>master_deal_id</t>
  </si>
  <si>
    <t>instrument_type_cd</t>
  </si>
  <si>
    <t>otc_exchange_cd</t>
  </si>
  <si>
    <t>deal_nature_cd</t>
  </si>
  <si>
    <t>external_cp_cd</t>
  </si>
  <si>
    <t>internal_cp_cd</t>
  </si>
  <si>
    <t>region_cd</t>
  </si>
  <si>
    <t>opt_class_cd</t>
  </si>
  <si>
    <t>premium_currency_cd</t>
  </si>
  <si>
    <t>reference_dt</t>
  </si>
  <si>
    <t>mtm_value_amt</t>
  </si>
  <si>
    <t>expiry_dt</t>
  </si>
  <si>
    <t>call_put_cd</t>
  </si>
  <si>
    <t>strike_price_amt</t>
  </si>
  <si>
    <t>energy_conversion_factoro</t>
  </si>
  <si>
    <t>curve_cd_correlation_num</t>
  </si>
  <si>
    <t>cross_gamma_qty</t>
  </si>
  <si>
    <t>option_premium_amt</t>
  </si>
  <si>
    <t>premium_due_dt</t>
  </si>
  <si>
    <t>price_curve_cd</t>
  </si>
  <si>
    <t>sprd_2nd_curve_cd</t>
  </si>
  <si>
    <t>commodity_cd</t>
  </si>
  <si>
    <t>sprd_2nd_cmdty</t>
  </si>
  <si>
    <t>currency_cd</t>
  </si>
  <si>
    <t>uom_cd</t>
  </si>
  <si>
    <t>sprd_2nd_uomd</t>
  </si>
  <si>
    <t>risk_type_cd</t>
  </si>
  <si>
    <t>gross_position_qty</t>
  </si>
  <si>
    <t>delta_position_qty</t>
  </si>
  <si>
    <t>sprd_2nd_delta</t>
  </si>
  <si>
    <t>gamma_num</t>
  </si>
  <si>
    <t>sprd_2nd_gamma</t>
  </si>
  <si>
    <t>curve_shift_amt</t>
  </si>
  <si>
    <t>sprd_2nd_curve_shift</t>
  </si>
  <si>
    <t>peakness_cd</t>
  </si>
  <si>
    <t>vega_num</t>
  </si>
  <si>
    <t>sprd_2nd_vega</t>
  </si>
  <si>
    <t>fixed_price_amt</t>
  </si>
  <si>
    <t>SWAP</t>
  </si>
  <si>
    <t>ECC</t>
  </si>
  <si>
    <t>N/A</t>
  </si>
  <si>
    <t>CAD</t>
  </si>
  <si>
    <t>MMBTU</t>
  </si>
  <si>
    <t>Aug</t>
  </si>
  <si>
    <t>IMCAN-ERMS-XL-PHY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</si>
</sst>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(* #,##0_);_(* \(#,##0\);_(* &quot;-&quot;_);_(@_)"/>
    <numFmt numFmtId="43" formatCode="_(* #,##0.00_);_(* \(#,##0.00\);_(* &quot;-&quot;??_);_(@_)"/>
    <numFmt numFmtId="164" formatCode="0_);[Red]\(0\)"/>
    <numFmt numFmtId="165" formatCode="0_);\(0\)"/>
    <numFmt numFmtId="172" formatCode="0.0"/>
    <numFmt numFmtId="173" formatCode="&quot;As of&quot;\ mmmm\ dd\,\ yyyy"/>
    <numFmt numFmtId="174" formatCode="#,##0.0_);[Red]\(#,##0.0\)"/>
    <numFmt numFmtId="175" formatCode="_(* #,##0.0_);_(* \(#,##0.0\);_(* &quot;-&quot;??_);_(@_)"/>
    <numFmt numFmtId="179" formatCode="_(* #,##0.0_);_(* \(#,##0.0\);_(* &quot;-&quot;_);_(@_)"/>
    <numFmt numFmtId="181" formatCode="mmm\-yyyy"/>
    <numFmt numFmtId="182" formatCode="d\-mmm\-yyyy"/>
  </numFmts>
  <fonts count="26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sz val="10"/>
      <name val="Times New Roman"/>
    </font>
    <font>
      <sz val="13"/>
      <name val="Times New Roman"/>
    </font>
    <font>
      <b/>
      <i/>
      <sz val="10"/>
      <name val="Arial"/>
      <family val="2"/>
    </font>
    <font>
      <sz val="8"/>
      <name val="Times New Roman"/>
    </font>
    <font>
      <i/>
      <sz val="6"/>
      <name val="Arial"/>
      <family val="2"/>
    </font>
    <font>
      <b/>
      <u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/>
  </cellStyleXfs>
  <cellXfs count="278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/>
    <xf numFmtId="17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center"/>
    </xf>
    <xf numFmtId="17" fontId="4" fillId="2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7" fontId="0" fillId="2" borderId="0" xfId="0" applyNumberFormat="1" applyFill="1" applyAlignment="1">
      <alignment horizontal="center"/>
    </xf>
    <xf numFmtId="0" fontId="4" fillId="4" borderId="0" xfId="0" applyFont="1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3" fillId="0" borderId="0" xfId="0" applyFont="1"/>
    <xf numFmtId="16" fontId="7" fillId="0" borderId="0" xfId="0" applyNumberFormat="1" applyFont="1" applyAlignment="1">
      <alignment horizontal="left"/>
    </xf>
    <xf numFmtId="0" fontId="9" fillId="0" borderId="0" xfId="0" applyFont="1" applyBorder="1"/>
    <xf numFmtId="0" fontId="10" fillId="0" borderId="0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3" xfId="0" applyFont="1" applyBorder="1" applyAlignment="1">
      <alignment horizontal="center"/>
    </xf>
    <xf numFmtId="0" fontId="12" fillId="0" borderId="0" xfId="0" applyFont="1" applyAlignment="1"/>
    <xf numFmtId="0" fontId="12" fillId="0" borderId="0" xfId="0" applyFont="1" applyBorder="1" applyAlignment="1"/>
    <xf numFmtId="0" fontId="13" fillId="0" borderId="4" xfId="0" applyFont="1" applyBorder="1" applyAlignment="1">
      <alignment horizontal="center" vertical="center"/>
    </xf>
    <xf numFmtId="0" fontId="12" fillId="0" borderId="0" xfId="0" applyFont="1" applyBorder="1"/>
    <xf numFmtId="0" fontId="12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38" fontId="13" fillId="0" borderId="1" xfId="0" applyNumberFormat="1" applyFont="1" applyBorder="1" applyAlignment="1">
      <alignment horizontal="center" vertical="center"/>
    </xf>
    <xf numFmtId="17" fontId="13" fillId="0" borderId="0" xfId="0" applyNumberFormat="1" applyFont="1" applyAlignment="1">
      <alignment horizontal="center"/>
    </xf>
    <xf numFmtId="38" fontId="13" fillId="0" borderId="0" xfId="0" applyNumberFormat="1" applyFont="1" applyAlignment="1">
      <alignment horizontal="center" vertical="center"/>
    </xf>
    <xf numFmtId="1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Border="1"/>
    <xf numFmtId="0" fontId="14" fillId="0" borderId="0" xfId="0" applyFont="1"/>
    <xf numFmtId="0" fontId="15" fillId="0" borderId="0" xfId="0" applyFont="1"/>
    <xf numFmtId="0" fontId="12" fillId="0" borderId="0" xfId="0" applyFont="1" applyFill="1"/>
    <xf numFmtId="0" fontId="12" fillId="0" borderId="0" xfId="0" applyFont="1" applyFill="1" applyBorder="1" applyAlignment="1">
      <alignment horizontal="center"/>
    </xf>
    <xf numFmtId="38" fontId="13" fillId="0" borderId="5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38" fontId="13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0" xfId="0" applyFill="1"/>
    <xf numFmtId="15" fontId="0" fillId="0" borderId="0" xfId="0" applyNumberFormat="1" applyFill="1"/>
    <xf numFmtId="164" fontId="4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 vertical="center" wrapText="1"/>
    </xf>
    <xf numFmtId="38" fontId="3" fillId="2" borderId="0" xfId="2" applyNumberFormat="1" applyFont="1" applyFill="1" applyBorder="1" applyAlignment="1">
      <alignment horizontal="center"/>
    </xf>
    <xf numFmtId="38" fontId="3" fillId="2" borderId="6" xfId="2" applyNumberFormat="1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/>
    </xf>
    <xf numFmtId="0" fontId="4" fillId="2" borderId="8" xfId="2" applyFont="1" applyFill="1" applyBorder="1" applyAlignment="1">
      <alignment horizontal="center"/>
    </xf>
    <xf numFmtId="164" fontId="4" fillId="2" borderId="9" xfId="2" applyNumberFormat="1" applyFont="1" applyFill="1" applyBorder="1" applyAlignment="1">
      <alignment horizontal="center"/>
    </xf>
    <xf numFmtId="0" fontId="4" fillId="2" borderId="7" xfId="2" applyFont="1" applyFill="1" applyBorder="1" applyAlignment="1">
      <alignment horizontal="center"/>
    </xf>
    <xf numFmtId="38" fontId="3" fillId="2" borderId="0" xfId="2" applyNumberFormat="1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/>
    </xf>
    <xf numFmtId="38" fontId="4" fillId="2" borderId="11" xfId="2" applyNumberFormat="1" applyFont="1" applyFill="1" applyBorder="1" applyAlignment="1">
      <alignment horizontal="center" vertical="center"/>
    </xf>
    <xf numFmtId="164" fontId="4" fillId="2" borderId="9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38" fontId="13" fillId="0" borderId="5" xfId="0" applyNumberFormat="1" applyFont="1" applyBorder="1" applyAlignment="1">
      <alignment horizontal="center" vertical="center"/>
    </xf>
    <xf numFmtId="38" fontId="13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8" fillId="0" borderId="0" xfId="0" applyFont="1"/>
    <xf numFmtId="0" fontId="0" fillId="0" borderId="12" xfId="0" applyBorder="1"/>
    <xf numFmtId="0" fontId="0" fillId="0" borderId="13" xfId="0" applyBorder="1"/>
    <xf numFmtId="41" fontId="0" fillId="0" borderId="12" xfId="0" applyNumberFormat="1" applyBorder="1"/>
    <xf numFmtId="41" fontId="0" fillId="0" borderId="13" xfId="0" applyNumberFormat="1" applyBorder="1"/>
    <xf numFmtId="0" fontId="0" fillId="0" borderId="14" xfId="0" applyBorder="1"/>
    <xf numFmtId="41" fontId="0" fillId="0" borderId="14" xfId="0" applyNumberFormat="1" applyBorder="1"/>
    <xf numFmtId="41" fontId="0" fillId="0" borderId="0" xfId="0" applyNumberFormat="1"/>
    <xf numFmtId="41" fontId="0" fillId="0" borderId="15" xfId="0" applyNumberFormat="1" applyBorder="1"/>
    <xf numFmtId="0" fontId="0" fillId="0" borderId="16" xfId="0" applyBorder="1"/>
    <xf numFmtId="41" fontId="0" fillId="0" borderId="16" xfId="0" applyNumberFormat="1" applyBorder="1"/>
    <xf numFmtId="41" fontId="0" fillId="0" borderId="17" xfId="0" applyNumberFormat="1" applyBorder="1"/>
    <xf numFmtId="0" fontId="19" fillId="0" borderId="0" xfId="0" applyFont="1"/>
    <xf numFmtId="15" fontId="19" fillId="0" borderId="0" xfId="0" applyNumberFormat="1" applyFont="1" applyAlignment="1">
      <alignment horizontal="center"/>
    </xf>
    <xf numFmtId="0" fontId="0" fillId="0" borderId="18" xfId="0" pivotButton="1" applyBorder="1"/>
    <xf numFmtId="0" fontId="0" fillId="2" borderId="0" xfId="0" applyFill="1" applyBorder="1"/>
    <xf numFmtId="0" fontId="4" fillId="2" borderId="0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Continuous" vertical="center"/>
    </xf>
    <xf numFmtId="0" fontId="10" fillId="0" borderId="0" xfId="0" applyFont="1" applyBorder="1" applyAlignment="1">
      <alignment horizontal="left" vertical="center"/>
    </xf>
    <xf numFmtId="0" fontId="2" fillId="2" borderId="0" xfId="0" applyFont="1" applyFill="1" applyAlignment="1">
      <alignment horizontal="centerContinuous"/>
    </xf>
    <xf numFmtId="15" fontId="2" fillId="2" borderId="0" xfId="0" applyNumberFormat="1" applyFont="1" applyFill="1" applyAlignment="1">
      <alignment horizontal="centerContinuous"/>
    </xf>
    <xf numFmtId="14" fontId="0" fillId="0" borderId="12" xfId="0" applyNumberFormat="1" applyBorder="1"/>
    <xf numFmtId="14" fontId="0" fillId="0" borderId="13" xfId="0" applyNumberFormat="1" applyBorder="1"/>
    <xf numFmtId="0" fontId="21" fillId="0" borderId="0" xfId="0" applyFont="1"/>
    <xf numFmtId="0" fontId="20" fillId="0" borderId="0" xfId="0" applyFont="1" applyFill="1" applyBorder="1"/>
    <xf numFmtId="0" fontId="21" fillId="0" borderId="0" xfId="0" applyFont="1" applyFill="1"/>
    <xf numFmtId="0" fontId="20" fillId="0" borderId="0" xfId="0" applyFont="1" applyBorder="1"/>
    <xf numFmtId="0" fontId="21" fillId="0" borderId="0" xfId="0" applyFont="1" applyBorder="1"/>
    <xf numFmtId="174" fontId="20" fillId="0" borderId="0" xfId="0" applyNumberFormat="1" applyFont="1" applyFill="1" applyBorder="1"/>
    <xf numFmtId="174" fontId="20" fillId="5" borderId="0" xfId="0" applyNumberFormat="1" applyFont="1" applyFill="1" applyBorder="1" applyAlignment="1">
      <alignment horizontal="right"/>
    </xf>
    <xf numFmtId="0" fontId="23" fillId="5" borderId="0" xfId="0" quotePrefix="1" applyFont="1" applyFill="1" applyBorder="1" applyAlignment="1">
      <alignment horizontal="centerContinuous"/>
    </xf>
    <xf numFmtId="0" fontId="21" fillId="5" borderId="0" xfId="0" quotePrefix="1" applyFont="1" applyFill="1" applyBorder="1" applyAlignment="1">
      <alignment horizontal="right"/>
    </xf>
    <xf numFmtId="0" fontId="23" fillId="5" borderId="0" xfId="0" applyFont="1" applyFill="1" applyBorder="1" applyAlignment="1">
      <alignment horizontal="center"/>
    </xf>
    <xf numFmtId="0" fontId="21" fillId="5" borderId="0" xfId="0" applyFont="1" applyFill="1"/>
    <xf numFmtId="174" fontId="20" fillId="0" borderId="0" xfId="0" applyNumberFormat="1" applyFont="1" applyBorder="1" applyAlignment="1">
      <alignment horizontal="right"/>
    </xf>
    <xf numFmtId="15" fontId="21" fillId="0" borderId="0" xfId="0" quotePrefix="1" applyNumberFormat="1" applyFont="1" applyBorder="1" applyAlignment="1">
      <alignment horizontal="center"/>
    </xf>
    <xf numFmtId="174" fontId="20" fillId="0" borderId="0" xfId="0" applyNumberFormat="1" applyFont="1" applyFill="1" applyBorder="1" applyAlignment="1">
      <alignment horizontal="right"/>
    </xf>
    <xf numFmtId="17" fontId="21" fillId="0" borderId="0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2" fillId="0" borderId="0" xfId="0" applyFont="1" applyFill="1" applyBorder="1"/>
    <xf numFmtId="15" fontId="22" fillId="0" borderId="0" xfId="0" applyNumberFormat="1" applyFont="1" applyFill="1" applyBorder="1" applyAlignment="1">
      <alignment horizontal="center"/>
    </xf>
    <xf numFmtId="175" fontId="21" fillId="0" borderId="0" xfId="0" applyNumberFormat="1" applyFont="1" applyBorder="1"/>
    <xf numFmtId="175" fontId="21" fillId="5" borderId="0" xfId="0" applyNumberFormat="1" applyFont="1" applyFill="1"/>
    <xf numFmtId="175" fontId="21" fillId="0" borderId="0" xfId="0" applyNumberFormat="1" applyFont="1" applyFill="1" applyBorder="1"/>
    <xf numFmtId="175" fontId="0" fillId="0" borderId="0" xfId="0" applyNumberFormat="1" applyFill="1"/>
    <xf numFmtId="0" fontId="20" fillId="0" borderId="0" xfId="0" quotePrefix="1" applyFont="1" applyBorder="1" applyAlignment="1">
      <alignment horizontal="left"/>
    </xf>
    <xf numFmtId="43" fontId="21" fillId="0" borderId="0" xfId="1" applyFont="1"/>
    <xf numFmtId="0" fontId="24" fillId="0" borderId="0" xfId="0" applyFont="1" applyFill="1" applyBorder="1" applyAlignment="1">
      <alignment horizontal="left"/>
    </xf>
    <xf numFmtId="175" fontId="21" fillId="0" borderId="0" xfId="0" applyNumberFormat="1" applyFont="1"/>
    <xf numFmtId="175" fontId="21" fillId="0" borderId="0" xfId="0" applyNumberFormat="1" applyFont="1" applyFill="1"/>
    <xf numFmtId="0" fontId="22" fillId="0" borderId="2" xfId="0" applyFont="1" applyBorder="1"/>
    <xf numFmtId="175" fontId="21" fillId="0" borderId="2" xfId="1" applyNumberFormat="1" applyFont="1" applyBorder="1" applyAlignment="1"/>
    <xf numFmtId="175" fontId="21" fillId="0" borderId="1" xfId="0" applyNumberFormat="1" applyFont="1" applyBorder="1"/>
    <xf numFmtId="175" fontId="21" fillId="0" borderId="2" xfId="0" applyNumberFormat="1" applyFont="1" applyBorder="1"/>
    <xf numFmtId="175" fontId="21" fillId="5" borderId="2" xfId="0" applyNumberFormat="1" applyFont="1" applyFill="1" applyBorder="1"/>
    <xf numFmtId="175" fontId="21" fillId="0" borderId="2" xfId="0" applyNumberFormat="1" applyFont="1" applyFill="1" applyBorder="1"/>
    <xf numFmtId="0" fontId="24" fillId="6" borderId="2" xfId="0" applyFont="1" applyFill="1" applyBorder="1" applyAlignment="1">
      <alignment horizontal="right"/>
    </xf>
    <xf numFmtId="175" fontId="21" fillId="6" borderId="2" xfId="1" applyNumberFormat="1" applyFont="1" applyFill="1" applyBorder="1"/>
    <xf numFmtId="175" fontId="21" fillId="5" borderId="2" xfId="1" applyNumberFormat="1" applyFont="1" applyFill="1" applyBorder="1"/>
    <xf numFmtId="175" fontId="21" fillId="0" borderId="0" xfId="1" applyNumberFormat="1" applyFont="1" applyFill="1" applyBorder="1"/>
    <xf numFmtId="175" fontId="0" fillId="0" borderId="0" xfId="0" applyNumberFormat="1" applyFill="1" applyBorder="1"/>
    <xf numFmtId="41" fontId="0" fillId="7" borderId="0" xfId="0" applyNumberFormat="1" applyFill="1"/>
    <xf numFmtId="41" fontId="0" fillId="0" borderId="0" xfId="0" applyNumberFormat="1" applyFill="1" applyAlignment="1">
      <alignment horizontal="left"/>
    </xf>
    <xf numFmtId="41" fontId="0" fillId="0" borderId="0" xfId="0" applyNumberFormat="1" applyFill="1"/>
    <xf numFmtId="0" fontId="0" fillId="7" borderId="19" xfId="0" applyFill="1" applyBorder="1"/>
    <xf numFmtId="41" fontId="0" fillId="7" borderId="11" xfId="0" applyNumberFormat="1" applyFill="1" applyBorder="1"/>
    <xf numFmtId="1" fontId="0" fillId="7" borderId="20" xfId="0" applyNumberFormat="1" applyFill="1" applyBorder="1"/>
    <xf numFmtId="0" fontId="0" fillId="7" borderId="0" xfId="0" applyFill="1"/>
    <xf numFmtId="0" fontId="0" fillId="8" borderId="0" xfId="0" applyFill="1"/>
    <xf numFmtId="173" fontId="22" fillId="0" borderId="0" xfId="0" applyNumberFormat="1" applyFont="1" applyAlignment="1">
      <alignment horizontal="left"/>
    </xf>
    <xf numFmtId="0" fontId="10" fillId="0" borderId="0" xfId="0" applyFont="1"/>
    <xf numFmtId="0" fontId="0" fillId="0" borderId="11" xfId="0" applyBorder="1"/>
    <xf numFmtId="0" fontId="4" fillId="0" borderId="0" xfId="0" applyFont="1"/>
    <xf numFmtId="0" fontId="16" fillId="4" borderId="0" xfId="0" applyFont="1" applyFill="1"/>
    <xf numFmtId="0" fontId="10" fillId="4" borderId="0" xfId="0" applyFont="1" applyFill="1"/>
    <xf numFmtId="0" fontId="1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72" fontId="8" fillId="4" borderId="0" xfId="0" applyNumberFormat="1" applyFont="1" applyFill="1"/>
    <xf numFmtId="0" fontId="16" fillId="8" borderId="0" xfId="0" applyFont="1" applyFill="1"/>
    <xf numFmtId="0" fontId="0" fillId="8" borderId="0" xfId="0" applyFill="1" applyBorder="1"/>
    <xf numFmtId="172" fontId="0" fillId="0" borderId="0" xfId="0" applyNumberFormat="1"/>
    <xf numFmtId="41" fontId="0" fillId="8" borderId="0" xfId="0" applyNumberFormat="1" applyFill="1"/>
    <xf numFmtId="172" fontId="0" fillId="0" borderId="0" xfId="0" applyNumberFormat="1" applyBorder="1"/>
    <xf numFmtId="0" fontId="0" fillId="9" borderId="0" xfId="0" applyFill="1"/>
    <xf numFmtId="0" fontId="0" fillId="0" borderId="0" xfId="0" applyBorder="1"/>
    <xf numFmtId="41" fontId="0" fillId="0" borderId="0" xfId="0" applyNumberFormat="1" applyBorder="1"/>
    <xf numFmtId="0" fontId="0" fillId="0" borderId="0" xfId="0" applyFill="1" applyBorder="1"/>
    <xf numFmtId="0" fontId="0" fillId="9" borderId="0" xfId="0" applyFill="1" applyBorder="1"/>
    <xf numFmtId="41" fontId="0" fillId="9" borderId="0" xfId="0" applyNumberFormat="1" applyFill="1" applyBorder="1"/>
    <xf numFmtId="1" fontId="0" fillId="9" borderId="0" xfId="0" applyNumberFormat="1" applyFill="1" applyBorder="1"/>
    <xf numFmtId="41" fontId="0" fillId="8" borderId="0" xfId="0" applyNumberFormat="1" applyFill="1" applyBorder="1"/>
    <xf numFmtId="1" fontId="0" fillId="8" borderId="0" xfId="0" applyNumberFormat="1" applyFill="1" applyBorder="1"/>
    <xf numFmtId="0" fontId="0" fillId="3" borderId="0" xfId="0" applyFill="1"/>
    <xf numFmtId="41" fontId="0" fillId="3" borderId="0" xfId="0" applyNumberFormat="1" applyFill="1"/>
    <xf numFmtId="0" fontId="0" fillId="3" borderId="0" xfId="0" applyFill="1" applyBorder="1"/>
    <xf numFmtId="41" fontId="0" fillId="3" borderId="0" xfId="0" applyNumberFormat="1" applyFill="1" applyBorder="1"/>
    <xf numFmtId="1" fontId="0" fillId="3" borderId="0" xfId="0" applyNumberFormat="1" applyFill="1" applyBorder="1"/>
    <xf numFmtId="41" fontId="0" fillId="10" borderId="21" xfId="0" applyNumberFormat="1" applyFill="1" applyBorder="1"/>
    <xf numFmtId="0" fontId="0" fillId="10" borderId="0" xfId="0" applyFill="1"/>
    <xf numFmtId="1" fontId="0" fillId="10" borderId="22" xfId="0" applyNumberFormat="1" applyFill="1" applyBorder="1"/>
    <xf numFmtId="41" fontId="0" fillId="10" borderId="23" xfId="0" applyNumberFormat="1" applyFill="1" applyBorder="1"/>
    <xf numFmtId="41" fontId="0" fillId="10" borderId="24" xfId="0" applyNumberFormat="1" applyFill="1" applyBorder="1"/>
    <xf numFmtId="15" fontId="0" fillId="0" borderId="0" xfId="0" applyNumberFormat="1"/>
    <xf numFmtId="0" fontId="10" fillId="0" borderId="11" xfId="0" applyFont="1" applyBorder="1"/>
    <xf numFmtId="179" fontId="0" fillId="0" borderId="0" xfId="0" applyNumberFormat="1"/>
    <xf numFmtId="179" fontId="0" fillId="0" borderId="24" xfId="0" applyNumberFormat="1" applyBorder="1"/>
    <xf numFmtId="174" fontId="20" fillId="0" borderId="0" xfId="0" applyNumberFormat="1" applyFont="1" applyBorder="1" applyAlignment="1">
      <alignment horizontal="left"/>
    </xf>
    <xf numFmtId="0" fontId="18" fillId="3" borderId="0" xfId="0" applyFont="1" applyFill="1"/>
    <xf numFmtId="43" fontId="18" fillId="3" borderId="0" xfId="0" applyNumberFormat="1" applyFont="1" applyFill="1"/>
    <xf numFmtId="0" fontId="0" fillId="4" borderId="0" xfId="0" applyFill="1" applyBorder="1"/>
    <xf numFmtId="41" fontId="0" fillId="4" borderId="0" xfId="0" applyNumberFormat="1" applyFill="1" applyBorder="1"/>
    <xf numFmtId="1" fontId="0" fillId="4" borderId="0" xfId="0" applyNumberFormat="1" applyFill="1" applyBorder="1"/>
    <xf numFmtId="41" fontId="0" fillId="11" borderId="0" xfId="0" applyNumberFormat="1" applyFill="1"/>
    <xf numFmtId="0" fontId="16" fillId="11" borderId="0" xfId="0" applyFont="1" applyFill="1"/>
    <xf numFmtId="16" fontId="10" fillId="4" borderId="0" xfId="0" applyNumberFormat="1" applyFont="1" applyFill="1"/>
    <xf numFmtId="41" fontId="0" fillId="9" borderId="0" xfId="0" applyNumberFormat="1" applyFill="1" applyAlignment="1">
      <alignment horizontal="left"/>
    </xf>
    <xf numFmtId="0" fontId="10" fillId="2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wrapText="1"/>
    </xf>
    <xf numFmtId="0" fontId="8" fillId="0" borderId="0" xfId="0" applyFont="1" applyFill="1"/>
    <xf numFmtId="0" fontId="9" fillId="0" borderId="0" xfId="0" applyFont="1" applyFill="1"/>
    <xf numFmtId="0" fontId="8" fillId="0" borderId="0" xfId="0" applyFont="1" applyFill="1" applyAlignment="1">
      <alignment vertical="center"/>
    </xf>
    <xf numFmtId="0" fontId="2" fillId="0" borderId="0" xfId="0" applyFont="1" applyFill="1" applyAlignment="1">
      <alignment horizontal="centerContinuous" vertical="center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right"/>
    </xf>
    <xf numFmtId="0" fontId="3" fillId="0" borderId="0" xfId="0" applyFont="1" applyFill="1"/>
    <xf numFmtId="16" fontId="7" fillId="0" borderId="0" xfId="0" applyNumberFormat="1" applyFont="1" applyFill="1" applyAlignment="1">
      <alignment horizontal="left"/>
    </xf>
    <xf numFmtId="17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Border="1"/>
    <xf numFmtId="17" fontId="13" fillId="0" borderId="0" xfId="0" applyNumberFormat="1" applyFont="1" applyFill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0" xfId="0" applyFont="1" applyFill="1" applyAlignment="1"/>
    <xf numFmtId="0" fontId="13" fillId="0" borderId="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4" fillId="0" borderId="2" xfId="0" applyFont="1" applyFill="1" applyBorder="1" applyAlignment="1">
      <alignment horizontal="center" wrapText="1"/>
    </xf>
    <xf numFmtId="0" fontId="12" fillId="0" borderId="0" xfId="0" applyFont="1" applyFill="1" applyAlignment="1">
      <alignment vertical="center"/>
    </xf>
    <xf numFmtId="38" fontId="13" fillId="0" borderId="0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7" fontId="13" fillId="0" borderId="0" xfId="0" applyNumberFormat="1" applyFont="1" applyFill="1"/>
    <xf numFmtId="164" fontId="4" fillId="0" borderId="2" xfId="0" applyNumberFormat="1" applyFont="1" applyFill="1" applyBorder="1" applyAlignment="1">
      <alignment horizontal="center"/>
    </xf>
    <xf numFmtId="0" fontId="10" fillId="0" borderId="24" xfId="0" applyFont="1" applyFill="1" applyBorder="1"/>
    <xf numFmtId="15" fontId="10" fillId="8" borderId="0" xfId="0" applyNumberFormat="1" applyFont="1" applyFill="1"/>
    <xf numFmtId="38" fontId="8" fillId="4" borderId="0" xfId="0" applyNumberFormat="1" applyFont="1" applyFill="1"/>
    <xf numFmtId="38" fontId="10" fillId="4" borderId="0" xfId="0" applyNumberFormat="1" applyFont="1" applyFill="1"/>
    <xf numFmtId="38" fontId="8" fillId="4" borderId="24" xfId="0" applyNumberFormat="1" applyFont="1" applyFill="1" applyBorder="1"/>
    <xf numFmtId="38" fontId="0" fillId="8" borderId="0" xfId="0" applyNumberFormat="1" applyFill="1"/>
    <xf numFmtId="181" fontId="4" fillId="0" borderId="0" xfId="0" applyNumberFormat="1" applyFont="1" applyAlignment="1">
      <alignment horizontal="center"/>
    </xf>
    <xf numFmtId="181" fontId="3" fillId="2" borderId="0" xfId="0" applyNumberFormat="1" applyFont="1" applyFill="1" applyAlignment="1">
      <alignment horizontal="center"/>
    </xf>
    <xf numFmtId="3" fontId="10" fillId="4" borderId="0" xfId="0" applyNumberFormat="1" applyFont="1" applyFill="1"/>
    <xf numFmtId="3" fontId="0" fillId="0" borderId="11" xfId="0" applyNumberFormat="1" applyBorder="1"/>
    <xf numFmtId="3" fontId="16" fillId="8" borderId="0" xfId="0" applyNumberFormat="1" applyFont="1" applyFill="1"/>
    <xf numFmtId="3" fontId="0" fillId="8" borderId="0" xfId="0" applyNumberFormat="1" applyFill="1" applyBorder="1"/>
    <xf numFmtId="3" fontId="0" fillId="8" borderId="0" xfId="0" applyNumberFormat="1" applyFill="1"/>
    <xf numFmtId="3" fontId="10" fillId="8" borderId="0" xfId="0" applyNumberFormat="1" applyFont="1" applyFill="1"/>
    <xf numFmtId="38" fontId="10" fillId="0" borderId="0" xfId="0" applyNumberFormat="1" applyFont="1"/>
    <xf numFmtId="38" fontId="0" fillId="0" borderId="11" xfId="0" applyNumberFormat="1" applyBorder="1"/>
    <xf numFmtId="38" fontId="0" fillId="0" borderId="0" xfId="0" applyNumberFormat="1"/>
    <xf numFmtId="38" fontId="0" fillId="8" borderId="0" xfId="0" applyNumberFormat="1" applyFill="1" applyBorder="1"/>
    <xf numFmtId="38" fontId="8" fillId="12" borderId="0" xfId="0" applyNumberFormat="1" applyFont="1" applyFill="1"/>
    <xf numFmtId="181" fontId="21" fillId="0" borderId="0" xfId="0" quotePrefix="1" applyNumberFormat="1" applyFont="1" applyBorder="1" applyAlignment="1">
      <alignment horizontal="center"/>
    </xf>
    <xf numFmtId="182" fontId="22" fillId="0" borderId="0" xfId="0" applyNumberFormat="1" applyFont="1" applyFill="1" applyBorder="1" applyAlignment="1">
      <alignment horizontal="center"/>
    </xf>
    <xf numFmtId="0" fontId="10" fillId="8" borderId="0" xfId="0" applyFont="1" applyFill="1"/>
    <xf numFmtId="182" fontId="0" fillId="0" borderId="0" xfId="0" applyNumberFormat="1" applyFill="1"/>
    <xf numFmtId="0" fontId="0" fillId="0" borderId="25" xfId="0" applyBorder="1"/>
    <xf numFmtId="14" fontId="0" fillId="0" borderId="25" xfId="0" applyNumberFormat="1" applyBorder="1"/>
    <xf numFmtId="41" fontId="0" fillId="0" borderId="25" xfId="0" applyNumberFormat="1" applyBorder="1"/>
    <xf numFmtId="41" fontId="0" fillId="0" borderId="26" xfId="0" applyNumberFormat="1" applyBorder="1"/>
    <xf numFmtId="181" fontId="0" fillId="0" borderId="0" xfId="0" applyNumberFormat="1"/>
    <xf numFmtId="0" fontId="25" fillId="0" borderId="0" xfId="0" applyFont="1" applyAlignment="1">
      <alignment horizontal="center"/>
    </xf>
    <xf numFmtId="181" fontId="13" fillId="0" borderId="0" xfId="0" applyNumberFormat="1" applyFont="1" applyFill="1"/>
    <xf numFmtId="38" fontId="13" fillId="2" borderId="1" xfId="0" applyNumberFormat="1" applyFont="1" applyFill="1" applyBorder="1" applyAlignment="1">
      <alignment horizontal="center" vertical="center"/>
    </xf>
    <xf numFmtId="38" fontId="13" fillId="0" borderId="0" xfId="0" applyNumberFormat="1" applyFont="1" applyBorder="1" applyAlignment="1">
      <alignment horizontal="center" vertical="center"/>
    </xf>
    <xf numFmtId="38" fontId="13" fillId="0" borderId="4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1" fontId="13" fillId="0" borderId="4" xfId="0" applyNumberFormat="1" applyFont="1" applyFill="1" applyBorder="1" applyAlignment="1">
      <alignment horizontal="center" vertical="center"/>
    </xf>
    <xf numFmtId="38" fontId="13" fillId="0" borderId="27" xfId="0" applyNumberFormat="1" applyFont="1" applyFill="1" applyBorder="1" applyAlignment="1">
      <alignment horizontal="center"/>
    </xf>
    <xf numFmtId="181" fontId="4" fillId="0" borderId="0" xfId="0" applyNumberFormat="1" applyFont="1" applyAlignment="1">
      <alignment horizontal="center" vertical="center"/>
    </xf>
    <xf numFmtId="181" fontId="19" fillId="0" borderId="0" xfId="0" applyNumberFormat="1" applyFont="1"/>
    <xf numFmtId="38" fontId="13" fillId="3" borderId="5" xfId="0" applyNumberFormat="1" applyFont="1" applyFill="1" applyBorder="1" applyAlignment="1">
      <alignment horizontal="center"/>
    </xf>
    <xf numFmtId="38" fontId="8" fillId="3" borderId="0" xfId="0" applyNumberFormat="1" applyFont="1" applyFill="1"/>
    <xf numFmtId="43" fontId="0" fillId="0" borderId="0" xfId="0" applyNumberFormat="1" applyFill="1"/>
    <xf numFmtId="43" fontId="0" fillId="13" borderId="0" xfId="0" applyNumberFormat="1" applyFill="1"/>
    <xf numFmtId="43" fontId="0" fillId="0" borderId="2" xfId="0" applyNumberFormat="1" applyFill="1" applyBorder="1"/>
    <xf numFmtId="22" fontId="10" fillId="4" borderId="0" xfId="0" applyNumberFormat="1" applyFont="1" applyFill="1"/>
    <xf numFmtId="0" fontId="13" fillId="0" borderId="1" xfId="0" applyFont="1" applyFill="1" applyBorder="1" applyAlignment="1">
      <alignment vertical="center"/>
    </xf>
    <xf numFmtId="1" fontId="13" fillId="0" borderId="1" xfId="0" applyNumberFormat="1" applyFont="1" applyFill="1" applyBorder="1" applyAlignment="1">
      <alignment horizontal="center" vertical="center"/>
    </xf>
    <xf numFmtId="179" fontId="0" fillId="3" borderId="0" xfId="0" applyNumberFormat="1" applyFill="1"/>
    <xf numFmtId="172" fontId="0" fillId="3" borderId="0" xfId="0" applyNumberFormat="1" applyFill="1"/>
    <xf numFmtId="164" fontId="4" fillId="0" borderId="3" xfId="0" applyNumberFormat="1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7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38" fontId="4" fillId="2" borderId="2" xfId="0" applyNumberFormat="1" applyFont="1" applyFill="1" applyBorder="1" applyAlignment="1">
      <alignment horizontal="center"/>
    </xf>
    <xf numFmtId="181" fontId="4" fillId="2" borderId="0" xfId="0" applyNumberFormat="1" applyFont="1" applyFill="1" applyAlignment="1">
      <alignment horizontal="center"/>
    </xf>
    <xf numFmtId="0" fontId="0" fillId="12" borderId="0" xfId="0" applyFill="1"/>
    <xf numFmtId="0" fontId="0" fillId="0" borderId="12" xfId="0" pivotButton="1" applyBorder="1"/>
  </cellXfs>
  <cellStyles count="3">
    <cellStyle name="Comma" xfId="1" builtinId="3"/>
    <cellStyle name="Normal" xfId="0" builtinId="0"/>
    <cellStyle name="Normal_FEB_19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6714.773612037039" createdVersion="1" recordCount="27" upgradeOnRefresh="1">
  <cacheSource type="worksheet">
    <worksheetSource ref="A1:O28" sheet="Template"/>
  </cacheSource>
  <cacheFields count="15">
    <cacheField name="ref_dt" numFmtId="0">
      <sharedItems containsSemiMixedTypes="0" containsNonDate="0" containsDate="1" containsString="0" minDate="1999-08-01T00:00:00" maxDate="2001-02-02T00:00:00" count="19">
        <d v="2000-07-01T00:00:00"/>
        <d v="2000-08-01T00:00:00"/>
        <d v="2000-09-01T00:00:00"/>
        <d v="2000-10-01T00:00:00"/>
        <d v="2000-11-01T00:00:00"/>
        <d v="2000-12-01T00:00:00"/>
        <d v="1999-08-01T00:00:00" u="1"/>
        <d v="1999-09-01T00:00:00" u="1"/>
        <d v="1999-10-01T00:00:00" u="1"/>
        <d v="1999-11-01T00:00:00" u="1"/>
        <d v="1999-12-01T00:00:00" u="1"/>
        <d v="2000-01-01T00:00:00" u="1"/>
        <d v="2000-02-01T00:00:00" u="1"/>
        <d v="2000-03-01T00:00:00" u="1"/>
        <d v="2001-01-01T00:00:00" u="1"/>
        <d v="2001-02-01T00:00:00" u="1"/>
        <d v="2000-04-01T00:00:00" u="1"/>
        <d v="2000-05-01T00:00:00" u="1"/>
        <d v="2000-06-01T00:00:00" u="1"/>
      </sharedItems>
    </cacheField>
    <cacheField name="Book_ID" numFmtId="0">
      <sharedItems count="3">
        <s v="IMCAN-ERMS-XL-PHY"/>
        <s v="IMCAN-ERMS-XL-PRC"/>
        <s v="IMCAN-ERMS-XL-GDL"/>
      </sharedItems>
    </cacheField>
    <cacheField name="book_type_cd" numFmtId="0">
      <sharedItems count="3">
        <s v="M"/>
        <s v="P"/>
        <s v="G"/>
      </sharedItems>
    </cacheField>
    <cacheField name="reg_cd" numFmtId="0">
      <sharedItems count="1">
        <s v="DESK"/>
      </sharedItems>
    </cacheField>
    <cacheField name="instr" numFmtId="0">
      <sharedItems count="1">
        <s v="S"/>
      </sharedItems>
    </cacheField>
    <cacheField name="commodity" numFmtId="0">
      <sharedItems count="1">
        <s v="NG"/>
      </sharedItems>
    </cacheField>
    <cacheField name="F/P" numFmtId="0">
      <sharedItems count="1">
        <s v="F"/>
      </sharedItems>
    </cacheField>
    <cacheField name="Location" numFmtId="0">
      <sharedItems count="19">
        <s v="NGMR-AECO/C"/>
        <s v="GD-AECOUS-DAILY"/>
        <s v="NG"/>
        <s v="GDP-HEHUB"/>
        <s v="IF-NTHWST/CANBR"/>
        <s v="GDP-NTHWST/CANB"/>
        <s v="STATION2/US$"/>
        <s v="GDP-CHI.GATE"/>
        <s v="GDP-NWPL-ROCKYM"/>
        <s v="NGI/CHI.GATE"/>
        <s v="IF-NWPL-ROCK/CA"/>
        <s v="NGI-MALIN/FP"/>
        <s v="GDP-MALIN-CTYGA"/>
        <s v="GDP-ELPO/SANJUA"/>
        <s v="CGPR-AECO/BASIS" u="1"/>
        <s v="GDP-NWPL_ROCKYM" u="1"/>
        <s v="GDP-CITYGATE" u="1"/>
        <s v="GDP-DAWN" u="1"/>
        <s v="GDP-IF/NTHWST/CANB" u="1"/>
      </sharedItems>
    </cacheField>
    <cacheField name="E/O" numFmtId="0">
      <sharedItems count="1">
        <s v="O"/>
      </sharedItems>
    </cacheField>
    <cacheField name="ctrparty_cd" numFmtId="0">
      <sharedItems count="1">
        <s v="IMCAN"/>
      </sharedItems>
    </cacheField>
    <cacheField name="Delta" numFmtId="0">
      <sharedItems containsSemiMixedTypes="0" containsString="0" containsNumber="1" minValue="-4995765.4948203843" maxValue="2923083.8293453055" count="14">
        <n v="-4995765.4948203843"/>
        <n v="2923083.8293453055"/>
        <n v="1434159.9967760746"/>
        <n v="2649722.9240054423"/>
        <n v="0"/>
        <n v="597900"/>
        <n v="-1023000"/>
        <n v="-1647100"/>
        <n v="315000"/>
        <n v="-719628"/>
        <n v="-310000"/>
        <n v="-102753.78747668373"/>
        <n v="840000"/>
        <n v="155000"/>
      </sharedItems>
    </cacheField>
    <cacheField name="Gamma" numFmtId="0">
      <sharedItems containsSemiMixedTypes="0" containsString="0" containsNumber="1" containsInteger="1" minValue="0" maxValue="0" count="1">
        <n v="0"/>
      </sharedItems>
    </cacheField>
    <cacheField name="Gross_pos" numFmtId="0">
      <sharedItems containsSemiMixedTypes="0" containsString="0" containsNumber="1" minValue="-4995765.4948203843" maxValue="2923083.8293453055" count="14">
        <n v="-4995765.4948203843"/>
        <n v="2923083.8293453055"/>
        <n v="1434159.9967760746"/>
        <n v="2649722.9240054423"/>
        <n v="0"/>
        <n v="597900"/>
        <n v="-1023000"/>
        <n v="-1647100"/>
        <n v="315000"/>
        <n v="-719628"/>
        <n v="-310000"/>
        <n v="-102753.78747668373"/>
        <n v="840000"/>
        <n v="155000"/>
      </sharedItems>
    </cacheField>
    <cacheField name="Crv_shift" numFmtId="0">
      <sharedItems containsSemiMixedTypes="0" containsString="0" containsNumber="1" containsInteger="1" minValue="0" maxValue="0" count="1">
        <n v="0"/>
      </sharedItems>
    </cacheField>
    <cacheField name="Baseline P/L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1"/>
    <x v="0"/>
    <x v="1"/>
    <x v="0"/>
    <x v="0"/>
  </r>
  <r>
    <x v="2"/>
    <x v="1"/>
    <x v="1"/>
    <x v="0"/>
    <x v="0"/>
    <x v="0"/>
    <x v="0"/>
    <x v="0"/>
    <x v="0"/>
    <x v="0"/>
    <x v="2"/>
    <x v="0"/>
    <x v="2"/>
    <x v="0"/>
    <x v="0"/>
  </r>
  <r>
    <x v="3"/>
    <x v="1"/>
    <x v="1"/>
    <x v="0"/>
    <x v="0"/>
    <x v="0"/>
    <x v="0"/>
    <x v="0"/>
    <x v="0"/>
    <x v="0"/>
    <x v="3"/>
    <x v="0"/>
    <x v="3"/>
    <x v="0"/>
    <x v="0"/>
  </r>
  <r>
    <x v="4"/>
    <x v="1"/>
    <x v="1"/>
    <x v="0"/>
    <x v="0"/>
    <x v="0"/>
    <x v="0"/>
    <x v="0"/>
    <x v="0"/>
    <x v="0"/>
    <x v="4"/>
    <x v="0"/>
    <x v="4"/>
    <x v="0"/>
    <x v="0"/>
  </r>
  <r>
    <x v="1"/>
    <x v="2"/>
    <x v="2"/>
    <x v="0"/>
    <x v="0"/>
    <x v="0"/>
    <x v="0"/>
    <x v="1"/>
    <x v="0"/>
    <x v="0"/>
    <x v="4"/>
    <x v="0"/>
    <x v="4"/>
    <x v="0"/>
    <x v="0"/>
  </r>
  <r>
    <x v="1"/>
    <x v="1"/>
    <x v="1"/>
    <x v="0"/>
    <x v="0"/>
    <x v="0"/>
    <x v="0"/>
    <x v="2"/>
    <x v="0"/>
    <x v="0"/>
    <x v="5"/>
    <x v="0"/>
    <x v="5"/>
    <x v="0"/>
    <x v="0"/>
  </r>
  <r>
    <x v="2"/>
    <x v="1"/>
    <x v="1"/>
    <x v="0"/>
    <x v="0"/>
    <x v="0"/>
    <x v="0"/>
    <x v="2"/>
    <x v="0"/>
    <x v="0"/>
    <x v="6"/>
    <x v="0"/>
    <x v="6"/>
    <x v="0"/>
    <x v="0"/>
  </r>
  <r>
    <x v="3"/>
    <x v="1"/>
    <x v="1"/>
    <x v="0"/>
    <x v="0"/>
    <x v="0"/>
    <x v="0"/>
    <x v="2"/>
    <x v="0"/>
    <x v="0"/>
    <x v="7"/>
    <x v="0"/>
    <x v="7"/>
    <x v="0"/>
    <x v="0"/>
  </r>
  <r>
    <x v="4"/>
    <x v="1"/>
    <x v="1"/>
    <x v="0"/>
    <x v="0"/>
    <x v="0"/>
    <x v="0"/>
    <x v="2"/>
    <x v="0"/>
    <x v="0"/>
    <x v="4"/>
    <x v="0"/>
    <x v="4"/>
    <x v="0"/>
    <x v="0"/>
  </r>
  <r>
    <x v="5"/>
    <x v="1"/>
    <x v="1"/>
    <x v="0"/>
    <x v="0"/>
    <x v="0"/>
    <x v="0"/>
    <x v="2"/>
    <x v="0"/>
    <x v="0"/>
    <x v="4"/>
    <x v="0"/>
    <x v="4"/>
    <x v="0"/>
    <x v="0"/>
  </r>
  <r>
    <x v="0"/>
    <x v="2"/>
    <x v="2"/>
    <x v="0"/>
    <x v="0"/>
    <x v="0"/>
    <x v="0"/>
    <x v="3"/>
    <x v="0"/>
    <x v="0"/>
    <x v="8"/>
    <x v="0"/>
    <x v="8"/>
    <x v="0"/>
    <x v="0"/>
  </r>
  <r>
    <x v="1"/>
    <x v="2"/>
    <x v="2"/>
    <x v="0"/>
    <x v="0"/>
    <x v="0"/>
    <x v="0"/>
    <x v="3"/>
    <x v="0"/>
    <x v="0"/>
    <x v="4"/>
    <x v="0"/>
    <x v="4"/>
    <x v="0"/>
    <x v="0"/>
  </r>
  <r>
    <x v="0"/>
    <x v="0"/>
    <x v="0"/>
    <x v="0"/>
    <x v="0"/>
    <x v="0"/>
    <x v="0"/>
    <x v="4"/>
    <x v="0"/>
    <x v="0"/>
    <x v="9"/>
    <x v="0"/>
    <x v="9"/>
    <x v="0"/>
    <x v="0"/>
  </r>
  <r>
    <x v="1"/>
    <x v="0"/>
    <x v="0"/>
    <x v="0"/>
    <x v="0"/>
    <x v="0"/>
    <x v="0"/>
    <x v="4"/>
    <x v="0"/>
    <x v="0"/>
    <x v="10"/>
    <x v="0"/>
    <x v="10"/>
    <x v="0"/>
    <x v="0"/>
  </r>
  <r>
    <x v="0"/>
    <x v="2"/>
    <x v="2"/>
    <x v="0"/>
    <x v="0"/>
    <x v="0"/>
    <x v="0"/>
    <x v="5"/>
    <x v="0"/>
    <x v="0"/>
    <x v="4"/>
    <x v="0"/>
    <x v="4"/>
    <x v="0"/>
    <x v="0"/>
  </r>
  <r>
    <x v="1"/>
    <x v="2"/>
    <x v="2"/>
    <x v="0"/>
    <x v="0"/>
    <x v="0"/>
    <x v="0"/>
    <x v="5"/>
    <x v="0"/>
    <x v="0"/>
    <x v="4"/>
    <x v="0"/>
    <x v="4"/>
    <x v="0"/>
    <x v="0"/>
  </r>
  <r>
    <x v="0"/>
    <x v="0"/>
    <x v="0"/>
    <x v="0"/>
    <x v="0"/>
    <x v="0"/>
    <x v="0"/>
    <x v="6"/>
    <x v="0"/>
    <x v="0"/>
    <x v="11"/>
    <x v="0"/>
    <x v="11"/>
    <x v="0"/>
    <x v="0"/>
  </r>
  <r>
    <x v="1"/>
    <x v="0"/>
    <x v="0"/>
    <x v="0"/>
    <x v="0"/>
    <x v="0"/>
    <x v="0"/>
    <x v="6"/>
    <x v="0"/>
    <x v="0"/>
    <x v="4"/>
    <x v="0"/>
    <x v="4"/>
    <x v="0"/>
    <x v="0"/>
  </r>
  <r>
    <x v="1"/>
    <x v="2"/>
    <x v="2"/>
    <x v="0"/>
    <x v="0"/>
    <x v="0"/>
    <x v="0"/>
    <x v="7"/>
    <x v="0"/>
    <x v="0"/>
    <x v="4"/>
    <x v="0"/>
    <x v="4"/>
    <x v="0"/>
    <x v="0"/>
  </r>
  <r>
    <x v="0"/>
    <x v="2"/>
    <x v="2"/>
    <x v="0"/>
    <x v="0"/>
    <x v="0"/>
    <x v="0"/>
    <x v="8"/>
    <x v="0"/>
    <x v="0"/>
    <x v="12"/>
    <x v="0"/>
    <x v="12"/>
    <x v="0"/>
    <x v="0"/>
  </r>
  <r>
    <x v="1"/>
    <x v="2"/>
    <x v="2"/>
    <x v="0"/>
    <x v="0"/>
    <x v="0"/>
    <x v="0"/>
    <x v="8"/>
    <x v="0"/>
    <x v="0"/>
    <x v="4"/>
    <x v="0"/>
    <x v="4"/>
    <x v="0"/>
    <x v="0"/>
  </r>
  <r>
    <x v="1"/>
    <x v="1"/>
    <x v="1"/>
    <x v="0"/>
    <x v="0"/>
    <x v="0"/>
    <x v="0"/>
    <x v="9"/>
    <x v="0"/>
    <x v="0"/>
    <x v="4"/>
    <x v="0"/>
    <x v="4"/>
    <x v="0"/>
    <x v="0"/>
  </r>
  <r>
    <x v="1"/>
    <x v="1"/>
    <x v="1"/>
    <x v="0"/>
    <x v="0"/>
    <x v="0"/>
    <x v="0"/>
    <x v="10"/>
    <x v="0"/>
    <x v="0"/>
    <x v="13"/>
    <x v="0"/>
    <x v="13"/>
    <x v="0"/>
    <x v="0"/>
  </r>
  <r>
    <x v="1"/>
    <x v="1"/>
    <x v="1"/>
    <x v="0"/>
    <x v="0"/>
    <x v="0"/>
    <x v="0"/>
    <x v="11"/>
    <x v="0"/>
    <x v="0"/>
    <x v="4"/>
    <x v="0"/>
    <x v="4"/>
    <x v="0"/>
    <x v="0"/>
  </r>
  <r>
    <x v="1"/>
    <x v="2"/>
    <x v="2"/>
    <x v="0"/>
    <x v="0"/>
    <x v="0"/>
    <x v="0"/>
    <x v="12"/>
    <x v="0"/>
    <x v="0"/>
    <x v="4"/>
    <x v="0"/>
    <x v="4"/>
    <x v="0"/>
    <x v="0"/>
  </r>
  <r>
    <x v="1"/>
    <x v="2"/>
    <x v="2"/>
    <x v="0"/>
    <x v="0"/>
    <x v="0"/>
    <x v="0"/>
    <x v="13"/>
    <x v="0"/>
    <x v="0"/>
    <x v="4"/>
    <x v="0"/>
    <x v="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rowGrandTotals="0" colGrandTotals="0" itemPrintTitles="1" indent="0" compact="0" compactData="0" gridDropZones="1">
  <location ref="A3:G18" firstHeaderRow="1" firstDataRow="2" firstDataCol="1"/>
  <pivotFields count="15">
    <pivotField axis="axisCol" compact="0" outline="0" subtotalTop="0" showAll="0" includeNewItemsInFilter="1">
      <items count="20">
        <item m="1" x="6"/>
        <item m="1" x="7"/>
        <item m="1" x="8"/>
        <item m="1" x="9"/>
        <item h="1" m="1" x="10"/>
        <item m="1" x="11"/>
        <item h="1"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0">
        <item m="1" x="14"/>
        <item x="3"/>
        <item x="4"/>
        <item x="10"/>
        <item x="2"/>
        <item x="11"/>
        <item x="0"/>
        <item x="6"/>
        <item x="1"/>
        <item x="5"/>
        <item x="8"/>
        <item m="1" x="15"/>
        <item x="12"/>
        <item m="1" x="16"/>
        <item x="7"/>
        <item m="1" x="17"/>
        <item x="13"/>
        <item m="1" x="1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7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</rowItems>
  <colFields count="1">
    <field x="0"/>
  </colFields>
  <colItems count="6">
    <i>
      <x v="13"/>
    </i>
    <i>
      <x v="14"/>
    </i>
    <i>
      <x v="15"/>
    </i>
    <i>
      <x v="16"/>
    </i>
    <i>
      <x v="17"/>
    </i>
    <i>
      <x v="18"/>
    </i>
  </colItems>
  <dataFields count="1">
    <dataField name="Sum of Delta" fld="10" baseField="0" baseItem="0" numFmtId="41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U57"/>
  <sheetViews>
    <sheetView workbookViewId="0">
      <selection activeCell="G11" sqref="G11"/>
      <pivotSelection pane="bottomRight" extendable="1" activeRow="10" activeCol="6" previousRow="10" previousCol="6" click="1" r:id="rId1">
        <pivotArea outline="0" fieldPosition="0">
          <references count="2">
            <reference field="0" count="1" selected="0">
              <x v="18"/>
            </reference>
            <reference field="7" count="1" selected="0">
              <x v="7"/>
            </reference>
          </references>
        </pivotArea>
      </pivotSelection>
    </sheetView>
  </sheetViews>
  <sheetFormatPr defaultRowHeight="12.75" x14ac:dyDescent="0.2"/>
  <cols>
    <col min="1" max="1" width="19.7109375" customWidth="1"/>
    <col min="2" max="2" width="10.85546875" customWidth="1"/>
    <col min="3" max="3" width="10.28515625" bestFit="1" customWidth="1"/>
    <col min="4" max="4" width="10.85546875" customWidth="1"/>
    <col min="5" max="5" width="10.85546875" bestFit="1" customWidth="1"/>
    <col min="8" max="8" width="9.28515625" customWidth="1"/>
    <col min="9" max="9" width="9" customWidth="1"/>
    <col min="10" max="10" width="12" customWidth="1"/>
    <col min="11" max="11" width="12.5703125" customWidth="1"/>
  </cols>
  <sheetData>
    <row r="3" spans="1:7" x14ac:dyDescent="0.2">
      <c r="A3" s="277" t="s">
        <v>0</v>
      </c>
      <c r="B3" s="85" t="s">
        <v>1</v>
      </c>
      <c r="C3" s="239"/>
      <c r="D3" s="239"/>
      <c r="E3" s="239"/>
      <c r="F3" s="239"/>
      <c r="G3" s="73"/>
    </row>
    <row r="4" spans="1:7" x14ac:dyDescent="0.2">
      <c r="A4" s="85" t="s">
        <v>2</v>
      </c>
      <c r="B4" s="92">
        <v>36708</v>
      </c>
      <c r="C4" s="240">
        <v>36739</v>
      </c>
      <c r="D4" s="240">
        <v>36770</v>
      </c>
      <c r="E4" s="240">
        <v>36800</v>
      </c>
      <c r="F4" s="240">
        <v>36831</v>
      </c>
      <c r="G4" s="93">
        <v>36861</v>
      </c>
    </row>
    <row r="5" spans="1:7" x14ac:dyDescent="0.2">
      <c r="A5" s="72" t="s">
        <v>4</v>
      </c>
      <c r="B5" s="74">
        <v>315000</v>
      </c>
      <c r="C5" s="241">
        <v>0</v>
      </c>
      <c r="D5" s="241">
        <v>0</v>
      </c>
      <c r="E5" s="241">
        <v>0</v>
      </c>
      <c r="F5" s="241">
        <v>0</v>
      </c>
      <c r="G5" s="75">
        <v>0</v>
      </c>
    </row>
    <row r="6" spans="1:7" x14ac:dyDescent="0.2">
      <c r="A6" s="76" t="s">
        <v>5</v>
      </c>
      <c r="B6" s="77">
        <v>-719628</v>
      </c>
      <c r="C6" s="78">
        <v>-310000</v>
      </c>
      <c r="D6" s="78">
        <v>0</v>
      </c>
      <c r="E6" s="78">
        <v>0</v>
      </c>
      <c r="F6" s="78">
        <v>0</v>
      </c>
      <c r="G6" s="79">
        <v>0</v>
      </c>
    </row>
    <row r="7" spans="1:7" x14ac:dyDescent="0.2">
      <c r="A7" s="76" t="s">
        <v>6</v>
      </c>
      <c r="B7" s="77">
        <v>0</v>
      </c>
      <c r="C7" s="78">
        <v>155000</v>
      </c>
      <c r="D7" s="78">
        <v>0</v>
      </c>
      <c r="E7" s="78">
        <v>0</v>
      </c>
      <c r="F7" s="78">
        <v>0</v>
      </c>
      <c r="G7" s="79">
        <v>0</v>
      </c>
    </row>
    <row r="8" spans="1:7" x14ac:dyDescent="0.2">
      <c r="A8" s="76" t="s">
        <v>7</v>
      </c>
      <c r="B8" s="77">
        <v>0</v>
      </c>
      <c r="C8" s="78">
        <v>597900</v>
      </c>
      <c r="D8" s="78">
        <v>-1023000</v>
      </c>
      <c r="E8" s="78">
        <v>-1647100</v>
      </c>
      <c r="F8" s="78">
        <v>0</v>
      </c>
      <c r="G8" s="79">
        <v>0</v>
      </c>
    </row>
    <row r="9" spans="1:7" x14ac:dyDescent="0.2">
      <c r="A9" s="76" t="s">
        <v>8</v>
      </c>
      <c r="B9" s="77">
        <v>0</v>
      </c>
      <c r="C9" s="78">
        <v>0</v>
      </c>
      <c r="D9" s="78">
        <v>0</v>
      </c>
      <c r="E9" s="78">
        <v>0</v>
      </c>
      <c r="F9" s="78">
        <v>0</v>
      </c>
      <c r="G9" s="79">
        <v>0</v>
      </c>
    </row>
    <row r="10" spans="1:7" x14ac:dyDescent="0.2">
      <c r="A10" s="76" t="s">
        <v>9</v>
      </c>
      <c r="B10" s="77">
        <v>-4995765.4948203843</v>
      </c>
      <c r="C10" s="78">
        <v>2923083.8293453055</v>
      </c>
      <c r="D10" s="78">
        <v>1434159.9967760746</v>
      </c>
      <c r="E10" s="78">
        <v>2649722.9240054423</v>
      </c>
      <c r="F10" s="78">
        <v>0</v>
      </c>
      <c r="G10" s="79">
        <v>0</v>
      </c>
    </row>
    <row r="11" spans="1:7" x14ac:dyDescent="0.2">
      <c r="A11" s="76" t="s">
        <v>10</v>
      </c>
      <c r="B11" s="77">
        <v>-102753.78747668373</v>
      </c>
      <c r="C11" s="78">
        <v>0</v>
      </c>
      <c r="D11" s="78">
        <v>0</v>
      </c>
      <c r="E11" s="78">
        <v>0</v>
      </c>
      <c r="F11" s="78">
        <v>0</v>
      </c>
      <c r="G11" s="79">
        <v>0</v>
      </c>
    </row>
    <row r="12" spans="1:7" x14ac:dyDescent="0.2">
      <c r="A12" s="76" t="s">
        <v>103</v>
      </c>
      <c r="B12" s="77">
        <v>0</v>
      </c>
      <c r="C12" s="78">
        <v>0</v>
      </c>
      <c r="D12" s="78">
        <v>0</v>
      </c>
      <c r="E12" s="78">
        <v>0</v>
      </c>
      <c r="F12" s="78">
        <v>0</v>
      </c>
      <c r="G12" s="79">
        <v>0</v>
      </c>
    </row>
    <row r="13" spans="1:7" x14ac:dyDescent="0.2">
      <c r="A13" s="76" t="s">
        <v>106</v>
      </c>
      <c r="B13" s="77">
        <v>0</v>
      </c>
      <c r="C13" s="78">
        <v>0</v>
      </c>
      <c r="D13" s="78">
        <v>0</v>
      </c>
      <c r="E13" s="78">
        <v>0</v>
      </c>
      <c r="F13" s="78">
        <v>0</v>
      </c>
      <c r="G13" s="79">
        <v>0</v>
      </c>
    </row>
    <row r="14" spans="1:7" x14ac:dyDescent="0.2">
      <c r="A14" s="76" t="s">
        <v>121</v>
      </c>
      <c r="B14" s="77">
        <v>840000</v>
      </c>
      <c r="C14" s="78">
        <v>0</v>
      </c>
      <c r="D14" s="78">
        <v>0</v>
      </c>
      <c r="E14" s="78">
        <v>0</v>
      </c>
      <c r="F14" s="78">
        <v>0</v>
      </c>
      <c r="G14" s="79">
        <v>0</v>
      </c>
    </row>
    <row r="15" spans="1:7" x14ac:dyDescent="0.2">
      <c r="A15" s="76" t="s">
        <v>109</v>
      </c>
      <c r="B15" s="77">
        <v>0</v>
      </c>
      <c r="C15" s="78">
        <v>0</v>
      </c>
      <c r="D15" s="78">
        <v>0</v>
      </c>
      <c r="E15" s="78">
        <v>0</v>
      </c>
      <c r="F15" s="78">
        <v>0</v>
      </c>
      <c r="G15" s="79">
        <v>0</v>
      </c>
    </row>
    <row r="16" spans="1:7" x14ac:dyDescent="0.2">
      <c r="A16" s="76" t="s">
        <v>115</v>
      </c>
      <c r="B16" s="77">
        <v>0</v>
      </c>
      <c r="C16" s="78">
        <v>0</v>
      </c>
      <c r="D16" s="78">
        <v>0</v>
      </c>
      <c r="E16" s="78">
        <v>0</v>
      </c>
      <c r="F16" s="78">
        <v>0</v>
      </c>
      <c r="G16" s="79">
        <v>0</v>
      </c>
    </row>
    <row r="17" spans="1:8" x14ac:dyDescent="0.2">
      <c r="A17" s="76" t="s">
        <v>127</v>
      </c>
      <c r="B17" s="77">
        <v>0</v>
      </c>
      <c r="C17" s="78">
        <v>0</v>
      </c>
      <c r="D17" s="78">
        <v>0</v>
      </c>
      <c r="E17" s="78">
        <v>0</v>
      </c>
      <c r="F17" s="78">
        <v>0</v>
      </c>
      <c r="G17" s="79">
        <v>0</v>
      </c>
      <c r="H17" s="158"/>
    </row>
    <row r="18" spans="1:8" x14ac:dyDescent="0.2">
      <c r="A18" s="80" t="s">
        <v>147</v>
      </c>
      <c r="B18" s="81">
        <v>0</v>
      </c>
      <c r="C18" s="242">
        <v>0</v>
      </c>
      <c r="D18" s="242">
        <v>0</v>
      </c>
      <c r="E18" s="242">
        <v>0</v>
      </c>
      <c r="F18" s="242">
        <v>0</v>
      </c>
      <c r="G18" s="82">
        <v>0</v>
      </c>
      <c r="H18" s="158"/>
    </row>
    <row r="19" spans="1:8" x14ac:dyDescent="0.2">
      <c r="A19" s="157"/>
      <c r="B19" s="158"/>
      <c r="C19" s="158"/>
      <c r="D19" s="158"/>
      <c r="E19" s="158"/>
      <c r="G19" s="158"/>
      <c r="H19" s="158"/>
    </row>
    <row r="20" spans="1:8" x14ac:dyDescent="0.2">
      <c r="A20" s="51"/>
      <c r="B20" s="254">
        <v>36678</v>
      </c>
      <c r="C20" s="254">
        <v>36708</v>
      </c>
      <c r="D20" s="254">
        <v>36739</v>
      </c>
      <c r="E20" s="254">
        <v>36770</v>
      </c>
      <c r="F20" s="254">
        <v>36800</v>
      </c>
    </row>
    <row r="21" spans="1:8" x14ac:dyDescent="0.2">
      <c r="A21" t="s">
        <v>3</v>
      </c>
      <c r="B21">
        <v>-0.2</v>
      </c>
      <c r="C21">
        <v>-0.2</v>
      </c>
      <c r="D21">
        <v>-0.2</v>
      </c>
      <c r="E21">
        <v>-0.2</v>
      </c>
      <c r="F21">
        <v>-0.2</v>
      </c>
    </row>
    <row r="22" spans="1:8" x14ac:dyDescent="0.2">
      <c r="A22" t="s">
        <v>4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8" x14ac:dyDescent="0.2">
      <c r="A23" t="s">
        <v>5</v>
      </c>
      <c r="B23">
        <v>0.9</v>
      </c>
      <c r="C23">
        <v>0.9</v>
      </c>
      <c r="D23">
        <v>0.9</v>
      </c>
      <c r="E23">
        <v>0.9</v>
      </c>
      <c r="F23">
        <v>0.9</v>
      </c>
    </row>
    <row r="24" spans="1:8" x14ac:dyDescent="0.2">
      <c r="A24" t="s">
        <v>6</v>
      </c>
      <c r="B24">
        <v>0.9</v>
      </c>
      <c r="C24">
        <v>0.9</v>
      </c>
      <c r="D24">
        <v>0.9</v>
      </c>
      <c r="E24">
        <v>0.9</v>
      </c>
      <c r="F24">
        <v>0.9</v>
      </c>
    </row>
    <row r="25" spans="1:8" x14ac:dyDescent="0.2">
      <c r="A25" t="s">
        <v>7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8" x14ac:dyDescent="0.2">
      <c r="A26" t="str">
        <f>+A9</f>
        <v>NGI-MALIN/FP</v>
      </c>
    </row>
    <row r="27" spans="1:8" x14ac:dyDescent="0.2">
      <c r="A27" t="s">
        <v>9</v>
      </c>
      <c r="B27">
        <v>0.8</v>
      </c>
      <c r="C27">
        <v>0.8</v>
      </c>
      <c r="D27">
        <v>0.8</v>
      </c>
      <c r="E27">
        <v>0.8</v>
      </c>
      <c r="F27">
        <v>0.8</v>
      </c>
    </row>
    <row r="28" spans="1:8" x14ac:dyDescent="0.2">
      <c r="A28" t="s">
        <v>10</v>
      </c>
      <c r="B28" s="51">
        <v>0.8</v>
      </c>
      <c r="C28" s="51">
        <v>0.8</v>
      </c>
      <c r="D28" s="51">
        <v>0.8</v>
      </c>
      <c r="E28" s="51">
        <v>0.8</v>
      </c>
      <c r="F28" s="51">
        <v>0.8</v>
      </c>
    </row>
    <row r="29" spans="1:8" x14ac:dyDescent="0.2">
      <c r="A29" s="157" t="s">
        <v>103</v>
      </c>
      <c r="B29">
        <v>0.8</v>
      </c>
      <c r="C29">
        <v>0.8</v>
      </c>
      <c r="D29">
        <v>0.8</v>
      </c>
      <c r="E29">
        <v>0.8</v>
      </c>
      <c r="F29">
        <v>0.8</v>
      </c>
      <c r="G29" s="157"/>
    </row>
    <row r="30" spans="1:8" x14ac:dyDescent="0.2">
      <c r="A30" s="157" t="s">
        <v>106</v>
      </c>
      <c r="B30">
        <v>0.9</v>
      </c>
      <c r="C30">
        <v>0.9</v>
      </c>
      <c r="D30">
        <v>0.9</v>
      </c>
      <c r="E30">
        <v>0.9</v>
      </c>
      <c r="F30">
        <v>0.9</v>
      </c>
      <c r="G30" s="157"/>
    </row>
    <row r="31" spans="1:8" x14ac:dyDescent="0.2">
      <c r="A31" s="157" t="s">
        <v>108</v>
      </c>
      <c r="B31">
        <v>0.9</v>
      </c>
      <c r="C31">
        <v>0.9</v>
      </c>
      <c r="D31">
        <v>0.9</v>
      </c>
      <c r="E31">
        <v>0.9</v>
      </c>
      <c r="F31">
        <v>0.9</v>
      </c>
      <c r="G31" s="157"/>
    </row>
    <row r="32" spans="1:8" x14ac:dyDescent="0.2">
      <c r="A32" s="157" t="s">
        <v>114</v>
      </c>
      <c r="B32">
        <v>1</v>
      </c>
      <c r="C32">
        <v>1</v>
      </c>
      <c r="D32">
        <v>1</v>
      </c>
      <c r="E32">
        <v>1</v>
      </c>
      <c r="F32">
        <v>1</v>
      </c>
      <c r="G32" s="157"/>
    </row>
    <row r="33" spans="1:69" x14ac:dyDescent="0.2">
      <c r="A33" s="80" t="str">
        <f>+A15</f>
        <v>GDP-MALIN-CTYGA</v>
      </c>
      <c r="B33">
        <v>1</v>
      </c>
      <c r="C33">
        <v>1</v>
      </c>
      <c r="D33">
        <v>1</v>
      </c>
      <c r="E33">
        <v>1</v>
      </c>
      <c r="F33">
        <v>1</v>
      </c>
      <c r="G33" s="157"/>
    </row>
    <row r="34" spans="1:69" x14ac:dyDescent="0.2">
      <c r="A34" s="157"/>
      <c r="B34" s="158"/>
      <c r="C34" s="158"/>
      <c r="D34" s="158"/>
      <c r="E34" s="158"/>
      <c r="G34" s="157"/>
    </row>
    <row r="36" spans="1:69" x14ac:dyDescent="0.2">
      <c r="A36" s="83" t="s">
        <v>11</v>
      </c>
      <c r="I36" s="40" t="s">
        <v>65</v>
      </c>
    </row>
    <row r="37" spans="1:69" x14ac:dyDescent="0.2">
      <c r="A37" s="51"/>
      <c r="B37" s="254">
        <v>36739</v>
      </c>
      <c r="C37" s="254">
        <v>36770</v>
      </c>
      <c r="D37" s="254">
        <v>36800</v>
      </c>
      <c r="E37" s="254">
        <v>36831</v>
      </c>
      <c r="F37" s="254">
        <v>36861</v>
      </c>
      <c r="G37" s="84" t="s">
        <v>12</v>
      </c>
      <c r="H37" s="84" t="s">
        <v>12</v>
      </c>
      <c r="I37" s="84" t="s">
        <v>66</v>
      </c>
    </row>
    <row r="38" spans="1:69" s="141" customFormat="1" x14ac:dyDescent="0.2">
      <c r="A38" s="141" t="s">
        <v>4</v>
      </c>
      <c r="B38" s="154">
        <f>+B5*B22/10000</f>
        <v>31.5</v>
      </c>
      <c r="C38" s="154">
        <f>+C5*C22/10000</f>
        <v>0</v>
      </c>
      <c r="D38" s="154">
        <f>+D5*D22/10000</f>
        <v>0</v>
      </c>
      <c r="E38" s="154">
        <f>+E5*E22/10000</f>
        <v>0</v>
      </c>
      <c r="F38" s="154">
        <f>+F5*F22/10000</f>
        <v>0</v>
      </c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</row>
    <row r="39" spans="1:69" s="165" customFormat="1" x14ac:dyDescent="0.2">
      <c r="A39" s="165" t="s">
        <v>5</v>
      </c>
      <c r="B39" s="166">
        <f t="shared" ref="B39:F48" si="0">+B6*B23/10000</f>
        <v>-64.766520000000014</v>
      </c>
      <c r="C39" s="166">
        <f t="shared" si="0"/>
        <v>-27.9</v>
      </c>
      <c r="D39" s="134">
        <f t="shared" si="0"/>
        <v>0</v>
      </c>
      <c r="E39" s="134">
        <f t="shared" si="0"/>
        <v>0</v>
      </c>
      <c r="F39" s="134">
        <f t="shared" si="0"/>
        <v>0</v>
      </c>
      <c r="G39" s="140"/>
      <c r="H39" s="140"/>
      <c r="I39" s="14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</row>
    <row r="40" spans="1:69" s="140" customFormat="1" x14ac:dyDescent="0.2">
      <c r="A40" s="140" t="s">
        <v>6</v>
      </c>
      <c r="B40" s="134">
        <f t="shared" si="0"/>
        <v>0</v>
      </c>
      <c r="C40" s="134">
        <f t="shared" si="0"/>
        <v>13.95</v>
      </c>
      <c r="D40" s="134">
        <f t="shared" si="0"/>
        <v>0</v>
      </c>
      <c r="E40" s="134">
        <f t="shared" si="0"/>
        <v>0</v>
      </c>
      <c r="F40" s="134">
        <f t="shared" si="0"/>
        <v>0</v>
      </c>
    </row>
    <row r="41" spans="1:69" s="140" customFormat="1" x14ac:dyDescent="0.2">
      <c r="A41" s="140" t="s">
        <v>7</v>
      </c>
      <c r="B41" s="134">
        <f t="shared" si="0"/>
        <v>0</v>
      </c>
      <c r="C41" s="134">
        <f t="shared" si="0"/>
        <v>59.79</v>
      </c>
      <c r="D41" s="134">
        <f t="shared" si="0"/>
        <v>-102.3</v>
      </c>
      <c r="E41" s="134">
        <f t="shared" si="0"/>
        <v>-164.71</v>
      </c>
      <c r="F41" s="134">
        <f t="shared" si="0"/>
        <v>0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</row>
    <row r="42" spans="1:69" s="140" customFormat="1" x14ac:dyDescent="0.2">
      <c r="A42" s="140" t="s">
        <v>8</v>
      </c>
      <c r="B42" s="134">
        <f t="shared" si="0"/>
        <v>0</v>
      </c>
      <c r="C42" s="134">
        <f t="shared" si="0"/>
        <v>0</v>
      </c>
      <c r="D42" s="134">
        <f t="shared" si="0"/>
        <v>0</v>
      </c>
      <c r="E42" s="134">
        <f t="shared" si="0"/>
        <v>0</v>
      </c>
      <c r="F42" s="134">
        <f t="shared" si="0"/>
        <v>0</v>
      </c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</row>
    <row r="43" spans="1:69" s="165" customFormat="1" x14ac:dyDescent="0.2">
      <c r="A43" s="165" t="s">
        <v>9</v>
      </c>
      <c r="B43" s="166">
        <f t="shared" si="0"/>
        <v>-399.66123958563077</v>
      </c>
      <c r="C43" s="166">
        <f t="shared" si="0"/>
        <v>233.84670634762443</v>
      </c>
      <c r="D43" s="134">
        <f t="shared" si="0"/>
        <v>114.73279974208597</v>
      </c>
      <c r="E43" s="134">
        <f t="shared" si="0"/>
        <v>211.97783392043539</v>
      </c>
      <c r="F43" s="134">
        <f t="shared" si="0"/>
        <v>0</v>
      </c>
      <c r="G43" s="140"/>
      <c r="H43" s="140"/>
      <c r="I43" s="140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</row>
    <row r="44" spans="1:69" s="165" customFormat="1" x14ac:dyDescent="0.2">
      <c r="A44" s="165" t="s">
        <v>10</v>
      </c>
      <c r="B44" s="166">
        <f t="shared" si="0"/>
        <v>-8.2203029981346987</v>
      </c>
      <c r="C44" s="166">
        <f t="shared" si="0"/>
        <v>0</v>
      </c>
      <c r="D44" s="134">
        <f t="shared" si="0"/>
        <v>0</v>
      </c>
      <c r="E44" s="134">
        <f t="shared" si="0"/>
        <v>0</v>
      </c>
      <c r="F44" s="134">
        <f t="shared" si="0"/>
        <v>0</v>
      </c>
      <c r="G44" s="140"/>
      <c r="H44" s="140"/>
      <c r="I44" s="140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</row>
    <row r="45" spans="1:69" s="141" customFormat="1" x14ac:dyDescent="0.2">
      <c r="A45" s="152" t="s">
        <v>103</v>
      </c>
      <c r="B45" s="154">
        <f t="shared" si="0"/>
        <v>0</v>
      </c>
      <c r="C45" s="154">
        <f t="shared" si="0"/>
        <v>0</v>
      </c>
      <c r="D45" s="154">
        <f t="shared" si="0"/>
        <v>0</v>
      </c>
      <c r="E45" s="154">
        <f t="shared" si="0"/>
        <v>0</v>
      </c>
      <c r="F45" s="154">
        <f t="shared" si="0"/>
        <v>0</v>
      </c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</row>
    <row r="46" spans="1:69" s="141" customFormat="1" x14ac:dyDescent="0.2">
      <c r="A46" s="152" t="s">
        <v>106</v>
      </c>
      <c r="B46" s="154">
        <f t="shared" si="0"/>
        <v>0</v>
      </c>
      <c r="C46" s="154">
        <f t="shared" si="0"/>
        <v>0</v>
      </c>
      <c r="D46" s="154">
        <f t="shared" si="0"/>
        <v>0</v>
      </c>
      <c r="E46" s="154">
        <f t="shared" si="0"/>
        <v>0</v>
      </c>
      <c r="F46" s="154">
        <f t="shared" si="0"/>
        <v>0</v>
      </c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</row>
    <row r="47" spans="1:69" s="141" customFormat="1" x14ac:dyDescent="0.2">
      <c r="A47" s="152" t="s">
        <v>108</v>
      </c>
      <c r="B47" s="154">
        <f t="shared" si="0"/>
        <v>75.599999999999994</v>
      </c>
      <c r="C47" s="154">
        <f t="shared" si="0"/>
        <v>0</v>
      </c>
      <c r="D47" s="154">
        <f t="shared" si="0"/>
        <v>0</v>
      </c>
      <c r="E47" s="154">
        <f t="shared" si="0"/>
        <v>0</v>
      </c>
      <c r="F47" s="154">
        <f t="shared" si="0"/>
        <v>0</v>
      </c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</row>
    <row r="48" spans="1:69" s="141" customFormat="1" x14ac:dyDescent="0.2">
      <c r="A48" s="152" t="s">
        <v>115</v>
      </c>
      <c r="B48" s="154">
        <f t="shared" si="0"/>
        <v>0</v>
      </c>
      <c r="C48" s="154">
        <f t="shared" si="0"/>
        <v>0</v>
      </c>
      <c r="D48" s="154">
        <f t="shared" si="0"/>
        <v>0</v>
      </c>
      <c r="E48" s="154">
        <f t="shared" si="0"/>
        <v>0</v>
      </c>
      <c r="F48" s="154">
        <f t="shared" si="0"/>
        <v>0</v>
      </c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</row>
    <row r="49" spans="1:73" x14ac:dyDescent="0.2">
      <c r="B49" s="78"/>
      <c r="C49" s="78"/>
      <c r="D49" s="78"/>
      <c r="E49" s="78"/>
      <c r="F49" s="78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</row>
    <row r="50" spans="1:73" s="165" customFormat="1" x14ac:dyDescent="0.2">
      <c r="A50" s="167" t="s">
        <v>107</v>
      </c>
      <c r="B50" s="168">
        <f>+B43+B39+B44</f>
        <v>-472.64806258376547</v>
      </c>
      <c r="C50" s="168">
        <f>+C43+C39+C44</f>
        <v>205.94670634762443</v>
      </c>
      <c r="D50" s="168">
        <v>0</v>
      </c>
      <c r="E50" s="168">
        <v>0</v>
      </c>
      <c r="F50" s="168">
        <v>0</v>
      </c>
      <c r="G50" s="168">
        <f>SUM(A50:F50)</f>
        <v>-266.70135623614101</v>
      </c>
      <c r="H50" s="168">
        <v>-320.37373951830119</v>
      </c>
      <c r="I50" s="169">
        <f>+G50-H50</f>
        <v>53.672383282160183</v>
      </c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</row>
    <row r="51" spans="1:73" s="141" customFormat="1" x14ac:dyDescent="0.2">
      <c r="A51" s="152" t="s">
        <v>102</v>
      </c>
      <c r="B51" s="163">
        <f>SUM(B45:B48)+B38</f>
        <v>107.1</v>
      </c>
      <c r="C51" s="163">
        <f>SUM(C45:C48)+C38</f>
        <v>0</v>
      </c>
      <c r="D51" s="163">
        <f>SUM(D45:D48)+D38</f>
        <v>0</v>
      </c>
      <c r="E51" s="163">
        <f>SUM(E45:E48)+E38</f>
        <v>0</v>
      </c>
      <c r="F51" s="163">
        <f>SUM(F45:F48)+F38</f>
        <v>0</v>
      </c>
      <c r="G51" s="163">
        <f>SUM(A51:F51)</f>
        <v>107.1</v>
      </c>
      <c r="H51" s="163">
        <v>30.949470000000005</v>
      </c>
      <c r="I51" s="164">
        <f>+G51-H51</f>
        <v>76.150529999999989</v>
      </c>
      <c r="J51" s="159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</row>
    <row r="52" spans="1:73" s="17" customFormat="1" x14ac:dyDescent="0.2">
      <c r="A52" s="182" t="s">
        <v>113</v>
      </c>
      <c r="B52" s="183"/>
      <c r="C52" s="183"/>
      <c r="D52" s="183"/>
      <c r="E52" s="183"/>
      <c r="F52" s="183"/>
      <c r="G52" s="183">
        <f>SUM(A52:F52)</f>
        <v>0</v>
      </c>
      <c r="H52" s="183">
        <v>0</v>
      </c>
      <c r="I52" s="184">
        <f>+H52-G52</f>
        <v>0</v>
      </c>
      <c r="J52" s="159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</row>
    <row r="53" spans="1:73" s="156" customFormat="1" x14ac:dyDescent="0.2">
      <c r="A53" s="160" t="s">
        <v>13</v>
      </c>
      <c r="B53" s="161"/>
      <c r="C53" s="161"/>
      <c r="D53" s="161"/>
      <c r="E53" s="161"/>
      <c r="F53" s="161"/>
      <c r="G53" s="161"/>
      <c r="H53" s="161"/>
      <c r="I53" s="162">
        <f>+G53-H53</f>
        <v>0</v>
      </c>
      <c r="J53" s="159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</row>
    <row r="54" spans="1:73" s="51" customFormat="1" x14ac:dyDescent="0.2">
      <c r="A54" s="137" t="s">
        <v>14</v>
      </c>
      <c r="B54" s="138">
        <f>+B41</f>
        <v>0</v>
      </c>
      <c r="C54" s="138">
        <f>+C41+C40</f>
        <v>73.739999999999995</v>
      </c>
      <c r="D54" s="138">
        <f>+D41+D40+D43</f>
        <v>12.432799742085976</v>
      </c>
      <c r="E54" s="138">
        <f>+E41+E40+E43</f>
        <v>47.267833920435379</v>
      </c>
      <c r="F54" s="138">
        <f>+F41+F40+F43</f>
        <v>0</v>
      </c>
      <c r="G54" s="138">
        <f>SUM(A54:F54)</f>
        <v>133.44063366252135</v>
      </c>
      <c r="H54" s="138">
        <v>265.14838821750106</v>
      </c>
      <c r="I54" s="139">
        <f>+G54-H54</f>
        <v>-131.70775455497972</v>
      </c>
    </row>
    <row r="55" spans="1:73" s="51" customFormat="1" x14ac:dyDescent="0.2">
      <c r="B55" s="136"/>
      <c r="C55" s="136"/>
      <c r="D55" s="136"/>
      <c r="E55" s="136"/>
      <c r="F55" s="170"/>
      <c r="G55" s="171"/>
      <c r="H55" s="171"/>
      <c r="I55" s="172"/>
    </row>
    <row r="56" spans="1:73" s="51" customFormat="1" x14ac:dyDescent="0.2">
      <c r="A56" s="186" t="s">
        <v>116</v>
      </c>
      <c r="B56" s="185">
        <f>(SUM(B50:B54)-SUM(B38:B48))-B52</f>
        <v>0</v>
      </c>
      <c r="C56" s="185">
        <f>(SUM(C50:C54)-SUM(C38:C48))-C52</f>
        <v>0</v>
      </c>
      <c r="D56" s="185">
        <f>(SUM(D50:D54)-SUM(D38:D48))-D52</f>
        <v>0</v>
      </c>
      <c r="E56" s="185">
        <f>(SUM(E50:E54)-SUM(E38:E48))-E52</f>
        <v>0</v>
      </c>
      <c r="F56" s="173" t="s">
        <v>64</v>
      </c>
      <c r="G56" s="174">
        <f>+G50+G51+G53+G54</f>
        <v>-26.160722573619665</v>
      </c>
      <c r="H56" s="174">
        <v>-24.275881300800108</v>
      </c>
      <c r="I56" s="174">
        <f>SUM(I50:I55)</f>
        <v>-1.8848412728195285</v>
      </c>
    </row>
    <row r="57" spans="1:73" s="51" customFormat="1" x14ac:dyDescent="0.2">
      <c r="B57" s="136"/>
      <c r="C57" s="136"/>
      <c r="D57" s="136"/>
      <c r="E57" s="136"/>
      <c r="F57" s="136"/>
    </row>
  </sheetData>
  <pageMargins left="0.75" right="0.75" top="1" bottom="1" header="0.5" footer="0.5"/>
  <pageSetup scale="7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I22"/>
  <sheetViews>
    <sheetView workbookViewId="0">
      <selection activeCell="A18" sqref="A18"/>
    </sheetView>
  </sheetViews>
  <sheetFormatPr defaultRowHeight="12.75" x14ac:dyDescent="0.2"/>
  <cols>
    <col min="1" max="1" width="11.7109375" bestFit="1" customWidth="1"/>
    <col min="2" max="2" width="7.28515625" customWidth="1"/>
    <col min="3" max="3" width="15.5703125" customWidth="1"/>
    <col min="4" max="4" width="1.7109375" customWidth="1"/>
    <col min="5" max="5" width="11.140625" customWidth="1"/>
    <col min="6" max="6" width="1.42578125" customWidth="1"/>
    <col min="7" max="7" width="11.140625" customWidth="1"/>
    <col min="8" max="8" width="1.5703125" customWidth="1"/>
    <col min="9" max="9" width="13.7109375" customWidth="1"/>
    <col min="10" max="10" width="2.28515625" customWidth="1"/>
    <col min="11" max="11" width="13.7109375" customWidth="1"/>
    <col min="12" max="12" width="2.28515625" customWidth="1"/>
    <col min="13" max="13" width="13.7109375" customWidth="1"/>
    <col min="14" max="14" width="1.85546875" customWidth="1"/>
    <col min="15" max="15" width="13.7109375" customWidth="1"/>
    <col min="16" max="16" width="2.140625" customWidth="1"/>
    <col min="17" max="17" width="13.7109375" customWidth="1"/>
    <col min="18" max="18" width="1.85546875" customWidth="1"/>
    <col min="19" max="19" width="13" customWidth="1"/>
    <col min="20" max="20" width="1.28515625" customWidth="1"/>
    <col min="21" max="21" width="12.42578125" customWidth="1"/>
    <col min="22" max="22" width="2.140625" customWidth="1"/>
    <col min="23" max="23" width="13.7109375" customWidth="1"/>
    <col min="24" max="24" width="1.85546875" customWidth="1"/>
    <col min="25" max="25" width="14.140625" customWidth="1"/>
    <col min="26" max="26" width="1.85546875" customWidth="1"/>
    <col min="27" max="27" width="14.140625" customWidth="1"/>
    <col min="28" max="28" width="2" customWidth="1"/>
    <col min="29" max="29" width="14" customWidth="1"/>
    <col min="30" max="30" width="2" customWidth="1"/>
    <col min="31" max="31" width="14" customWidth="1"/>
    <col min="32" max="32" width="2.28515625" customWidth="1"/>
    <col min="33" max="33" width="13.7109375" customWidth="1"/>
    <col min="34" max="34" width="2.140625" customWidth="1"/>
    <col min="35" max="35" width="15.85546875" customWidth="1"/>
    <col min="36" max="36" width="1.5703125" customWidth="1"/>
    <col min="37" max="37" width="11.140625" customWidth="1"/>
  </cols>
  <sheetData>
    <row r="1" spans="1:35" s="192" customFormat="1" ht="55.5" customHeight="1" x14ac:dyDescent="0.2">
      <c r="A1" s="191"/>
    </row>
    <row r="2" spans="1:35" s="195" customFormat="1" ht="27.75" customHeight="1" x14ac:dyDescent="0.2">
      <c r="A2" s="193"/>
      <c r="B2" s="194" t="s">
        <v>37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5" s="192" customFormat="1" ht="21" customHeight="1" x14ac:dyDescent="0.25">
      <c r="A3" s="191"/>
      <c r="S3" s="196" t="s">
        <v>38</v>
      </c>
      <c r="T3" s="196"/>
      <c r="U3" s="196"/>
      <c r="V3" s="197"/>
      <c r="W3" s="198">
        <v>36714</v>
      </c>
      <c r="X3" s="198"/>
      <c r="Y3" s="198"/>
      <c r="AG3" s="51"/>
      <c r="AH3" s="51"/>
      <c r="AI3" s="51"/>
    </row>
    <row r="4" spans="1:35" s="51" customFormat="1" x14ac:dyDescent="0.2"/>
    <row r="5" spans="1:35" s="51" customFormat="1" x14ac:dyDescent="0.2"/>
    <row r="6" spans="1:35" s="51" customFormat="1" x14ac:dyDescent="0.2">
      <c r="A6" s="199"/>
      <c r="B6" s="191"/>
      <c r="C6" s="200" t="s">
        <v>39</v>
      </c>
      <c r="D6" s="200"/>
      <c r="E6" s="200" t="s">
        <v>39</v>
      </c>
      <c r="F6" s="200"/>
      <c r="G6" s="200" t="s">
        <v>39</v>
      </c>
      <c r="H6" s="201"/>
      <c r="I6" s="200" t="s">
        <v>39</v>
      </c>
      <c r="J6" s="200"/>
      <c r="K6" s="200" t="s">
        <v>39</v>
      </c>
      <c r="L6" s="191"/>
      <c r="M6" s="200" t="s">
        <v>39</v>
      </c>
      <c r="N6" s="200"/>
      <c r="O6" s="200" t="s">
        <v>39</v>
      </c>
      <c r="P6" s="191"/>
      <c r="Q6" s="200" t="s">
        <v>39</v>
      </c>
      <c r="R6" s="191"/>
      <c r="S6" s="200" t="s">
        <v>39</v>
      </c>
      <c r="T6" s="200"/>
      <c r="U6" s="200" t="s">
        <v>39</v>
      </c>
      <c r="V6" s="200"/>
      <c r="W6" s="200" t="s">
        <v>39</v>
      </c>
      <c r="X6" s="191"/>
      <c r="Y6" s="200" t="s">
        <v>39</v>
      </c>
      <c r="Z6" s="200"/>
      <c r="AA6" s="200" t="s">
        <v>39</v>
      </c>
      <c r="AB6" s="191"/>
      <c r="AC6" s="200" t="s">
        <v>39</v>
      </c>
      <c r="AD6" s="191"/>
      <c r="AE6" s="200" t="s">
        <v>39</v>
      </c>
    </row>
    <row r="7" spans="1:35" s="51" customFormat="1" ht="16.5" x14ac:dyDescent="0.25">
      <c r="A7" s="202"/>
      <c r="B7" s="44"/>
      <c r="C7" s="203" t="s">
        <v>40</v>
      </c>
      <c r="D7" s="204"/>
      <c r="E7" s="203" t="s">
        <v>101</v>
      </c>
      <c r="F7" s="204"/>
      <c r="G7" s="203" t="s">
        <v>105</v>
      </c>
      <c r="H7" s="205"/>
      <c r="I7" s="203" t="s">
        <v>41</v>
      </c>
      <c r="J7" s="204"/>
      <c r="K7" s="203" t="s">
        <v>42</v>
      </c>
      <c r="L7" s="206"/>
      <c r="M7" s="203" t="s">
        <v>43</v>
      </c>
      <c r="N7" s="204"/>
      <c r="O7" s="203" t="s">
        <v>44</v>
      </c>
      <c r="P7" s="206"/>
      <c r="Q7" s="203" t="s">
        <v>45</v>
      </c>
      <c r="R7" s="44"/>
      <c r="S7" s="203" t="s">
        <v>46</v>
      </c>
      <c r="T7" s="204"/>
      <c r="U7" s="203" t="s">
        <v>46</v>
      </c>
      <c r="V7" s="204"/>
      <c r="W7" s="203" t="s">
        <v>119</v>
      </c>
      <c r="X7" s="44"/>
      <c r="Y7" s="203" t="s">
        <v>45</v>
      </c>
      <c r="Z7" s="204"/>
      <c r="AA7" s="203" t="s">
        <v>48</v>
      </c>
      <c r="AB7" s="44"/>
      <c r="AC7" s="203" t="s">
        <v>48</v>
      </c>
      <c r="AD7" s="44"/>
      <c r="AE7" s="203" t="s">
        <v>126</v>
      </c>
    </row>
    <row r="8" spans="1:35" s="51" customFormat="1" ht="47.25" x14ac:dyDescent="0.25">
      <c r="A8" s="202"/>
      <c r="B8" s="44"/>
      <c r="C8" s="207" t="s">
        <v>49</v>
      </c>
      <c r="D8" s="208"/>
      <c r="E8" s="207" t="s">
        <v>102</v>
      </c>
      <c r="F8" s="208"/>
      <c r="G8" s="207" t="s">
        <v>102</v>
      </c>
      <c r="H8" s="209"/>
      <c r="I8" s="207" t="s">
        <v>49</v>
      </c>
      <c r="J8" s="208"/>
      <c r="K8" s="207" t="s">
        <v>49</v>
      </c>
      <c r="L8" s="44"/>
      <c r="M8" s="207" t="s">
        <v>49</v>
      </c>
      <c r="N8" s="208"/>
      <c r="O8" s="207" t="s">
        <v>49</v>
      </c>
      <c r="P8" s="44"/>
      <c r="Q8" s="207" t="s">
        <v>102</v>
      </c>
      <c r="R8" s="44"/>
      <c r="S8" s="207" t="s">
        <v>49</v>
      </c>
      <c r="T8" s="208"/>
      <c r="U8" s="207" t="s">
        <v>102</v>
      </c>
      <c r="V8" s="208"/>
      <c r="W8" s="207" t="s">
        <v>102</v>
      </c>
      <c r="X8" s="44"/>
      <c r="Y8" s="207" t="s">
        <v>146</v>
      </c>
      <c r="Z8" s="208"/>
      <c r="AA8" s="207" t="s">
        <v>102</v>
      </c>
      <c r="AB8" s="44"/>
      <c r="AC8" s="207" t="s">
        <v>49</v>
      </c>
      <c r="AD8" s="44"/>
      <c r="AE8" s="207" t="s">
        <v>49</v>
      </c>
      <c r="AG8" s="210" t="s">
        <v>50</v>
      </c>
    </row>
    <row r="9" spans="1:35" s="51" customFormat="1" ht="16.5" x14ac:dyDescent="0.25">
      <c r="A9" s="214">
        <v>36708</v>
      </c>
      <c r="B9" s="44"/>
      <c r="C9" s="69">
        <f>'West Cash'!C10+'BC Cash'!G5+'AB Fin'!E8</f>
        <v>-499.57654948203844</v>
      </c>
      <c r="D9" s="212"/>
      <c r="E9" s="69">
        <f>+'BC Cash'!H5</f>
        <v>0</v>
      </c>
      <c r="F9" s="212"/>
      <c r="G9" s="69">
        <v>0</v>
      </c>
      <c r="H9" s="70"/>
      <c r="I9" s="69">
        <f>+'West Cash'!E10+'BC Cash'!M5+'AB Fin'!C7</f>
        <v>0</v>
      </c>
      <c r="J9" s="212"/>
      <c r="K9" s="69">
        <f>+'West Cash'!G10+'BC Cash'!N5</f>
        <v>31.5</v>
      </c>
      <c r="L9" s="70"/>
      <c r="M9" s="69">
        <f>+'BC Cash'!C5</f>
        <v>-71.962800000000001</v>
      </c>
      <c r="N9" s="212"/>
      <c r="O9" s="69">
        <f>+'BC Cash'!D5</f>
        <v>-10.275378747668373</v>
      </c>
      <c r="P9" s="70"/>
      <c r="Q9" s="69"/>
      <c r="R9" s="211"/>
      <c r="S9" s="69"/>
      <c r="T9" s="212"/>
      <c r="U9" s="69"/>
      <c r="V9" s="212"/>
      <c r="W9" s="69"/>
      <c r="X9" s="211"/>
      <c r="Y9" s="69"/>
      <c r="Z9" s="212"/>
      <c r="AA9" s="69">
        <f>+'West Cash'!U10+'BC Cash'!F5</f>
        <v>84</v>
      </c>
      <c r="AB9" s="211"/>
      <c r="AC9" s="69">
        <f>+'West Cash'!S10+'BC Cash'!E4</f>
        <v>0</v>
      </c>
      <c r="AD9" s="211"/>
      <c r="AE9" s="69"/>
      <c r="AG9" s="213">
        <f t="shared" ref="AG9:AG14" si="0">SUM(B9:AF9)</f>
        <v>-466.31472822970682</v>
      </c>
    </row>
    <row r="10" spans="1:35" s="51" customFormat="1" ht="16.5" x14ac:dyDescent="0.25">
      <c r="A10" s="214">
        <v>36739</v>
      </c>
      <c r="B10" s="44"/>
      <c r="C10" s="69">
        <f>+'West Cash'!C11+'BC Cash'!G6+'AB Fin'!B8</f>
        <v>292.30838293453053</v>
      </c>
      <c r="D10" s="212"/>
      <c r="E10" s="69">
        <f>+'BC Cash'!H6</f>
        <v>0</v>
      </c>
      <c r="F10" s="212"/>
      <c r="G10" s="69">
        <v>0</v>
      </c>
      <c r="H10" s="70"/>
      <c r="I10" s="69">
        <f>+'West Cash'!E11+'BC Cash'!M6+'AB Fin'!C8</f>
        <v>59.79</v>
      </c>
      <c r="J10" s="212"/>
      <c r="K10" s="69">
        <f>+'West Cash'!G11+'BC Cash'!N6</f>
        <v>0</v>
      </c>
      <c r="L10" s="70"/>
      <c r="M10" s="69">
        <f>+'BC Cash'!C6</f>
        <v>-31</v>
      </c>
      <c r="N10" s="212"/>
      <c r="O10" s="69">
        <f>+'BC Cash'!D6</f>
        <v>0</v>
      </c>
      <c r="P10" s="70"/>
      <c r="Q10" s="69"/>
      <c r="R10" s="211"/>
      <c r="S10" s="69"/>
      <c r="T10" s="212"/>
      <c r="U10" s="69"/>
      <c r="V10" s="212"/>
      <c r="W10" s="69"/>
      <c r="X10" s="211"/>
      <c r="Y10" s="69"/>
      <c r="Z10" s="212"/>
      <c r="AA10" s="69">
        <f>+'West Cash'!U11+'BC Cash'!F6</f>
        <v>0</v>
      </c>
      <c r="AB10" s="211"/>
      <c r="AC10" s="69">
        <f>+'West Cash'!S11+'BC Cash'!E6</f>
        <v>15.5</v>
      </c>
      <c r="AD10" s="211"/>
      <c r="AE10" s="69"/>
      <c r="AG10" s="213">
        <f t="shared" si="0"/>
        <v>336.59838293453055</v>
      </c>
    </row>
    <row r="11" spans="1:35" s="51" customFormat="1" ht="16.5" x14ac:dyDescent="0.25">
      <c r="A11" s="245">
        <v>36770</v>
      </c>
      <c r="B11" s="44"/>
      <c r="C11" s="69">
        <f>+'West Cash'!C12+'BC Cash'!G7+'AB Fin'!B9</f>
        <v>143.41599967760746</v>
      </c>
      <c r="D11" s="212"/>
      <c r="E11" s="69">
        <f>+'BC Cash'!H7</f>
        <v>0</v>
      </c>
      <c r="F11" s="212"/>
      <c r="G11" s="69">
        <f>+'BC Cash'!C7</f>
        <v>0</v>
      </c>
      <c r="H11" s="70"/>
      <c r="I11" s="69">
        <f>+'West Cash'!E12+'BC Cash'!M7+'AB Fin'!C9</f>
        <v>-102.3</v>
      </c>
      <c r="J11" s="212"/>
      <c r="K11" s="69">
        <f>+'West Cash'!G12+'BC Cash'!N7</f>
        <v>0</v>
      </c>
      <c r="L11" s="70"/>
      <c r="M11" s="69"/>
      <c r="N11" s="212"/>
      <c r="O11" s="69">
        <f>+'BC Cash'!D7</f>
        <v>0</v>
      </c>
      <c r="P11" s="70"/>
      <c r="Q11" s="69"/>
      <c r="R11" s="211"/>
      <c r="S11" s="69"/>
      <c r="T11" s="212"/>
      <c r="U11" s="69"/>
      <c r="V11" s="212"/>
      <c r="W11" s="69"/>
      <c r="X11" s="211"/>
      <c r="Y11" s="69"/>
      <c r="Z11" s="212"/>
      <c r="AA11" s="69">
        <f>+'West Cash'!U12+'BC Cash'!F7</f>
        <v>0</v>
      </c>
      <c r="AB11" s="211"/>
      <c r="AC11" s="69">
        <f>+'West Cash'!S12+'BC Cash'!E7</f>
        <v>0</v>
      </c>
      <c r="AD11" s="211"/>
      <c r="AE11" s="69"/>
      <c r="AG11" s="213">
        <f t="shared" si="0"/>
        <v>41.115999677607462</v>
      </c>
    </row>
    <row r="12" spans="1:35" s="51" customFormat="1" ht="16.5" x14ac:dyDescent="0.25">
      <c r="A12" s="245">
        <v>36800</v>
      </c>
      <c r="B12" s="44"/>
      <c r="C12" s="69">
        <f>+'West Cash'!C13+'BC Cash'!G8+'AB Fin'!B10</f>
        <v>264.97229240054423</v>
      </c>
      <c r="D12" s="212"/>
      <c r="E12" s="69">
        <f>+'BC Cash'!H8</f>
        <v>0</v>
      </c>
      <c r="F12" s="212"/>
      <c r="G12" s="69">
        <f>+'BC Cash'!C8</f>
        <v>0</v>
      </c>
      <c r="H12" s="70"/>
      <c r="I12" s="69">
        <f>+'West Cash'!E13+'BC Cash'!M8+'AB Fin'!C10</f>
        <v>-164.71</v>
      </c>
      <c r="J12" s="212"/>
      <c r="K12" s="69">
        <f>+'West Cash'!G13+'BC Cash'!N8</f>
        <v>0</v>
      </c>
      <c r="L12" s="70"/>
      <c r="M12" s="69"/>
      <c r="N12" s="212"/>
      <c r="O12" s="69">
        <f>+'BC Cash'!D8</f>
        <v>0</v>
      </c>
      <c r="P12" s="70"/>
      <c r="Q12" s="69"/>
      <c r="R12" s="211"/>
      <c r="S12" s="69"/>
      <c r="T12" s="212"/>
      <c r="U12" s="69"/>
      <c r="V12" s="212"/>
      <c r="W12" s="69"/>
      <c r="X12" s="211"/>
      <c r="Y12" s="69"/>
      <c r="Z12" s="212"/>
      <c r="AA12" s="69">
        <f>+'West Cash'!U13+'BC Cash'!F8</f>
        <v>0</v>
      </c>
      <c r="AB12" s="211"/>
      <c r="AC12" s="69">
        <f>+'West Cash'!S13+'BC Cash'!E7</f>
        <v>0</v>
      </c>
      <c r="AD12" s="211"/>
      <c r="AE12" s="69"/>
      <c r="AG12" s="213">
        <f t="shared" si="0"/>
        <v>100.26229240054423</v>
      </c>
    </row>
    <row r="13" spans="1:35" s="51" customFormat="1" ht="16.5" x14ac:dyDescent="0.25">
      <c r="A13" s="245">
        <v>36831</v>
      </c>
      <c r="B13" s="44"/>
      <c r="C13" s="69">
        <f>+'West Cash'!C14+'BC Cash'!G9+'AB Fin'!B11</f>
        <v>0</v>
      </c>
      <c r="D13" s="212"/>
      <c r="E13" s="69">
        <f>+'BC Cash'!H9</f>
        <v>0</v>
      </c>
      <c r="F13" s="212"/>
      <c r="G13" s="69">
        <f>+'BC Cash'!C9</f>
        <v>0</v>
      </c>
      <c r="H13" s="70"/>
      <c r="I13" s="69">
        <f>+'West Cash'!E14+'BC Cash'!M9+'AB Fin'!C11</f>
        <v>0</v>
      </c>
      <c r="J13" s="212"/>
      <c r="K13" s="69">
        <f>+'West Cash'!G14+'BC Cash'!N9</f>
        <v>0</v>
      </c>
      <c r="L13" s="70"/>
      <c r="M13" s="69"/>
      <c r="N13" s="212"/>
      <c r="O13" s="69">
        <f>+'BC Cash'!D9</f>
        <v>0</v>
      </c>
      <c r="P13" s="70"/>
      <c r="Q13" s="69"/>
      <c r="R13" s="211"/>
      <c r="S13" s="69"/>
      <c r="T13" s="212"/>
      <c r="U13" s="69"/>
      <c r="V13" s="212"/>
      <c r="W13" s="69"/>
      <c r="X13" s="211"/>
      <c r="Y13" s="69"/>
      <c r="Z13" s="212"/>
      <c r="AA13" s="69">
        <f>+'West Cash'!U14+'BC Cash'!F9</f>
        <v>0</v>
      </c>
      <c r="AB13" s="211"/>
      <c r="AC13" s="69">
        <f>+'West Cash'!S14+'BC Cash'!E8</f>
        <v>0</v>
      </c>
      <c r="AD13" s="211"/>
      <c r="AE13" s="69"/>
      <c r="AG13" s="213">
        <f t="shared" si="0"/>
        <v>0</v>
      </c>
    </row>
    <row r="14" spans="1:35" s="51" customFormat="1" ht="16.5" x14ac:dyDescent="0.25">
      <c r="A14" s="245">
        <v>36861</v>
      </c>
      <c r="B14" s="44"/>
      <c r="C14" s="69">
        <f>+'West Cash'!C15+'BC Cash'!G10+'AB Fin'!B12</f>
        <v>0</v>
      </c>
      <c r="D14" s="212"/>
      <c r="E14" s="69">
        <f>+'BC Cash'!H10</f>
        <v>0</v>
      </c>
      <c r="F14" s="212"/>
      <c r="G14" s="69">
        <f>+'BC Cash'!C9</f>
        <v>0</v>
      </c>
      <c r="H14" s="70"/>
      <c r="I14" s="69">
        <f>+'West Cash'!E15+'BC Cash'!M10+'AB Fin'!C12</f>
        <v>0</v>
      </c>
      <c r="J14" s="212"/>
      <c r="K14" s="69">
        <f>+'West Cash'!G15+'BC Cash'!N10</f>
        <v>0</v>
      </c>
      <c r="L14" s="70"/>
      <c r="M14" s="69"/>
      <c r="N14" s="212"/>
      <c r="O14" s="69">
        <f>+'BC Cash'!D10</f>
        <v>0</v>
      </c>
      <c r="P14" s="70"/>
      <c r="Q14" s="69"/>
      <c r="R14" s="211"/>
      <c r="S14" s="69"/>
      <c r="T14" s="212"/>
      <c r="U14" s="69"/>
      <c r="V14" s="212"/>
      <c r="W14" s="69"/>
      <c r="X14" s="211"/>
      <c r="Y14" s="69"/>
      <c r="Z14" s="212"/>
      <c r="AA14" s="69">
        <f>+'West Cash'!U15+'BC Cash'!F10</f>
        <v>0</v>
      </c>
      <c r="AB14" s="211"/>
      <c r="AC14" s="69">
        <f>+'West Cash'!S15+'BC Cash'!E9</f>
        <v>0</v>
      </c>
      <c r="AD14" s="211"/>
      <c r="AE14" s="69"/>
      <c r="AG14" s="213">
        <f t="shared" si="0"/>
        <v>0</v>
      </c>
    </row>
    <row r="15" spans="1:35" s="51" customFormat="1" ht="16.5" x14ac:dyDescent="0.25">
      <c r="A15" s="44"/>
      <c r="B15" s="44"/>
      <c r="C15" s="215">
        <f>SUM(C9:C14)</f>
        <v>201.12012553064378</v>
      </c>
      <c r="D15" s="49"/>
      <c r="E15" s="215">
        <f>SUM(E9:E14)</f>
        <v>0</v>
      </c>
      <c r="F15" s="49"/>
      <c r="G15" s="215">
        <f>SUM(G9:G14)</f>
        <v>0</v>
      </c>
      <c r="H15" s="45"/>
      <c r="I15" s="215">
        <f>SUM(I9:I14)</f>
        <v>-207.22</v>
      </c>
      <c r="J15" s="49"/>
      <c r="K15" s="14">
        <f>SUM(K9:K14)</f>
        <v>31.5</v>
      </c>
      <c r="L15" s="44"/>
      <c r="M15" s="215">
        <f>SUM(M9:M14)</f>
        <v>-102.9628</v>
      </c>
      <c r="N15" s="49"/>
      <c r="O15" s="215">
        <f>SUM(O9:O14)</f>
        <v>-10.275378747668373</v>
      </c>
      <c r="P15" s="44"/>
      <c r="Q15" s="215">
        <f>SUM(Q9:Q14)</f>
        <v>0</v>
      </c>
      <c r="R15" s="44"/>
      <c r="S15" s="215">
        <f>SUM(S9:S14)</f>
        <v>0</v>
      </c>
      <c r="T15" s="49"/>
      <c r="U15" s="215">
        <f>SUM(U9:U14)</f>
        <v>0</v>
      </c>
      <c r="V15" s="49"/>
      <c r="W15" s="215">
        <f>SUM(W9:W14)</f>
        <v>0</v>
      </c>
      <c r="X15" s="44"/>
      <c r="Y15" s="215">
        <f>SUM(Y9:Y14)</f>
        <v>0</v>
      </c>
      <c r="Z15" s="49"/>
      <c r="AA15" s="215">
        <f>SUM(AA9:AA14)</f>
        <v>84</v>
      </c>
      <c r="AB15" s="44"/>
      <c r="AC15" s="215">
        <f>SUM(AC10:AC14)</f>
        <v>15.5</v>
      </c>
      <c r="AD15" s="44"/>
      <c r="AE15" s="215">
        <f>SUM(AE10:AE14)</f>
        <v>0</v>
      </c>
      <c r="AG15" s="215">
        <f>SUM(AG9:AG14)</f>
        <v>11.66194678297542</v>
      </c>
    </row>
    <row r="16" spans="1:35" s="51" customFormat="1" x14ac:dyDescent="0.2"/>
    <row r="17" spans="1:31" ht="15.75" x14ac:dyDescent="0.25">
      <c r="A17" s="50" t="s">
        <v>95</v>
      </c>
      <c r="X17" s="50"/>
      <c r="Y17" s="50" t="s">
        <v>52</v>
      </c>
      <c r="AA17" s="14">
        <f>+AG15-'West Cash'!W18-'BC Cash'!O12-C22</f>
        <v>5.6843418860808015E-14</v>
      </c>
      <c r="AC17" s="71" t="s">
        <v>53</v>
      </c>
      <c r="AE17" s="71" t="s">
        <v>53</v>
      </c>
    </row>
    <row r="18" spans="1:31" ht="15.75" x14ac:dyDescent="0.25">
      <c r="A18" t="s">
        <v>96</v>
      </c>
      <c r="C18" s="177">
        <f>+'BC GD'!J12</f>
        <v>0</v>
      </c>
      <c r="D18" s="153"/>
      <c r="E18" s="153"/>
      <c r="F18" s="153"/>
      <c r="G18" s="153"/>
      <c r="X18" s="50"/>
      <c r="Y18" s="50" t="s">
        <v>52</v>
      </c>
      <c r="AA18" s="14">
        <f>(SUM(Template!K2:K31)/10000)-AG15</f>
        <v>1.4210854715202004E-14</v>
      </c>
      <c r="AC18" s="71" t="s">
        <v>54</v>
      </c>
      <c r="AE18" s="71" t="s">
        <v>54</v>
      </c>
    </row>
    <row r="19" spans="1:31" x14ac:dyDescent="0.2">
      <c r="A19" t="s">
        <v>97</v>
      </c>
      <c r="C19" s="177">
        <f>+'Opt GD'!L11</f>
        <v>0</v>
      </c>
      <c r="D19" s="153"/>
      <c r="E19" s="153"/>
      <c r="F19" s="153"/>
      <c r="G19" s="153"/>
    </row>
    <row r="20" spans="1:31" s="165" customFormat="1" x14ac:dyDescent="0.2">
      <c r="A20" s="165" t="s">
        <v>98</v>
      </c>
      <c r="C20" s="263">
        <f>+'AB Fin'!E14</f>
        <v>0</v>
      </c>
      <c r="D20" s="264"/>
      <c r="E20" s="264"/>
      <c r="F20" s="264"/>
      <c r="G20" s="264"/>
    </row>
    <row r="21" spans="1:31" x14ac:dyDescent="0.2">
      <c r="A21" t="s">
        <v>99</v>
      </c>
      <c r="C21" s="177"/>
      <c r="D21" s="153"/>
      <c r="E21" s="153"/>
      <c r="F21" s="153"/>
      <c r="G21" s="153"/>
    </row>
    <row r="22" spans="1:31" x14ac:dyDescent="0.2">
      <c r="A22" t="s">
        <v>100</v>
      </c>
      <c r="C22" s="178">
        <f>SUM(C18:C21)</f>
        <v>0</v>
      </c>
      <c r="D22" s="155"/>
      <c r="E22" s="155"/>
      <c r="F22" s="155"/>
      <c r="G22" s="155"/>
    </row>
  </sheetData>
  <pageMargins left="0.3" right="0.3" top="1" bottom="1" header="0.5" footer="0.5"/>
  <pageSetup scale="5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O28"/>
  <sheetViews>
    <sheetView topLeftCell="P1" workbookViewId="0">
      <selection activeCell="W14" sqref="W14"/>
    </sheetView>
  </sheetViews>
  <sheetFormatPr defaultRowHeight="12.75" x14ac:dyDescent="0.2"/>
  <cols>
    <col min="1" max="1" width="11.5703125" bestFit="1" customWidth="1"/>
    <col min="2" max="2" width="2.140625" customWidth="1"/>
    <col min="3" max="3" width="15.85546875" customWidth="1"/>
    <col min="4" max="4" width="2.28515625" customWidth="1"/>
    <col min="5" max="5" width="15.85546875" customWidth="1"/>
    <col min="6" max="6" width="2.140625" customWidth="1"/>
    <col min="7" max="7" width="23.28515625" customWidth="1"/>
    <col min="8" max="8" width="1.85546875" customWidth="1"/>
    <col min="9" max="9" width="21.140625" customWidth="1"/>
    <col min="10" max="10" width="1.42578125" customWidth="1"/>
    <col min="11" max="11" width="23.28515625" customWidth="1"/>
    <col min="12" max="12" width="1.5703125" customWidth="1"/>
    <col min="13" max="13" width="19.85546875" customWidth="1"/>
    <col min="14" max="14" width="2.140625" customWidth="1"/>
    <col min="15" max="15" width="23.28515625" customWidth="1"/>
    <col min="16" max="16" width="1.7109375" customWidth="1"/>
    <col min="17" max="17" width="19.85546875" customWidth="1"/>
    <col min="18" max="18" width="1.28515625" customWidth="1"/>
    <col min="19" max="19" width="23.28515625" customWidth="1"/>
    <col min="20" max="20" width="2.140625" customWidth="1"/>
    <col min="21" max="21" width="19.85546875" customWidth="1"/>
    <col min="22" max="22" width="11.85546875" customWidth="1"/>
    <col min="23" max="23" width="23.42578125" customWidth="1"/>
    <col min="24" max="24" width="23.5703125" customWidth="1"/>
  </cols>
  <sheetData>
    <row r="1" spans="1:41" s="19" customFormat="1" ht="55.5" customHeight="1" x14ac:dyDescent="0.2">
      <c r="A1" s="18"/>
    </row>
    <row r="2" spans="1:41" s="21" customFormat="1" ht="27.75" customHeight="1" x14ac:dyDescent="0.2">
      <c r="A2" s="20"/>
      <c r="B2" s="88" t="s">
        <v>55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</row>
    <row r="3" spans="1:41" s="19" customFormat="1" ht="21" customHeight="1" x14ac:dyDescent="0.25">
      <c r="A3" s="18"/>
      <c r="K3" s="22" t="s">
        <v>38</v>
      </c>
      <c r="L3" s="23"/>
      <c r="M3" s="24">
        <f>Summary!W3</f>
        <v>36714</v>
      </c>
      <c r="S3"/>
      <c r="T3"/>
      <c r="U3"/>
    </row>
    <row r="4" spans="1:41" x14ac:dyDescent="0.2">
      <c r="A4" s="18"/>
      <c r="B4" s="19"/>
      <c r="C4" s="25"/>
      <c r="D4" s="25"/>
      <c r="E4" s="26"/>
      <c r="F4" s="25"/>
      <c r="G4" s="25"/>
      <c r="H4" s="25"/>
      <c r="I4" s="25"/>
      <c r="J4" s="25"/>
      <c r="K4" s="19"/>
      <c r="L4" s="25"/>
      <c r="M4" s="19"/>
      <c r="N4" s="19"/>
      <c r="O4" s="19"/>
      <c r="P4" s="19"/>
      <c r="Q4" s="19"/>
      <c r="R4" s="19"/>
      <c r="V4" s="19"/>
      <c r="W4" s="19"/>
      <c r="X4" s="19"/>
      <c r="Y4" s="19"/>
      <c r="Z4" s="19"/>
      <c r="AA4" s="19"/>
      <c r="AB4" s="19"/>
      <c r="AC4" s="19"/>
    </row>
    <row r="5" spans="1:41" x14ac:dyDescent="0.2">
      <c r="A5" s="18"/>
      <c r="B5" s="19"/>
      <c r="C5" s="89"/>
      <c r="D5" s="89"/>
      <c r="E5" s="89"/>
      <c r="F5" s="89"/>
      <c r="G5" s="89"/>
      <c r="H5" s="89"/>
      <c r="I5" s="89"/>
      <c r="J5" s="25"/>
      <c r="K5" s="27"/>
      <c r="L5" s="25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41" s="19" customFormat="1" ht="16.5" x14ac:dyDescent="0.25">
      <c r="A6" s="37"/>
      <c r="B6" s="28"/>
      <c r="C6" s="28"/>
      <c r="D6" s="33"/>
      <c r="E6" s="28"/>
      <c r="F6" s="33"/>
      <c r="G6" s="28"/>
      <c r="H6" s="33"/>
      <c r="I6" s="33"/>
      <c r="J6" s="33"/>
      <c r="K6" s="38"/>
      <c r="L6" s="33"/>
      <c r="M6" s="28"/>
      <c r="N6" s="33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41" s="18" customFormat="1" x14ac:dyDescent="0.2">
      <c r="A7" s="39"/>
      <c r="C7" s="40" t="s">
        <v>56</v>
      </c>
      <c r="D7" s="41"/>
      <c r="E7" s="40" t="s">
        <v>56</v>
      </c>
      <c r="G7" s="40" t="s">
        <v>56</v>
      </c>
      <c r="I7" s="40" t="s">
        <v>56</v>
      </c>
      <c r="K7" s="40" t="s">
        <v>56</v>
      </c>
      <c r="M7" s="40" t="s">
        <v>56</v>
      </c>
      <c r="O7" s="40" t="s">
        <v>56</v>
      </c>
      <c r="P7" s="42"/>
      <c r="Q7" s="40" t="s">
        <v>56</v>
      </c>
      <c r="S7" s="40" t="s">
        <v>56</v>
      </c>
      <c r="U7" s="40" t="s">
        <v>56</v>
      </c>
      <c r="W7" s="40"/>
    </row>
    <row r="8" spans="1:41" s="19" customFormat="1" ht="16.5" x14ac:dyDescent="0.25">
      <c r="A8" s="18"/>
      <c r="C8" s="29" t="s">
        <v>40</v>
      </c>
      <c r="D8" s="31"/>
      <c r="E8" s="29" t="s">
        <v>41</v>
      </c>
      <c r="F8" s="30"/>
      <c r="G8" s="29" t="s">
        <v>42</v>
      </c>
      <c r="H8" s="28"/>
      <c r="I8" s="29" t="s">
        <v>119</v>
      </c>
      <c r="J8" s="28"/>
      <c r="K8" s="29" t="s">
        <v>46</v>
      </c>
      <c r="L8" s="28"/>
      <c r="M8" s="29" t="s">
        <v>46</v>
      </c>
      <c r="N8" s="28"/>
      <c r="O8" s="29" t="s">
        <v>144</v>
      </c>
      <c r="P8" s="28"/>
      <c r="Q8" s="29" t="s">
        <v>47</v>
      </c>
      <c r="S8" s="29" t="s">
        <v>48</v>
      </c>
      <c r="U8" s="29" t="s">
        <v>48</v>
      </c>
      <c r="W8" s="29" t="s">
        <v>12</v>
      </c>
      <c r="AA8" s="47"/>
      <c r="AB8" s="28"/>
      <c r="AC8" s="29"/>
      <c r="AD8" s="43"/>
      <c r="AE8" s="29"/>
      <c r="AF8" s="28"/>
      <c r="AG8" s="28"/>
      <c r="AH8" s="29"/>
      <c r="AI8" s="28"/>
    </row>
    <row r="9" spans="1:41" s="19" customFormat="1" ht="16.5" x14ac:dyDescent="0.25">
      <c r="A9" s="18"/>
      <c r="C9" s="32" t="s">
        <v>49</v>
      </c>
      <c r="D9" s="33"/>
      <c r="E9" s="32" t="s">
        <v>57</v>
      </c>
      <c r="F9" s="28"/>
      <c r="G9" s="32" t="s">
        <v>49</v>
      </c>
      <c r="H9" s="28"/>
      <c r="I9" s="32" t="s">
        <v>58</v>
      </c>
      <c r="J9" s="28"/>
      <c r="K9" s="32" t="s">
        <v>59</v>
      </c>
      <c r="L9" s="28"/>
      <c r="M9" s="32" t="s">
        <v>58</v>
      </c>
      <c r="N9" s="28"/>
      <c r="O9" s="32" t="s">
        <v>59</v>
      </c>
      <c r="P9" s="28"/>
      <c r="Q9" s="32" t="s">
        <v>58</v>
      </c>
      <c r="S9" s="32" t="s">
        <v>59</v>
      </c>
      <c r="U9" s="32" t="s">
        <v>58</v>
      </c>
      <c r="W9" s="32" t="s">
        <v>60</v>
      </c>
      <c r="AA9" s="48"/>
      <c r="AB9" s="28"/>
      <c r="AC9" s="32"/>
      <c r="AD9" s="43"/>
      <c r="AE9" s="32"/>
      <c r="AF9" s="28"/>
      <c r="AG9" s="28"/>
      <c r="AH9" s="32"/>
      <c r="AI9" s="28"/>
    </row>
    <row r="10" spans="1:41" s="19" customFormat="1" ht="19.5" customHeight="1" x14ac:dyDescent="0.25">
      <c r="A10" s="222" t="s">
        <v>51</v>
      </c>
      <c r="C10" s="69">
        <v>-499.57654948203844</v>
      </c>
      <c r="D10" s="70"/>
      <c r="E10" s="246"/>
      <c r="F10" s="70"/>
      <c r="G10" s="36">
        <v>31.5</v>
      </c>
      <c r="H10" s="34"/>
      <c r="I10" s="36">
        <v>0</v>
      </c>
      <c r="J10" s="34"/>
      <c r="K10" s="36"/>
      <c r="L10" s="34"/>
      <c r="M10" s="69">
        <v>0</v>
      </c>
      <c r="N10" s="34"/>
      <c r="O10" s="36"/>
      <c r="P10" s="35"/>
      <c r="Q10" s="36">
        <v>0</v>
      </c>
      <c r="S10" s="36"/>
      <c r="U10" s="36">
        <v>0</v>
      </c>
      <c r="V10" s="222" t="s">
        <v>51</v>
      </c>
      <c r="W10" s="36">
        <v>-468.07654948203844</v>
      </c>
      <c r="AA10" s="19">
        <v>0.11</v>
      </c>
      <c r="AC10" s="247"/>
      <c r="AD10" s="34"/>
      <c r="AE10" s="34"/>
      <c r="AF10" s="34"/>
      <c r="AG10" s="34"/>
      <c r="AH10" s="34"/>
      <c r="AI10" s="34"/>
      <c r="AJ10" s="34"/>
      <c r="AK10" s="34"/>
      <c r="AL10" s="21"/>
      <c r="AM10" s="21"/>
      <c r="AN10" s="21"/>
      <c r="AO10" s="21"/>
    </row>
    <row r="11" spans="1:41" s="19" customFormat="1" ht="19.5" customHeight="1" x14ac:dyDescent="0.25">
      <c r="A11" s="222">
        <v>36739</v>
      </c>
      <c r="C11" s="69">
        <v>292.30838293453053</v>
      </c>
      <c r="D11" s="70"/>
      <c r="E11" s="69">
        <v>44.29</v>
      </c>
      <c r="F11" s="70"/>
      <c r="G11" s="36">
        <v>0</v>
      </c>
      <c r="H11" s="34"/>
      <c r="I11" s="36"/>
      <c r="J11" s="34"/>
      <c r="K11" s="36">
        <v>0</v>
      </c>
      <c r="L11" s="34"/>
      <c r="M11" s="36">
        <v>0</v>
      </c>
      <c r="N11" s="34"/>
      <c r="O11" s="36">
        <v>0</v>
      </c>
      <c r="P11" s="35"/>
      <c r="Q11" s="36"/>
      <c r="S11" s="36">
        <v>0</v>
      </c>
      <c r="U11" s="36">
        <v>0</v>
      </c>
      <c r="V11" s="222">
        <v>36739</v>
      </c>
      <c r="W11" s="36">
        <v>336.59838293453049</v>
      </c>
      <c r="AC11" s="247"/>
      <c r="AD11" s="34"/>
      <c r="AE11" s="34"/>
      <c r="AF11" s="34"/>
      <c r="AG11" s="34"/>
      <c r="AH11" s="34"/>
      <c r="AI11" s="34"/>
      <c r="AJ11" s="34"/>
      <c r="AK11" s="34"/>
      <c r="AL11" s="21"/>
      <c r="AM11" s="21"/>
      <c r="AN11" s="21"/>
      <c r="AO11" s="21"/>
    </row>
    <row r="12" spans="1:41" s="19" customFormat="1" ht="19.5" customHeight="1" x14ac:dyDescent="0.25">
      <c r="A12" s="222">
        <v>36770</v>
      </c>
      <c r="C12" s="69">
        <v>143.41599967760746</v>
      </c>
      <c r="D12" s="70"/>
      <c r="E12" s="69">
        <v>-102.3</v>
      </c>
      <c r="F12" s="70"/>
      <c r="G12" s="36">
        <v>0</v>
      </c>
      <c r="H12" s="34"/>
      <c r="I12" s="36"/>
      <c r="J12" s="34"/>
      <c r="K12" s="36"/>
      <c r="L12" s="34"/>
      <c r="M12" s="36"/>
      <c r="N12" s="34"/>
      <c r="O12" s="36"/>
      <c r="P12" s="35"/>
      <c r="Q12" s="36"/>
      <c r="S12" s="36">
        <v>0</v>
      </c>
      <c r="U12" s="36"/>
      <c r="V12" s="222">
        <v>36770</v>
      </c>
      <c r="W12" s="36">
        <v>41.115999677607462</v>
      </c>
      <c r="AC12" s="247"/>
      <c r="AD12" s="34"/>
      <c r="AE12" s="34"/>
      <c r="AF12" s="34"/>
      <c r="AG12" s="34"/>
      <c r="AH12" s="34"/>
      <c r="AI12" s="34"/>
      <c r="AJ12" s="34"/>
      <c r="AK12" s="34"/>
      <c r="AL12" s="21"/>
      <c r="AM12" s="21"/>
      <c r="AN12" s="21"/>
      <c r="AO12" s="21"/>
    </row>
    <row r="13" spans="1:41" s="19" customFormat="1" ht="19.5" customHeight="1" x14ac:dyDescent="0.25">
      <c r="A13" s="222">
        <v>36800</v>
      </c>
      <c r="C13" s="69">
        <v>264.97229240054423</v>
      </c>
      <c r="D13" s="70"/>
      <c r="E13" s="69">
        <v>-164.71</v>
      </c>
      <c r="F13" s="70"/>
      <c r="G13" s="36">
        <v>0</v>
      </c>
      <c r="H13" s="34"/>
      <c r="I13" s="36"/>
      <c r="J13" s="34"/>
      <c r="K13" s="36"/>
      <c r="L13" s="34"/>
      <c r="M13" s="36"/>
      <c r="N13" s="34"/>
      <c r="O13" s="36"/>
      <c r="P13" s="35"/>
      <c r="Q13" s="36"/>
      <c r="S13" s="36"/>
      <c r="U13" s="36"/>
      <c r="V13" s="222">
        <v>36800</v>
      </c>
      <c r="W13" s="36">
        <v>100.26229240054423</v>
      </c>
      <c r="AC13" s="247"/>
      <c r="AD13" s="34"/>
      <c r="AE13" s="34"/>
      <c r="AF13" s="34"/>
      <c r="AG13" s="34"/>
      <c r="AH13" s="34"/>
      <c r="AI13" s="34"/>
      <c r="AJ13" s="34"/>
      <c r="AK13" s="34"/>
      <c r="AL13" s="21"/>
      <c r="AM13" s="21"/>
      <c r="AN13" s="21"/>
      <c r="AO13" s="21"/>
    </row>
    <row r="14" spans="1:41" s="19" customFormat="1" ht="19.5" customHeight="1" x14ac:dyDescent="0.25">
      <c r="A14" s="222">
        <v>36831</v>
      </c>
      <c r="C14" s="69">
        <v>0</v>
      </c>
      <c r="D14" s="70"/>
      <c r="E14" s="69">
        <v>0</v>
      </c>
      <c r="F14" s="70"/>
      <c r="G14" s="36">
        <v>0</v>
      </c>
      <c r="H14" s="34"/>
      <c r="I14" s="36"/>
      <c r="J14" s="34"/>
      <c r="K14" s="36"/>
      <c r="L14" s="34"/>
      <c r="M14" s="36"/>
      <c r="N14" s="34"/>
      <c r="O14" s="36"/>
      <c r="P14" s="35"/>
      <c r="Q14" s="36"/>
      <c r="S14" s="36"/>
      <c r="U14" s="36"/>
      <c r="V14" s="222">
        <v>36831</v>
      </c>
      <c r="W14" s="36">
        <v>0</v>
      </c>
      <c r="AC14" s="247"/>
      <c r="AD14" s="34"/>
      <c r="AE14" s="34"/>
      <c r="AF14" s="34"/>
      <c r="AG14" s="34"/>
      <c r="AH14" s="34"/>
      <c r="AI14" s="34"/>
      <c r="AJ14" s="34"/>
      <c r="AK14" s="34"/>
      <c r="AL14" s="21"/>
      <c r="AM14" s="21"/>
      <c r="AN14" s="21"/>
      <c r="AO14" s="21"/>
    </row>
    <row r="15" spans="1:41" s="19" customFormat="1" ht="19.5" customHeight="1" x14ac:dyDescent="0.25">
      <c r="A15" s="222">
        <v>36861</v>
      </c>
      <c r="C15" s="69">
        <v>0</v>
      </c>
      <c r="D15" s="70"/>
      <c r="E15" s="69">
        <v>0</v>
      </c>
      <c r="F15" s="70"/>
      <c r="G15" s="36">
        <v>0</v>
      </c>
      <c r="H15" s="34"/>
      <c r="I15" s="36"/>
      <c r="J15" s="34"/>
      <c r="K15" s="36"/>
      <c r="L15" s="34"/>
      <c r="M15" s="36"/>
      <c r="N15" s="34"/>
      <c r="O15" s="36"/>
      <c r="P15" s="35"/>
      <c r="Q15" s="36"/>
      <c r="S15" s="36"/>
      <c r="U15" s="36"/>
      <c r="V15" s="222">
        <v>36861</v>
      </c>
      <c r="W15" s="36">
        <v>0</v>
      </c>
      <c r="AC15" s="247"/>
      <c r="AD15" s="34"/>
      <c r="AE15" s="34"/>
      <c r="AF15" s="34"/>
      <c r="AG15" s="34"/>
      <c r="AH15" s="34"/>
      <c r="AI15" s="34"/>
      <c r="AJ15" s="34"/>
      <c r="AK15" s="34"/>
      <c r="AL15" s="21"/>
      <c r="AM15" s="21"/>
      <c r="AN15" s="21"/>
      <c r="AO15" s="21"/>
    </row>
    <row r="16" spans="1:41" s="21" customFormat="1" ht="20.25" customHeight="1" x14ac:dyDescent="0.2">
      <c r="A16" s="253">
        <v>36892</v>
      </c>
      <c r="C16" s="248">
        <v>0</v>
      </c>
      <c r="D16" s="249"/>
      <c r="E16" s="248">
        <v>0</v>
      </c>
      <c r="F16" s="211"/>
      <c r="G16" s="36">
        <v>0</v>
      </c>
      <c r="H16" s="34"/>
      <c r="I16" s="250"/>
      <c r="J16" s="34"/>
      <c r="K16" s="250"/>
      <c r="L16" s="34"/>
      <c r="M16" s="250"/>
      <c r="N16" s="34"/>
      <c r="O16" s="250"/>
      <c r="P16" s="34"/>
      <c r="Q16" s="250"/>
      <c r="S16" s="250"/>
      <c r="U16" s="250"/>
      <c r="V16" s="253">
        <v>36892</v>
      </c>
      <c r="W16" s="251">
        <v>0</v>
      </c>
      <c r="AC16" s="70"/>
      <c r="AD16" s="34"/>
      <c r="AE16" s="34"/>
      <c r="AF16" s="34"/>
      <c r="AG16" s="34"/>
      <c r="AH16" s="34"/>
      <c r="AI16" s="34"/>
      <c r="AJ16" s="34"/>
      <c r="AK16" s="34"/>
    </row>
    <row r="17" spans="1:37" s="21" customFormat="1" ht="20.25" customHeight="1" x14ac:dyDescent="0.2">
      <c r="A17" s="253">
        <v>36923</v>
      </c>
      <c r="C17" s="69">
        <v>0</v>
      </c>
      <c r="D17" s="249"/>
      <c r="E17" s="69">
        <v>0</v>
      </c>
      <c r="F17" s="211"/>
      <c r="G17" s="36">
        <v>0</v>
      </c>
      <c r="H17" s="34"/>
      <c r="I17" s="261"/>
      <c r="J17" s="34"/>
      <c r="K17" s="261"/>
      <c r="L17" s="34"/>
      <c r="M17" s="261"/>
      <c r="N17" s="34"/>
      <c r="O17" s="261"/>
      <c r="P17" s="34"/>
      <c r="Q17" s="261"/>
      <c r="S17" s="261"/>
      <c r="U17" s="261"/>
      <c r="V17" s="253">
        <v>36923</v>
      </c>
      <c r="W17" s="262">
        <v>0</v>
      </c>
      <c r="AC17" s="70"/>
      <c r="AD17" s="34"/>
      <c r="AE17" s="34"/>
      <c r="AF17" s="34"/>
      <c r="AG17" s="34"/>
      <c r="AH17" s="34"/>
      <c r="AI17" s="34"/>
      <c r="AJ17" s="34"/>
      <c r="AK17" s="34"/>
    </row>
    <row r="18" spans="1:37" s="19" customFormat="1" ht="17.25" thickBot="1" x14ac:dyDescent="0.3">
      <c r="A18" s="18"/>
      <c r="C18" s="252">
        <v>201.12012553064378</v>
      </c>
      <c r="D18" s="45"/>
      <c r="E18" s="46">
        <v>-222.72</v>
      </c>
      <c r="F18" s="44"/>
      <c r="G18" s="255">
        <v>31.5</v>
      </c>
      <c r="H18" s="28"/>
      <c r="I18" s="46">
        <v>0</v>
      </c>
      <c r="J18" s="28"/>
      <c r="K18" s="46">
        <v>0</v>
      </c>
      <c r="L18" s="28"/>
      <c r="M18" s="46">
        <v>0</v>
      </c>
      <c r="N18" s="28"/>
      <c r="O18" s="46">
        <v>0</v>
      </c>
      <c r="P18" s="28"/>
      <c r="Q18" s="46">
        <v>0</v>
      </c>
      <c r="S18" s="46">
        <v>0</v>
      </c>
      <c r="U18" s="46">
        <v>0</v>
      </c>
      <c r="W18" s="46">
        <v>9.9001255306437344</v>
      </c>
      <c r="AC18" s="49"/>
      <c r="AD18" s="28"/>
      <c r="AE18" s="28"/>
      <c r="AF18" s="28"/>
      <c r="AG18" s="28"/>
      <c r="AH18" s="28"/>
      <c r="AI18" s="28"/>
      <c r="AJ18" s="28"/>
      <c r="AK18" s="28"/>
    </row>
    <row r="19" spans="1:37" s="19" customFormat="1" ht="17.25" thickTop="1" x14ac:dyDescent="0.2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37" s="19" customFormat="1" ht="16.5" x14ac:dyDescent="0.2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37" s="19" customFormat="1" ht="16.5" x14ac:dyDescent="0.2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37" s="19" customFormat="1" ht="16.5" x14ac:dyDescent="0.2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37" s="19" customFormat="1" ht="16.5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37" s="19" customFormat="1" ht="16.5" x14ac:dyDescent="0.25">
      <c r="A24" s="28"/>
      <c r="B24" s="28"/>
      <c r="C24" s="66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37" s="19" customFormat="1" ht="17.25" thickBot="1" x14ac:dyDescent="0.3">
      <c r="A25" s="28"/>
      <c r="B25" s="28"/>
      <c r="C25" s="67"/>
      <c r="D25" s="33"/>
      <c r="E25" s="6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37" s="19" customFormat="1" ht="17.25" thickTop="1" x14ac:dyDescent="0.25">
      <c r="A26" s="28"/>
      <c r="B26" s="28"/>
      <c r="C26" s="6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spans="1:37" s="19" customFormat="1" ht="17.25" thickBot="1" x14ac:dyDescent="0.3">
      <c r="A27" s="18"/>
      <c r="C27" s="67"/>
      <c r="D27" s="33"/>
      <c r="E27" s="68"/>
    </row>
    <row r="28" spans="1:37" ht="13.5" thickTop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</sheetData>
  <pageMargins left="0.75" right="0.75" top="1" bottom="1" header="0.5" footer="0.5"/>
  <pageSetup scale="4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W65"/>
  <sheetViews>
    <sheetView workbookViewId="0">
      <selection activeCell="C5" sqref="C5"/>
    </sheetView>
  </sheetViews>
  <sheetFormatPr defaultRowHeight="12.75" x14ac:dyDescent="0.2"/>
  <cols>
    <col min="1" max="1" width="13" style="2" customWidth="1"/>
    <col min="2" max="2" width="0.140625" style="2" customWidth="1"/>
    <col min="3" max="11" width="15.7109375" style="2" customWidth="1"/>
    <col min="12" max="12" width="14.7109375" style="2" customWidth="1"/>
    <col min="13" max="13" width="9.140625" style="2"/>
    <col min="14" max="14" width="9.85546875" style="2" customWidth="1"/>
    <col min="15" max="15" width="12.140625" style="2" customWidth="1"/>
    <col min="16" max="16" width="12.85546875" style="2" customWidth="1"/>
    <col min="17" max="16384" width="9.140625" style="2"/>
  </cols>
  <sheetData>
    <row r="1" spans="1:23" ht="24.95" customHeight="1" x14ac:dyDescent="0.35">
      <c r="A1" s="90" t="s">
        <v>61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1"/>
      <c r="N1" s="1"/>
      <c r="O1" s="1"/>
      <c r="P1" s="1"/>
      <c r="Q1" s="1"/>
      <c r="R1" s="1"/>
      <c r="S1" s="1"/>
      <c r="T1" s="1"/>
    </row>
    <row r="2" spans="1:23" ht="20.25" customHeight="1" x14ac:dyDescent="0.35">
      <c r="A2" s="91">
        <f>Summary!W3</f>
        <v>36714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23" ht="47.25" x14ac:dyDescent="0.25">
      <c r="A3" s="189"/>
      <c r="B3" s="3"/>
      <c r="C3" s="190" t="s">
        <v>148</v>
      </c>
      <c r="D3" s="190" t="s">
        <v>149</v>
      </c>
      <c r="E3" s="190" t="s">
        <v>129</v>
      </c>
      <c r="F3" s="190" t="s">
        <v>150</v>
      </c>
      <c r="G3" s="190" t="s">
        <v>62</v>
      </c>
      <c r="H3" s="190" t="s">
        <v>63</v>
      </c>
      <c r="I3" s="190" t="s">
        <v>151</v>
      </c>
      <c r="J3" s="190" t="s">
        <v>152</v>
      </c>
      <c r="K3" s="190" t="s">
        <v>153</v>
      </c>
      <c r="L3" s="190" t="s">
        <v>154</v>
      </c>
      <c r="M3" s="190" t="s">
        <v>130</v>
      </c>
      <c r="N3" s="190" t="s">
        <v>128</v>
      </c>
      <c r="O3" s="190" t="s">
        <v>50</v>
      </c>
    </row>
    <row r="4" spans="1:23" ht="15.75" x14ac:dyDescent="0.2">
      <c r="A4" s="223"/>
      <c r="B4" s="4"/>
      <c r="C4" s="5"/>
      <c r="D4" s="5"/>
      <c r="E4" s="5"/>
      <c r="F4" s="5"/>
      <c r="G4" s="5"/>
      <c r="H4" s="6"/>
      <c r="I4" s="6"/>
      <c r="J4" s="6"/>
      <c r="K4" s="5"/>
      <c r="L4" s="5"/>
      <c r="M4" s="8"/>
      <c r="R4" s="7"/>
      <c r="S4" s="5"/>
      <c r="T4" s="7"/>
      <c r="U4" s="7"/>
      <c r="V4" s="7"/>
    </row>
    <row r="5" spans="1:23" ht="15.75" x14ac:dyDescent="0.25">
      <c r="A5" s="275">
        <v>36708</v>
      </c>
      <c r="B5" s="3"/>
      <c r="C5" s="265">
        <v>-71.962800000000001</v>
      </c>
      <c r="D5" s="265">
        <v>-10.275378747668373</v>
      </c>
      <c r="E5" s="265">
        <v>0</v>
      </c>
      <c r="F5" s="265">
        <v>84</v>
      </c>
      <c r="G5" s="265">
        <v>0</v>
      </c>
      <c r="H5" s="265">
        <v>0</v>
      </c>
      <c r="I5" s="265">
        <v>0</v>
      </c>
      <c r="J5" s="265">
        <v>0</v>
      </c>
      <c r="K5" s="265">
        <v>0</v>
      </c>
      <c r="L5" s="265">
        <v>0</v>
      </c>
      <c r="M5" s="265">
        <v>0</v>
      </c>
      <c r="N5" s="266">
        <v>0</v>
      </c>
      <c r="O5" s="267">
        <v>1.7618212523316288</v>
      </c>
      <c r="R5" s="10"/>
      <c r="S5" s="9"/>
      <c r="T5" s="10"/>
      <c r="U5" s="10"/>
      <c r="V5" s="10"/>
    </row>
    <row r="6" spans="1:23" ht="15.75" x14ac:dyDescent="0.25">
      <c r="A6" s="275">
        <v>36739</v>
      </c>
      <c r="B6" s="4">
        <v>31</v>
      </c>
      <c r="C6" s="268">
        <v>-31</v>
      </c>
      <c r="D6" s="268">
        <v>0</v>
      </c>
      <c r="E6" s="268">
        <v>15.5</v>
      </c>
      <c r="F6" s="268">
        <v>0</v>
      </c>
      <c r="G6" s="268">
        <v>0</v>
      </c>
      <c r="H6" s="268">
        <v>0</v>
      </c>
      <c r="I6" s="268">
        <v>0</v>
      </c>
      <c r="J6" s="268">
        <v>0</v>
      </c>
      <c r="K6" s="268">
        <v>0</v>
      </c>
      <c r="L6" s="268">
        <v>0</v>
      </c>
      <c r="M6" s="268">
        <v>15.5</v>
      </c>
      <c r="N6" s="269">
        <v>0</v>
      </c>
      <c r="O6" s="268">
        <v>0</v>
      </c>
      <c r="R6" s="10"/>
      <c r="S6" s="9"/>
      <c r="T6" s="10"/>
      <c r="U6" s="10"/>
      <c r="V6" s="10"/>
    </row>
    <row r="7" spans="1:23" ht="15.75" x14ac:dyDescent="0.25">
      <c r="A7" s="275">
        <v>36770</v>
      </c>
      <c r="B7" s="4">
        <v>30</v>
      </c>
      <c r="C7" s="268">
        <v>0</v>
      </c>
      <c r="D7" s="268">
        <v>0</v>
      </c>
      <c r="E7" s="268">
        <v>0</v>
      </c>
      <c r="F7" s="268">
        <v>0</v>
      </c>
      <c r="G7" s="268">
        <v>0</v>
      </c>
      <c r="H7" s="268">
        <v>0</v>
      </c>
      <c r="I7" s="268">
        <v>0</v>
      </c>
      <c r="J7" s="268">
        <v>0</v>
      </c>
      <c r="K7" s="268">
        <v>0</v>
      </c>
      <c r="L7" s="268">
        <v>0</v>
      </c>
      <c r="M7" s="268">
        <v>0</v>
      </c>
      <c r="N7" s="269">
        <v>0</v>
      </c>
      <c r="O7" s="268">
        <v>0</v>
      </c>
      <c r="R7" s="10"/>
      <c r="S7" s="9"/>
      <c r="T7" s="10"/>
      <c r="U7" s="10"/>
      <c r="V7" s="10"/>
    </row>
    <row r="8" spans="1:23" ht="15.75" x14ac:dyDescent="0.25">
      <c r="A8" s="275">
        <v>36800</v>
      </c>
      <c r="B8" s="4">
        <v>31</v>
      </c>
      <c r="C8" s="268">
        <v>0</v>
      </c>
      <c r="D8" s="268">
        <v>0</v>
      </c>
      <c r="E8" s="268">
        <v>0</v>
      </c>
      <c r="F8" s="268">
        <v>0</v>
      </c>
      <c r="G8" s="268">
        <v>0</v>
      </c>
      <c r="H8" s="268">
        <v>0</v>
      </c>
      <c r="I8" s="268">
        <v>0</v>
      </c>
      <c r="J8" s="268">
        <v>0</v>
      </c>
      <c r="K8" s="268">
        <v>0</v>
      </c>
      <c r="L8" s="268">
        <v>0</v>
      </c>
      <c r="M8" s="268">
        <v>0</v>
      </c>
      <c r="N8" s="270">
        <v>0</v>
      </c>
      <c r="O8" s="268">
        <v>0</v>
      </c>
      <c r="R8" s="10"/>
      <c r="S8" s="9"/>
      <c r="T8" s="10"/>
      <c r="U8" s="10"/>
      <c r="V8" s="10"/>
    </row>
    <row r="9" spans="1:23" ht="15.75" x14ac:dyDescent="0.25">
      <c r="A9" s="275">
        <v>36831</v>
      </c>
      <c r="B9" s="4">
        <v>61</v>
      </c>
      <c r="C9" s="268">
        <v>0</v>
      </c>
      <c r="D9" s="268">
        <v>0</v>
      </c>
      <c r="E9" s="268">
        <v>0</v>
      </c>
      <c r="F9" s="268">
        <v>0</v>
      </c>
      <c r="G9" s="268">
        <v>0</v>
      </c>
      <c r="H9" s="268">
        <v>0</v>
      </c>
      <c r="I9" s="268">
        <v>0</v>
      </c>
      <c r="J9" s="268">
        <v>0</v>
      </c>
      <c r="K9" s="268">
        <v>0</v>
      </c>
      <c r="L9" s="268">
        <v>0</v>
      </c>
      <c r="M9" s="268">
        <v>0</v>
      </c>
      <c r="N9" s="270">
        <v>0</v>
      </c>
      <c r="O9" s="268">
        <v>0</v>
      </c>
      <c r="R9" s="10"/>
      <c r="S9" s="9"/>
      <c r="T9" s="10"/>
      <c r="U9" s="10"/>
      <c r="V9" s="10"/>
    </row>
    <row r="10" spans="1:23" ht="15.75" x14ac:dyDescent="0.25">
      <c r="A10" s="275">
        <v>36862</v>
      </c>
      <c r="B10" s="4"/>
      <c r="C10" s="271"/>
      <c r="D10" s="272"/>
      <c r="E10" s="271"/>
      <c r="F10" s="271"/>
      <c r="G10" s="271"/>
      <c r="H10" s="272"/>
      <c r="I10" s="272"/>
      <c r="J10" s="272"/>
      <c r="K10" s="272"/>
      <c r="L10" s="272"/>
      <c r="M10" s="272"/>
      <c r="N10" s="270"/>
      <c r="O10" s="271"/>
      <c r="R10" s="10"/>
      <c r="S10" s="9"/>
      <c r="T10" s="10"/>
      <c r="U10" s="10"/>
      <c r="V10" s="10"/>
    </row>
    <row r="11" spans="1:23" ht="15.75" x14ac:dyDescent="0.25">
      <c r="A11" s="3"/>
      <c r="B11" s="3"/>
      <c r="C11" s="271"/>
      <c r="D11" s="273"/>
      <c r="E11" s="271"/>
      <c r="F11" s="271"/>
      <c r="G11" s="271"/>
      <c r="H11" s="273"/>
      <c r="I11" s="273"/>
      <c r="J11" s="273"/>
      <c r="K11" s="273"/>
      <c r="L11" s="273"/>
      <c r="M11" s="273"/>
      <c r="N11" s="270"/>
      <c r="O11" s="271"/>
      <c r="R11" s="13"/>
      <c r="S11" s="13"/>
      <c r="T11" s="13"/>
      <c r="U11" s="13"/>
      <c r="V11" s="13"/>
    </row>
    <row r="12" spans="1:23" ht="15.75" x14ac:dyDescent="0.25">
      <c r="A12" s="11" t="s">
        <v>64</v>
      </c>
      <c r="B12" s="11"/>
      <c r="C12" s="274">
        <v>-102.9628</v>
      </c>
      <c r="D12" s="274">
        <v>-10.275378747668373</v>
      </c>
      <c r="E12" s="274">
        <v>15.5</v>
      </c>
      <c r="F12" s="274">
        <v>84</v>
      </c>
      <c r="G12" s="274">
        <v>0</v>
      </c>
      <c r="H12" s="274">
        <v>0</v>
      </c>
      <c r="I12" s="274">
        <v>0</v>
      </c>
      <c r="J12" s="274">
        <v>0</v>
      </c>
      <c r="K12" s="274">
        <v>0</v>
      </c>
      <c r="L12" s="274">
        <v>0</v>
      </c>
      <c r="M12" s="274">
        <v>15.5</v>
      </c>
      <c r="N12" s="12">
        <v>0</v>
      </c>
      <c r="O12" s="274">
        <v>1.7618212523316288</v>
      </c>
    </row>
    <row r="13" spans="1:23" ht="15.75" x14ac:dyDescent="0.25">
      <c r="A13" s="11"/>
      <c r="B13" s="11"/>
      <c r="C13" s="53"/>
      <c r="D13" s="54"/>
      <c r="E13" s="53"/>
      <c r="F13" s="53"/>
      <c r="G13" s="54"/>
      <c r="H13" s="53"/>
      <c r="I13" s="54"/>
      <c r="J13" s="53"/>
      <c r="K13" s="54"/>
      <c r="L13" s="53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</row>
    <row r="14" spans="1:23" ht="69.95" customHeight="1" x14ac:dyDescent="0.25">
      <c r="C14" s="86"/>
      <c r="D14" s="87"/>
      <c r="E14" s="87"/>
      <c r="F14" s="87"/>
      <c r="G14" s="87"/>
      <c r="H14" s="87"/>
      <c r="I14" s="87"/>
      <c r="J14" s="87"/>
      <c r="K14" s="86"/>
      <c r="L14" s="53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</row>
    <row r="15" spans="1:23" ht="15.75" x14ac:dyDescent="0.25">
      <c r="C15" s="86"/>
      <c r="D15" s="55"/>
      <c r="E15" s="55"/>
      <c r="F15" s="55"/>
      <c r="G15" s="55"/>
      <c r="H15" s="55"/>
      <c r="I15" s="55"/>
      <c r="J15" s="55"/>
      <c r="K15" s="86"/>
      <c r="L15" s="53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</row>
    <row r="16" spans="1:23" ht="15.75" hidden="1" x14ac:dyDescent="0.25">
      <c r="C16" s="86"/>
      <c r="D16" s="56"/>
      <c r="E16" s="56"/>
      <c r="F16" s="56"/>
      <c r="G16" s="56"/>
      <c r="H16" s="56"/>
      <c r="I16" s="56"/>
      <c r="J16" s="56"/>
      <c r="K16" s="86"/>
      <c r="L16" s="53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</row>
    <row r="17" spans="3:23" ht="15.75" hidden="1" x14ac:dyDescent="0.25">
      <c r="C17" s="86"/>
      <c r="D17" s="56"/>
      <c r="E17" s="56"/>
      <c r="F17" s="56"/>
      <c r="G17" s="56"/>
      <c r="H17" s="56"/>
      <c r="I17" s="56"/>
      <c r="J17" s="56"/>
      <c r="K17" s="86"/>
      <c r="L17" s="53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</row>
    <row r="18" spans="3:23" ht="15.75" hidden="1" x14ac:dyDescent="0.25">
      <c r="C18" s="86"/>
      <c r="D18" s="56"/>
      <c r="E18" s="56"/>
      <c r="F18" s="56"/>
      <c r="G18" s="56"/>
      <c r="H18" s="56"/>
      <c r="I18" s="56"/>
      <c r="J18" s="56"/>
      <c r="K18" s="86"/>
      <c r="L18" s="53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</row>
    <row r="19" spans="3:23" ht="15.75" hidden="1" x14ac:dyDescent="0.25">
      <c r="C19" s="86"/>
      <c r="D19" s="56"/>
      <c r="E19" s="56"/>
      <c r="F19" s="56"/>
      <c r="G19" s="56"/>
      <c r="H19" s="56"/>
      <c r="I19" s="56"/>
      <c r="J19" s="56"/>
      <c r="K19" s="86"/>
      <c r="L19" s="53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</row>
    <row r="20" spans="3:23" ht="15.75" x14ac:dyDescent="0.25">
      <c r="C20" s="86"/>
      <c r="D20" s="56"/>
      <c r="E20" s="56"/>
      <c r="F20" s="56"/>
      <c r="G20" s="56"/>
      <c r="H20" s="56"/>
      <c r="I20" s="56"/>
      <c r="J20" s="56"/>
      <c r="K20" s="86"/>
      <c r="L20" s="53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</row>
    <row r="21" spans="3:23" ht="15.75" x14ac:dyDescent="0.25">
      <c r="C21" s="86"/>
      <c r="D21" s="56"/>
      <c r="E21" s="56"/>
      <c r="F21" s="56"/>
      <c r="G21" s="56"/>
      <c r="H21" s="56"/>
      <c r="I21" s="56"/>
      <c r="J21" s="56"/>
      <c r="K21" s="86"/>
      <c r="L21" s="53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</row>
    <row r="22" spans="3:23" ht="15.75" x14ac:dyDescent="0.25">
      <c r="C22" s="86"/>
      <c r="D22" s="56"/>
      <c r="E22" s="56"/>
      <c r="F22" s="56"/>
      <c r="G22" s="56"/>
      <c r="H22" s="56"/>
      <c r="I22" s="56"/>
      <c r="J22" s="56"/>
      <c r="K22" s="86"/>
      <c r="L22" s="53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</row>
    <row r="23" spans="3:23" ht="15.75" x14ac:dyDescent="0.25">
      <c r="C23" s="86"/>
      <c r="D23" s="56"/>
      <c r="E23" s="56"/>
      <c r="F23" s="56"/>
      <c r="G23" s="56"/>
      <c r="H23" s="56"/>
      <c r="I23" s="56"/>
      <c r="J23" s="56"/>
      <c r="K23" s="86"/>
      <c r="L23" s="53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</row>
    <row r="24" spans="3:23" ht="15.75" x14ac:dyDescent="0.25">
      <c r="C24" s="86"/>
      <c r="D24" s="56"/>
      <c r="E24" s="56"/>
      <c r="F24" s="56"/>
      <c r="G24" s="56"/>
      <c r="H24" s="56"/>
      <c r="I24" s="56"/>
      <c r="J24" s="56"/>
      <c r="K24" s="86"/>
      <c r="L24" s="53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</row>
    <row r="25" spans="3:23" ht="15.75" x14ac:dyDescent="0.25">
      <c r="C25" s="86"/>
      <c r="D25" s="56"/>
      <c r="E25" s="56"/>
      <c r="F25" s="56"/>
      <c r="G25" s="56"/>
      <c r="H25" s="56"/>
      <c r="I25" s="56"/>
      <c r="J25" s="56"/>
      <c r="K25" s="86"/>
      <c r="L25" s="53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</row>
    <row r="26" spans="3:23" ht="15.75" x14ac:dyDescent="0.25">
      <c r="C26" s="86"/>
      <c r="D26" s="56"/>
      <c r="E26" s="56"/>
      <c r="F26" s="56"/>
      <c r="G26" s="56"/>
      <c r="H26" s="56"/>
      <c r="I26" s="56"/>
      <c r="J26" s="56"/>
      <c r="K26" s="86"/>
      <c r="L26" s="53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</row>
    <row r="27" spans="3:23" ht="15.75" x14ac:dyDescent="0.25">
      <c r="C27" s="86"/>
      <c r="D27" s="56"/>
      <c r="E27" s="56"/>
      <c r="F27" s="56"/>
      <c r="G27" s="56"/>
      <c r="H27" s="56"/>
      <c r="I27" s="56"/>
      <c r="J27" s="56"/>
      <c r="K27" s="86"/>
      <c r="L27" s="53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</row>
    <row r="28" spans="3:23" ht="15.75" x14ac:dyDescent="0.25">
      <c r="C28" s="86"/>
      <c r="D28" s="56"/>
      <c r="E28" s="56"/>
      <c r="F28" s="56"/>
      <c r="G28" s="56"/>
      <c r="H28" s="56"/>
      <c r="I28" s="56"/>
      <c r="J28" s="56"/>
      <c r="K28" s="86"/>
      <c r="L28" s="53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</row>
    <row r="29" spans="3:23" ht="15.75" x14ac:dyDescent="0.25">
      <c r="C29" s="86"/>
      <c r="D29" s="56"/>
      <c r="E29" s="56"/>
      <c r="F29" s="56"/>
      <c r="G29" s="56"/>
      <c r="H29" s="56"/>
      <c r="I29" s="56"/>
      <c r="J29" s="56"/>
      <c r="K29" s="86"/>
      <c r="L29" s="53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</row>
    <row r="30" spans="3:23" ht="15.75" x14ac:dyDescent="0.25">
      <c r="D30" s="56"/>
      <c r="E30" s="56"/>
      <c r="F30" s="56"/>
      <c r="G30" s="56"/>
      <c r="H30" s="56"/>
      <c r="I30" s="56"/>
      <c r="J30" s="56"/>
      <c r="L30" s="53"/>
    </row>
    <row r="31" spans="3:23" ht="15.75" x14ac:dyDescent="0.25">
      <c r="D31" s="56"/>
      <c r="E31" s="56"/>
      <c r="F31" s="56"/>
      <c r="G31" s="56"/>
      <c r="H31" s="56"/>
      <c r="I31" s="56"/>
      <c r="J31" s="56"/>
      <c r="L31" s="53"/>
    </row>
    <row r="32" spans="3:23" ht="15.75" x14ac:dyDescent="0.25">
      <c r="D32" s="56"/>
      <c r="E32" s="56"/>
      <c r="F32" s="56"/>
      <c r="G32" s="56"/>
      <c r="H32" s="56"/>
      <c r="I32" s="56"/>
      <c r="J32" s="56"/>
      <c r="L32" s="53"/>
    </row>
    <row r="33" spans="4:12" ht="15.75" x14ac:dyDescent="0.25">
      <c r="D33" s="56"/>
      <c r="E33" s="56"/>
      <c r="F33" s="56"/>
      <c r="G33" s="56"/>
      <c r="H33" s="56"/>
      <c r="I33" s="56"/>
      <c r="J33" s="56"/>
      <c r="L33" s="53"/>
    </row>
    <row r="34" spans="4:12" ht="15.75" x14ac:dyDescent="0.25">
      <c r="D34" s="56"/>
      <c r="E34" s="56"/>
      <c r="F34" s="56"/>
      <c r="G34" s="56"/>
      <c r="H34" s="56"/>
      <c r="I34" s="56"/>
      <c r="J34" s="56"/>
      <c r="L34" s="53"/>
    </row>
    <row r="35" spans="4:12" ht="15.75" x14ac:dyDescent="0.25">
      <c r="D35" s="57"/>
      <c r="E35" s="57"/>
      <c r="F35" s="57"/>
      <c r="G35" s="57"/>
      <c r="H35" s="57"/>
      <c r="I35" s="57"/>
      <c r="J35" s="57"/>
      <c r="L35" s="53"/>
    </row>
    <row r="36" spans="4:12" ht="15.75" x14ac:dyDescent="0.25">
      <c r="D36" s="56"/>
      <c r="E36" s="56"/>
      <c r="F36" s="56"/>
      <c r="G36" s="56"/>
      <c r="H36" s="56"/>
      <c r="I36" s="56"/>
      <c r="J36" s="56"/>
      <c r="L36" s="53"/>
    </row>
    <row r="37" spans="4:12" ht="15.75" x14ac:dyDescent="0.25">
      <c r="D37" s="56"/>
      <c r="E37" s="56"/>
      <c r="F37" s="56"/>
      <c r="G37" s="56"/>
      <c r="H37" s="56"/>
      <c r="I37" s="56"/>
      <c r="J37" s="56"/>
      <c r="L37" s="53"/>
    </row>
    <row r="38" spans="4:12" ht="15.75" x14ac:dyDescent="0.25">
      <c r="D38" s="56"/>
      <c r="E38" s="56"/>
      <c r="F38" s="56"/>
      <c r="G38" s="56"/>
      <c r="H38" s="56"/>
      <c r="I38" s="56"/>
      <c r="J38" s="56"/>
      <c r="L38" s="53"/>
    </row>
    <row r="39" spans="4:12" ht="15.75" x14ac:dyDescent="0.25">
      <c r="D39" s="56"/>
      <c r="E39" s="56"/>
      <c r="F39" s="56"/>
      <c r="G39" s="56"/>
      <c r="H39" s="56"/>
      <c r="I39" s="56"/>
      <c r="J39" s="56"/>
      <c r="L39" s="53"/>
    </row>
    <row r="40" spans="4:12" ht="15.75" x14ac:dyDescent="0.25">
      <c r="D40" s="56"/>
      <c r="E40" s="56"/>
      <c r="F40" s="56"/>
      <c r="G40" s="56"/>
      <c r="H40" s="56"/>
      <c r="I40" s="56"/>
      <c r="J40" s="56"/>
      <c r="L40" s="53"/>
    </row>
    <row r="41" spans="4:12" ht="15.75" x14ac:dyDescent="0.25">
      <c r="D41" s="56"/>
      <c r="E41" s="56"/>
      <c r="F41" s="56"/>
      <c r="G41" s="56"/>
      <c r="H41" s="56"/>
      <c r="I41" s="56"/>
      <c r="J41" s="56"/>
      <c r="L41" s="53"/>
    </row>
    <row r="42" spans="4:12" ht="16.5" thickBot="1" x14ac:dyDescent="0.3">
      <c r="D42" s="57"/>
      <c r="E42" s="57"/>
      <c r="F42" s="57"/>
      <c r="G42" s="57"/>
      <c r="H42" s="57"/>
      <c r="I42" s="57"/>
      <c r="J42" s="57"/>
      <c r="L42" s="53"/>
    </row>
    <row r="43" spans="4:12" ht="15.75" x14ac:dyDescent="0.25">
      <c r="D43" s="56"/>
      <c r="E43" s="56"/>
      <c r="F43" s="56"/>
      <c r="G43" s="56"/>
      <c r="H43" s="56"/>
      <c r="I43" s="56"/>
      <c r="J43" s="56"/>
      <c r="L43" s="58"/>
    </row>
    <row r="44" spans="4:12" ht="15.75" x14ac:dyDescent="0.25">
      <c r="D44" s="56"/>
      <c r="E44" s="56"/>
      <c r="F44" s="56"/>
      <c r="G44" s="56"/>
      <c r="H44" s="56"/>
      <c r="I44" s="56"/>
      <c r="J44" s="56"/>
      <c r="L44" s="59"/>
    </row>
    <row r="45" spans="4:12" ht="16.5" thickBot="1" x14ac:dyDescent="0.3">
      <c r="D45" s="56"/>
      <c r="E45" s="56"/>
      <c r="F45" s="56"/>
      <c r="G45" s="56"/>
      <c r="H45" s="56"/>
      <c r="I45" s="56"/>
      <c r="J45" s="56"/>
      <c r="L45" s="60"/>
    </row>
    <row r="46" spans="4:12" ht="16.5" thickBot="1" x14ac:dyDescent="0.3">
      <c r="D46" s="56"/>
      <c r="E46" s="56"/>
      <c r="F46" s="56"/>
      <c r="G46" s="56"/>
      <c r="H46" s="56"/>
      <c r="I46" s="56"/>
      <c r="J46" s="56"/>
      <c r="L46" s="53"/>
    </row>
    <row r="47" spans="4:12" ht="15.75" x14ac:dyDescent="0.25">
      <c r="D47" s="56"/>
      <c r="E47" s="56"/>
      <c r="F47" s="56"/>
      <c r="G47" s="56"/>
      <c r="H47" s="56"/>
      <c r="I47" s="56"/>
      <c r="J47" s="56"/>
      <c r="L47" s="61"/>
    </row>
    <row r="48" spans="4:12" ht="18" customHeight="1" x14ac:dyDescent="0.25">
      <c r="D48" s="62"/>
      <c r="E48" s="62"/>
      <c r="F48" s="62"/>
      <c r="G48" s="62"/>
      <c r="H48" s="62"/>
      <c r="I48" s="62"/>
      <c r="J48" s="62"/>
      <c r="L48" s="63"/>
    </row>
    <row r="49" spans="1:12" ht="18" customHeight="1" thickBot="1" x14ac:dyDescent="0.25">
      <c r="D49" s="64"/>
      <c r="E49" s="64"/>
      <c r="F49" s="64"/>
      <c r="G49" s="64"/>
      <c r="H49" s="64"/>
      <c r="I49" s="64"/>
      <c r="J49" s="64"/>
      <c r="L49" s="65"/>
    </row>
    <row r="50" spans="1:12" ht="15.75" x14ac:dyDescent="0.25">
      <c r="A50" s="11"/>
      <c r="B50" s="11"/>
      <c r="C50" s="53"/>
      <c r="D50" s="54"/>
      <c r="E50" s="53"/>
      <c r="F50" s="53"/>
      <c r="G50" s="54"/>
      <c r="H50" s="53"/>
      <c r="I50" s="54"/>
      <c r="J50" s="53"/>
      <c r="K50" s="54"/>
      <c r="L50" s="53"/>
    </row>
    <row r="51" spans="1:12" ht="15.75" x14ac:dyDescent="0.25">
      <c r="A51" s="11"/>
      <c r="B51" s="11"/>
      <c r="C51" s="53"/>
      <c r="D51" s="54"/>
      <c r="E51" s="53"/>
      <c r="F51" s="53"/>
      <c r="G51" s="54"/>
      <c r="H51" s="53"/>
      <c r="I51" s="54"/>
      <c r="J51" s="53"/>
      <c r="K51" s="54"/>
      <c r="L51" s="53"/>
    </row>
    <row r="52" spans="1:12" ht="15.75" x14ac:dyDescent="0.25">
      <c r="A52" s="11"/>
      <c r="B52" s="11"/>
      <c r="C52" s="16"/>
      <c r="D52" s="54"/>
      <c r="E52" s="17"/>
      <c r="F52" s="17"/>
      <c r="G52" s="17"/>
      <c r="H52" s="17"/>
      <c r="I52" s="54"/>
      <c r="J52" s="53"/>
      <c r="K52" s="54"/>
      <c r="L52" s="53"/>
    </row>
    <row r="53" spans="1:12" ht="15.75" x14ac:dyDescent="0.25">
      <c r="A53" s="11"/>
      <c r="B53" s="11"/>
      <c r="C53" s="16"/>
      <c r="D53" s="54"/>
      <c r="E53" s="17"/>
      <c r="F53" s="17"/>
      <c r="G53" s="17"/>
      <c r="H53" s="17"/>
      <c r="I53" s="54"/>
      <c r="J53" s="53"/>
      <c r="K53" s="54"/>
      <c r="L53" s="53"/>
    </row>
    <row r="54" spans="1:12" ht="15.75" x14ac:dyDescent="0.25">
      <c r="A54" s="11"/>
      <c r="B54" s="11"/>
      <c r="C54" s="16"/>
      <c r="D54" s="54"/>
      <c r="E54" s="17"/>
      <c r="F54" s="17"/>
      <c r="G54" s="17"/>
      <c r="H54" s="17"/>
      <c r="I54" s="54"/>
      <c r="J54" s="53"/>
      <c r="K54" s="54"/>
      <c r="L54" s="53"/>
    </row>
    <row r="55" spans="1:12" ht="15.75" x14ac:dyDescent="0.25">
      <c r="A55" s="11"/>
      <c r="B55" s="11"/>
      <c r="C55" s="53"/>
      <c r="D55" s="54"/>
      <c r="E55" s="53"/>
      <c r="F55" s="53"/>
      <c r="G55" s="54"/>
      <c r="H55" s="53"/>
      <c r="I55" s="54"/>
      <c r="J55" s="53"/>
      <c r="K55" s="54"/>
      <c r="L55" s="53"/>
    </row>
    <row r="56" spans="1:12" ht="15.75" x14ac:dyDescent="0.25">
      <c r="A56" s="11"/>
      <c r="B56" s="11"/>
      <c r="C56" s="53"/>
      <c r="D56" s="54"/>
      <c r="E56" s="53"/>
      <c r="F56" s="53"/>
      <c r="G56" s="54"/>
      <c r="H56" s="53"/>
      <c r="I56" s="54"/>
      <c r="J56" s="53"/>
      <c r="K56" s="54"/>
      <c r="L56" s="53"/>
    </row>
    <row r="57" spans="1:12" ht="15.75" x14ac:dyDescent="0.25">
      <c r="A57" s="11"/>
      <c r="B57" s="11"/>
      <c r="C57" s="53"/>
      <c r="D57" s="54"/>
      <c r="E57" s="53"/>
      <c r="F57" s="53"/>
      <c r="G57" s="54"/>
      <c r="H57" s="53"/>
      <c r="I57" s="54"/>
      <c r="J57" s="53"/>
      <c r="K57" s="54"/>
      <c r="L57" s="53"/>
    </row>
    <row r="58" spans="1:12" ht="15.75" x14ac:dyDescent="0.25">
      <c r="A58" s="11"/>
      <c r="B58" s="11"/>
      <c r="C58" s="53"/>
      <c r="D58" s="54"/>
      <c r="E58" s="53"/>
      <c r="F58" s="53"/>
      <c r="G58" s="54"/>
      <c r="H58" s="53"/>
      <c r="I58" s="54"/>
      <c r="J58" s="53"/>
      <c r="K58" s="54"/>
      <c r="L58" s="53"/>
    </row>
    <row r="59" spans="1:12" x14ac:dyDescent="0.2">
      <c r="A59" s="15"/>
      <c r="B59" s="15"/>
    </row>
    <row r="63" spans="1:12" x14ac:dyDescent="0.2">
      <c r="E63" s="17"/>
      <c r="F63" s="17"/>
      <c r="G63" s="17"/>
      <c r="H63" s="17"/>
      <c r="I63" s="17"/>
    </row>
    <row r="64" spans="1:12" x14ac:dyDescent="0.2">
      <c r="E64" s="17"/>
      <c r="F64" s="17"/>
      <c r="G64" s="17"/>
      <c r="H64" s="17"/>
      <c r="I64" s="17"/>
    </row>
    <row r="65" spans="5:9" x14ac:dyDescent="0.2">
      <c r="E65" s="17"/>
      <c r="F65" s="17"/>
      <c r="G65" s="17"/>
      <c r="H65" s="17"/>
      <c r="I65" s="17"/>
    </row>
  </sheetData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4:AK21"/>
  <sheetViews>
    <sheetView tabSelected="1" workbookViewId="0">
      <selection activeCell="F19" sqref="F19"/>
    </sheetView>
  </sheetViews>
  <sheetFormatPr defaultRowHeight="12.75" x14ac:dyDescent="0.2"/>
  <cols>
    <col min="1" max="1" width="25.140625" customWidth="1"/>
    <col min="2" max="2" width="2" customWidth="1"/>
    <col min="3" max="3" width="12.140625" customWidth="1"/>
    <col min="4" max="4" width="4.85546875" customWidth="1"/>
    <col min="6" max="6" width="1.85546875" customWidth="1"/>
    <col min="8" max="8" width="2.28515625" customWidth="1"/>
    <col min="9" max="9" width="9.5703125" bestFit="1" customWidth="1"/>
    <col min="10" max="10" width="2.140625" customWidth="1"/>
    <col min="12" max="12" width="1.5703125" customWidth="1"/>
    <col min="14" max="14" width="1.85546875" customWidth="1"/>
    <col min="16" max="16" width="1.85546875" customWidth="1"/>
    <col min="18" max="18" width="1.42578125" customWidth="1"/>
    <col min="20" max="20" width="2" customWidth="1"/>
    <col min="22" max="22" width="1" customWidth="1"/>
    <col min="24" max="24" width="1.7109375" customWidth="1"/>
    <col min="26" max="26" width="1.7109375" customWidth="1"/>
    <col min="28" max="28" width="1.5703125" customWidth="1"/>
    <col min="30" max="30" width="0.7109375" customWidth="1"/>
    <col min="31" max="31" width="12.5703125" customWidth="1"/>
    <col min="32" max="32" width="2" customWidth="1"/>
  </cols>
  <sheetData>
    <row r="4" spans="1:34" s="94" customFormat="1" ht="45.75" customHeight="1" x14ac:dyDescent="0.2">
      <c r="A4" s="142">
        <f>+Summary!W3</f>
        <v>36714</v>
      </c>
      <c r="B4" s="98"/>
      <c r="C4" s="99"/>
      <c r="D4" s="99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B4" s="96"/>
      <c r="AC4" s="96"/>
      <c r="AD4" s="51"/>
      <c r="AE4" s="96"/>
    </row>
    <row r="5" spans="1:34" s="104" customFormat="1" ht="12.75" hidden="1" customHeight="1" x14ac:dyDescent="0.2">
      <c r="A5" s="100" t="s">
        <v>67</v>
      </c>
      <c r="B5" s="101"/>
      <c r="C5" s="99" t="s">
        <v>68</v>
      </c>
      <c r="D5" s="99" t="s">
        <v>69</v>
      </c>
      <c r="E5" s="102">
        <v>3</v>
      </c>
      <c r="F5" s="101"/>
      <c r="G5" s="102">
        <v>4</v>
      </c>
      <c r="H5" s="101"/>
      <c r="I5" s="102">
        <v>5</v>
      </c>
      <c r="J5" s="101"/>
      <c r="K5" s="102">
        <v>6</v>
      </c>
      <c r="L5" s="101"/>
      <c r="M5" s="102">
        <v>7</v>
      </c>
      <c r="N5" s="101"/>
      <c r="O5" s="102">
        <v>8</v>
      </c>
      <c r="P5" s="101"/>
      <c r="Q5" s="102">
        <v>9</v>
      </c>
      <c r="R5" s="101"/>
      <c r="S5" s="102">
        <v>10</v>
      </c>
      <c r="T5" s="101"/>
      <c r="U5" s="102">
        <v>11</v>
      </c>
      <c r="V5" s="101"/>
      <c r="W5" s="102">
        <v>12</v>
      </c>
      <c r="X5" s="101"/>
      <c r="Y5" s="102">
        <v>13</v>
      </c>
      <c r="Z5" s="101"/>
      <c r="AA5" s="103">
        <v>14</v>
      </c>
      <c r="AC5" s="96"/>
      <c r="AD5" s="51"/>
      <c r="AE5" s="96"/>
    </row>
    <row r="6" spans="1:34" s="98" customFormat="1" ht="13.5" customHeight="1" x14ac:dyDescent="0.2">
      <c r="A6" s="179" t="s">
        <v>70</v>
      </c>
      <c r="B6" s="106"/>
      <c r="C6" s="107"/>
      <c r="D6" s="107"/>
      <c r="E6" s="235">
        <v>36739</v>
      </c>
      <c r="F6" s="108"/>
      <c r="G6" s="235">
        <v>36770</v>
      </c>
      <c r="H6" s="108"/>
      <c r="I6" s="235">
        <v>36800</v>
      </c>
      <c r="J6" s="108"/>
      <c r="K6" s="235">
        <v>38384</v>
      </c>
      <c r="L6" s="108"/>
      <c r="M6" s="235">
        <v>38749</v>
      </c>
      <c r="N6" s="108"/>
      <c r="O6" s="235">
        <v>40575</v>
      </c>
      <c r="P6" s="106"/>
      <c r="Q6" s="235">
        <v>40575</v>
      </c>
      <c r="R6" s="106"/>
      <c r="S6" s="235">
        <v>42401</v>
      </c>
      <c r="T6" s="106"/>
      <c r="U6" s="235">
        <v>42401</v>
      </c>
      <c r="W6" s="108">
        <v>42401</v>
      </c>
      <c r="X6" s="106"/>
      <c r="Y6" s="235"/>
      <c r="AA6" s="108"/>
      <c r="AB6" s="110"/>
      <c r="AC6" s="111" t="s">
        <v>71</v>
      </c>
      <c r="AD6" s="51"/>
      <c r="AE6" s="112" t="s">
        <v>72</v>
      </c>
      <c r="AG6" s="109"/>
    </row>
    <row r="7" spans="1:34" s="98" customFormat="1" ht="12.75" customHeight="1" x14ac:dyDescent="0.2">
      <c r="A7" s="105" t="s">
        <v>73</v>
      </c>
      <c r="B7" s="106"/>
      <c r="C7" s="107"/>
      <c r="D7" s="107"/>
      <c r="E7" s="235">
        <v>36739</v>
      </c>
      <c r="F7" s="108"/>
      <c r="G7" s="235">
        <v>36770</v>
      </c>
      <c r="H7" s="108"/>
      <c r="I7" s="235">
        <v>36800</v>
      </c>
      <c r="J7" s="108"/>
      <c r="K7" s="235">
        <v>38718</v>
      </c>
      <c r="L7" s="108"/>
      <c r="M7" s="235">
        <v>40544</v>
      </c>
      <c r="N7" s="108"/>
      <c r="O7" s="235">
        <v>42370</v>
      </c>
      <c r="P7" s="106"/>
      <c r="Q7" s="235">
        <v>42370</v>
      </c>
      <c r="R7" s="106"/>
      <c r="S7" s="235">
        <v>45200</v>
      </c>
      <c r="T7" s="106"/>
      <c r="U7" s="235">
        <v>45200</v>
      </c>
      <c r="W7" s="108">
        <v>45200</v>
      </c>
      <c r="X7" s="106"/>
      <c r="Y7" s="235"/>
      <c r="AA7" s="108"/>
      <c r="AB7" s="110"/>
      <c r="AC7" s="113">
        <f>+A4</f>
        <v>36714</v>
      </c>
      <c r="AD7" s="51"/>
      <c r="AE7" s="236">
        <f>+AC7-1</f>
        <v>36713</v>
      </c>
      <c r="AG7" s="109" t="s">
        <v>66</v>
      </c>
    </row>
    <row r="8" spans="1:34" s="94" customFormat="1" x14ac:dyDescent="0.2">
      <c r="A8" s="105"/>
      <c r="B8" s="106"/>
      <c r="C8" s="107"/>
      <c r="D8" s="107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B8" s="96"/>
      <c r="AC8" s="96"/>
      <c r="AD8" s="51"/>
      <c r="AE8" s="96"/>
    </row>
    <row r="9" spans="1:34" s="94" customFormat="1" x14ac:dyDescent="0.2">
      <c r="A9" s="97"/>
      <c r="B9" s="98"/>
      <c r="C9" s="95"/>
      <c r="D9" s="95"/>
      <c r="E9" s="114"/>
      <c r="F9" s="98"/>
      <c r="G9" s="114"/>
      <c r="H9" s="98"/>
      <c r="I9" s="114"/>
      <c r="J9" s="98"/>
      <c r="K9" s="114"/>
      <c r="L9" s="98"/>
      <c r="M9" s="114"/>
      <c r="N9" s="98"/>
      <c r="O9" s="114"/>
      <c r="P9" s="98"/>
      <c r="Q9" s="114"/>
      <c r="R9" s="98"/>
      <c r="S9" s="114"/>
      <c r="T9" s="98"/>
      <c r="U9" s="114"/>
      <c r="V9" s="114"/>
      <c r="W9" s="114"/>
      <c r="X9" s="114"/>
      <c r="Y9" s="114"/>
      <c r="Z9" s="114"/>
      <c r="AA9" s="121"/>
      <c r="AB9" s="115"/>
      <c r="AC9" s="122"/>
      <c r="AD9" s="117"/>
      <c r="AE9" s="122"/>
      <c r="AG9" s="121"/>
    </row>
    <row r="10" spans="1:34" s="94" customFormat="1" ht="12.75" customHeight="1" x14ac:dyDescent="0.25">
      <c r="A10" s="118" t="s">
        <v>80</v>
      </c>
      <c r="B10" s="98"/>
      <c r="C10" s="120"/>
      <c r="D10" s="120"/>
      <c r="E10" s="114"/>
      <c r="F10" s="98"/>
      <c r="G10" s="114"/>
      <c r="H10" s="98"/>
      <c r="I10" s="114"/>
      <c r="J10" s="98"/>
      <c r="K10" s="114"/>
      <c r="L10" s="98"/>
      <c r="M10" s="114"/>
      <c r="N10" s="98"/>
      <c r="O10" s="114"/>
      <c r="P10" s="98"/>
      <c r="Q10" s="114"/>
      <c r="R10" s="98"/>
      <c r="S10" s="114"/>
      <c r="T10" s="98"/>
      <c r="U10" s="114"/>
      <c r="V10" s="114"/>
      <c r="W10" s="114"/>
      <c r="X10" s="114"/>
      <c r="Y10" s="114"/>
      <c r="Z10" s="114"/>
      <c r="AA10" s="121"/>
      <c r="AB10" s="115"/>
      <c r="AC10" s="122"/>
      <c r="AD10" s="117"/>
      <c r="AE10" s="122"/>
      <c r="AG10" s="115"/>
      <c r="AH10" s="119"/>
    </row>
    <row r="11" spans="1:34" s="94" customFormat="1" ht="1.5" customHeight="1" x14ac:dyDescent="0.25">
      <c r="A11" s="118"/>
      <c r="B11" s="98"/>
      <c r="C11" s="120"/>
      <c r="D11" s="120"/>
      <c r="E11" s="114"/>
      <c r="F11" s="98"/>
      <c r="G11" s="114"/>
      <c r="H11" s="98"/>
      <c r="I11" s="114"/>
      <c r="J11" s="98"/>
      <c r="K11" s="114"/>
      <c r="L11" s="98"/>
      <c r="M11" s="114"/>
      <c r="N11" s="98"/>
      <c r="O11" s="114"/>
      <c r="P11" s="98"/>
      <c r="Q11" s="114"/>
      <c r="R11" s="98"/>
      <c r="S11" s="114"/>
      <c r="T11" s="98"/>
      <c r="U11" s="114"/>
      <c r="V11" s="114"/>
      <c r="W11" s="114"/>
      <c r="X11" s="114"/>
      <c r="Y11" s="114"/>
      <c r="Z11" s="114"/>
      <c r="AA11" s="121"/>
      <c r="AB11" s="115"/>
      <c r="AC11" s="122"/>
      <c r="AD11" s="117"/>
      <c r="AE11" s="122"/>
      <c r="AG11" s="115"/>
      <c r="AH11" s="119"/>
    </row>
    <row r="12" spans="1:34" s="94" customFormat="1" ht="12.75" customHeight="1" x14ac:dyDescent="0.2">
      <c r="A12" s="123" t="s">
        <v>81</v>
      </c>
      <c r="B12" s="110"/>
      <c r="C12" s="95" t="s">
        <v>82</v>
      </c>
      <c r="D12" s="95" t="s">
        <v>83</v>
      </c>
      <c r="E12" s="124">
        <f>+IMPositions!B50</f>
        <v>-472.64806258376547</v>
      </c>
      <c r="F12" s="110"/>
      <c r="G12" s="124">
        <f>+IMPositions!C50</f>
        <v>205.94670634762443</v>
      </c>
      <c r="H12" s="110"/>
      <c r="I12" s="124">
        <f>+IMPositions!D50</f>
        <v>0</v>
      </c>
      <c r="J12" s="110"/>
      <c r="K12" s="124">
        <f>+IMPositions!E50</f>
        <v>0</v>
      </c>
      <c r="L12" s="110"/>
      <c r="M12" s="124">
        <f>+IMPositions!F50</f>
        <v>0</v>
      </c>
      <c r="N12" s="110"/>
      <c r="O12" s="124">
        <v>0</v>
      </c>
      <c r="P12" s="110"/>
      <c r="Q12" s="124">
        <v>0</v>
      </c>
      <c r="R12" s="110"/>
      <c r="S12" s="124">
        <v>0</v>
      </c>
      <c r="T12" s="110"/>
      <c r="U12" s="124">
        <v>0</v>
      </c>
      <c r="V12" s="125"/>
      <c r="W12" s="124">
        <v>0</v>
      </c>
      <c r="X12" s="125"/>
      <c r="Y12" s="124">
        <v>0</v>
      </c>
      <c r="Z12" s="125"/>
      <c r="AA12" s="126">
        <v>0</v>
      </c>
      <c r="AB12" s="127"/>
      <c r="AC12" s="128">
        <f>SUM(E12:AA12)</f>
        <v>-266.70135623614101</v>
      </c>
      <c r="AD12" s="125"/>
      <c r="AE12" s="128">
        <f>+IMPositions!H50</f>
        <v>-320.37373951830119</v>
      </c>
      <c r="AG12" s="127">
        <f t="shared" ref="AG12:AG17" si="0">+AC12-AE12</f>
        <v>53.672383282160183</v>
      </c>
    </row>
    <row r="13" spans="1:34" s="94" customFormat="1" ht="12.75" customHeight="1" x14ac:dyDescent="0.2">
      <c r="A13" s="123" t="s">
        <v>74</v>
      </c>
      <c r="B13" s="110"/>
      <c r="C13" s="95" t="s">
        <v>82</v>
      </c>
      <c r="D13" s="95" t="s">
        <v>36</v>
      </c>
      <c r="E13" s="124">
        <f>+IMPositions!B51</f>
        <v>107.1</v>
      </c>
      <c r="F13" s="110"/>
      <c r="G13" s="124">
        <f>+IMPositions!C51</f>
        <v>0</v>
      </c>
      <c r="H13" s="110"/>
      <c r="I13" s="124">
        <f>+IMPositions!D51</f>
        <v>0</v>
      </c>
      <c r="J13" s="110"/>
      <c r="K13" s="124">
        <f>+IMPositions!E51</f>
        <v>0</v>
      </c>
      <c r="L13" s="110"/>
      <c r="M13" s="124">
        <f>+IMPositions!F51</f>
        <v>0</v>
      </c>
      <c r="N13" s="110"/>
      <c r="O13" s="124">
        <v>0</v>
      </c>
      <c r="P13" s="110"/>
      <c r="Q13" s="124">
        <v>0</v>
      </c>
      <c r="R13" s="110"/>
      <c r="S13" s="124">
        <v>0</v>
      </c>
      <c r="T13" s="110"/>
      <c r="U13" s="124">
        <v>0</v>
      </c>
      <c r="V13" s="125"/>
      <c r="W13" s="124">
        <v>0</v>
      </c>
      <c r="X13" s="125"/>
      <c r="Y13" s="124">
        <v>0</v>
      </c>
      <c r="Z13" s="125"/>
      <c r="AA13" s="126">
        <v>0</v>
      </c>
      <c r="AB13" s="127"/>
      <c r="AC13" s="128">
        <f>SUM(E13:AA13)</f>
        <v>107.1</v>
      </c>
      <c r="AD13" s="125"/>
      <c r="AE13" s="128">
        <f>+IMPositions!H51</f>
        <v>30.949470000000005</v>
      </c>
      <c r="AG13" s="127">
        <f t="shared" si="0"/>
        <v>76.150529999999989</v>
      </c>
    </row>
    <row r="14" spans="1:34" s="94" customFormat="1" ht="12.75" customHeight="1" x14ac:dyDescent="0.2">
      <c r="A14" s="123" t="s">
        <v>75</v>
      </c>
      <c r="B14" s="110"/>
      <c r="C14" s="95" t="s">
        <v>82</v>
      </c>
      <c r="D14" s="95" t="s">
        <v>76</v>
      </c>
      <c r="E14" s="124">
        <f>+IMPositions!B52</f>
        <v>0</v>
      </c>
      <c r="F14" s="110"/>
      <c r="G14" s="124">
        <f>+IMPositions!C52</f>
        <v>0</v>
      </c>
      <c r="H14" s="110"/>
      <c r="I14" s="124">
        <f>+IMPositions!D52</f>
        <v>0</v>
      </c>
      <c r="J14" s="110"/>
      <c r="K14" s="124">
        <f>+IMPositions!E52</f>
        <v>0</v>
      </c>
      <c r="L14" s="110"/>
      <c r="M14" s="124">
        <f>+IMPositions!F52</f>
        <v>0</v>
      </c>
      <c r="N14" s="110"/>
      <c r="O14" s="124">
        <v>0</v>
      </c>
      <c r="P14" s="110"/>
      <c r="Q14" s="124">
        <v>0</v>
      </c>
      <c r="R14" s="110"/>
      <c r="S14" s="124">
        <v>0</v>
      </c>
      <c r="T14" s="110"/>
      <c r="U14" s="124">
        <v>0</v>
      </c>
      <c r="V14" s="125"/>
      <c r="W14" s="124">
        <v>0</v>
      </c>
      <c r="X14" s="125"/>
      <c r="Y14" s="124">
        <v>0</v>
      </c>
      <c r="Z14" s="125"/>
      <c r="AA14" s="126">
        <v>0</v>
      </c>
      <c r="AB14" s="127"/>
      <c r="AC14" s="128">
        <f>SUM(E14:AA14)</f>
        <v>0</v>
      </c>
      <c r="AD14" s="125"/>
      <c r="AE14" s="128">
        <f>+IMPositions!H52</f>
        <v>0</v>
      </c>
      <c r="AG14" s="127">
        <f t="shared" si="0"/>
        <v>0</v>
      </c>
    </row>
    <row r="15" spans="1:34" s="94" customFormat="1" ht="12.75" customHeight="1" x14ac:dyDescent="0.2">
      <c r="A15" s="123" t="s">
        <v>77</v>
      </c>
      <c r="B15" s="110"/>
      <c r="C15" s="95" t="s">
        <v>82</v>
      </c>
      <c r="D15" s="95" t="s">
        <v>76</v>
      </c>
      <c r="E15" s="124">
        <f>+IMPositions!B53</f>
        <v>0</v>
      </c>
      <c r="F15" s="110"/>
      <c r="G15" s="124">
        <f>+IMPositions!C53</f>
        <v>0</v>
      </c>
      <c r="H15" s="110"/>
      <c r="I15" s="124">
        <f>+IMPositions!D53</f>
        <v>0</v>
      </c>
      <c r="J15" s="110"/>
      <c r="K15" s="124">
        <f>+IMPositions!E53</f>
        <v>0</v>
      </c>
      <c r="L15" s="110"/>
      <c r="M15" s="124">
        <f>+IMPositions!F53</f>
        <v>0</v>
      </c>
      <c r="N15" s="110"/>
      <c r="O15" s="124">
        <v>0</v>
      </c>
      <c r="P15" s="110"/>
      <c r="Q15" s="124">
        <v>0</v>
      </c>
      <c r="R15" s="110"/>
      <c r="S15" s="124">
        <v>0</v>
      </c>
      <c r="T15" s="110"/>
      <c r="U15" s="124">
        <v>0</v>
      </c>
      <c r="V15" s="125"/>
      <c r="W15" s="124">
        <v>0</v>
      </c>
      <c r="X15" s="125"/>
      <c r="Y15" s="124">
        <v>0</v>
      </c>
      <c r="Z15" s="125"/>
      <c r="AA15" s="126">
        <v>0</v>
      </c>
      <c r="AB15" s="127"/>
      <c r="AC15" s="128">
        <f>SUM(E15:AA15)</f>
        <v>0</v>
      </c>
      <c r="AD15" s="125"/>
      <c r="AE15" s="128">
        <f>+IMPositions!H53</f>
        <v>0</v>
      </c>
      <c r="AG15" s="127">
        <f t="shared" si="0"/>
        <v>0</v>
      </c>
    </row>
    <row r="16" spans="1:34" s="94" customFormat="1" ht="12.75" customHeight="1" x14ac:dyDescent="0.2">
      <c r="A16" s="123" t="s">
        <v>78</v>
      </c>
      <c r="B16" s="110"/>
      <c r="C16" s="95" t="s">
        <v>82</v>
      </c>
      <c r="D16" s="95" t="s">
        <v>29</v>
      </c>
      <c r="E16" s="124">
        <f>+IMPositions!B54</f>
        <v>0</v>
      </c>
      <c r="F16" s="110"/>
      <c r="G16" s="124">
        <f>+IMPositions!C54</f>
        <v>73.739999999999995</v>
      </c>
      <c r="H16" s="110"/>
      <c r="I16" s="124">
        <f>+IMPositions!D54</f>
        <v>12.432799742085976</v>
      </c>
      <c r="J16" s="110"/>
      <c r="K16" s="124">
        <f>+IMPositions!E54</f>
        <v>47.267833920435379</v>
      </c>
      <c r="L16" s="110"/>
      <c r="M16" s="124">
        <f>+IMPositions!F54</f>
        <v>0</v>
      </c>
      <c r="N16" s="110"/>
      <c r="O16" s="124">
        <v>0</v>
      </c>
      <c r="P16" s="110"/>
      <c r="Q16" s="124">
        <v>0</v>
      </c>
      <c r="R16" s="110"/>
      <c r="S16" s="124">
        <v>0</v>
      </c>
      <c r="T16" s="110"/>
      <c r="U16" s="124">
        <v>0</v>
      </c>
      <c r="V16" s="125"/>
      <c r="W16" s="124">
        <v>0</v>
      </c>
      <c r="X16" s="125"/>
      <c r="Y16" s="124">
        <v>0</v>
      </c>
      <c r="Z16" s="125"/>
      <c r="AA16" s="126">
        <v>0</v>
      </c>
      <c r="AB16" s="127"/>
      <c r="AC16" s="128">
        <f>SUM(E16:AA16)</f>
        <v>133.44063366252135</v>
      </c>
      <c r="AD16" s="125"/>
      <c r="AE16" s="128">
        <f>+IMPositions!H54</f>
        <v>265.14838821750106</v>
      </c>
      <c r="AG16" s="127">
        <f t="shared" si="0"/>
        <v>-131.70775455497972</v>
      </c>
    </row>
    <row r="17" spans="1:37" s="94" customFormat="1" ht="12.75" customHeight="1" x14ac:dyDescent="0.25">
      <c r="A17" s="129" t="s">
        <v>79</v>
      </c>
      <c r="B17" s="110"/>
      <c r="C17" s="95"/>
      <c r="D17" s="95"/>
      <c r="E17" s="130">
        <f>+E12+E13+E15+E16</f>
        <v>-365.5480625837655</v>
      </c>
      <c r="F17" s="110"/>
      <c r="G17" s="130">
        <f>+G12+G13+G15+G16</f>
        <v>279.68670634762441</v>
      </c>
      <c r="H17" s="110"/>
      <c r="I17" s="130">
        <f>+I12+I13+I15+I16</f>
        <v>12.432799742085976</v>
      </c>
      <c r="J17" s="110"/>
      <c r="K17" s="130">
        <f>+K12+K13+K15+K16</f>
        <v>47.267833920435379</v>
      </c>
      <c r="L17" s="110"/>
      <c r="M17" s="130">
        <f>+M12+M13+M15+M16</f>
        <v>0</v>
      </c>
      <c r="N17" s="110"/>
      <c r="O17" s="130">
        <v>0</v>
      </c>
      <c r="P17" s="110"/>
      <c r="Q17" s="130">
        <v>0</v>
      </c>
      <c r="R17" s="110"/>
      <c r="S17" s="130">
        <v>0</v>
      </c>
      <c r="T17" s="110"/>
      <c r="U17" s="130">
        <v>0</v>
      </c>
      <c r="V17" s="110"/>
      <c r="W17" s="130">
        <v>0</v>
      </c>
      <c r="X17" s="110"/>
      <c r="Y17" s="130">
        <v>0</v>
      </c>
      <c r="Z17" s="110"/>
      <c r="AA17" s="130">
        <v>0</v>
      </c>
      <c r="AB17" s="127"/>
      <c r="AC17" s="130">
        <f>+AC12+AC13+AC15+AC16</f>
        <v>-26.160722573619665</v>
      </c>
      <c r="AD17" s="110"/>
      <c r="AE17" s="130">
        <f>+AE12+AE13+AE15+AE16</f>
        <v>-24.275881300800108</v>
      </c>
      <c r="AG17" s="127">
        <f t="shared" si="0"/>
        <v>-1.8848412728195569</v>
      </c>
      <c r="AH17" s="116"/>
      <c r="AI17" s="132"/>
      <c r="AJ17" s="133"/>
      <c r="AK17" s="132"/>
    </row>
    <row r="19" spans="1:37" x14ac:dyDescent="0.2">
      <c r="AA19" s="180" t="s">
        <v>52</v>
      </c>
      <c r="AB19" s="180"/>
      <c r="AC19" s="181">
        <f>+AC17-IMPositions!G56</f>
        <v>0</v>
      </c>
    </row>
    <row r="20" spans="1:37" x14ac:dyDescent="0.2">
      <c r="AA20" s="180" t="s">
        <v>52</v>
      </c>
      <c r="AB20" s="180"/>
      <c r="AC20" s="181">
        <f>+AC14-IMPositions!G52</f>
        <v>0</v>
      </c>
    </row>
    <row r="21" spans="1:37" x14ac:dyDescent="0.2">
      <c r="AA21" s="180" t="s">
        <v>52</v>
      </c>
      <c r="AB21" s="180"/>
      <c r="AC21" s="181">
        <f>+(AC14*-0.2)-AC15</f>
        <v>0</v>
      </c>
    </row>
  </sheetData>
  <pageMargins left="0.75" right="0.75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46"/>
  <sheetViews>
    <sheetView topLeftCell="Z1" workbookViewId="0">
      <selection activeCell="AF7" sqref="AF7"/>
    </sheetView>
  </sheetViews>
  <sheetFormatPr defaultRowHeight="12.75" x14ac:dyDescent="0.2"/>
  <cols>
    <col min="1" max="1" width="22.85546875" customWidth="1"/>
    <col min="11" max="11" width="10.7109375" customWidth="1"/>
    <col min="21" max="21" width="17.85546875" customWidth="1"/>
    <col min="29" max="29" width="11.7109375" customWidth="1"/>
    <col min="30" max="30" width="11.28515625" customWidth="1"/>
  </cols>
  <sheetData>
    <row r="1" spans="1:39" x14ac:dyDescent="0.2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192</v>
      </c>
      <c r="AL1" t="s">
        <v>193</v>
      </c>
      <c r="AM1" t="s">
        <v>194</v>
      </c>
    </row>
    <row r="2" spans="1:39" x14ac:dyDescent="0.2">
      <c r="A2" s="51" t="str">
        <f>+Template!B2</f>
        <v>IMCAN-ERMS-XL-PHY</v>
      </c>
      <c r="B2" t="s">
        <v>197</v>
      </c>
      <c r="C2" t="s">
        <v>195</v>
      </c>
      <c r="D2" t="s">
        <v>33</v>
      </c>
      <c r="E2" s="165" t="str">
        <f>+Template!C2</f>
        <v>M</v>
      </c>
      <c r="F2" s="51" t="s">
        <v>34</v>
      </c>
      <c r="G2" t="s">
        <v>196</v>
      </c>
      <c r="H2" t="s">
        <v>30</v>
      </c>
      <c r="I2" t="s">
        <v>197</v>
      </c>
      <c r="J2" t="s">
        <v>197</v>
      </c>
      <c r="K2" s="175">
        <f>+Template!A2</f>
        <v>36708</v>
      </c>
      <c r="L2" t="s">
        <v>197</v>
      </c>
      <c r="M2" t="s">
        <v>197</v>
      </c>
      <c r="N2" t="s">
        <v>197</v>
      </c>
      <c r="O2">
        <v>0</v>
      </c>
      <c r="P2">
        <v>0</v>
      </c>
      <c r="Q2">
        <v>0</v>
      </c>
      <c r="R2">
        <v>0</v>
      </c>
      <c r="S2">
        <v>0</v>
      </c>
      <c r="T2" t="s">
        <v>197</v>
      </c>
      <c r="U2" s="51" t="str">
        <f>+Template!H2</f>
        <v>NGMR-AECO/C</v>
      </c>
      <c r="V2" t="s">
        <v>197</v>
      </c>
      <c r="W2" t="s">
        <v>7</v>
      </c>
      <c r="X2" t="s">
        <v>197</v>
      </c>
      <c r="Y2" t="s">
        <v>198</v>
      </c>
      <c r="Z2" t="s">
        <v>199</v>
      </c>
      <c r="AA2" t="s">
        <v>197</v>
      </c>
      <c r="AB2" s="165" t="s">
        <v>104</v>
      </c>
      <c r="AC2" s="136">
        <f>+Template!K2</f>
        <v>-4995765.4948203843</v>
      </c>
      <c r="AD2" s="78">
        <f t="shared" ref="AD2:AD28" si="0">+AC2</f>
        <v>-4995765.4948203843</v>
      </c>
      <c r="AE2">
        <v>0</v>
      </c>
      <c r="AF2">
        <v>0</v>
      </c>
      <c r="AG2">
        <v>0</v>
      </c>
      <c r="AH2">
        <v>0</v>
      </c>
      <c r="AI2">
        <v>0</v>
      </c>
      <c r="AJ2" t="s">
        <v>197</v>
      </c>
      <c r="AK2">
        <v>0</v>
      </c>
      <c r="AL2">
        <v>0</v>
      </c>
      <c r="AM2">
        <v>0</v>
      </c>
    </row>
    <row r="3" spans="1:39" x14ac:dyDescent="0.2">
      <c r="A3" s="51" t="str">
        <f>+Template!B3</f>
        <v>IMCAN-ERMS-XL-PHY</v>
      </c>
      <c r="B3" t="s">
        <v>197</v>
      </c>
      <c r="C3" t="s">
        <v>195</v>
      </c>
      <c r="D3" t="s">
        <v>33</v>
      </c>
      <c r="E3" s="165" t="str">
        <f>+Template!C3</f>
        <v>M</v>
      </c>
      <c r="F3" s="51" t="s">
        <v>34</v>
      </c>
      <c r="G3" t="s">
        <v>196</v>
      </c>
      <c r="H3" t="s">
        <v>30</v>
      </c>
      <c r="I3" t="s">
        <v>197</v>
      </c>
      <c r="J3" t="s">
        <v>197</v>
      </c>
      <c r="K3" s="175">
        <f>+Template!A3</f>
        <v>36739</v>
      </c>
      <c r="L3" t="s">
        <v>197</v>
      </c>
      <c r="M3" t="s">
        <v>197</v>
      </c>
      <c r="N3" t="s">
        <v>197</v>
      </c>
      <c r="O3">
        <v>0</v>
      </c>
      <c r="P3">
        <v>0</v>
      </c>
      <c r="Q3">
        <v>0</v>
      </c>
      <c r="R3">
        <v>0</v>
      </c>
      <c r="S3">
        <v>0</v>
      </c>
      <c r="T3" t="s">
        <v>197</v>
      </c>
      <c r="U3" s="51" t="str">
        <f>+Template!H3</f>
        <v>NGMR-AECO/C</v>
      </c>
      <c r="V3" t="s">
        <v>197</v>
      </c>
      <c r="W3" t="s">
        <v>7</v>
      </c>
      <c r="X3" t="s">
        <v>197</v>
      </c>
      <c r="Y3" t="s">
        <v>198</v>
      </c>
      <c r="Z3" t="s">
        <v>199</v>
      </c>
      <c r="AA3" t="s">
        <v>197</v>
      </c>
      <c r="AB3" s="165" t="s">
        <v>104</v>
      </c>
      <c r="AC3" s="136">
        <f>+Template!K3</f>
        <v>2923083.8293453055</v>
      </c>
      <c r="AD3" s="78">
        <f t="shared" si="0"/>
        <v>2923083.8293453055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197</v>
      </c>
      <c r="AK3">
        <v>0</v>
      </c>
      <c r="AL3">
        <v>0</v>
      </c>
      <c r="AM3">
        <v>0</v>
      </c>
    </row>
    <row r="4" spans="1:39" x14ac:dyDescent="0.2">
      <c r="A4" s="51" t="str">
        <f>+Template!B4</f>
        <v>IMCAN-ERMS-XL-PRC</v>
      </c>
      <c r="B4" t="s">
        <v>197</v>
      </c>
      <c r="C4" t="s">
        <v>195</v>
      </c>
      <c r="D4" t="s">
        <v>33</v>
      </c>
      <c r="E4" s="165" t="str">
        <f>+Template!C4</f>
        <v>P</v>
      </c>
      <c r="F4" s="51" t="s">
        <v>34</v>
      </c>
      <c r="G4" t="s">
        <v>196</v>
      </c>
      <c r="H4" t="s">
        <v>30</v>
      </c>
      <c r="I4" t="s">
        <v>197</v>
      </c>
      <c r="J4" t="s">
        <v>197</v>
      </c>
      <c r="K4" s="175">
        <f>+Template!A4</f>
        <v>36770</v>
      </c>
      <c r="L4" t="s">
        <v>197</v>
      </c>
      <c r="M4" t="s">
        <v>197</v>
      </c>
      <c r="N4" t="s">
        <v>197</v>
      </c>
      <c r="O4">
        <v>0</v>
      </c>
      <c r="P4">
        <v>0</v>
      </c>
      <c r="Q4">
        <v>0</v>
      </c>
      <c r="R4">
        <v>0</v>
      </c>
      <c r="S4">
        <v>0</v>
      </c>
      <c r="T4" t="s">
        <v>197</v>
      </c>
      <c r="U4" s="51" t="str">
        <f>+Template!H4</f>
        <v>NGMR-AECO/C</v>
      </c>
      <c r="V4" t="s">
        <v>197</v>
      </c>
      <c r="W4" t="s">
        <v>7</v>
      </c>
      <c r="X4" t="s">
        <v>197</v>
      </c>
      <c r="Y4" t="s">
        <v>198</v>
      </c>
      <c r="Z4" t="s">
        <v>199</v>
      </c>
      <c r="AA4" t="s">
        <v>197</v>
      </c>
      <c r="AB4" s="165" t="s">
        <v>104</v>
      </c>
      <c r="AC4" s="136">
        <f>+Template!K4</f>
        <v>1434159.9967760746</v>
      </c>
      <c r="AD4" s="78">
        <f t="shared" si="0"/>
        <v>1434159.9967760746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197</v>
      </c>
      <c r="AK4">
        <v>0</v>
      </c>
      <c r="AL4">
        <v>0</v>
      </c>
      <c r="AM4">
        <v>0</v>
      </c>
    </row>
    <row r="5" spans="1:39" x14ac:dyDescent="0.2">
      <c r="A5" s="51" t="str">
        <f>+Template!B5</f>
        <v>IMCAN-ERMS-XL-PRC</v>
      </c>
      <c r="B5" t="s">
        <v>197</v>
      </c>
      <c r="C5" t="s">
        <v>195</v>
      </c>
      <c r="D5" t="s">
        <v>33</v>
      </c>
      <c r="E5" s="165" t="str">
        <f>+Template!C5</f>
        <v>P</v>
      </c>
      <c r="F5" s="51" t="s">
        <v>34</v>
      </c>
      <c r="G5" t="s">
        <v>196</v>
      </c>
      <c r="H5" t="s">
        <v>30</v>
      </c>
      <c r="I5" t="s">
        <v>197</v>
      </c>
      <c r="J5" t="s">
        <v>197</v>
      </c>
      <c r="K5" s="175">
        <f>+Template!A5</f>
        <v>36800</v>
      </c>
      <c r="L5" t="s">
        <v>197</v>
      </c>
      <c r="M5" t="s">
        <v>197</v>
      </c>
      <c r="N5" t="s">
        <v>197</v>
      </c>
      <c r="O5">
        <v>0</v>
      </c>
      <c r="P5">
        <v>0</v>
      </c>
      <c r="Q5">
        <v>0</v>
      </c>
      <c r="R5">
        <v>0</v>
      </c>
      <c r="S5">
        <v>0</v>
      </c>
      <c r="T5" t="s">
        <v>197</v>
      </c>
      <c r="U5" s="51" t="str">
        <f>+Template!H5</f>
        <v>NGMR-AECO/C</v>
      </c>
      <c r="V5" t="s">
        <v>197</v>
      </c>
      <c r="W5" t="s">
        <v>7</v>
      </c>
      <c r="X5" t="s">
        <v>197</v>
      </c>
      <c r="Y5" t="s">
        <v>198</v>
      </c>
      <c r="Z5" t="s">
        <v>199</v>
      </c>
      <c r="AA5" t="s">
        <v>197</v>
      </c>
      <c r="AB5" s="165" t="s">
        <v>104</v>
      </c>
      <c r="AC5" s="136">
        <f>+Template!K5</f>
        <v>2649722.9240054423</v>
      </c>
      <c r="AD5" s="78">
        <f t="shared" si="0"/>
        <v>2649722.9240054423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197</v>
      </c>
      <c r="AK5">
        <v>0</v>
      </c>
      <c r="AL5">
        <v>0</v>
      </c>
      <c r="AM5">
        <v>0</v>
      </c>
    </row>
    <row r="6" spans="1:39" x14ac:dyDescent="0.2">
      <c r="A6" s="51" t="str">
        <f>+Template!B6</f>
        <v>IMCAN-ERMS-XL-PRC</v>
      </c>
      <c r="B6" t="s">
        <v>197</v>
      </c>
      <c r="C6" t="s">
        <v>195</v>
      </c>
      <c r="D6" t="s">
        <v>33</v>
      </c>
      <c r="E6" s="165" t="str">
        <f>+Template!C6</f>
        <v>P</v>
      </c>
      <c r="F6" s="51" t="s">
        <v>34</v>
      </c>
      <c r="G6" t="s">
        <v>196</v>
      </c>
      <c r="H6" t="s">
        <v>30</v>
      </c>
      <c r="I6" t="s">
        <v>197</v>
      </c>
      <c r="J6" t="s">
        <v>197</v>
      </c>
      <c r="K6" s="175">
        <f>+Template!A6</f>
        <v>36831</v>
      </c>
      <c r="L6" t="s">
        <v>197</v>
      </c>
      <c r="M6" t="s">
        <v>197</v>
      </c>
      <c r="N6" t="s">
        <v>197</v>
      </c>
      <c r="O6">
        <v>0</v>
      </c>
      <c r="P6">
        <v>0</v>
      </c>
      <c r="Q6">
        <v>0</v>
      </c>
      <c r="R6">
        <v>0</v>
      </c>
      <c r="S6">
        <v>0</v>
      </c>
      <c r="T6" t="s">
        <v>197</v>
      </c>
      <c r="U6" s="51" t="str">
        <f>+Template!H6</f>
        <v>NGMR-AECO/C</v>
      </c>
      <c r="V6" t="s">
        <v>197</v>
      </c>
      <c r="W6" t="s">
        <v>7</v>
      </c>
      <c r="X6" t="s">
        <v>197</v>
      </c>
      <c r="Y6" t="s">
        <v>198</v>
      </c>
      <c r="Z6" t="s">
        <v>199</v>
      </c>
      <c r="AA6" t="s">
        <v>197</v>
      </c>
      <c r="AB6" s="165" t="s">
        <v>104</v>
      </c>
      <c r="AC6" s="136">
        <f>+Template!K6</f>
        <v>0</v>
      </c>
      <c r="AD6" s="78">
        <f t="shared" si="0"/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197</v>
      </c>
      <c r="AK6">
        <v>0</v>
      </c>
      <c r="AL6">
        <v>0</v>
      </c>
      <c r="AM6">
        <v>0</v>
      </c>
    </row>
    <row r="7" spans="1:39" x14ac:dyDescent="0.2">
      <c r="A7" s="51" t="str">
        <f>+Template!B7</f>
        <v>IMCAN-ERMS-XL-GDL</v>
      </c>
      <c r="B7" t="s">
        <v>197</v>
      </c>
      <c r="C7" t="s">
        <v>195</v>
      </c>
      <c r="D7" t="s">
        <v>33</v>
      </c>
      <c r="E7" s="165" t="str">
        <f>+Template!C7</f>
        <v>G</v>
      </c>
      <c r="F7" s="51" t="s">
        <v>34</v>
      </c>
      <c r="G7" t="s">
        <v>196</v>
      </c>
      <c r="H7" t="s">
        <v>30</v>
      </c>
      <c r="I7" t="s">
        <v>197</v>
      </c>
      <c r="J7" t="s">
        <v>197</v>
      </c>
      <c r="K7" s="175">
        <f>+Template!A7</f>
        <v>36739</v>
      </c>
      <c r="L7" t="s">
        <v>197</v>
      </c>
      <c r="M7" t="s">
        <v>197</v>
      </c>
      <c r="N7" t="s">
        <v>197</v>
      </c>
      <c r="O7">
        <v>0</v>
      </c>
      <c r="P7">
        <v>0</v>
      </c>
      <c r="Q7">
        <v>0</v>
      </c>
      <c r="R7">
        <v>0</v>
      </c>
      <c r="S7">
        <v>0</v>
      </c>
      <c r="T7" t="s">
        <v>197</v>
      </c>
      <c r="U7" s="51" t="str">
        <f>+Template!H7</f>
        <v>GD-AECOUS-DAILY</v>
      </c>
      <c r="V7" t="s">
        <v>197</v>
      </c>
      <c r="W7" t="s">
        <v>7</v>
      </c>
      <c r="X7" t="s">
        <v>197</v>
      </c>
      <c r="Y7" t="s">
        <v>198</v>
      </c>
      <c r="Z7" t="s">
        <v>199</v>
      </c>
      <c r="AA7" t="s">
        <v>197</v>
      </c>
      <c r="AB7" s="165" t="s">
        <v>104</v>
      </c>
      <c r="AC7" s="136">
        <f>+Template!K7</f>
        <v>0</v>
      </c>
      <c r="AD7" s="78">
        <f t="shared" si="0"/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">
        <v>197</v>
      </c>
      <c r="AK7">
        <v>0</v>
      </c>
      <c r="AL7">
        <v>0</v>
      </c>
      <c r="AM7">
        <v>0</v>
      </c>
    </row>
    <row r="8" spans="1:39" x14ac:dyDescent="0.2">
      <c r="A8" s="51" t="str">
        <f>+Template!B8</f>
        <v>IMCAN-ERMS-XL-PRC</v>
      </c>
      <c r="B8" t="s">
        <v>197</v>
      </c>
      <c r="C8" t="s">
        <v>195</v>
      </c>
      <c r="D8" t="s">
        <v>33</v>
      </c>
      <c r="E8" s="165" t="str">
        <f>+Template!C8</f>
        <v>P</v>
      </c>
      <c r="F8" s="51" t="s">
        <v>34</v>
      </c>
      <c r="G8" t="s">
        <v>196</v>
      </c>
      <c r="H8" t="s">
        <v>30</v>
      </c>
      <c r="I8" t="s">
        <v>197</v>
      </c>
      <c r="J8" t="s">
        <v>197</v>
      </c>
      <c r="K8" s="175">
        <f>+Template!A8</f>
        <v>36739</v>
      </c>
      <c r="L8" t="s">
        <v>197</v>
      </c>
      <c r="M8" t="s">
        <v>197</v>
      </c>
      <c r="N8" t="s">
        <v>197</v>
      </c>
      <c r="O8">
        <v>0</v>
      </c>
      <c r="P8">
        <v>0</v>
      </c>
      <c r="Q8">
        <v>0</v>
      </c>
      <c r="R8">
        <v>0</v>
      </c>
      <c r="S8">
        <v>0</v>
      </c>
      <c r="T8" t="s">
        <v>197</v>
      </c>
      <c r="U8" s="51" t="str">
        <f>+Template!H8</f>
        <v>NG</v>
      </c>
      <c r="V8" t="s">
        <v>197</v>
      </c>
      <c r="W8" t="s">
        <v>7</v>
      </c>
      <c r="X8" t="s">
        <v>197</v>
      </c>
      <c r="Y8" t="s">
        <v>198</v>
      </c>
      <c r="Z8" t="s">
        <v>199</v>
      </c>
      <c r="AA8" t="s">
        <v>197</v>
      </c>
      <c r="AB8" s="165" t="s">
        <v>104</v>
      </c>
      <c r="AC8" s="136">
        <f>+Template!K8</f>
        <v>597900</v>
      </c>
      <c r="AD8" s="78">
        <f t="shared" si="0"/>
        <v>597900</v>
      </c>
      <c r="AE8">
        <v>0</v>
      </c>
      <c r="AF8">
        <v>0</v>
      </c>
      <c r="AG8">
        <v>0</v>
      </c>
      <c r="AH8">
        <v>0</v>
      </c>
      <c r="AI8">
        <v>0</v>
      </c>
      <c r="AJ8" t="s">
        <v>197</v>
      </c>
      <c r="AK8">
        <v>0</v>
      </c>
      <c r="AL8">
        <v>0</v>
      </c>
      <c r="AM8">
        <v>0</v>
      </c>
    </row>
    <row r="9" spans="1:39" x14ac:dyDescent="0.2">
      <c r="A9" s="51" t="str">
        <f>+Template!B9</f>
        <v>IMCAN-ERMS-XL-PRC</v>
      </c>
      <c r="B9" t="s">
        <v>197</v>
      </c>
      <c r="C9" t="s">
        <v>195</v>
      </c>
      <c r="D9" t="s">
        <v>33</v>
      </c>
      <c r="E9" s="165" t="str">
        <f>+Template!C9</f>
        <v>P</v>
      </c>
      <c r="F9" s="51" t="s">
        <v>34</v>
      </c>
      <c r="G9" t="s">
        <v>196</v>
      </c>
      <c r="H9" t="s">
        <v>30</v>
      </c>
      <c r="I9" t="s">
        <v>197</v>
      </c>
      <c r="J9" t="s">
        <v>197</v>
      </c>
      <c r="K9" s="175">
        <f>+Template!A9</f>
        <v>36770</v>
      </c>
      <c r="L9" t="s">
        <v>197</v>
      </c>
      <c r="M9" t="s">
        <v>197</v>
      </c>
      <c r="N9" t="s">
        <v>197</v>
      </c>
      <c r="O9">
        <v>0</v>
      </c>
      <c r="P9">
        <v>0</v>
      </c>
      <c r="Q9">
        <v>0</v>
      </c>
      <c r="R9">
        <v>0</v>
      </c>
      <c r="S9">
        <v>0</v>
      </c>
      <c r="T9" t="s">
        <v>197</v>
      </c>
      <c r="U9" s="51" t="str">
        <f>+Template!H9</f>
        <v>NG</v>
      </c>
      <c r="V9" t="s">
        <v>197</v>
      </c>
      <c r="W9" t="s">
        <v>7</v>
      </c>
      <c r="X9" t="s">
        <v>197</v>
      </c>
      <c r="Y9" t="s">
        <v>198</v>
      </c>
      <c r="Z9" t="s">
        <v>199</v>
      </c>
      <c r="AA9" t="s">
        <v>197</v>
      </c>
      <c r="AB9" s="165" t="s">
        <v>104</v>
      </c>
      <c r="AC9" s="136">
        <f>+Template!K9</f>
        <v>-1023000</v>
      </c>
      <c r="AD9" s="78">
        <f t="shared" si="0"/>
        <v>-1023000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197</v>
      </c>
      <c r="AK9">
        <v>0</v>
      </c>
      <c r="AL9">
        <v>0</v>
      </c>
      <c r="AM9">
        <v>0</v>
      </c>
    </row>
    <row r="10" spans="1:39" x14ac:dyDescent="0.2">
      <c r="A10" s="51" t="str">
        <f>+Template!B10</f>
        <v>IMCAN-ERMS-XL-PRC</v>
      </c>
      <c r="B10" t="s">
        <v>197</v>
      </c>
      <c r="C10" t="s">
        <v>195</v>
      </c>
      <c r="D10" t="s">
        <v>33</v>
      </c>
      <c r="E10" s="165" t="str">
        <f>+Template!C10</f>
        <v>P</v>
      </c>
      <c r="F10" s="51" t="s">
        <v>34</v>
      </c>
      <c r="G10" t="s">
        <v>196</v>
      </c>
      <c r="H10" t="s">
        <v>30</v>
      </c>
      <c r="I10" t="s">
        <v>197</v>
      </c>
      <c r="J10" t="s">
        <v>197</v>
      </c>
      <c r="K10" s="175">
        <f>+Template!A10</f>
        <v>36800</v>
      </c>
      <c r="L10" t="s">
        <v>197</v>
      </c>
      <c r="M10" t="s">
        <v>197</v>
      </c>
      <c r="N10" t="s">
        <v>197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197</v>
      </c>
      <c r="U10" s="51" t="str">
        <f>+Template!H10</f>
        <v>NG</v>
      </c>
      <c r="V10" t="s">
        <v>197</v>
      </c>
      <c r="W10" t="s">
        <v>7</v>
      </c>
      <c r="X10" t="s">
        <v>197</v>
      </c>
      <c r="Y10" t="s">
        <v>198</v>
      </c>
      <c r="Z10" t="s">
        <v>199</v>
      </c>
      <c r="AA10" t="s">
        <v>197</v>
      </c>
      <c r="AB10" s="165" t="s">
        <v>104</v>
      </c>
      <c r="AC10" s="136">
        <f>+Template!K10</f>
        <v>-1647100</v>
      </c>
      <c r="AD10" s="78">
        <f t="shared" si="0"/>
        <v>-1647100</v>
      </c>
      <c r="AE10">
        <v>0</v>
      </c>
      <c r="AF10">
        <v>0</v>
      </c>
      <c r="AG10">
        <v>0</v>
      </c>
      <c r="AH10">
        <v>0</v>
      </c>
      <c r="AI10">
        <v>0</v>
      </c>
      <c r="AJ10" t="s">
        <v>197</v>
      </c>
      <c r="AK10">
        <v>0</v>
      </c>
      <c r="AL10">
        <v>0</v>
      </c>
      <c r="AM10">
        <v>0</v>
      </c>
    </row>
    <row r="11" spans="1:39" x14ac:dyDescent="0.2">
      <c r="A11" s="51" t="str">
        <f>+Template!B11</f>
        <v>IMCAN-ERMS-XL-PRC</v>
      </c>
      <c r="B11" t="s">
        <v>197</v>
      </c>
      <c r="C11" t="s">
        <v>195</v>
      </c>
      <c r="D11" t="s">
        <v>33</v>
      </c>
      <c r="E11" s="165" t="str">
        <f>+Template!C11</f>
        <v>P</v>
      </c>
      <c r="F11" s="51" t="s">
        <v>34</v>
      </c>
      <c r="G11" t="s">
        <v>196</v>
      </c>
      <c r="H11" t="s">
        <v>30</v>
      </c>
      <c r="I11" t="s">
        <v>197</v>
      </c>
      <c r="J11" t="s">
        <v>197</v>
      </c>
      <c r="K11" s="175">
        <f>+Template!A11</f>
        <v>36831</v>
      </c>
      <c r="L11" t="s">
        <v>197</v>
      </c>
      <c r="M11" t="s">
        <v>197</v>
      </c>
      <c r="N11" t="s">
        <v>197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197</v>
      </c>
      <c r="U11" s="51" t="str">
        <f>+Template!H11</f>
        <v>NG</v>
      </c>
      <c r="V11" t="s">
        <v>197</v>
      </c>
      <c r="W11" t="s">
        <v>7</v>
      </c>
      <c r="X11" t="s">
        <v>197</v>
      </c>
      <c r="Y11" t="s">
        <v>198</v>
      </c>
      <c r="Z11" t="s">
        <v>199</v>
      </c>
      <c r="AA11" t="s">
        <v>197</v>
      </c>
      <c r="AB11" s="165" t="s">
        <v>104</v>
      </c>
      <c r="AC11" s="136">
        <f>+Template!K11</f>
        <v>0</v>
      </c>
      <c r="AD11" s="78">
        <f t="shared" si="0"/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197</v>
      </c>
      <c r="AK11">
        <v>0</v>
      </c>
      <c r="AL11">
        <v>0</v>
      </c>
      <c r="AM11">
        <v>0</v>
      </c>
    </row>
    <row r="12" spans="1:39" x14ac:dyDescent="0.2">
      <c r="A12" s="51" t="str">
        <f>+Template!B12</f>
        <v>IMCAN-ERMS-XL-PRC</v>
      </c>
      <c r="B12" t="s">
        <v>197</v>
      </c>
      <c r="C12" t="s">
        <v>195</v>
      </c>
      <c r="D12" t="s">
        <v>33</v>
      </c>
      <c r="E12" s="165" t="str">
        <f>+Template!C12</f>
        <v>P</v>
      </c>
      <c r="F12" s="51" t="s">
        <v>34</v>
      </c>
      <c r="G12" t="s">
        <v>196</v>
      </c>
      <c r="H12" t="s">
        <v>30</v>
      </c>
      <c r="I12" t="s">
        <v>197</v>
      </c>
      <c r="J12" t="s">
        <v>197</v>
      </c>
      <c r="K12" s="175">
        <f>+Template!A12</f>
        <v>36861</v>
      </c>
      <c r="L12" t="s">
        <v>197</v>
      </c>
      <c r="M12" t="s">
        <v>197</v>
      </c>
      <c r="N12" t="s">
        <v>197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197</v>
      </c>
      <c r="U12" s="51" t="str">
        <f>+Template!H12</f>
        <v>NG</v>
      </c>
      <c r="V12" t="s">
        <v>197</v>
      </c>
      <c r="W12" t="s">
        <v>7</v>
      </c>
      <c r="X12" t="s">
        <v>197</v>
      </c>
      <c r="Y12" t="s">
        <v>198</v>
      </c>
      <c r="Z12" t="s">
        <v>199</v>
      </c>
      <c r="AA12" t="s">
        <v>197</v>
      </c>
      <c r="AB12" s="165" t="s">
        <v>104</v>
      </c>
      <c r="AC12" s="136">
        <f>+Template!K12</f>
        <v>0</v>
      </c>
      <c r="AD12" s="78">
        <f t="shared" si="0"/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t="s">
        <v>197</v>
      </c>
      <c r="AK12">
        <v>0</v>
      </c>
      <c r="AL12">
        <v>0</v>
      </c>
      <c r="AM12">
        <v>0</v>
      </c>
    </row>
    <row r="13" spans="1:39" x14ac:dyDescent="0.2">
      <c r="A13" s="51" t="str">
        <f>+Template!B13</f>
        <v>IMCAN-ERMS-XL-GDL</v>
      </c>
      <c r="B13" t="s">
        <v>197</v>
      </c>
      <c r="C13" t="s">
        <v>195</v>
      </c>
      <c r="D13" t="s">
        <v>33</v>
      </c>
      <c r="E13" s="165" t="str">
        <f>+Template!C13</f>
        <v>G</v>
      </c>
      <c r="F13" s="51" t="s">
        <v>34</v>
      </c>
      <c r="G13" t="s">
        <v>196</v>
      </c>
      <c r="H13" t="s">
        <v>30</v>
      </c>
      <c r="I13" t="s">
        <v>197</v>
      </c>
      <c r="J13" t="s">
        <v>197</v>
      </c>
      <c r="K13" s="175">
        <f>+Template!A13</f>
        <v>36708</v>
      </c>
      <c r="L13" t="s">
        <v>197</v>
      </c>
      <c r="M13" t="s">
        <v>197</v>
      </c>
      <c r="N13" t="s">
        <v>197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197</v>
      </c>
      <c r="U13" s="51" t="str">
        <f>+Template!H13</f>
        <v>GDP-HEHUB</v>
      </c>
      <c r="V13" t="s">
        <v>197</v>
      </c>
      <c r="W13" t="s">
        <v>7</v>
      </c>
      <c r="X13" t="s">
        <v>197</v>
      </c>
      <c r="Y13" t="s">
        <v>198</v>
      </c>
      <c r="Z13" t="s">
        <v>199</v>
      </c>
      <c r="AA13" t="s">
        <v>197</v>
      </c>
      <c r="AB13" s="165" t="s">
        <v>104</v>
      </c>
      <c r="AC13" s="136">
        <f>+Template!K13</f>
        <v>315000</v>
      </c>
      <c r="AD13" s="78">
        <f t="shared" si="0"/>
        <v>315000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197</v>
      </c>
      <c r="AK13">
        <v>0</v>
      </c>
      <c r="AL13">
        <v>0</v>
      </c>
      <c r="AM13">
        <v>0</v>
      </c>
    </row>
    <row r="14" spans="1:39" x14ac:dyDescent="0.2">
      <c r="A14" s="51" t="str">
        <f>+Template!B14</f>
        <v>IMCAN-ERMS-XL-GDL</v>
      </c>
      <c r="B14" t="s">
        <v>197</v>
      </c>
      <c r="C14" t="s">
        <v>195</v>
      </c>
      <c r="D14" t="s">
        <v>33</v>
      </c>
      <c r="E14" s="165" t="str">
        <f>+Template!C14</f>
        <v>G</v>
      </c>
      <c r="F14" s="51" t="s">
        <v>34</v>
      </c>
      <c r="G14" t="s">
        <v>196</v>
      </c>
      <c r="H14" t="s">
        <v>30</v>
      </c>
      <c r="I14" t="s">
        <v>197</v>
      </c>
      <c r="J14" t="s">
        <v>197</v>
      </c>
      <c r="K14" s="175">
        <f>+Template!A14</f>
        <v>36739</v>
      </c>
      <c r="L14" t="s">
        <v>197</v>
      </c>
      <c r="M14" t="s">
        <v>197</v>
      </c>
      <c r="N14" t="s">
        <v>197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197</v>
      </c>
      <c r="U14" s="51" t="str">
        <f>+Template!H14</f>
        <v>GDP-HEHUB</v>
      </c>
      <c r="V14" t="s">
        <v>197</v>
      </c>
      <c r="W14" t="s">
        <v>7</v>
      </c>
      <c r="X14" t="s">
        <v>197</v>
      </c>
      <c r="Y14" t="s">
        <v>198</v>
      </c>
      <c r="Z14" t="s">
        <v>199</v>
      </c>
      <c r="AA14" t="s">
        <v>197</v>
      </c>
      <c r="AB14" s="165" t="s">
        <v>104</v>
      </c>
      <c r="AC14" s="136">
        <f>+Template!K14</f>
        <v>0</v>
      </c>
      <c r="AD14" s="78">
        <f t="shared" si="0"/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197</v>
      </c>
      <c r="AK14">
        <v>0</v>
      </c>
      <c r="AL14">
        <v>0</v>
      </c>
      <c r="AM14">
        <v>0</v>
      </c>
    </row>
    <row r="15" spans="1:39" x14ac:dyDescent="0.2">
      <c r="A15" s="51" t="str">
        <f>+Template!B15</f>
        <v>IMCAN-ERMS-XL-PHY</v>
      </c>
      <c r="B15" t="s">
        <v>197</v>
      </c>
      <c r="C15" t="s">
        <v>195</v>
      </c>
      <c r="D15" t="s">
        <v>33</v>
      </c>
      <c r="E15" s="165" t="str">
        <f>+Template!C15</f>
        <v>M</v>
      </c>
      <c r="F15" s="51" t="s">
        <v>34</v>
      </c>
      <c r="G15" t="s">
        <v>196</v>
      </c>
      <c r="H15" t="s">
        <v>30</v>
      </c>
      <c r="I15" t="s">
        <v>197</v>
      </c>
      <c r="J15" t="s">
        <v>197</v>
      </c>
      <c r="K15" s="175">
        <f>+Template!A15</f>
        <v>36708</v>
      </c>
      <c r="L15" t="s">
        <v>197</v>
      </c>
      <c r="M15" t="s">
        <v>197</v>
      </c>
      <c r="N15" t="s">
        <v>197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197</v>
      </c>
      <c r="U15" s="51" t="str">
        <f>+Template!H15</f>
        <v>IF-NTHWST/CANBR</v>
      </c>
      <c r="V15" t="s">
        <v>197</v>
      </c>
      <c r="W15" t="s">
        <v>7</v>
      </c>
      <c r="X15" t="s">
        <v>197</v>
      </c>
      <c r="Y15" t="s">
        <v>198</v>
      </c>
      <c r="Z15" t="s">
        <v>199</v>
      </c>
      <c r="AA15" t="s">
        <v>197</v>
      </c>
      <c r="AB15" s="165" t="s">
        <v>104</v>
      </c>
      <c r="AC15" s="136">
        <f>+Template!K15</f>
        <v>-719628</v>
      </c>
      <c r="AD15" s="78">
        <f t="shared" si="0"/>
        <v>-719628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197</v>
      </c>
      <c r="AK15">
        <v>0</v>
      </c>
      <c r="AL15">
        <v>0</v>
      </c>
      <c r="AM15">
        <v>0</v>
      </c>
    </row>
    <row r="16" spans="1:39" x14ac:dyDescent="0.2">
      <c r="A16" s="51" t="str">
        <f>+Template!B16</f>
        <v>IMCAN-ERMS-XL-PHY</v>
      </c>
      <c r="B16" t="s">
        <v>197</v>
      </c>
      <c r="C16" t="s">
        <v>195</v>
      </c>
      <c r="D16" t="s">
        <v>33</v>
      </c>
      <c r="E16" s="165" t="str">
        <f>+Template!C16</f>
        <v>M</v>
      </c>
      <c r="F16" s="51" t="s">
        <v>34</v>
      </c>
      <c r="G16" t="s">
        <v>196</v>
      </c>
      <c r="H16" t="s">
        <v>30</v>
      </c>
      <c r="I16" t="s">
        <v>197</v>
      </c>
      <c r="J16" t="s">
        <v>197</v>
      </c>
      <c r="K16" s="175">
        <f>+Template!A16</f>
        <v>36739</v>
      </c>
      <c r="L16" t="s">
        <v>197</v>
      </c>
      <c r="M16" t="s">
        <v>197</v>
      </c>
      <c r="N16" t="s">
        <v>197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197</v>
      </c>
      <c r="U16" s="51" t="str">
        <f>+Template!H16</f>
        <v>IF-NTHWST/CANBR</v>
      </c>
      <c r="V16" t="s">
        <v>197</v>
      </c>
      <c r="W16" t="s">
        <v>7</v>
      </c>
      <c r="X16" t="s">
        <v>197</v>
      </c>
      <c r="Y16" t="s">
        <v>198</v>
      </c>
      <c r="Z16" t="s">
        <v>199</v>
      </c>
      <c r="AA16" t="s">
        <v>197</v>
      </c>
      <c r="AB16" s="165" t="s">
        <v>104</v>
      </c>
      <c r="AC16" s="136">
        <f>+Template!K16</f>
        <v>-310000</v>
      </c>
      <c r="AD16" s="78">
        <f t="shared" si="0"/>
        <v>-310000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197</v>
      </c>
      <c r="AK16">
        <v>0</v>
      </c>
      <c r="AL16">
        <v>0</v>
      </c>
      <c r="AM16">
        <v>0</v>
      </c>
    </row>
    <row r="17" spans="1:39" x14ac:dyDescent="0.2">
      <c r="A17" s="51" t="str">
        <f>+Template!B17</f>
        <v>IMCAN-ERMS-XL-GDL</v>
      </c>
      <c r="B17" t="s">
        <v>197</v>
      </c>
      <c r="C17" t="s">
        <v>195</v>
      </c>
      <c r="D17" t="s">
        <v>33</v>
      </c>
      <c r="E17" s="165" t="str">
        <f>+Template!C17</f>
        <v>G</v>
      </c>
      <c r="F17" s="51" t="s">
        <v>34</v>
      </c>
      <c r="G17" t="s">
        <v>196</v>
      </c>
      <c r="H17" t="s">
        <v>30</v>
      </c>
      <c r="I17" t="s">
        <v>197</v>
      </c>
      <c r="J17" t="s">
        <v>197</v>
      </c>
      <c r="K17" s="175">
        <f>+Template!A17</f>
        <v>36708</v>
      </c>
      <c r="L17" t="s">
        <v>197</v>
      </c>
      <c r="M17" t="s">
        <v>197</v>
      </c>
      <c r="N17" t="s">
        <v>197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197</v>
      </c>
      <c r="U17" s="51" t="str">
        <f>+Template!H17</f>
        <v>GDP-NTHWST/CANB</v>
      </c>
      <c r="V17" t="s">
        <v>197</v>
      </c>
      <c r="W17" t="s">
        <v>7</v>
      </c>
      <c r="X17" t="s">
        <v>197</v>
      </c>
      <c r="Y17" t="s">
        <v>198</v>
      </c>
      <c r="Z17" t="s">
        <v>199</v>
      </c>
      <c r="AA17" t="s">
        <v>197</v>
      </c>
      <c r="AB17" s="165" t="s">
        <v>104</v>
      </c>
      <c r="AC17" s="136">
        <f>+Template!K17</f>
        <v>0</v>
      </c>
      <c r="AD17" s="78">
        <f t="shared" si="0"/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197</v>
      </c>
      <c r="AK17">
        <v>0</v>
      </c>
      <c r="AL17">
        <v>0</v>
      </c>
      <c r="AM17">
        <v>0</v>
      </c>
    </row>
    <row r="18" spans="1:39" x14ac:dyDescent="0.2">
      <c r="A18" s="51" t="str">
        <f>+Template!B18</f>
        <v>IMCAN-ERMS-XL-GDL</v>
      </c>
      <c r="B18" t="s">
        <v>197</v>
      </c>
      <c r="C18" t="s">
        <v>195</v>
      </c>
      <c r="D18" t="s">
        <v>33</v>
      </c>
      <c r="E18" s="165" t="str">
        <f>+Template!C18</f>
        <v>G</v>
      </c>
      <c r="F18" s="51" t="s">
        <v>34</v>
      </c>
      <c r="G18" t="s">
        <v>196</v>
      </c>
      <c r="H18" t="s">
        <v>30</v>
      </c>
      <c r="I18" t="s">
        <v>197</v>
      </c>
      <c r="J18" t="s">
        <v>197</v>
      </c>
      <c r="K18" s="175">
        <f>+Template!A18</f>
        <v>36739</v>
      </c>
      <c r="L18" t="s">
        <v>197</v>
      </c>
      <c r="M18" t="s">
        <v>197</v>
      </c>
      <c r="N18" t="s">
        <v>197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197</v>
      </c>
      <c r="U18" s="51" t="str">
        <f>+Template!H18</f>
        <v>GDP-NTHWST/CANB</v>
      </c>
      <c r="V18" t="s">
        <v>197</v>
      </c>
      <c r="W18" t="s">
        <v>7</v>
      </c>
      <c r="X18" t="s">
        <v>197</v>
      </c>
      <c r="Y18" t="s">
        <v>198</v>
      </c>
      <c r="Z18" t="s">
        <v>199</v>
      </c>
      <c r="AA18" t="s">
        <v>197</v>
      </c>
      <c r="AB18" s="165" t="s">
        <v>104</v>
      </c>
      <c r="AC18" s="136">
        <f>+Template!K18</f>
        <v>0</v>
      </c>
      <c r="AD18" s="78">
        <f t="shared" si="0"/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197</v>
      </c>
      <c r="AK18">
        <v>0</v>
      </c>
      <c r="AL18">
        <v>0</v>
      </c>
      <c r="AM18">
        <v>0</v>
      </c>
    </row>
    <row r="19" spans="1:39" x14ac:dyDescent="0.2">
      <c r="A19" s="51" t="str">
        <f>+Template!B19</f>
        <v>IMCAN-ERMS-XL-PHY</v>
      </c>
      <c r="B19" t="s">
        <v>197</v>
      </c>
      <c r="C19" t="s">
        <v>195</v>
      </c>
      <c r="D19" t="s">
        <v>33</v>
      </c>
      <c r="E19" s="165" t="str">
        <f>+Template!C19</f>
        <v>M</v>
      </c>
      <c r="F19" s="51" t="s">
        <v>34</v>
      </c>
      <c r="G19" t="s">
        <v>196</v>
      </c>
      <c r="H19" t="s">
        <v>30</v>
      </c>
      <c r="I19" t="s">
        <v>197</v>
      </c>
      <c r="J19" t="s">
        <v>197</v>
      </c>
      <c r="K19" s="175">
        <f>+Template!A19</f>
        <v>36708</v>
      </c>
      <c r="L19" t="s">
        <v>197</v>
      </c>
      <c r="M19" t="s">
        <v>197</v>
      </c>
      <c r="N19" t="s">
        <v>197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197</v>
      </c>
      <c r="U19" s="51" t="str">
        <f>+Template!H19</f>
        <v>STATION2/US$</v>
      </c>
      <c r="V19" t="s">
        <v>197</v>
      </c>
      <c r="W19" t="s">
        <v>7</v>
      </c>
      <c r="X19" t="s">
        <v>197</v>
      </c>
      <c r="Y19" t="s">
        <v>198</v>
      </c>
      <c r="Z19" t="s">
        <v>199</v>
      </c>
      <c r="AA19" t="s">
        <v>197</v>
      </c>
      <c r="AB19" s="165" t="s">
        <v>104</v>
      </c>
      <c r="AC19" s="136">
        <f>+Template!K19</f>
        <v>-102753.78747668373</v>
      </c>
      <c r="AD19" s="78">
        <f t="shared" si="0"/>
        <v>-102753.78747668373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197</v>
      </c>
      <c r="AK19">
        <v>0</v>
      </c>
      <c r="AL19">
        <v>0</v>
      </c>
      <c r="AM19">
        <v>0</v>
      </c>
    </row>
    <row r="20" spans="1:39" x14ac:dyDescent="0.2">
      <c r="A20" s="51" t="str">
        <f>+Template!B20</f>
        <v>IMCAN-ERMS-XL-PHY</v>
      </c>
      <c r="B20" t="s">
        <v>197</v>
      </c>
      <c r="C20" t="s">
        <v>195</v>
      </c>
      <c r="D20" t="s">
        <v>33</v>
      </c>
      <c r="E20" s="165" t="str">
        <f>+Template!C20</f>
        <v>M</v>
      </c>
      <c r="F20" s="51" t="s">
        <v>34</v>
      </c>
      <c r="G20" t="s">
        <v>196</v>
      </c>
      <c r="H20" t="s">
        <v>30</v>
      </c>
      <c r="I20" t="s">
        <v>197</v>
      </c>
      <c r="J20" t="s">
        <v>197</v>
      </c>
      <c r="K20" s="175">
        <f>+Template!A20</f>
        <v>36739</v>
      </c>
      <c r="L20" t="s">
        <v>197</v>
      </c>
      <c r="M20" t="s">
        <v>197</v>
      </c>
      <c r="N20" t="s">
        <v>197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197</v>
      </c>
      <c r="U20" s="51" t="str">
        <f>+Template!H20</f>
        <v>STATION2/US$</v>
      </c>
      <c r="V20" t="s">
        <v>197</v>
      </c>
      <c r="W20" t="s">
        <v>7</v>
      </c>
      <c r="X20" t="s">
        <v>197</v>
      </c>
      <c r="Y20" t="s">
        <v>198</v>
      </c>
      <c r="Z20" t="s">
        <v>199</v>
      </c>
      <c r="AA20" t="s">
        <v>197</v>
      </c>
      <c r="AB20" s="165" t="s">
        <v>104</v>
      </c>
      <c r="AC20" s="136">
        <f>+Template!K20</f>
        <v>0</v>
      </c>
      <c r="AD20" s="78">
        <f t="shared" si="0"/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197</v>
      </c>
      <c r="AK20">
        <v>0</v>
      </c>
      <c r="AL20">
        <v>0</v>
      </c>
      <c r="AM20">
        <v>0</v>
      </c>
    </row>
    <row r="21" spans="1:39" x14ac:dyDescent="0.2">
      <c r="A21" s="51" t="str">
        <f>+Template!B21</f>
        <v>IMCAN-ERMS-XL-GDL</v>
      </c>
      <c r="B21" t="s">
        <v>197</v>
      </c>
      <c r="C21" t="s">
        <v>195</v>
      </c>
      <c r="D21" t="s">
        <v>33</v>
      </c>
      <c r="E21" s="165" t="str">
        <f>+Template!C21</f>
        <v>G</v>
      </c>
      <c r="F21" s="51" t="s">
        <v>34</v>
      </c>
      <c r="G21" t="s">
        <v>196</v>
      </c>
      <c r="H21" t="s">
        <v>30</v>
      </c>
      <c r="I21" t="s">
        <v>197</v>
      </c>
      <c r="J21" t="s">
        <v>197</v>
      </c>
      <c r="K21" s="175">
        <f>+Template!A21</f>
        <v>36739</v>
      </c>
      <c r="L21" t="s">
        <v>197</v>
      </c>
      <c r="M21" t="s">
        <v>197</v>
      </c>
      <c r="N21" t="s">
        <v>197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197</v>
      </c>
      <c r="U21" s="51" t="str">
        <f>+Template!H21</f>
        <v>GDP-CHI.GATE</v>
      </c>
      <c r="V21" t="s">
        <v>197</v>
      </c>
      <c r="W21" t="s">
        <v>7</v>
      </c>
      <c r="X21" t="s">
        <v>197</v>
      </c>
      <c r="Y21" t="s">
        <v>198</v>
      </c>
      <c r="Z21" t="s">
        <v>199</v>
      </c>
      <c r="AA21" t="s">
        <v>197</v>
      </c>
      <c r="AB21" s="165" t="s">
        <v>104</v>
      </c>
      <c r="AC21" s="136">
        <f>+Template!K21</f>
        <v>0</v>
      </c>
      <c r="AD21" s="78">
        <f t="shared" si="0"/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197</v>
      </c>
      <c r="AK21">
        <v>0</v>
      </c>
      <c r="AL21">
        <v>0</v>
      </c>
      <c r="AM21">
        <v>0</v>
      </c>
    </row>
    <row r="22" spans="1:39" x14ac:dyDescent="0.2">
      <c r="A22" s="51" t="str">
        <f>+Template!B22</f>
        <v>IMCAN-ERMS-XL-GDL</v>
      </c>
      <c r="B22" t="s">
        <v>197</v>
      </c>
      <c r="C22" t="s">
        <v>195</v>
      </c>
      <c r="D22" t="s">
        <v>33</v>
      </c>
      <c r="E22" s="165" t="str">
        <f>+Template!C22</f>
        <v>G</v>
      </c>
      <c r="F22" s="51" t="s">
        <v>34</v>
      </c>
      <c r="G22" t="s">
        <v>196</v>
      </c>
      <c r="H22" t="s">
        <v>30</v>
      </c>
      <c r="I22" t="s">
        <v>197</v>
      </c>
      <c r="J22" t="s">
        <v>197</v>
      </c>
      <c r="K22" s="175">
        <f>+Template!A22</f>
        <v>36708</v>
      </c>
      <c r="L22" t="s">
        <v>197</v>
      </c>
      <c r="M22" t="s">
        <v>197</v>
      </c>
      <c r="N22" t="s">
        <v>197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197</v>
      </c>
      <c r="U22" s="51" t="str">
        <f>+Template!H22</f>
        <v>GDP-NWPL-ROCKYM</v>
      </c>
      <c r="V22" t="s">
        <v>197</v>
      </c>
      <c r="W22" t="s">
        <v>7</v>
      </c>
      <c r="X22" t="s">
        <v>197</v>
      </c>
      <c r="Y22" t="s">
        <v>198</v>
      </c>
      <c r="Z22" t="s">
        <v>199</v>
      </c>
      <c r="AA22" t="s">
        <v>197</v>
      </c>
      <c r="AB22" s="165" t="s">
        <v>104</v>
      </c>
      <c r="AC22" s="136">
        <f>+Template!K22</f>
        <v>840000</v>
      </c>
      <c r="AD22" s="78">
        <f t="shared" si="0"/>
        <v>840000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197</v>
      </c>
      <c r="AK22">
        <v>0</v>
      </c>
      <c r="AL22">
        <v>0</v>
      </c>
      <c r="AM22">
        <v>0</v>
      </c>
    </row>
    <row r="23" spans="1:39" x14ac:dyDescent="0.2">
      <c r="A23" s="51" t="str">
        <f>+Template!B23</f>
        <v>IMCAN-ERMS-XL-GDL</v>
      </c>
      <c r="B23" t="s">
        <v>197</v>
      </c>
      <c r="C23" t="s">
        <v>195</v>
      </c>
      <c r="D23" t="s">
        <v>33</v>
      </c>
      <c r="E23" s="165" t="str">
        <f>+Template!C23</f>
        <v>G</v>
      </c>
      <c r="F23" s="51" t="s">
        <v>34</v>
      </c>
      <c r="G23" t="s">
        <v>196</v>
      </c>
      <c r="H23" t="s">
        <v>30</v>
      </c>
      <c r="I23" t="s">
        <v>197</v>
      </c>
      <c r="J23" t="s">
        <v>197</v>
      </c>
      <c r="K23" s="175">
        <f>+Template!A23</f>
        <v>36739</v>
      </c>
      <c r="L23" t="s">
        <v>197</v>
      </c>
      <c r="M23" t="s">
        <v>197</v>
      </c>
      <c r="N23" t="s">
        <v>197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197</v>
      </c>
      <c r="U23" s="51" t="str">
        <f>+Template!H23</f>
        <v>GDP-NWPL-ROCKYM</v>
      </c>
      <c r="V23" t="s">
        <v>197</v>
      </c>
      <c r="W23" t="s">
        <v>7</v>
      </c>
      <c r="X23" t="s">
        <v>197</v>
      </c>
      <c r="Y23" t="s">
        <v>198</v>
      </c>
      <c r="Z23" t="s">
        <v>199</v>
      </c>
      <c r="AA23" t="s">
        <v>197</v>
      </c>
      <c r="AB23" s="165" t="s">
        <v>104</v>
      </c>
      <c r="AC23" s="136">
        <f>+Template!K23</f>
        <v>0</v>
      </c>
      <c r="AD23" s="78">
        <f t="shared" si="0"/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197</v>
      </c>
      <c r="AK23">
        <v>0</v>
      </c>
      <c r="AL23">
        <v>0</v>
      </c>
      <c r="AM23">
        <v>0</v>
      </c>
    </row>
    <row r="24" spans="1:39" x14ac:dyDescent="0.2">
      <c r="A24" s="51" t="str">
        <f>+Template!B24</f>
        <v>IMCAN-ERMS-XL-PRC</v>
      </c>
      <c r="B24" t="s">
        <v>197</v>
      </c>
      <c r="C24" t="s">
        <v>195</v>
      </c>
      <c r="D24" t="s">
        <v>33</v>
      </c>
      <c r="E24" s="165" t="str">
        <f>+Template!C24</f>
        <v>P</v>
      </c>
      <c r="F24" s="51" t="s">
        <v>34</v>
      </c>
      <c r="G24" t="s">
        <v>196</v>
      </c>
      <c r="H24" t="s">
        <v>30</v>
      </c>
      <c r="I24" t="s">
        <v>197</v>
      </c>
      <c r="J24" t="s">
        <v>197</v>
      </c>
      <c r="K24" s="175">
        <f>+Template!A24</f>
        <v>36739</v>
      </c>
      <c r="L24" t="s">
        <v>197</v>
      </c>
      <c r="M24" t="s">
        <v>197</v>
      </c>
      <c r="N24" t="s">
        <v>197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197</v>
      </c>
      <c r="U24" s="51" t="str">
        <f>+Template!H24</f>
        <v>NGI/CHI.GATE</v>
      </c>
      <c r="V24" t="s">
        <v>197</v>
      </c>
      <c r="W24" t="s">
        <v>7</v>
      </c>
      <c r="X24" t="s">
        <v>197</v>
      </c>
      <c r="Y24" t="s">
        <v>198</v>
      </c>
      <c r="Z24" t="s">
        <v>199</v>
      </c>
      <c r="AA24" t="s">
        <v>197</v>
      </c>
      <c r="AB24" s="165" t="s">
        <v>104</v>
      </c>
      <c r="AC24" s="136">
        <f>+Template!K24</f>
        <v>0</v>
      </c>
      <c r="AD24" s="78">
        <f t="shared" si="0"/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197</v>
      </c>
      <c r="AK24">
        <v>0</v>
      </c>
      <c r="AL24">
        <v>0</v>
      </c>
      <c r="AM24">
        <v>0</v>
      </c>
    </row>
    <row r="25" spans="1:39" x14ac:dyDescent="0.2">
      <c r="A25" s="51" t="str">
        <f>+Template!B25</f>
        <v>IMCAN-ERMS-XL-PRC</v>
      </c>
      <c r="B25" t="s">
        <v>197</v>
      </c>
      <c r="C25" t="s">
        <v>195</v>
      </c>
      <c r="D25" t="s">
        <v>33</v>
      </c>
      <c r="E25" s="165" t="str">
        <f>+Template!C25</f>
        <v>P</v>
      </c>
      <c r="F25" s="51" t="s">
        <v>34</v>
      </c>
      <c r="G25" t="s">
        <v>196</v>
      </c>
      <c r="H25" t="s">
        <v>30</v>
      </c>
      <c r="I25" t="s">
        <v>197</v>
      </c>
      <c r="J25" t="s">
        <v>197</v>
      </c>
      <c r="K25" s="175">
        <f>+Template!A25</f>
        <v>36739</v>
      </c>
      <c r="L25" t="s">
        <v>197</v>
      </c>
      <c r="M25" t="s">
        <v>197</v>
      </c>
      <c r="N25" t="s">
        <v>197</v>
      </c>
      <c r="O25">
        <v>0</v>
      </c>
      <c r="P25">
        <v>0</v>
      </c>
      <c r="Q25">
        <v>0</v>
      </c>
      <c r="R25">
        <v>0</v>
      </c>
      <c r="S25">
        <v>0</v>
      </c>
      <c r="T25" t="s">
        <v>197</v>
      </c>
      <c r="U25" s="51" t="str">
        <f>+Template!H25</f>
        <v>IF-NWPL-ROCK/CA</v>
      </c>
      <c r="V25" t="s">
        <v>197</v>
      </c>
      <c r="W25" t="s">
        <v>7</v>
      </c>
      <c r="X25" t="s">
        <v>197</v>
      </c>
      <c r="Y25" t="s">
        <v>198</v>
      </c>
      <c r="Z25" t="s">
        <v>199</v>
      </c>
      <c r="AA25" t="s">
        <v>197</v>
      </c>
      <c r="AB25" s="165" t="s">
        <v>104</v>
      </c>
      <c r="AC25" s="136">
        <f>+Template!K25</f>
        <v>155000</v>
      </c>
      <c r="AD25" s="78">
        <f t="shared" si="0"/>
        <v>155000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197</v>
      </c>
      <c r="AK25">
        <v>0</v>
      </c>
      <c r="AL25">
        <v>0</v>
      </c>
      <c r="AM25">
        <v>0</v>
      </c>
    </row>
    <row r="26" spans="1:39" x14ac:dyDescent="0.2">
      <c r="A26" s="51" t="str">
        <f>+Template!B26</f>
        <v>IMCAN-ERMS-XL-PRC</v>
      </c>
      <c r="B26" t="s">
        <v>197</v>
      </c>
      <c r="C26" t="s">
        <v>195</v>
      </c>
      <c r="D26" t="s">
        <v>33</v>
      </c>
      <c r="E26" s="165" t="str">
        <f>+Template!C26</f>
        <v>P</v>
      </c>
      <c r="F26" s="51" t="s">
        <v>34</v>
      </c>
      <c r="G26" t="s">
        <v>196</v>
      </c>
      <c r="H26" t="s">
        <v>30</v>
      </c>
      <c r="I26" t="s">
        <v>197</v>
      </c>
      <c r="J26" t="s">
        <v>197</v>
      </c>
      <c r="K26" s="175">
        <f>+Template!A26</f>
        <v>36739</v>
      </c>
      <c r="L26" t="s">
        <v>197</v>
      </c>
      <c r="M26" t="s">
        <v>197</v>
      </c>
      <c r="N26" t="s">
        <v>197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197</v>
      </c>
      <c r="U26" s="51" t="str">
        <f>+Template!H26</f>
        <v>NGI-MALIN/FP</v>
      </c>
      <c r="V26" t="s">
        <v>197</v>
      </c>
      <c r="W26" t="s">
        <v>7</v>
      </c>
      <c r="X26" t="s">
        <v>197</v>
      </c>
      <c r="Y26" t="s">
        <v>198</v>
      </c>
      <c r="Z26" t="s">
        <v>199</v>
      </c>
      <c r="AA26" t="s">
        <v>197</v>
      </c>
      <c r="AB26" s="165" t="s">
        <v>104</v>
      </c>
      <c r="AC26" s="136">
        <f>+Template!K26</f>
        <v>0</v>
      </c>
      <c r="AD26" s="78">
        <f t="shared" si="0"/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197</v>
      </c>
      <c r="AK26">
        <v>0</v>
      </c>
      <c r="AL26">
        <v>0</v>
      </c>
      <c r="AM26">
        <v>0</v>
      </c>
    </row>
    <row r="27" spans="1:39" x14ac:dyDescent="0.2">
      <c r="A27" s="51" t="str">
        <f>+Template!B27</f>
        <v>IMCAN-ERMS-XL-GDL</v>
      </c>
      <c r="B27" t="s">
        <v>197</v>
      </c>
      <c r="C27" t="s">
        <v>195</v>
      </c>
      <c r="D27" t="s">
        <v>33</v>
      </c>
      <c r="E27" s="165" t="str">
        <f>+Template!C27</f>
        <v>G</v>
      </c>
      <c r="F27" s="51" t="s">
        <v>34</v>
      </c>
      <c r="G27" t="s">
        <v>196</v>
      </c>
      <c r="H27" t="s">
        <v>30</v>
      </c>
      <c r="I27" t="s">
        <v>197</v>
      </c>
      <c r="J27" t="s">
        <v>197</v>
      </c>
      <c r="K27" s="175">
        <f>+Template!A27</f>
        <v>36739</v>
      </c>
      <c r="L27" t="s">
        <v>197</v>
      </c>
      <c r="M27" t="s">
        <v>197</v>
      </c>
      <c r="N27" t="s">
        <v>197</v>
      </c>
      <c r="O27">
        <v>0</v>
      </c>
      <c r="P27">
        <v>0</v>
      </c>
      <c r="Q27">
        <v>0</v>
      </c>
      <c r="R27">
        <v>0</v>
      </c>
      <c r="S27">
        <v>0</v>
      </c>
      <c r="T27" t="s">
        <v>197</v>
      </c>
      <c r="U27" s="51" t="str">
        <f>+Template!H27</f>
        <v>GDP-MALIN-CTYGA</v>
      </c>
      <c r="V27" t="s">
        <v>197</v>
      </c>
      <c r="W27" t="s">
        <v>7</v>
      </c>
      <c r="X27" t="s">
        <v>197</v>
      </c>
      <c r="Y27" t="s">
        <v>198</v>
      </c>
      <c r="Z27" t="s">
        <v>199</v>
      </c>
      <c r="AA27" t="s">
        <v>197</v>
      </c>
      <c r="AB27" s="165" t="s">
        <v>104</v>
      </c>
      <c r="AC27" s="136">
        <f>+Template!K27</f>
        <v>0</v>
      </c>
      <c r="AD27" s="78">
        <f t="shared" si="0"/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197</v>
      </c>
      <c r="AK27">
        <v>0</v>
      </c>
      <c r="AL27">
        <v>0</v>
      </c>
      <c r="AM27">
        <v>0</v>
      </c>
    </row>
    <row r="28" spans="1:39" x14ac:dyDescent="0.2">
      <c r="A28" s="51" t="str">
        <f>+Template!B28</f>
        <v>IMCAN-ERMS-XL-GDL</v>
      </c>
      <c r="B28" t="s">
        <v>197</v>
      </c>
      <c r="C28" t="s">
        <v>195</v>
      </c>
      <c r="D28" t="s">
        <v>33</v>
      </c>
      <c r="E28" s="165" t="str">
        <f>+Template!C28</f>
        <v>G</v>
      </c>
      <c r="F28" s="51" t="s">
        <v>34</v>
      </c>
      <c r="G28" t="s">
        <v>196</v>
      </c>
      <c r="H28" t="s">
        <v>30</v>
      </c>
      <c r="I28" t="s">
        <v>197</v>
      </c>
      <c r="J28" t="s">
        <v>197</v>
      </c>
      <c r="K28" s="175">
        <f>+Template!A28</f>
        <v>36739</v>
      </c>
      <c r="L28" t="s">
        <v>197</v>
      </c>
      <c r="M28" t="s">
        <v>197</v>
      </c>
      <c r="N28" t="s">
        <v>197</v>
      </c>
      <c r="O28">
        <v>0</v>
      </c>
      <c r="P28">
        <v>0</v>
      </c>
      <c r="Q28">
        <v>0</v>
      </c>
      <c r="R28">
        <v>0</v>
      </c>
      <c r="S28">
        <v>0</v>
      </c>
      <c r="T28" t="s">
        <v>197</v>
      </c>
      <c r="U28" s="51" t="str">
        <f>+Template!H28</f>
        <v>GDP-ELPO/SANJUA</v>
      </c>
      <c r="V28" t="s">
        <v>197</v>
      </c>
      <c r="W28" t="s">
        <v>7</v>
      </c>
      <c r="X28" t="s">
        <v>197</v>
      </c>
      <c r="Y28" t="s">
        <v>198</v>
      </c>
      <c r="Z28" t="s">
        <v>199</v>
      </c>
      <c r="AA28" t="s">
        <v>197</v>
      </c>
      <c r="AB28" s="165" t="s">
        <v>104</v>
      </c>
      <c r="AC28" s="136">
        <f>+Template!K28</f>
        <v>0</v>
      </c>
      <c r="AD28" s="78">
        <f t="shared" si="0"/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197</v>
      </c>
      <c r="AK28">
        <v>0</v>
      </c>
      <c r="AL28">
        <v>0</v>
      </c>
      <c r="AM28">
        <v>0</v>
      </c>
    </row>
    <row r="29" spans="1:39" x14ac:dyDescent="0.2">
      <c r="A29" s="51"/>
      <c r="E29" s="165"/>
      <c r="F29" s="51"/>
      <c r="K29" s="175"/>
      <c r="U29" s="51"/>
      <c r="AB29" s="165"/>
      <c r="AC29" s="136"/>
      <c r="AD29" s="78"/>
    </row>
    <row r="30" spans="1:39" x14ac:dyDescent="0.2">
      <c r="A30" s="51"/>
      <c r="E30" s="165"/>
      <c r="F30" s="51"/>
      <c r="K30" s="175"/>
      <c r="U30" s="51"/>
      <c r="AB30" s="165"/>
      <c r="AC30" s="136"/>
      <c r="AD30" s="78"/>
    </row>
    <row r="31" spans="1:39" x14ac:dyDescent="0.2">
      <c r="A31" s="51"/>
      <c r="E31" s="165"/>
      <c r="F31" s="51"/>
      <c r="K31" s="175"/>
      <c r="U31" s="51"/>
      <c r="AB31" s="165"/>
      <c r="AC31" s="136"/>
      <c r="AD31" s="78"/>
    </row>
    <row r="32" spans="1:39" x14ac:dyDescent="0.2">
      <c r="A32" s="51"/>
      <c r="E32" s="165"/>
      <c r="F32" s="51"/>
      <c r="K32" s="175"/>
      <c r="U32" s="51"/>
      <c r="AB32" s="165"/>
      <c r="AC32" s="136"/>
      <c r="AD32" s="78"/>
    </row>
    <row r="33" spans="1:30" x14ac:dyDescent="0.2">
      <c r="A33" s="51"/>
      <c r="E33" s="165"/>
      <c r="F33" s="51"/>
      <c r="K33" s="175"/>
      <c r="U33" s="51"/>
      <c r="AB33" s="165"/>
      <c r="AC33" s="136"/>
      <c r="AD33" s="78"/>
    </row>
    <row r="34" spans="1:30" x14ac:dyDescent="0.2">
      <c r="A34" s="51"/>
      <c r="E34" s="165"/>
      <c r="F34" s="51"/>
      <c r="K34" s="175"/>
      <c r="U34" s="51"/>
      <c r="AB34" s="165"/>
      <c r="AC34" s="136"/>
      <c r="AD34" s="78"/>
    </row>
    <row r="35" spans="1:30" x14ac:dyDescent="0.2">
      <c r="A35" s="51"/>
      <c r="E35" s="165"/>
      <c r="F35" s="51"/>
      <c r="K35" s="175"/>
      <c r="U35" s="51"/>
      <c r="AB35" s="165"/>
      <c r="AC35" s="136"/>
      <c r="AD35" s="78"/>
    </row>
    <row r="36" spans="1:30" x14ac:dyDescent="0.2">
      <c r="A36" s="51"/>
      <c r="E36" s="165"/>
      <c r="F36" s="51"/>
      <c r="K36" s="175"/>
      <c r="U36" s="51"/>
      <c r="AB36" s="165"/>
      <c r="AC36" s="136"/>
      <c r="AD36" s="78"/>
    </row>
    <row r="37" spans="1:30" x14ac:dyDescent="0.2">
      <c r="A37" s="51"/>
      <c r="E37" s="165"/>
      <c r="F37" s="51"/>
      <c r="K37" s="175"/>
      <c r="U37" s="51"/>
      <c r="AB37" s="165"/>
      <c r="AC37" s="136"/>
      <c r="AD37" s="78"/>
    </row>
    <row r="38" spans="1:30" x14ac:dyDescent="0.2">
      <c r="K38" s="175"/>
    </row>
    <row r="39" spans="1:30" x14ac:dyDescent="0.2">
      <c r="K39" s="175"/>
    </row>
    <row r="40" spans="1:30" x14ac:dyDescent="0.2">
      <c r="K40" s="175"/>
    </row>
    <row r="41" spans="1:30" x14ac:dyDescent="0.2">
      <c r="K41" s="175"/>
    </row>
    <row r="42" spans="1:30" x14ac:dyDescent="0.2">
      <c r="K42" s="175"/>
    </row>
    <row r="43" spans="1:30" x14ac:dyDescent="0.2">
      <c r="K43" s="175"/>
    </row>
    <row r="44" spans="1:30" x14ac:dyDescent="0.2">
      <c r="K44" s="175"/>
    </row>
    <row r="45" spans="1:30" x14ac:dyDescent="0.2">
      <c r="K45" s="175"/>
    </row>
    <row r="46" spans="1:30" x14ac:dyDescent="0.2">
      <c r="K46" s="17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M86"/>
  <sheetViews>
    <sheetView workbookViewId="0">
      <selection activeCell="C21" sqref="C21"/>
    </sheetView>
  </sheetViews>
  <sheetFormatPr defaultRowHeight="12.75" x14ac:dyDescent="0.2"/>
  <cols>
    <col min="1" max="1" width="10.7109375" style="51" bestFit="1" customWidth="1"/>
    <col min="2" max="2" width="21.42578125" style="51" customWidth="1"/>
    <col min="3" max="7" width="9.140625" style="51"/>
    <col min="8" max="8" width="19.140625" style="51" customWidth="1"/>
    <col min="9" max="10" width="9.140625" style="51"/>
    <col min="11" max="11" width="12.5703125" style="135" customWidth="1"/>
    <col min="12" max="16384" width="9.140625" style="51"/>
  </cols>
  <sheetData>
    <row r="1" spans="1:18" x14ac:dyDescent="0.2">
      <c r="A1" s="51" t="s">
        <v>1</v>
      </c>
      <c r="B1" s="51" t="s">
        <v>15</v>
      </c>
      <c r="C1" s="51" t="s">
        <v>16</v>
      </c>
      <c r="D1" s="51" t="s">
        <v>17</v>
      </c>
      <c r="E1" s="51" t="s">
        <v>18</v>
      </c>
      <c r="F1" s="51" t="s">
        <v>19</v>
      </c>
      <c r="G1" s="51" t="s">
        <v>20</v>
      </c>
      <c r="H1" s="51" t="s">
        <v>2</v>
      </c>
      <c r="I1" s="51" t="s">
        <v>21</v>
      </c>
      <c r="J1" s="51" t="s">
        <v>22</v>
      </c>
      <c r="K1" s="135" t="s">
        <v>23</v>
      </c>
      <c r="L1" s="51" t="s">
        <v>24</v>
      </c>
      <c r="M1" s="51" t="s">
        <v>25</v>
      </c>
      <c r="N1" s="51" t="s">
        <v>26</v>
      </c>
      <c r="O1" s="51" t="s">
        <v>27</v>
      </c>
    </row>
    <row r="2" spans="1:18" x14ac:dyDescent="0.2">
      <c r="A2" s="238">
        <v>36708</v>
      </c>
      <c r="B2" s="276" t="s">
        <v>201</v>
      </c>
      <c r="C2" s="165" t="s">
        <v>104</v>
      </c>
      <c r="D2" s="51" t="s">
        <v>30</v>
      </c>
      <c r="E2" s="51" t="s">
        <v>31</v>
      </c>
      <c r="F2" s="51" t="s">
        <v>7</v>
      </c>
      <c r="G2" s="51" t="s">
        <v>32</v>
      </c>
      <c r="H2" s="51" t="s">
        <v>9</v>
      </c>
      <c r="I2" s="51" t="s">
        <v>33</v>
      </c>
      <c r="J2" s="51" t="s">
        <v>34</v>
      </c>
      <c r="K2" s="188">
        <f>+Summary!C9*10000</f>
        <v>-4995765.4948203843</v>
      </c>
      <c r="L2" s="51">
        <v>0</v>
      </c>
      <c r="M2" s="51">
        <f>+K2</f>
        <v>-4995765.4948203843</v>
      </c>
      <c r="N2" s="51">
        <v>0</v>
      </c>
      <c r="O2" s="51">
        <v>0</v>
      </c>
      <c r="R2" s="258">
        <f>K2/10000</f>
        <v>-499.57654948203844</v>
      </c>
    </row>
    <row r="3" spans="1:18" x14ac:dyDescent="0.2">
      <c r="A3" s="238">
        <v>36739</v>
      </c>
      <c r="B3" s="276" t="s">
        <v>201</v>
      </c>
      <c r="C3" s="165" t="s">
        <v>104</v>
      </c>
      <c r="D3" s="51" t="s">
        <v>30</v>
      </c>
      <c r="E3" s="51" t="s">
        <v>31</v>
      </c>
      <c r="F3" s="51" t="s">
        <v>7</v>
      </c>
      <c r="G3" s="51" t="s">
        <v>32</v>
      </c>
      <c r="H3" s="51" t="s">
        <v>9</v>
      </c>
      <c r="I3" s="51" t="s">
        <v>33</v>
      </c>
      <c r="J3" s="51" t="s">
        <v>34</v>
      </c>
      <c r="K3" s="188">
        <f>+Summary!C10*10000</f>
        <v>2923083.8293453055</v>
      </c>
      <c r="L3" s="51">
        <v>0</v>
      </c>
      <c r="M3" s="51">
        <f t="shared" ref="M3:M28" si="0">+K3</f>
        <v>2923083.8293453055</v>
      </c>
      <c r="N3" s="51">
        <v>0</v>
      </c>
      <c r="O3" s="51">
        <v>0</v>
      </c>
      <c r="R3" s="258">
        <f t="shared" ref="R3:R13" si="1">K3/10000</f>
        <v>292.30838293453053</v>
      </c>
    </row>
    <row r="4" spans="1:18" x14ac:dyDescent="0.2">
      <c r="A4" s="238">
        <v>36770</v>
      </c>
      <c r="B4" s="51" t="s">
        <v>28</v>
      </c>
      <c r="C4" s="51" t="s">
        <v>29</v>
      </c>
      <c r="D4" s="51" t="s">
        <v>30</v>
      </c>
      <c r="E4" s="51" t="s">
        <v>31</v>
      </c>
      <c r="F4" s="51" t="s">
        <v>7</v>
      </c>
      <c r="G4" s="51" t="s">
        <v>32</v>
      </c>
      <c r="H4" s="51" t="s">
        <v>9</v>
      </c>
      <c r="I4" s="51" t="s">
        <v>33</v>
      </c>
      <c r="J4" s="51" t="s">
        <v>34</v>
      </c>
      <c r="K4" s="188">
        <f>+Summary!C11*10000</f>
        <v>1434159.9967760746</v>
      </c>
      <c r="L4" s="51">
        <v>0</v>
      </c>
      <c r="M4" s="51">
        <f t="shared" si="0"/>
        <v>1434159.9967760746</v>
      </c>
      <c r="N4" s="51">
        <v>0</v>
      </c>
      <c r="O4" s="51">
        <v>0</v>
      </c>
      <c r="R4" s="258">
        <f t="shared" si="1"/>
        <v>143.41599967760746</v>
      </c>
    </row>
    <row r="5" spans="1:18" x14ac:dyDescent="0.2">
      <c r="A5" s="238">
        <v>36800</v>
      </c>
      <c r="B5" s="51" t="s">
        <v>28</v>
      </c>
      <c r="C5" s="51" t="s">
        <v>29</v>
      </c>
      <c r="D5" s="51" t="s">
        <v>30</v>
      </c>
      <c r="E5" s="51" t="s">
        <v>31</v>
      </c>
      <c r="F5" s="51" t="s">
        <v>7</v>
      </c>
      <c r="G5" s="51" t="s">
        <v>32</v>
      </c>
      <c r="H5" s="51" t="s">
        <v>9</v>
      </c>
      <c r="I5" s="51" t="s">
        <v>33</v>
      </c>
      <c r="J5" s="51" t="s">
        <v>34</v>
      </c>
      <c r="K5" s="188">
        <f>+Summary!C12*10000</f>
        <v>2649722.9240054423</v>
      </c>
      <c r="L5" s="51">
        <v>0</v>
      </c>
      <c r="M5" s="51">
        <f t="shared" si="0"/>
        <v>2649722.9240054423</v>
      </c>
      <c r="N5" s="51">
        <v>0</v>
      </c>
      <c r="O5" s="51">
        <v>0</v>
      </c>
      <c r="R5" s="258">
        <f t="shared" si="1"/>
        <v>264.97229240054423</v>
      </c>
    </row>
    <row r="6" spans="1:18" x14ac:dyDescent="0.2">
      <c r="A6" s="238">
        <v>36831</v>
      </c>
      <c r="B6" s="51" t="s">
        <v>28</v>
      </c>
      <c r="C6" s="51" t="s">
        <v>29</v>
      </c>
      <c r="D6" s="51" t="s">
        <v>30</v>
      </c>
      <c r="E6" s="51" t="s">
        <v>31</v>
      </c>
      <c r="F6" s="51" t="s">
        <v>7</v>
      </c>
      <c r="G6" s="51" t="s">
        <v>32</v>
      </c>
      <c r="H6" s="51" t="s">
        <v>9</v>
      </c>
      <c r="I6" s="51" t="s">
        <v>33</v>
      </c>
      <c r="J6" s="51" t="s">
        <v>34</v>
      </c>
      <c r="K6" s="188">
        <f>+Summary!C13*10000</f>
        <v>0</v>
      </c>
      <c r="L6" s="51">
        <v>0</v>
      </c>
      <c r="M6" s="51">
        <f t="shared" si="0"/>
        <v>0</v>
      </c>
      <c r="N6" s="51">
        <v>0</v>
      </c>
      <c r="O6" s="51">
        <v>0</v>
      </c>
      <c r="R6" s="258">
        <f t="shared" si="1"/>
        <v>0</v>
      </c>
    </row>
    <row r="7" spans="1:18" x14ac:dyDescent="0.2">
      <c r="A7" s="238">
        <v>36739</v>
      </c>
      <c r="B7" s="51" t="s">
        <v>35</v>
      </c>
      <c r="C7" s="51" t="s">
        <v>36</v>
      </c>
      <c r="D7" s="51" t="s">
        <v>30</v>
      </c>
      <c r="E7" s="51" t="s">
        <v>31</v>
      </c>
      <c r="F7" s="51" t="s">
        <v>7</v>
      </c>
      <c r="G7" s="51" t="s">
        <v>32</v>
      </c>
      <c r="H7" s="51" t="s">
        <v>103</v>
      </c>
      <c r="I7" s="51" t="s">
        <v>33</v>
      </c>
      <c r="J7" s="51" t="s">
        <v>34</v>
      </c>
      <c r="K7" s="188">
        <f>+Summary!E10*10000</f>
        <v>0</v>
      </c>
      <c r="L7" s="51">
        <v>0</v>
      </c>
      <c r="M7" s="51">
        <f>+K7</f>
        <v>0</v>
      </c>
      <c r="N7" s="51">
        <v>0</v>
      </c>
      <c r="O7" s="51">
        <v>0</v>
      </c>
      <c r="R7" s="258">
        <f>K7/10000</f>
        <v>0</v>
      </c>
    </row>
    <row r="8" spans="1:18" x14ac:dyDescent="0.2">
      <c r="A8" s="238">
        <v>36739</v>
      </c>
      <c r="B8" s="51" t="s">
        <v>28</v>
      </c>
      <c r="C8" s="51" t="s">
        <v>29</v>
      </c>
      <c r="D8" s="51" t="s">
        <v>30</v>
      </c>
      <c r="E8" s="51" t="s">
        <v>31</v>
      </c>
      <c r="F8" s="51" t="s">
        <v>7</v>
      </c>
      <c r="G8" s="51" t="s">
        <v>32</v>
      </c>
      <c r="H8" s="51" t="s">
        <v>7</v>
      </c>
      <c r="I8" s="51" t="s">
        <v>33</v>
      </c>
      <c r="J8" s="51" t="s">
        <v>34</v>
      </c>
      <c r="K8" s="188">
        <f>+Summary!I10*10000</f>
        <v>597900</v>
      </c>
      <c r="L8" s="51">
        <v>0</v>
      </c>
      <c r="M8" s="51">
        <f t="shared" si="0"/>
        <v>597900</v>
      </c>
      <c r="N8" s="51">
        <v>0</v>
      </c>
      <c r="O8" s="51">
        <v>0</v>
      </c>
      <c r="R8" s="258">
        <f t="shared" si="1"/>
        <v>59.79</v>
      </c>
    </row>
    <row r="9" spans="1:18" x14ac:dyDescent="0.2">
      <c r="A9" s="238">
        <v>36770</v>
      </c>
      <c r="B9" s="51" t="s">
        <v>28</v>
      </c>
      <c r="C9" s="51" t="s">
        <v>29</v>
      </c>
      <c r="D9" s="51" t="s">
        <v>30</v>
      </c>
      <c r="E9" s="51" t="s">
        <v>31</v>
      </c>
      <c r="F9" s="51" t="s">
        <v>7</v>
      </c>
      <c r="G9" s="51" t="s">
        <v>32</v>
      </c>
      <c r="H9" s="51" t="s">
        <v>7</v>
      </c>
      <c r="I9" s="51" t="s">
        <v>33</v>
      </c>
      <c r="J9" s="51" t="s">
        <v>34</v>
      </c>
      <c r="K9" s="188">
        <f>+Summary!I11*10000</f>
        <v>-1023000</v>
      </c>
      <c r="L9" s="51">
        <v>0</v>
      </c>
      <c r="M9" s="51">
        <f t="shared" si="0"/>
        <v>-1023000</v>
      </c>
      <c r="N9" s="51">
        <v>0</v>
      </c>
      <c r="O9" s="51">
        <v>0</v>
      </c>
      <c r="R9" s="258">
        <f t="shared" si="1"/>
        <v>-102.3</v>
      </c>
    </row>
    <row r="10" spans="1:18" x14ac:dyDescent="0.2">
      <c r="A10" s="238">
        <v>36800</v>
      </c>
      <c r="B10" s="51" t="s">
        <v>28</v>
      </c>
      <c r="C10" s="51" t="s">
        <v>29</v>
      </c>
      <c r="D10" s="51" t="s">
        <v>30</v>
      </c>
      <c r="E10" s="51" t="s">
        <v>31</v>
      </c>
      <c r="F10" s="51" t="s">
        <v>7</v>
      </c>
      <c r="G10" s="51" t="s">
        <v>32</v>
      </c>
      <c r="H10" s="51" t="s">
        <v>7</v>
      </c>
      <c r="I10" s="51" t="s">
        <v>33</v>
      </c>
      <c r="J10" s="51" t="s">
        <v>34</v>
      </c>
      <c r="K10" s="188">
        <f>+Summary!I12*10000</f>
        <v>-1647100</v>
      </c>
      <c r="L10" s="51">
        <v>0</v>
      </c>
      <c r="M10" s="51">
        <f t="shared" si="0"/>
        <v>-1647100</v>
      </c>
      <c r="N10" s="51">
        <v>0</v>
      </c>
      <c r="O10" s="51">
        <v>0</v>
      </c>
      <c r="R10" s="258">
        <f t="shared" si="1"/>
        <v>-164.71</v>
      </c>
    </row>
    <row r="11" spans="1:18" x14ac:dyDescent="0.2">
      <c r="A11" s="238">
        <v>36831</v>
      </c>
      <c r="B11" s="51" t="s">
        <v>28</v>
      </c>
      <c r="C11" s="51" t="s">
        <v>29</v>
      </c>
      <c r="D11" s="51" t="s">
        <v>30</v>
      </c>
      <c r="E11" s="51" t="s">
        <v>31</v>
      </c>
      <c r="F11" s="51" t="s">
        <v>7</v>
      </c>
      <c r="G11" s="51" t="s">
        <v>32</v>
      </c>
      <c r="H11" s="51" t="s">
        <v>7</v>
      </c>
      <c r="I11" s="51" t="s">
        <v>33</v>
      </c>
      <c r="J11" s="51" t="s">
        <v>34</v>
      </c>
      <c r="K11" s="188">
        <f>+Summary!I13*10000</f>
        <v>0</v>
      </c>
      <c r="L11" s="51">
        <v>0</v>
      </c>
      <c r="M11" s="51">
        <f>+K11</f>
        <v>0</v>
      </c>
      <c r="N11" s="51">
        <v>0</v>
      </c>
      <c r="O11" s="51">
        <v>0</v>
      </c>
      <c r="R11" s="258">
        <f>K11/10000</f>
        <v>0</v>
      </c>
    </row>
    <row r="12" spans="1:18" x14ac:dyDescent="0.2">
      <c r="A12" s="238">
        <v>36861</v>
      </c>
      <c r="B12" s="51" t="s">
        <v>28</v>
      </c>
      <c r="C12" s="51" t="s">
        <v>29</v>
      </c>
      <c r="D12" s="51" t="s">
        <v>30</v>
      </c>
      <c r="E12" s="51" t="s">
        <v>31</v>
      </c>
      <c r="F12" s="51" t="s">
        <v>7</v>
      </c>
      <c r="G12" s="51" t="s">
        <v>32</v>
      </c>
      <c r="H12" s="51" t="s">
        <v>7</v>
      </c>
      <c r="I12" s="51" t="s">
        <v>33</v>
      </c>
      <c r="J12" s="51" t="s">
        <v>34</v>
      </c>
      <c r="K12" s="188">
        <f>+Summary!I14*10000</f>
        <v>0</v>
      </c>
      <c r="L12" s="51">
        <v>0</v>
      </c>
      <c r="M12" s="51">
        <f t="shared" si="0"/>
        <v>0</v>
      </c>
      <c r="N12" s="51">
        <v>0</v>
      </c>
      <c r="O12" s="51">
        <v>0</v>
      </c>
      <c r="R12" s="258">
        <f t="shared" si="1"/>
        <v>0</v>
      </c>
    </row>
    <row r="13" spans="1:18" x14ac:dyDescent="0.2">
      <c r="A13" s="52">
        <v>36708</v>
      </c>
      <c r="B13" s="51" t="s">
        <v>35</v>
      </c>
      <c r="C13" s="51" t="s">
        <v>36</v>
      </c>
      <c r="D13" s="51" t="s">
        <v>30</v>
      </c>
      <c r="E13" s="51" t="s">
        <v>31</v>
      </c>
      <c r="F13" s="51" t="s">
        <v>7</v>
      </c>
      <c r="G13" s="51" t="s">
        <v>32</v>
      </c>
      <c r="H13" s="51" t="s">
        <v>4</v>
      </c>
      <c r="I13" s="51" t="s">
        <v>33</v>
      </c>
      <c r="J13" s="51" t="s">
        <v>34</v>
      </c>
      <c r="K13" s="188">
        <f>+Summary!K9*10000</f>
        <v>315000</v>
      </c>
      <c r="L13" s="51">
        <v>0</v>
      </c>
      <c r="M13" s="51">
        <f>+K13</f>
        <v>315000</v>
      </c>
      <c r="N13" s="51">
        <v>0</v>
      </c>
      <c r="O13" s="51">
        <v>0</v>
      </c>
      <c r="R13" s="258">
        <f t="shared" si="1"/>
        <v>31.5</v>
      </c>
    </row>
    <row r="14" spans="1:18" x14ac:dyDescent="0.2">
      <c r="A14" s="52">
        <v>36739</v>
      </c>
      <c r="B14" s="51" t="s">
        <v>35</v>
      </c>
      <c r="C14" s="51" t="s">
        <v>36</v>
      </c>
      <c r="D14" s="51" t="s">
        <v>30</v>
      </c>
      <c r="E14" s="51" t="s">
        <v>31</v>
      </c>
      <c r="F14" s="51" t="s">
        <v>7</v>
      </c>
      <c r="G14" s="51" t="s">
        <v>32</v>
      </c>
      <c r="H14" s="51" t="s">
        <v>4</v>
      </c>
      <c r="I14" s="51" t="s">
        <v>33</v>
      </c>
      <c r="J14" s="51" t="s">
        <v>34</v>
      </c>
      <c r="K14" s="188">
        <f>+Summary!K10*10000</f>
        <v>0</v>
      </c>
      <c r="L14" s="51">
        <v>0</v>
      </c>
      <c r="M14" s="51">
        <f>+K14</f>
        <v>0</v>
      </c>
      <c r="N14" s="51">
        <v>0</v>
      </c>
      <c r="O14" s="51">
        <v>0</v>
      </c>
      <c r="R14" s="258">
        <f t="shared" ref="R14:R28" si="2">K14/10000</f>
        <v>0</v>
      </c>
    </row>
    <row r="15" spans="1:18" ht="13.5" customHeight="1" x14ac:dyDescent="0.2">
      <c r="A15" s="238">
        <v>36708</v>
      </c>
      <c r="B15" s="276" t="s">
        <v>201</v>
      </c>
      <c r="C15" s="165" t="s">
        <v>104</v>
      </c>
      <c r="D15" s="51" t="s">
        <v>30</v>
      </c>
      <c r="E15" s="51" t="s">
        <v>31</v>
      </c>
      <c r="F15" s="51" t="s">
        <v>7</v>
      </c>
      <c r="G15" s="51" t="s">
        <v>32</v>
      </c>
      <c r="H15" s="51" t="s">
        <v>5</v>
      </c>
      <c r="I15" s="51" t="s">
        <v>33</v>
      </c>
      <c r="J15" s="51" t="s">
        <v>34</v>
      </c>
      <c r="K15" s="188">
        <f>+Summary!M9*10000</f>
        <v>-719628</v>
      </c>
      <c r="L15" s="51">
        <v>0</v>
      </c>
      <c r="M15" s="51">
        <f>+K15</f>
        <v>-719628</v>
      </c>
      <c r="N15" s="51">
        <v>0</v>
      </c>
      <c r="O15" s="51">
        <v>0</v>
      </c>
      <c r="R15" s="258">
        <f>K15/10000</f>
        <v>-71.962800000000001</v>
      </c>
    </row>
    <row r="16" spans="1:18" ht="13.5" customHeight="1" x14ac:dyDescent="0.2">
      <c r="A16" s="238">
        <v>36739</v>
      </c>
      <c r="B16" s="276" t="s">
        <v>201</v>
      </c>
      <c r="C16" s="165" t="s">
        <v>104</v>
      </c>
      <c r="D16" s="51" t="s">
        <v>30</v>
      </c>
      <c r="E16" s="51" t="s">
        <v>31</v>
      </c>
      <c r="F16" s="51" t="s">
        <v>7</v>
      </c>
      <c r="G16" s="51" t="s">
        <v>32</v>
      </c>
      <c r="H16" s="51" t="s">
        <v>5</v>
      </c>
      <c r="I16" s="51" t="s">
        <v>33</v>
      </c>
      <c r="J16" s="51" t="s">
        <v>34</v>
      </c>
      <c r="K16" s="188">
        <f>+Summary!M10*10000</f>
        <v>-310000</v>
      </c>
      <c r="L16" s="51">
        <v>0</v>
      </c>
      <c r="M16" s="51">
        <f t="shared" si="0"/>
        <v>-310000</v>
      </c>
      <c r="N16" s="51">
        <v>0</v>
      </c>
      <c r="O16" s="51">
        <v>0</v>
      </c>
      <c r="R16" s="258">
        <f t="shared" si="2"/>
        <v>-31</v>
      </c>
    </row>
    <row r="17" spans="1:39" x14ac:dyDescent="0.2">
      <c r="A17" s="52">
        <v>36708</v>
      </c>
      <c r="B17" s="51" t="s">
        <v>35</v>
      </c>
      <c r="C17" s="51" t="s">
        <v>36</v>
      </c>
      <c r="D17" s="51" t="s">
        <v>30</v>
      </c>
      <c r="E17" s="51" t="s">
        <v>31</v>
      </c>
      <c r="F17" s="51" t="s">
        <v>7</v>
      </c>
      <c r="G17" s="51" t="s">
        <v>32</v>
      </c>
      <c r="H17" s="51" t="s">
        <v>106</v>
      </c>
      <c r="I17" s="51" t="s">
        <v>33</v>
      </c>
      <c r="J17" s="51" t="s">
        <v>34</v>
      </c>
      <c r="K17" s="188">
        <f>+Summary!G9*10000</f>
        <v>0</v>
      </c>
      <c r="L17" s="51">
        <v>0</v>
      </c>
      <c r="M17" s="51">
        <f>+K17</f>
        <v>0</v>
      </c>
      <c r="N17" s="51">
        <v>0</v>
      </c>
      <c r="O17" s="51">
        <v>0</v>
      </c>
      <c r="R17" s="258">
        <f>K17/10000</f>
        <v>0</v>
      </c>
    </row>
    <row r="18" spans="1:39" x14ac:dyDescent="0.2">
      <c r="A18" s="52">
        <v>36739</v>
      </c>
      <c r="B18" s="51" t="s">
        <v>35</v>
      </c>
      <c r="C18" s="51" t="s">
        <v>36</v>
      </c>
      <c r="D18" s="51" t="s">
        <v>30</v>
      </c>
      <c r="E18" s="51" t="s">
        <v>31</v>
      </c>
      <c r="F18" s="51" t="s">
        <v>7</v>
      </c>
      <c r="G18" s="51" t="s">
        <v>32</v>
      </c>
      <c r="H18" s="51" t="s">
        <v>106</v>
      </c>
      <c r="I18" s="51" t="s">
        <v>33</v>
      </c>
      <c r="J18" s="51" t="s">
        <v>34</v>
      </c>
      <c r="K18" s="188">
        <f>+Summary!G10*10000</f>
        <v>0</v>
      </c>
      <c r="L18" s="51">
        <v>0</v>
      </c>
      <c r="M18" s="51">
        <f t="shared" si="0"/>
        <v>0</v>
      </c>
      <c r="N18" s="51">
        <v>0</v>
      </c>
      <c r="O18" s="51">
        <v>0</v>
      </c>
      <c r="R18" s="258">
        <f t="shared" si="2"/>
        <v>0</v>
      </c>
    </row>
    <row r="19" spans="1:39" x14ac:dyDescent="0.2">
      <c r="A19" s="52">
        <v>36708</v>
      </c>
      <c r="B19" s="276" t="s">
        <v>201</v>
      </c>
      <c r="C19" s="165" t="s">
        <v>104</v>
      </c>
      <c r="D19" s="51" t="s">
        <v>30</v>
      </c>
      <c r="E19" s="51" t="s">
        <v>31</v>
      </c>
      <c r="F19" s="51" t="s">
        <v>7</v>
      </c>
      <c r="G19" s="51" t="s">
        <v>32</v>
      </c>
      <c r="H19" s="51" t="s">
        <v>10</v>
      </c>
      <c r="I19" s="51" t="s">
        <v>33</v>
      </c>
      <c r="J19" s="51" t="s">
        <v>34</v>
      </c>
      <c r="K19" s="188">
        <f>+Summary!O9*10000</f>
        <v>-102753.78747668373</v>
      </c>
      <c r="L19" s="51">
        <v>0</v>
      </c>
      <c r="M19" s="51">
        <f t="shared" si="0"/>
        <v>-102753.78747668373</v>
      </c>
      <c r="N19" s="51">
        <v>0</v>
      </c>
      <c r="O19" s="51">
        <v>0</v>
      </c>
      <c r="R19" s="258">
        <f>K19/10000</f>
        <v>-10.275378747668373</v>
      </c>
    </row>
    <row r="20" spans="1:39" x14ac:dyDescent="0.2">
      <c r="A20" s="52">
        <v>36739</v>
      </c>
      <c r="B20" s="276" t="s">
        <v>201</v>
      </c>
      <c r="C20" s="165" t="s">
        <v>104</v>
      </c>
      <c r="D20" s="51" t="s">
        <v>30</v>
      </c>
      <c r="E20" s="51" t="s">
        <v>31</v>
      </c>
      <c r="F20" s="51" t="s">
        <v>7</v>
      </c>
      <c r="G20" s="51" t="s">
        <v>32</v>
      </c>
      <c r="H20" s="51" t="s">
        <v>10</v>
      </c>
      <c r="I20" s="51" t="s">
        <v>33</v>
      </c>
      <c r="J20" s="51" t="s">
        <v>34</v>
      </c>
      <c r="K20" s="188">
        <f>+Summary!O10*10000</f>
        <v>0</v>
      </c>
      <c r="L20" s="51">
        <v>0</v>
      </c>
      <c r="M20" s="51">
        <f t="shared" ref="M20:M26" si="3">+K20</f>
        <v>0</v>
      </c>
      <c r="N20" s="51">
        <v>0</v>
      </c>
      <c r="O20" s="51">
        <v>0</v>
      </c>
      <c r="R20" s="258">
        <f t="shared" si="2"/>
        <v>0</v>
      </c>
    </row>
    <row r="21" spans="1:39" x14ac:dyDescent="0.2">
      <c r="A21" s="238">
        <v>36739</v>
      </c>
      <c r="B21" s="51" t="s">
        <v>35</v>
      </c>
      <c r="C21" s="51" t="s">
        <v>36</v>
      </c>
      <c r="D21" s="51" t="s">
        <v>30</v>
      </c>
      <c r="E21" s="51" t="s">
        <v>31</v>
      </c>
      <c r="F21" s="51" t="s">
        <v>7</v>
      </c>
      <c r="G21" s="51" t="s">
        <v>32</v>
      </c>
      <c r="H21" s="51" t="s">
        <v>115</v>
      </c>
      <c r="I21" s="51" t="s">
        <v>33</v>
      </c>
      <c r="J21" s="51" t="s">
        <v>34</v>
      </c>
      <c r="K21" s="135">
        <f>+Summary!Q10*10000</f>
        <v>0</v>
      </c>
      <c r="L21" s="51">
        <v>0</v>
      </c>
      <c r="M21" s="51">
        <f t="shared" si="3"/>
        <v>0</v>
      </c>
      <c r="N21" s="51">
        <v>0</v>
      </c>
      <c r="O21" s="51">
        <v>0</v>
      </c>
      <c r="R21" s="258">
        <f t="shared" si="2"/>
        <v>0</v>
      </c>
    </row>
    <row r="22" spans="1:39" x14ac:dyDescent="0.2">
      <c r="A22" s="238">
        <v>36708</v>
      </c>
      <c r="B22" s="51" t="s">
        <v>35</v>
      </c>
      <c r="C22" s="51" t="s">
        <v>36</v>
      </c>
      <c r="D22" s="51" t="s">
        <v>30</v>
      </c>
      <c r="E22" s="51" t="s">
        <v>31</v>
      </c>
      <c r="F22" s="51" t="s">
        <v>7</v>
      </c>
      <c r="G22" s="51" t="s">
        <v>32</v>
      </c>
      <c r="H22" s="51" t="s">
        <v>121</v>
      </c>
      <c r="I22" s="51" t="s">
        <v>33</v>
      </c>
      <c r="J22" s="51" t="s">
        <v>34</v>
      </c>
      <c r="K22" s="135">
        <f>+Summary!AA9*10000</f>
        <v>840000</v>
      </c>
      <c r="L22" s="51">
        <v>0</v>
      </c>
      <c r="M22" s="51">
        <f>+K22</f>
        <v>840000</v>
      </c>
      <c r="N22" s="51">
        <v>0</v>
      </c>
      <c r="O22" s="51">
        <v>0</v>
      </c>
      <c r="R22" s="258">
        <f>K22/10000</f>
        <v>84</v>
      </c>
    </row>
    <row r="23" spans="1:39" x14ac:dyDescent="0.2">
      <c r="A23" s="238">
        <v>36739</v>
      </c>
      <c r="B23" s="51" t="s">
        <v>35</v>
      </c>
      <c r="C23" s="51" t="s">
        <v>36</v>
      </c>
      <c r="D23" s="51" t="s">
        <v>30</v>
      </c>
      <c r="E23" s="51" t="s">
        <v>31</v>
      </c>
      <c r="F23" s="51" t="s">
        <v>7</v>
      </c>
      <c r="G23" s="51" t="s">
        <v>32</v>
      </c>
      <c r="H23" s="51" t="s">
        <v>121</v>
      </c>
      <c r="I23" s="51" t="s">
        <v>33</v>
      </c>
      <c r="J23" s="51" t="s">
        <v>34</v>
      </c>
      <c r="K23" s="135">
        <f>+Summary!AA10*10000</f>
        <v>0</v>
      </c>
      <c r="L23" s="51">
        <v>0</v>
      </c>
      <c r="M23" s="51">
        <f t="shared" si="3"/>
        <v>0</v>
      </c>
      <c r="N23" s="51">
        <v>0</v>
      </c>
      <c r="O23" s="51">
        <v>0</v>
      </c>
      <c r="R23" s="258">
        <f t="shared" si="2"/>
        <v>0</v>
      </c>
    </row>
    <row r="24" spans="1:39" x14ac:dyDescent="0.2">
      <c r="A24" s="238">
        <v>36739</v>
      </c>
      <c r="B24" s="51" t="s">
        <v>28</v>
      </c>
      <c r="C24" s="51" t="s">
        <v>29</v>
      </c>
      <c r="D24" s="51" t="s">
        <v>30</v>
      </c>
      <c r="E24" s="51" t="s">
        <v>31</v>
      </c>
      <c r="F24" s="51" t="s">
        <v>7</v>
      </c>
      <c r="G24" s="51" t="s">
        <v>32</v>
      </c>
      <c r="H24" s="51" t="s">
        <v>147</v>
      </c>
      <c r="I24" s="51" t="s">
        <v>33</v>
      </c>
      <c r="J24" s="51" t="s">
        <v>34</v>
      </c>
      <c r="K24" s="135">
        <f>+Summary!Y10*10000</f>
        <v>0</v>
      </c>
      <c r="L24" s="51">
        <v>0</v>
      </c>
      <c r="M24" s="51">
        <f t="shared" si="3"/>
        <v>0</v>
      </c>
      <c r="N24" s="51">
        <v>0</v>
      </c>
      <c r="O24" s="51">
        <v>0</v>
      </c>
      <c r="R24" s="257">
        <f t="shared" si="2"/>
        <v>0</v>
      </c>
    </row>
    <row r="25" spans="1:39" ht="14.25" customHeight="1" x14ac:dyDescent="0.2">
      <c r="A25" s="238">
        <v>36739</v>
      </c>
      <c r="B25" s="51" t="s">
        <v>28</v>
      </c>
      <c r="C25" s="51" t="s">
        <v>29</v>
      </c>
      <c r="D25" s="51" t="s">
        <v>30</v>
      </c>
      <c r="E25" s="51" t="s">
        <v>31</v>
      </c>
      <c r="F25" s="51" t="s">
        <v>7</v>
      </c>
      <c r="G25" s="51" t="s">
        <v>32</v>
      </c>
      <c r="H25" s="51" t="s">
        <v>6</v>
      </c>
      <c r="I25" s="51" t="s">
        <v>33</v>
      </c>
      <c r="J25" s="51" t="s">
        <v>34</v>
      </c>
      <c r="K25" s="135">
        <f>+Summary!AC10*10000</f>
        <v>155000</v>
      </c>
      <c r="L25" s="51">
        <v>0</v>
      </c>
      <c r="M25" s="51">
        <f t="shared" si="3"/>
        <v>155000</v>
      </c>
      <c r="N25" s="51">
        <v>0</v>
      </c>
      <c r="O25" s="51">
        <v>0</v>
      </c>
      <c r="R25" s="258">
        <f t="shared" si="2"/>
        <v>15.5</v>
      </c>
    </row>
    <row r="26" spans="1:39" ht="13.5" customHeight="1" x14ac:dyDescent="0.2">
      <c r="A26" s="238">
        <v>36739</v>
      </c>
      <c r="B26" s="51" t="s">
        <v>28</v>
      </c>
      <c r="C26" s="51" t="s">
        <v>29</v>
      </c>
      <c r="D26" s="51" t="s">
        <v>30</v>
      </c>
      <c r="E26" s="51" t="s">
        <v>31</v>
      </c>
      <c r="F26" s="51" t="s">
        <v>7</v>
      </c>
      <c r="G26" s="51" t="s">
        <v>32</v>
      </c>
      <c r="H26" s="51" t="s">
        <v>8</v>
      </c>
      <c r="I26" s="51" t="s">
        <v>33</v>
      </c>
      <c r="J26" s="51" t="s">
        <v>34</v>
      </c>
      <c r="K26" s="135">
        <f>+Summary!S10*10000</f>
        <v>0</v>
      </c>
      <c r="L26" s="51">
        <v>0</v>
      </c>
      <c r="M26" s="51">
        <f t="shared" si="3"/>
        <v>0</v>
      </c>
      <c r="N26" s="51">
        <v>0</v>
      </c>
      <c r="O26" s="51">
        <v>0</v>
      </c>
      <c r="R26" s="257">
        <f t="shared" si="2"/>
        <v>0</v>
      </c>
    </row>
    <row r="27" spans="1:39" x14ac:dyDescent="0.2">
      <c r="A27" s="238">
        <v>36739</v>
      </c>
      <c r="B27" s="51" t="s">
        <v>35</v>
      </c>
      <c r="C27" s="51" t="s">
        <v>36</v>
      </c>
      <c r="D27" s="51" t="s">
        <v>30</v>
      </c>
      <c r="E27" s="51" t="s">
        <v>31</v>
      </c>
      <c r="F27" s="51" t="s">
        <v>7</v>
      </c>
      <c r="G27" s="51" t="s">
        <v>32</v>
      </c>
      <c r="H27" s="51" t="s">
        <v>109</v>
      </c>
      <c r="I27" s="51" t="s">
        <v>33</v>
      </c>
      <c r="J27" s="51" t="s">
        <v>34</v>
      </c>
      <c r="K27" s="135">
        <f>+Summary!U10*10000</f>
        <v>0</v>
      </c>
      <c r="L27" s="51">
        <v>0</v>
      </c>
      <c r="M27" s="51">
        <f t="shared" si="0"/>
        <v>0</v>
      </c>
      <c r="N27" s="51">
        <v>0</v>
      </c>
      <c r="O27" s="51">
        <v>0</v>
      </c>
      <c r="R27" s="258">
        <f t="shared" si="2"/>
        <v>0</v>
      </c>
    </row>
    <row r="28" spans="1:39" ht="13.5" customHeight="1" x14ac:dyDescent="0.2">
      <c r="A28" s="238">
        <v>36739</v>
      </c>
      <c r="B28" s="51" t="s">
        <v>35</v>
      </c>
      <c r="C28" s="51" t="s">
        <v>36</v>
      </c>
      <c r="D28" s="51" t="s">
        <v>30</v>
      </c>
      <c r="E28" s="51" t="s">
        <v>31</v>
      </c>
      <c r="F28" s="51" t="s">
        <v>7</v>
      </c>
      <c r="G28" s="51" t="s">
        <v>32</v>
      </c>
      <c r="H28" s="51" t="s">
        <v>127</v>
      </c>
      <c r="I28" s="51" t="s">
        <v>33</v>
      </c>
      <c r="J28" s="51" t="s">
        <v>34</v>
      </c>
      <c r="K28" s="135">
        <f>+Summary!U10*10000</f>
        <v>0</v>
      </c>
      <c r="L28" s="51">
        <v>0</v>
      </c>
      <c r="M28" s="51">
        <f t="shared" si="0"/>
        <v>0</v>
      </c>
      <c r="N28" s="51">
        <v>0</v>
      </c>
      <c r="O28" s="51">
        <v>0</v>
      </c>
      <c r="R28" s="257">
        <f t="shared" si="2"/>
        <v>0</v>
      </c>
    </row>
    <row r="29" spans="1:39" x14ac:dyDescent="0.2">
      <c r="R29" s="259">
        <f>SUM(R3:R28)</f>
        <v>511.23849626501385</v>
      </c>
    </row>
    <row r="30" spans="1:3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x14ac:dyDescent="0.2">
      <c r="A31"/>
      <c r="B31"/>
      <c r="C31"/>
      <c r="D31"/>
      <c r="E31"/>
      <c r="F31"/>
      <c r="G31"/>
      <c r="H31"/>
      <c r="I31"/>
      <c r="J31"/>
      <c r="K31" s="175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x14ac:dyDescent="0.2">
      <c r="A32"/>
      <c r="B32"/>
      <c r="C32"/>
      <c r="D32"/>
      <c r="E32"/>
      <c r="F32"/>
      <c r="G32"/>
      <c r="H32"/>
      <c r="I32"/>
      <c r="J32"/>
      <c r="K32" s="175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x14ac:dyDescent="0.2">
      <c r="A33"/>
      <c r="B33"/>
      <c r="C33"/>
      <c r="D33"/>
      <c r="E33"/>
      <c r="F33"/>
      <c r="G33"/>
      <c r="H33"/>
      <c r="I33"/>
      <c r="J33"/>
      <c r="K33" s="175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x14ac:dyDescent="0.2">
      <c r="A34"/>
      <c r="B34"/>
      <c r="C34"/>
      <c r="D34"/>
      <c r="E34"/>
      <c r="F34"/>
      <c r="G34"/>
      <c r="H34"/>
      <c r="I34"/>
      <c r="J34"/>
      <c r="K34" s="175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1:39" x14ac:dyDescent="0.2">
      <c r="A35"/>
      <c r="B35"/>
      <c r="C35"/>
      <c r="D35"/>
      <c r="E35"/>
      <c r="F35"/>
      <c r="G35"/>
      <c r="H35"/>
      <c r="I35"/>
      <c r="J35"/>
      <c r="K35" s="17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1:39" x14ac:dyDescent="0.2">
      <c r="A36"/>
      <c r="B36"/>
      <c r="C36"/>
      <c r="D36"/>
      <c r="E36"/>
      <c r="F36"/>
      <c r="G36"/>
      <c r="H36"/>
      <c r="I36"/>
      <c r="J36"/>
      <c r="K36" s="175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1:39" x14ac:dyDescent="0.2">
      <c r="A37"/>
      <c r="B37"/>
      <c r="C37"/>
      <c r="D37"/>
      <c r="E37"/>
      <c r="F37"/>
      <c r="G37"/>
      <c r="H37"/>
      <c r="I37"/>
      <c r="J37"/>
      <c r="K37" s="175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x14ac:dyDescent="0.2">
      <c r="A38"/>
      <c r="B38"/>
      <c r="C38"/>
      <c r="D38"/>
      <c r="E38"/>
      <c r="F38"/>
      <c r="G38"/>
      <c r="H38"/>
      <c r="I38"/>
      <c r="J38"/>
      <c r="K38" s="175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x14ac:dyDescent="0.2">
      <c r="A39"/>
      <c r="B39"/>
      <c r="C39"/>
      <c r="D39"/>
      <c r="E39"/>
      <c r="F39"/>
      <c r="G39"/>
      <c r="H39"/>
      <c r="I39"/>
      <c r="J39"/>
      <c r="K39" s="175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x14ac:dyDescent="0.2">
      <c r="A40"/>
      <c r="B40"/>
      <c r="C40"/>
      <c r="D40"/>
      <c r="E40"/>
      <c r="F40"/>
      <c r="G40"/>
      <c r="H40"/>
      <c r="I40"/>
      <c r="J40"/>
      <c r="K40" s="175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x14ac:dyDescent="0.2">
      <c r="A41"/>
      <c r="B41"/>
      <c r="C41"/>
      <c r="D41"/>
      <c r="E41"/>
      <c r="F41"/>
      <c r="G41"/>
      <c r="H41"/>
      <c r="I41"/>
      <c r="J41"/>
      <c r="K41" s="175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x14ac:dyDescent="0.2">
      <c r="A42"/>
      <c r="B42"/>
      <c r="C42"/>
      <c r="D42"/>
      <c r="E42"/>
      <c r="F42"/>
      <c r="G42"/>
      <c r="H42"/>
      <c r="I42"/>
      <c r="J42"/>
      <c r="K42" s="175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1:39" x14ac:dyDescent="0.2">
      <c r="A43"/>
      <c r="B43"/>
      <c r="C43"/>
      <c r="D43"/>
      <c r="E43"/>
      <c r="F43"/>
      <c r="G43"/>
      <c r="H43"/>
      <c r="I43"/>
      <c r="J43"/>
      <c r="K43" s="175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1:39" x14ac:dyDescent="0.2">
      <c r="A44"/>
      <c r="B44"/>
      <c r="C44"/>
      <c r="D44"/>
      <c r="E44"/>
      <c r="F44"/>
      <c r="G44"/>
      <c r="H44"/>
      <c r="I44"/>
      <c r="J44"/>
      <c r="K44" s="175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1:39" x14ac:dyDescent="0.2">
      <c r="A45"/>
      <c r="B45"/>
      <c r="C45"/>
      <c r="D45"/>
      <c r="E45"/>
      <c r="F45"/>
      <c r="G45"/>
      <c r="H45"/>
      <c r="I45"/>
      <c r="J45"/>
      <c r="K45" s="17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x14ac:dyDescent="0.2">
      <c r="A46"/>
      <c r="B46"/>
      <c r="C46"/>
      <c r="D46"/>
      <c r="E46"/>
      <c r="F46"/>
      <c r="G46"/>
      <c r="H46"/>
      <c r="I46"/>
      <c r="J46"/>
      <c r="K46" s="175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x14ac:dyDescent="0.2">
      <c r="A47"/>
      <c r="B47"/>
      <c r="C47"/>
      <c r="D47"/>
      <c r="E47"/>
      <c r="F47"/>
      <c r="G47"/>
      <c r="H47"/>
      <c r="I47"/>
      <c r="J47"/>
      <c r="K47" s="175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x14ac:dyDescent="0.2">
      <c r="A48"/>
      <c r="B48"/>
      <c r="C48"/>
      <c r="D48"/>
      <c r="E48"/>
      <c r="F48"/>
      <c r="G48"/>
      <c r="H48"/>
      <c r="I48"/>
      <c r="J48"/>
      <c r="K48" s="175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x14ac:dyDescent="0.2">
      <c r="A49"/>
      <c r="B49"/>
      <c r="C49"/>
      <c r="D49"/>
      <c r="E49"/>
      <c r="F49"/>
      <c r="G49"/>
      <c r="H49"/>
      <c r="I49"/>
      <c r="J49"/>
      <c r="K49" s="175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x14ac:dyDescent="0.2">
      <c r="A50"/>
      <c r="B50"/>
      <c r="C50"/>
      <c r="D50"/>
      <c r="E50"/>
      <c r="F50"/>
      <c r="G50"/>
      <c r="H50"/>
      <c r="I50"/>
      <c r="J50"/>
      <c r="K50" s="175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1:39" x14ac:dyDescent="0.2">
      <c r="A51"/>
      <c r="B51"/>
      <c r="C51"/>
      <c r="D51"/>
      <c r="E51"/>
      <c r="F51"/>
      <c r="G51"/>
      <c r="H51"/>
      <c r="I51"/>
      <c r="J51"/>
      <c r="K51" s="175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1:39" x14ac:dyDescent="0.2">
      <c r="A52"/>
      <c r="B52"/>
      <c r="C52"/>
      <c r="D52"/>
      <c r="E52"/>
      <c r="F52"/>
      <c r="G52"/>
      <c r="H52"/>
      <c r="I52"/>
      <c r="J52"/>
      <c r="K52" s="175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1:39" x14ac:dyDescent="0.2">
      <c r="A53"/>
      <c r="B53"/>
      <c r="C53"/>
      <c r="D53"/>
      <c r="E53"/>
      <c r="F53"/>
      <c r="G53"/>
      <c r="H53"/>
      <c r="I53"/>
      <c r="J53"/>
      <c r="K53" s="175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x14ac:dyDescent="0.2">
      <c r="A54"/>
      <c r="B54"/>
      <c r="C54"/>
      <c r="D54"/>
      <c r="E54"/>
      <c r="F54"/>
      <c r="G54"/>
      <c r="H54"/>
      <c r="I54"/>
      <c r="J54"/>
      <c r="K54" s="175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x14ac:dyDescent="0.2">
      <c r="A55"/>
      <c r="B55"/>
      <c r="C55"/>
      <c r="D55"/>
      <c r="E55"/>
      <c r="F55"/>
      <c r="G55"/>
      <c r="H55"/>
      <c r="I55"/>
      <c r="J55"/>
      <c r="K55" s="17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x14ac:dyDescent="0.2">
      <c r="A56"/>
      <c r="B56"/>
      <c r="C56"/>
      <c r="D56"/>
      <c r="E56"/>
      <c r="F56"/>
      <c r="G56"/>
      <c r="H56"/>
      <c r="I56"/>
      <c r="J56"/>
      <c r="K56" s="175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x14ac:dyDescent="0.2">
      <c r="A57"/>
      <c r="B57"/>
      <c r="C57"/>
      <c r="D57"/>
      <c r="E57"/>
      <c r="F57"/>
      <c r="G57"/>
      <c r="H57"/>
      <c r="I57"/>
      <c r="J57"/>
      <c r="K57" s="175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x14ac:dyDescent="0.2">
      <c r="A58"/>
      <c r="B58"/>
      <c r="C58"/>
      <c r="D58"/>
      <c r="E58"/>
      <c r="F58"/>
      <c r="G58"/>
      <c r="H58"/>
      <c r="I58"/>
      <c r="J58"/>
      <c r="K58" s="175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 x14ac:dyDescent="0.2">
      <c r="A59"/>
      <c r="B59"/>
      <c r="C59"/>
      <c r="D59"/>
      <c r="E59"/>
      <c r="F59"/>
      <c r="G59"/>
      <c r="H59"/>
      <c r="I59"/>
      <c r="J59"/>
      <c r="K59" s="175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</row>
    <row r="60" spans="1:39" x14ac:dyDescent="0.2">
      <c r="A60"/>
      <c r="B60"/>
      <c r="C60"/>
      <c r="D60"/>
      <c r="E60"/>
      <c r="F60"/>
      <c r="G60"/>
      <c r="H60"/>
      <c r="I60"/>
      <c r="J60"/>
      <c r="K60" s="175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</row>
    <row r="61" spans="1:39" x14ac:dyDescent="0.2">
      <c r="A61"/>
      <c r="B61"/>
      <c r="C61"/>
      <c r="D61"/>
      <c r="E61"/>
      <c r="F61"/>
      <c r="G61"/>
      <c r="H61"/>
      <c r="I61"/>
      <c r="J61"/>
      <c r="K61" s="175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x14ac:dyDescent="0.2">
      <c r="A62"/>
      <c r="B62"/>
      <c r="C62"/>
      <c r="D62"/>
      <c r="E62"/>
      <c r="F62"/>
      <c r="G62"/>
      <c r="H62"/>
      <c r="I62"/>
      <c r="J62"/>
      <c r="K62" s="175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x14ac:dyDescent="0.2">
      <c r="A63"/>
      <c r="B63"/>
      <c r="C63"/>
      <c r="D63"/>
      <c r="E63"/>
      <c r="F63"/>
      <c r="G63"/>
      <c r="H63"/>
      <c r="I63"/>
      <c r="J63"/>
      <c r="K63" s="175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x14ac:dyDescent="0.2">
      <c r="A64"/>
      <c r="B64"/>
      <c r="C64"/>
      <c r="D64"/>
      <c r="E64"/>
      <c r="F64"/>
      <c r="G64"/>
      <c r="H64"/>
      <c r="I64"/>
      <c r="J64"/>
      <c r="K64" s="175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x14ac:dyDescent="0.2">
      <c r="A65"/>
      <c r="B65"/>
      <c r="C65"/>
      <c r="D65"/>
      <c r="E65"/>
      <c r="F65"/>
      <c r="G65"/>
      <c r="H65"/>
      <c r="I65"/>
      <c r="J65"/>
      <c r="K65" s="17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x14ac:dyDescent="0.2">
      <c r="A66"/>
      <c r="B66"/>
      <c r="C66"/>
      <c r="D66"/>
      <c r="E66"/>
      <c r="F66"/>
      <c r="G66"/>
      <c r="H66"/>
      <c r="I66"/>
      <c r="J66"/>
      <c r="K66" s="175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</row>
    <row r="67" spans="1:39" x14ac:dyDescent="0.2">
      <c r="A67"/>
      <c r="B67"/>
      <c r="C67"/>
      <c r="D67"/>
      <c r="E67"/>
      <c r="F67"/>
      <c r="G67"/>
      <c r="H67"/>
      <c r="I67"/>
      <c r="J67"/>
      <c r="K67" s="175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</row>
    <row r="68" spans="1:39" x14ac:dyDescent="0.2">
      <c r="A68"/>
      <c r="B68"/>
      <c r="C68"/>
      <c r="D68"/>
      <c r="E68"/>
      <c r="F68"/>
      <c r="G68"/>
      <c r="H68"/>
      <c r="I68"/>
      <c r="J68"/>
      <c r="K68" s="175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</row>
    <row r="69" spans="1:39" x14ac:dyDescent="0.2">
      <c r="A69"/>
      <c r="B69"/>
      <c r="C69"/>
      <c r="D69"/>
      <c r="E69"/>
      <c r="F69"/>
      <c r="G69"/>
      <c r="H69"/>
      <c r="I69"/>
      <c r="J69"/>
      <c r="K69" s="175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x14ac:dyDescent="0.2">
      <c r="A70"/>
      <c r="B70"/>
      <c r="C70"/>
      <c r="D70"/>
      <c r="E70"/>
      <c r="F70"/>
      <c r="G70"/>
      <c r="H70"/>
      <c r="I70"/>
      <c r="J70"/>
      <c r="K70" s="175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  <row r="71" spans="1:39" x14ac:dyDescent="0.2">
      <c r="A71"/>
      <c r="B71"/>
      <c r="C71"/>
      <c r="D71"/>
      <c r="E71"/>
      <c r="F71"/>
      <c r="G71"/>
      <c r="H71"/>
      <c r="I71"/>
      <c r="J71"/>
      <c r="K71" s="175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39" x14ac:dyDescent="0.2">
      <c r="A72"/>
      <c r="B72"/>
      <c r="C72"/>
      <c r="D72"/>
      <c r="E72"/>
      <c r="F72"/>
      <c r="G72"/>
      <c r="H72"/>
      <c r="I72"/>
      <c r="J72"/>
      <c r="K72" s="175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39" x14ac:dyDescent="0.2">
      <c r="A73"/>
      <c r="B73"/>
      <c r="C73"/>
      <c r="D73"/>
      <c r="E73"/>
      <c r="F73"/>
      <c r="G73"/>
      <c r="H73"/>
      <c r="I73"/>
      <c r="J73"/>
      <c r="K73" s="175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39" x14ac:dyDescent="0.2">
      <c r="A74"/>
      <c r="B74"/>
      <c r="C74"/>
      <c r="D74"/>
      <c r="E74"/>
      <c r="F74"/>
      <c r="G74"/>
      <c r="H74"/>
      <c r="I74"/>
      <c r="J74"/>
      <c r="K74" s="175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</row>
    <row r="75" spans="1:39" x14ac:dyDescent="0.2">
      <c r="A75"/>
      <c r="B75"/>
      <c r="C75"/>
      <c r="D75"/>
      <c r="E75"/>
      <c r="F75"/>
      <c r="G75"/>
      <c r="H75"/>
      <c r="I75"/>
      <c r="J75"/>
      <c r="K75" s="1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</row>
    <row r="76" spans="1:39" x14ac:dyDescent="0.2">
      <c r="A76"/>
      <c r="B76"/>
      <c r="C76"/>
      <c r="D76"/>
      <c r="E76"/>
      <c r="F76"/>
      <c r="G76"/>
      <c r="H76"/>
      <c r="I76"/>
      <c r="J76"/>
      <c r="K76" s="175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</row>
    <row r="77" spans="1:39" x14ac:dyDescent="0.2">
      <c r="A77"/>
      <c r="B77"/>
      <c r="C77"/>
      <c r="D77"/>
      <c r="E77"/>
      <c r="F77"/>
      <c r="G77"/>
      <c r="H77"/>
      <c r="I77"/>
      <c r="J77"/>
      <c r="K77" s="175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</row>
    <row r="78" spans="1:39" x14ac:dyDescent="0.2">
      <c r="A78"/>
      <c r="B78"/>
      <c r="C78"/>
      <c r="D78"/>
      <c r="E78"/>
      <c r="F78"/>
      <c r="G78"/>
      <c r="H78"/>
      <c r="I78"/>
      <c r="J78"/>
      <c r="K78" s="175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</row>
    <row r="79" spans="1:39" x14ac:dyDescent="0.2">
      <c r="A79"/>
      <c r="B79"/>
      <c r="C79"/>
      <c r="D79"/>
      <c r="E79"/>
      <c r="F79"/>
      <c r="G79"/>
      <c r="H79"/>
      <c r="I79"/>
      <c r="J79"/>
      <c r="K79" s="175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</row>
    <row r="80" spans="1:39" x14ac:dyDescent="0.2">
      <c r="A80"/>
      <c r="B80"/>
      <c r="C80"/>
      <c r="D80"/>
      <c r="E80"/>
      <c r="F80"/>
      <c r="G80"/>
      <c r="H80"/>
      <c r="I80"/>
      <c r="J80"/>
      <c r="K80" s="175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</row>
    <row r="81" spans="1:39" x14ac:dyDescent="0.2">
      <c r="A81"/>
      <c r="B81"/>
      <c r="C81"/>
      <c r="D81"/>
      <c r="E81"/>
      <c r="F81"/>
      <c r="G81"/>
      <c r="H81"/>
      <c r="I81"/>
      <c r="J81"/>
      <c r="K81" s="175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</row>
    <row r="82" spans="1:39" x14ac:dyDescent="0.2">
      <c r="A82"/>
      <c r="B82"/>
      <c r="C82"/>
      <c r="D82"/>
      <c r="E82"/>
      <c r="F82"/>
      <c r="G82"/>
      <c r="H82"/>
      <c r="I82"/>
      <c r="J82"/>
      <c r="K82" s="175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</row>
    <row r="83" spans="1:39" x14ac:dyDescent="0.2">
      <c r="A83"/>
      <c r="B83"/>
      <c r="C83"/>
      <c r="D83"/>
      <c r="E83"/>
      <c r="F83"/>
      <c r="G83"/>
      <c r="H83"/>
      <c r="I83"/>
      <c r="J83"/>
      <c r="K83" s="175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</row>
    <row r="84" spans="1:39" x14ac:dyDescent="0.2">
      <c r="A84"/>
      <c r="B84"/>
      <c r="C84"/>
      <c r="D84"/>
      <c r="E84"/>
      <c r="F84"/>
      <c r="G84"/>
      <c r="H84"/>
      <c r="I84"/>
      <c r="J84"/>
      <c r="K84" s="175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</row>
    <row r="85" spans="1:39" x14ac:dyDescent="0.2">
      <c r="A85"/>
      <c r="B85"/>
      <c r="C85"/>
      <c r="D85"/>
      <c r="E85"/>
      <c r="F85"/>
      <c r="G85"/>
      <c r="H85"/>
      <c r="I85"/>
      <c r="J85"/>
      <c r="K85" s="17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</row>
    <row r="86" spans="1:39" x14ac:dyDescent="0.2">
      <c r="A86"/>
      <c r="B86"/>
      <c r="C86"/>
      <c r="D86"/>
      <c r="E86"/>
      <c r="F86"/>
      <c r="G86"/>
      <c r="H86"/>
      <c r="I86"/>
      <c r="J86"/>
      <c r="K86" s="175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</row>
  </sheetData>
  <pageMargins left="0.75" right="0.75" top="1" bottom="1" header="0.5" footer="0.5"/>
  <pageSetup scale="8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AO18"/>
  <sheetViews>
    <sheetView topLeftCell="V1" workbookViewId="0">
      <selection activeCell="AE23" sqref="AE23"/>
    </sheetView>
  </sheetViews>
  <sheetFormatPr defaultRowHeight="12.75" x14ac:dyDescent="0.2"/>
  <cols>
    <col min="1" max="1" width="25.140625" customWidth="1"/>
    <col min="2" max="2" width="2" customWidth="1"/>
    <col min="3" max="3" width="12.140625" customWidth="1"/>
    <col min="4" max="4" width="4.85546875" customWidth="1"/>
    <col min="6" max="6" width="2.28515625" customWidth="1"/>
    <col min="8" max="8" width="2.140625" customWidth="1"/>
    <col min="10" max="10" width="1.5703125" customWidth="1"/>
    <col min="12" max="12" width="1.85546875" customWidth="1"/>
    <col min="14" max="14" width="1.85546875" customWidth="1"/>
    <col min="16" max="16" width="1.42578125" customWidth="1"/>
    <col min="18" max="18" width="2" customWidth="1"/>
    <col min="20" max="20" width="1" customWidth="1"/>
    <col min="22" max="22" width="1.7109375" customWidth="1"/>
    <col min="24" max="24" width="1.7109375" customWidth="1"/>
    <col min="26" max="26" width="1.5703125" customWidth="1"/>
    <col min="27" max="27" width="10.140625" bestFit="1" customWidth="1"/>
    <col min="28" max="28" width="0.7109375" customWidth="1"/>
    <col min="30" max="30" width="2" customWidth="1"/>
  </cols>
  <sheetData>
    <row r="4" spans="1:41" s="94" customFormat="1" ht="45.75" customHeight="1" x14ac:dyDescent="0.2">
      <c r="A4" s="142">
        <v>36550</v>
      </c>
      <c r="B4" s="98"/>
      <c r="C4" s="99"/>
      <c r="D4" s="99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Z4" s="96"/>
      <c r="AA4" s="96"/>
      <c r="AB4" s="51"/>
      <c r="AC4" s="96"/>
    </row>
    <row r="5" spans="1:41" s="104" customFormat="1" ht="12.75" hidden="1" customHeight="1" x14ac:dyDescent="0.2">
      <c r="A5" s="100" t="s">
        <v>67</v>
      </c>
      <c r="B5" s="101"/>
      <c r="C5" s="99" t="s">
        <v>68</v>
      </c>
      <c r="D5" s="99" t="s">
        <v>69</v>
      </c>
      <c r="E5" s="102">
        <v>1</v>
      </c>
      <c r="F5" s="101"/>
      <c r="G5" s="102">
        <v>2</v>
      </c>
      <c r="H5" s="101"/>
      <c r="I5" s="102">
        <v>3</v>
      </c>
      <c r="J5" s="101"/>
      <c r="K5" s="102">
        <v>4</v>
      </c>
      <c r="L5" s="101"/>
      <c r="M5" s="102">
        <v>5</v>
      </c>
      <c r="N5" s="101"/>
      <c r="O5" s="102">
        <v>6</v>
      </c>
      <c r="P5" s="101"/>
      <c r="Q5" s="102">
        <v>7</v>
      </c>
      <c r="R5" s="101"/>
      <c r="S5" s="102">
        <v>8</v>
      </c>
      <c r="T5" s="101"/>
      <c r="U5" s="102">
        <v>9</v>
      </c>
      <c r="V5" s="101"/>
      <c r="W5" s="102">
        <v>10</v>
      </c>
      <c r="X5" s="101"/>
      <c r="Y5" s="103">
        <v>11</v>
      </c>
      <c r="AA5" s="96">
        <v>12</v>
      </c>
      <c r="AB5" s="51"/>
      <c r="AC5" s="96">
        <v>13</v>
      </c>
      <c r="AE5" s="104">
        <v>14</v>
      </c>
    </row>
    <row r="6" spans="1:41" s="98" customFormat="1" ht="13.5" customHeight="1" x14ac:dyDescent="0.2">
      <c r="A6" s="105" t="s">
        <v>70</v>
      </c>
      <c r="B6" s="106"/>
      <c r="C6" s="107"/>
      <c r="D6" s="107"/>
      <c r="E6" s="235">
        <v>36526</v>
      </c>
      <c r="F6" s="108"/>
      <c r="G6" s="235">
        <v>36557</v>
      </c>
      <c r="H6" s="108"/>
      <c r="I6" s="235">
        <v>36586</v>
      </c>
      <c r="J6" s="108"/>
      <c r="K6" s="235">
        <v>36617</v>
      </c>
      <c r="L6" s="108"/>
      <c r="M6" s="235">
        <v>36647</v>
      </c>
      <c r="N6" s="108"/>
      <c r="O6" s="235">
        <v>36678</v>
      </c>
      <c r="P6" s="108"/>
      <c r="Q6" s="235">
        <v>36708</v>
      </c>
      <c r="R6" s="108"/>
      <c r="S6" s="235">
        <v>36892</v>
      </c>
      <c r="T6" s="108"/>
      <c r="U6" s="235">
        <v>37257</v>
      </c>
      <c r="V6" s="108"/>
      <c r="W6" s="235">
        <v>37622</v>
      </c>
      <c r="X6" s="106"/>
      <c r="Y6" s="109">
        <v>37987</v>
      </c>
      <c r="Z6" s="110"/>
      <c r="AA6" s="111">
        <v>38353</v>
      </c>
      <c r="AB6" s="51"/>
      <c r="AC6" s="112">
        <v>40544</v>
      </c>
      <c r="AE6" s="109">
        <v>42370</v>
      </c>
      <c r="AG6" s="98" t="s">
        <v>71</v>
      </c>
      <c r="AI6" s="98" t="s">
        <v>72</v>
      </c>
      <c r="AM6" s="98" t="s">
        <v>71</v>
      </c>
    </row>
    <row r="7" spans="1:41" s="98" customFormat="1" ht="12.75" customHeight="1" x14ac:dyDescent="0.2">
      <c r="A7" s="105" t="s">
        <v>73</v>
      </c>
      <c r="B7" s="106"/>
      <c r="C7" s="107"/>
      <c r="D7" s="107"/>
      <c r="E7" s="235">
        <v>36526</v>
      </c>
      <c r="F7" s="108"/>
      <c r="G7" s="235">
        <v>36557</v>
      </c>
      <c r="H7" s="108"/>
      <c r="I7" s="235">
        <v>36586</v>
      </c>
      <c r="J7" s="108"/>
      <c r="K7" s="235">
        <v>36617</v>
      </c>
      <c r="L7" s="108"/>
      <c r="M7" s="235">
        <v>36647</v>
      </c>
      <c r="N7" s="108"/>
      <c r="O7" s="235">
        <v>36678</v>
      </c>
      <c r="P7" s="108"/>
      <c r="Q7" s="235">
        <v>36861</v>
      </c>
      <c r="R7" s="108"/>
      <c r="S7" s="235">
        <v>37226</v>
      </c>
      <c r="T7" s="108"/>
      <c r="U7" s="235">
        <v>37591</v>
      </c>
      <c r="V7" s="108"/>
      <c r="W7" s="235">
        <v>37956</v>
      </c>
      <c r="X7" s="106"/>
      <c r="Y7" s="109">
        <v>38322</v>
      </c>
      <c r="Z7" s="110"/>
      <c r="AA7" s="236">
        <v>40513</v>
      </c>
      <c r="AB7" s="51"/>
      <c r="AC7" s="111">
        <v>42339</v>
      </c>
      <c r="AE7" s="109">
        <v>45200</v>
      </c>
      <c r="AG7" s="98" t="s">
        <v>138</v>
      </c>
      <c r="AI7" s="98">
        <v>36494</v>
      </c>
      <c r="AK7" s="98" t="s">
        <v>66</v>
      </c>
      <c r="AM7" s="98" t="s">
        <v>131</v>
      </c>
    </row>
    <row r="8" spans="1:41" s="94" customFormat="1" x14ac:dyDescent="0.2">
      <c r="A8" s="105"/>
      <c r="B8" s="106"/>
      <c r="C8" s="107"/>
      <c r="D8" s="107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Z8" s="96"/>
      <c r="AA8" s="96"/>
      <c r="AB8" s="51"/>
      <c r="AC8" s="96"/>
    </row>
    <row r="9" spans="1:41" s="94" customFormat="1" x14ac:dyDescent="0.2">
      <c r="A9" s="97"/>
      <c r="B9" s="98"/>
      <c r="C9" s="95"/>
      <c r="D9" s="95"/>
      <c r="E9" s="114"/>
      <c r="F9" s="98"/>
      <c r="G9" s="114"/>
      <c r="H9" s="98"/>
      <c r="I9" s="114"/>
      <c r="J9" s="98"/>
      <c r="K9" s="114"/>
      <c r="L9" s="98"/>
      <c r="M9" s="114"/>
      <c r="N9" s="98"/>
      <c r="O9" s="114"/>
      <c r="P9" s="98"/>
      <c r="Q9" s="114"/>
      <c r="R9" s="98"/>
      <c r="S9" s="114"/>
      <c r="T9" s="114"/>
      <c r="U9" s="114"/>
      <c r="V9" s="114"/>
      <c r="W9" s="114"/>
      <c r="X9" s="114"/>
      <c r="Y9" s="121"/>
      <c r="Z9" s="115"/>
      <c r="AA9" s="122"/>
      <c r="AB9" s="117"/>
      <c r="AC9" s="122"/>
      <c r="AE9" s="121"/>
    </row>
    <row r="10" spans="1:41" s="94" customFormat="1" ht="12.75" customHeight="1" x14ac:dyDescent="0.25">
      <c r="A10" s="118" t="s">
        <v>117</v>
      </c>
      <c r="B10" s="98"/>
      <c r="C10" s="120"/>
      <c r="D10" s="120"/>
      <c r="E10" s="114"/>
      <c r="F10" s="98"/>
      <c r="G10" s="114"/>
      <c r="H10" s="98"/>
      <c r="I10" s="114"/>
      <c r="J10" s="98"/>
      <c r="K10" s="114"/>
      <c r="L10" s="98"/>
      <c r="M10" s="114"/>
      <c r="N10" s="98"/>
      <c r="O10" s="114"/>
      <c r="P10" s="98"/>
      <c r="Q10" s="114"/>
      <c r="R10" s="98"/>
      <c r="S10" s="114"/>
      <c r="T10" s="114"/>
      <c r="U10" s="114"/>
      <c r="V10" s="114"/>
      <c r="W10" s="114"/>
      <c r="X10" s="114"/>
      <c r="Y10" s="121"/>
      <c r="Z10" s="115"/>
      <c r="AA10" s="122"/>
      <c r="AB10" s="117"/>
      <c r="AC10" s="122"/>
      <c r="AE10" s="115"/>
      <c r="AF10" s="119"/>
    </row>
    <row r="11" spans="1:41" s="94" customFormat="1" ht="1.5" customHeight="1" x14ac:dyDescent="0.25">
      <c r="A11" s="118"/>
      <c r="B11" s="98"/>
      <c r="C11" s="120"/>
      <c r="D11" s="120"/>
      <c r="E11" s="114"/>
      <c r="F11" s="98"/>
      <c r="G11" s="114"/>
      <c r="H11" s="98"/>
      <c r="I11" s="114"/>
      <c r="J11" s="98"/>
      <c r="K11" s="114"/>
      <c r="L11" s="98"/>
      <c r="M11" s="114"/>
      <c r="N11" s="98"/>
      <c r="O11" s="114"/>
      <c r="P11" s="98"/>
      <c r="Q11" s="114"/>
      <c r="R11" s="98"/>
      <c r="S11" s="114"/>
      <c r="T11" s="114"/>
      <c r="U11" s="114"/>
      <c r="V11" s="114"/>
      <c r="W11" s="114"/>
      <c r="X11" s="114"/>
      <c r="Y11" s="121"/>
      <c r="Z11" s="115"/>
      <c r="AA11" s="122"/>
      <c r="AB11" s="117"/>
      <c r="AC11" s="122"/>
      <c r="AE11" s="115"/>
      <c r="AF11" s="119"/>
    </row>
    <row r="12" spans="1:41" s="94" customFormat="1" ht="12.75" customHeight="1" x14ac:dyDescent="0.2">
      <c r="A12" s="123" t="s">
        <v>81</v>
      </c>
      <c r="B12" s="110"/>
      <c r="C12" s="95" t="s">
        <v>82</v>
      </c>
      <c r="D12" s="95" t="s">
        <v>83</v>
      </c>
      <c r="E12" s="124">
        <v>-23.6</v>
      </c>
      <c r="F12" s="110"/>
      <c r="G12" s="124">
        <v>412.4</v>
      </c>
      <c r="H12" s="110"/>
      <c r="I12" s="124">
        <v>0</v>
      </c>
      <c r="J12" s="110"/>
      <c r="K12" s="124">
        <v>0</v>
      </c>
      <c r="L12" s="110"/>
      <c r="M12" s="124">
        <v>0</v>
      </c>
      <c r="N12" s="110"/>
      <c r="O12" s="124">
        <v>0</v>
      </c>
      <c r="P12" s="110"/>
      <c r="Q12" s="124">
        <v>0</v>
      </c>
      <c r="R12" s="110"/>
      <c r="S12" s="124">
        <v>0</v>
      </c>
      <c r="T12" s="125"/>
      <c r="U12" s="124">
        <v>0</v>
      </c>
      <c r="V12" s="125"/>
      <c r="W12" s="124">
        <v>0</v>
      </c>
      <c r="X12" s="125"/>
      <c r="Y12" s="126">
        <v>0</v>
      </c>
      <c r="Z12" s="127"/>
      <c r="AA12" s="128">
        <v>0</v>
      </c>
      <c r="AB12" s="125"/>
      <c r="AC12" s="128">
        <v>0</v>
      </c>
      <c r="AE12" s="127">
        <v>0</v>
      </c>
      <c r="AG12" s="94">
        <v>388.8</v>
      </c>
      <c r="AI12" s="94">
        <v>368.5</v>
      </c>
      <c r="AK12" s="94">
        <v>20.3</v>
      </c>
      <c r="AM12" s="94">
        <v>388.8</v>
      </c>
      <c r="AO12" s="94">
        <v>20.3</v>
      </c>
    </row>
    <row r="13" spans="1:41" s="94" customFormat="1" ht="12.75" customHeight="1" x14ac:dyDescent="0.2">
      <c r="A13" s="123" t="s">
        <v>74</v>
      </c>
      <c r="B13" s="110"/>
      <c r="C13" s="95" t="s">
        <v>82</v>
      </c>
      <c r="D13" s="95" t="s">
        <v>36</v>
      </c>
      <c r="E13" s="124">
        <v>14.6</v>
      </c>
      <c r="F13" s="110"/>
      <c r="G13" s="124">
        <v>-84.5</v>
      </c>
      <c r="H13" s="110"/>
      <c r="I13" s="124">
        <v>-35.299999999999997</v>
      </c>
      <c r="J13" s="110"/>
      <c r="K13" s="124">
        <v>0</v>
      </c>
      <c r="L13" s="110"/>
      <c r="M13" s="124">
        <v>0</v>
      </c>
      <c r="N13" s="110"/>
      <c r="O13" s="124">
        <v>0</v>
      </c>
      <c r="P13" s="110"/>
      <c r="Q13" s="124">
        <v>0</v>
      </c>
      <c r="R13" s="110"/>
      <c r="S13" s="124">
        <v>0</v>
      </c>
      <c r="T13" s="125"/>
      <c r="U13" s="124">
        <v>0</v>
      </c>
      <c r="V13" s="125"/>
      <c r="W13" s="124">
        <v>0</v>
      </c>
      <c r="X13" s="125"/>
      <c r="Y13" s="126">
        <v>0</v>
      </c>
      <c r="Z13" s="127"/>
      <c r="AA13" s="128">
        <v>0</v>
      </c>
      <c r="AB13" s="125"/>
      <c r="AC13" s="128">
        <v>0</v>
      </c>
      <c r="AE13" s="127">
        <v>0</v>
      </c>
      <c r="AG13" s="94">
        <v>-105.2</v>
      </c>
      <c r="AI13" s="94">
        <v>-173.9</v>
      </c>
      <c r="AK13" s="94">
        <v>68.7</v>
      </c>
      <c r="AM13" s="94">
        <v>-105.2</v>
      </c>
      <c r="AO13" s="94">
        <v>68.7</v>
      </c>
    </row>
    <row r="14" spans="1:41" s="94" customFormat="1" ht="12.75" customHeight="1" x14ac:dyDescent="0.2">
      <c r="A14" s="123" t="s">
        <v>75</v>
      </c>
      <c r="B14" s="110"/>
      <c r="C14" s="95" t="s">
        <v>82</v>
      </c>
      <c r="D14" s="95" t="s">
        <v>76</v>
      </c>
      <c r="E14" s="124">
        <v>0</v>
      </c>
      <c r="F14" s="110"/>
      <c r="G14" s="124">
        <v>0</v>
      </c>
      <c r="H14" s="110"/>
      <c r="I14" s="124">
        <v>0</v>
      </c>
      <c r="J14" s="110"/>
      <c r="K14" s="124">
        <v>0</v>
      </c>
      <c r="L14" s="110"/>
      <c r="M14" s="124">
        <v>0</v>
      </c>
      <c r="N14" s="110"/>
      <c r="O14" s="124">
        <v>0</v>
      </c>
      <c r="P14" s="110"/>
      <c r="Q14" s="124">
        <v>0</v>
      </c>
      <c r="R14" s="110"/>
      <c r="S14" s="124">
        <v>0</v>
      </c>
      <c r="T14" s="125"/>
      <c r="U14" s="124">
        <v>0</v>
      </c>
      <c r="V14" s="125"/>
      <c r="W14" s="124">
        <v>0</v>
      </c>
      <c r="X14" s="125"/>
      <c r="Y14" s="126">
        <v>0</v>
      </c>
      <c r="Z14" s="127"/>
      <c r="AA14" s="128">
        <v>0</v>
      </c>
      <c r="AB14" s="125"/>
      <c r="AC14" s="128">
        <v>0</v>
      </c>
      <c r="AE14" s="127">
        <v>0</v>
      </c>
      <c r="AG14" s="94">
        <v>0</v>
      </c>
      <c r="AI14" s="94">
        <v>0</v>
      </c>
      <c r="AK14" s="94">
        <v>0</v>
      </c>
      <c r="AM14" s="94">
        <v>0</v>
      </c>
      <c r="AO14" s="94">
        <v>0</v>
      </c>
    </row>
    <row r="15" spans="1:41" s="94" customFormat="1" ht="12.75" customHeight="1" x14ac:dyDescent="0.2">
      <c r="A15" s="123" t="s">
        <v>77</v>
      </c>
      <c r="B15" s="110"/>
      <c r="C15" s="95" t="s">
        <v>82</v>
      </c>
      <c r="D15" s="95" t="s">
        <v>76</v>
      </c>
      <c r="E15" s="124">
        <v>0</v>
      </c>
      <c r="F15" s="110"/>
      <c r="G15" s="124">
        <v>0</v>
      </c>
      <c r="H15" s="110"/>
      <c r="I15" s="124">
        <v>0</v>
      </c>
      <c r="J15" s="110"/>
      <c r="K15" s="124">
        <v>0</v>
      </c>
      <c r="L15" s="110"/>
      <c r="M15" s="124">
        <v>0</v>
      </c>
      <c r="N15" s="110"/>
      <c r="O15" s="124">
        <v>0</v>
      </c>
      <c r="P15" s="110"/>
      <c r="Q15" s="124">
        <v>0</v>
      </c>
      <c r="R15" s="110"/>
      <c r="S15" s="124">
        <v>0</v>
      </c>
      <c r="T15" s="125"/>
      <c r="U15" s="124">
        <v>0</v>
      </c>
      <c r="V15" s="125"/>
      <c r="W15" s="124">
        <v>0</v>
      </c>
      <c r="X15" s="125"/>
      <c r="Y15" s="126">
        <v>0</v>
      </c>
      <c r="Z15" s="127"/>
      <c r="AA15" s="128">
        <v>0</v>
      </c>
      <c r="AB15" s="125"/>
      <c r="AC15" s="128">
        <v>0</v>
      </c>
      <c r="AE15" s="127">
        <v>0</v>
      </c>
      <c r="AG15" s="94">
        <v>0</v>
      </c>
      <c r="AI15" s="94">
        <v>0</v>
      </c>
      <c r="AK15" s="94">
        <v>0</v>
      </c>
      <c r="AM15" s="94">
        <v>0</v>
      </c>
      <c r="AO15" s="94">
        <v>0</v>
      </c>
    </row>
    <row r="16" spans="1:41" s="94" customFormat="1" ht="12.75" customHeight="1" x14ac:dyDescent="0.2">
      <c r="A16" s="123" t="s">
        <v>78</v>
      </c>
      <c r="B16" s="110"/>
      <c r="C16" s="95" t="s">
        <v>82</v>
      </c>
      <c r="D16" s="95" t="s">
        <v>29</v>
      </c>
      <c r="E16" s="124">
        <v>0</v>
      </c>
      <c r="F16" s="110"/>
      <c r="G16" s="124">
        <v>-480.6</v>
      </c>
      <c r="H16" s="110"/>
      <c r="I16" s="124">
        <v>122.1</v>
      </c>
      <c r="J16" s="110"/>
      <c r="K16" s="124">
        <v>28.8</v>
      </c>
      <c r="L16" s="110"/>
      <c r="M16" s="124">
        <v>0</v>
      </c>
      <c r="N16" s="110"/>
      <c r="O16" s="124">
        <v>0</v>
      </c>
      <c r="P16" s="110"/>
      <c r="Q16" s="124">
        <v>0</v>
      </c>
      <c r="R16" s="110"/>
      <c r="S16" s="124">
        <v>0</v>
      </c>
      <c r="T16" s="125"/>
      <c r="U16" s="124">
        <v>0</v>
      </c>
      <c r="V16" s="125"/>
      <c r="W16" s="124">
        <v>0</v>
      </c>
      <c r="X16" s="125"/>
      <c r="Y16" s="126">
        <v>0</v>
      </c>
      <c r="Z16" s="127"/>
      <c r="AA16" s="128">
        <v>0</v>
      </c>
      <c r="AB16" s="125"/>
      <c r="AC16" s="128">
        <v>0</v>
      </c>
      <c r="AE16" s="127">
        <v>0</v>
      </c>
      <c r="AG16" s="94">
        <v>-329.7</v>
      </c>
      <c r="AI16" s="94">
        <v>-446.8</v>
      </c>
      <c r="AK16" s="94">
        <v>117.1</v>
      </c>
      <c r="AM16" s="94">
        <v>-329.7</v>
      </c>
      <c r="AO16" s="94">
        <v>117.1</v>
      </c>
    </row>
    <row r="17" spans="1:41" s="94" customFormat="1" ht="12.75" customHeight="1" x14ac:dyDescent="0.25">
      <c r="A17" s="129" t="s">
        <v>79</v>
      </c>
      <c r="B17" s="110"/>
      <c r="C17" s="95"/>
      <c r="D17" s="95"/>
      <c r="E17" s="130">
        <v>-9</v>
      </c>
      <c r="F17" s="110"/>
      <c r="G17" s="130">
        <v>-152.69999999999999</v>
      </c>
      <c r="H17" s="110"/>
      <c r="I17" s="130">
        <v>86.8</v>
      </c>
      <c r="J17" s="110"/>
      <c r="K17" s="130">
        <v>28.8</v>
      </c>
      <c r="L17" s="110"/>
      <c r="M17" s="130">
        <v>0</v>
      </c>
      <c r="N17" s="110"/>
      <c r="O17" s="130">
        <v>0</v>
      </c>
      <c r="P17" s="110"/>
      <c r="Q17" s="130">
        <v>0</v>
      </c>
      <c r="R17" s="110"/>
      <c r="S17" s="130">
        <v>0</v>
      </c>
      <c r="T17" s="110"/>
      <c r="U17" s="130">
        <v>0</v>
      </c>
      <c r="V17" s="110"/>
      <c r="W17" s="130">
        <v>0</v>
      </c>
      <c r="X17" s="110"/>
      <c r="Y17" s="130">
        <v>0</v>
      </c>
      <c r="Z17" s="127"/>
      <c r="AA17" s="130">
        <v>0</v>
      </c>
      <c r="AB17" s="110"/>
      <c r="AC17" s="130">
        <v>0</v>
      </c>
      <c r="AE17" s="131">
        <v>0</v>
      </c>
      <c r="AF17" s="116"/>
      <c r="AG17" s="132">
        <v>-46.1</v>
      </c>
      <c r="AH17" s="133"/>
      <c r="AI17" s="132">
        <v>-252.2</v>
      </c>
      <c r="AK17" s="94">
        <v>206.1</v>
      </c>
      <c r="AM17" s="94">
        <v>-46.1</v>
      </c>
      <c r="AO17" s="94">
        <v>206.1</v>
      </c>
    </row>
    <row r="18" spans="1:41" x14ac:dyDescent="0.2">
      <c r="AB18" t="s">
        <v>140</v>
      </c>
      <c r="AC18" t="s">
        <v>141</v>
      </c>
      <c r="AD18" t="s">
        <v>142</v>
      </c>
      <c r="AE18" t="s">
        <v>141</v>
      </c>
      <c r="AF18" t="s">
        <v>143</v>
      </c>
      <c r="AG18">
        <v>-346</v>
      </c>
      <c r="AI18">
        <v>-346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0"/>
  <sheetViews>
    <sheetView workbookViewId="0">
      <selection activeCell="C11" sqref="C11"/>
    </sheetView>
  </sheetViews>
  <sheetFormatPr defaultRowHeight="12.75" x14ac:dyDescent="0.2"/>
  <cols>
    <col min="1" max="1" width="10.7109375" customWidth="1"/>
    <col min="3" max="4" width="10.28515625" bestFit="1" customWidth="1"/>
    <col min="5" max="5" width="9.7109375" bestFit="1" customWidth="1"/>
    <col min="6" max="6" width="10.5703125" customWidth="1"/>
    <col min="7" max="7" width="12.7109375" customWidth="1"/>
    <col min="8" max="8" width="12.140625" customWidth="1"/>
  </cols>
  <sheetData>
    <row r="1" spans="1:10" s="143" customFormat="1" ht="15.75" x14ac:dyDescent="0.25">
      <c r="A1" s="145" t="s">
        <v>92</v>
      </c>
    </row>
    <row r="2" spans="1:10" s="143" customFormat="1" ht="15.75" x14ac:dyDescent="0.25">
      <c r="A2" s="145"/>
    </row>
    <row r="3" spans="1:10" s="143" customFormat="1" x14ac:dyDescent="0.2"/>
    <row r="4" spans="1:10" s="143" customFormat="1" x14ac:dyDescent="0.2">
      <c r="A4" s="146" t="s">
        <v>89</v>
      </c>
      <c r="B4" s="147"/>
      <c r="C4" s="147"/>
      <c r="D4" s="147"/>
      <c r="E4" s="147"/>
      <c r="F4" s="147"/>
      <c r="G4" s="147"/>
      <c r="H4" s="147"/>
      <c r="I4" s="147"/>
      <c r="J4" s="147"/>
    </row>
    <row r="5" spans="1:10" s="143" customFormat="1" x14ac:dyDescent="0.2">
      <c r="A5" s="147"/>
      <c r="B5" s="147"/>
      <c r="C5" s="147"/>
      <c r="D5" s="147"/>
      <c r="E5" s="147"/>
      <c r="F5" s="147"/>
      <c r="G5" s="147"/>
      <c r="H5" s="147"/>
      <c r="I5" s="147"/>
      <c r="J5" s="147"/>
    </row>
    <row r="6" spans="1:10" x14ac:dyDescent="0.2">
      <c r="A6" s="17"/>
      <c r="B6" s="17"/>
      <c r="C6" s="148" t="s">
        <v>86</v>
      </c>
      <c r="D6" s="148" t="s">
        <v>132</v>
      </c>
      <c r="E6" s="148" t="s">
        <v>87</v>
      </c>
      <c r="F6" s="148" t="s">
        <v>105</v>
      </c>
      <c r="G6" s="148" t="s">
        <v>133</v>
      </c>
      <c r="H6" s="148" t="s">
        <v>134</v>
      </c>
      <c r="I6" s="17"/>
      <c r="J6" s="148" t="s">
        <v>64</v>
      </c>
    </row>
    <row r="7" spans="1:10" s="143" customFormat="1" x14ac:dyDescent="0.2">
      <c r="A7" s="147"/>
      <c r="B7" s="147"/>
      <c r="C7" s="218"/>
      <c r="D7" s="219"/>
      <c r="E7" s="218"/>
      <c r="F7" s="218"/>
      <c r="G7" s="218"/>
      <c r="H7" s="218"/>
      <c r="I7" s="219"/>
      <c r="J7" s="218"/>
    </row>
    <row r="8" spans="1:10" s="143" customFormat="1" x14ac:dyDescent="0.2">
      <c r="A8" s="147" t="s">
        <v>110</v>
      </c>
      <c r="B8" s="147"/>
      <c r="C8" s="218">
        <f>+C16/1.054615/10000</f>
        <v>0</v>
      </c>
      <c r="D8" s="218">
        <f>+D16/1.054615/10000</f>
        <v>0</v>
      </c>
      <c r="E8" s="218">
        <f>+E16/1.054615/10000</f>
        <v>0</v>
      </c>
      <c r="F8" s="218"/>
      <c r="G8" s="218"/>
      <c r="H8" s="218">
        <f>+H16/1.054615/10000</f>
        <v>0</v>
      </c>
      <c r="I8" s="219"/>
      <c r="J8" s="218">
        <f>SUM(C8:H8)</f>
        <v>0</v>
      </c>
    </row>
    <row r="9" spans="1:10" s="143" customFormat="1" x14ac:dyDescent="0.2">
      <c r="A9" s="147" t="s">
        <v>111</v>
      </c>
      <c r="B9" s="147"/>
      <c r="C9" s="218"/>
      <c r="D9" s="219"/>
      <c r="E9" s="218"/>
      <c r="F9" s="218"/>
      <c r="G9" s="218"/>
      <c r="H9" s="218">
        <f>+H17/1.054615/10000</f>
        <v>0</v>
      </c>
      <c r="I9" s="219"/>
      <c r="J9" s="218">
        <f>SUM(C9:H9)</f>
        <v>0</v>
      </c>
    </row>
    <row r="10" spans="1:10" s="143" customFormat="1" x14ac:dyDescent="0.2">
      <c r="A10" s="147" t="s">
        <v>112</v>
      </c>
      <c r="B10" s="147"/>
      <c r="C10" s="218"/>
      <c r="D10" s="219"/>
      <c r="E10" s="218"/>
      <c r="F10" s="218"/>
      <c r="G10" s="218"/>
      <c r="H10" s="218"/>
      <c r="I10" s="219"/>
      <c r="J10" s="218"/>
    </row>
    <row r="11" spans="1:10" s="143" customFormat="1" x14ac:dyDescent="0.2">
      <c r="A11" s="147"/>
      <c r="B11" s="147"/>
      <c r="C11" s="219"/>
      <c r="D11" s="219"/>
      <c r="E11" s="219"/>
      <c r="F11" s="219"/>
      <c r="G11" s="219"/>
      <c r="H11" s="219"/>
      <c r="I11" s="219"/>
      <c r="J11" s="218"/>
    </row>
    <row r="12" spans="1:10" s="143" customFormat="1" x14ac:dyDescent="0.2">
      <c r="A12" s="147" t="s">
        <v>64</v>
      </c>
      <c r="B12" s="147"/>
      <c r="C12" s="219"/>
      <c r="D12" s="219"/>
      <c r="E12" s="219"/>
      <c r="F12" s="219"/>
      <c r="G12" s="219"/>
      <c r="H12" s="219"/>
      <c r="I12" s="219"/>
      <c r="J12" s="220">
        <f>SUM(J7:J11)</f>
        <v>0</v>
      </c>
    </row>
    <row r="13" spans="1:10" x14ac:dyDescent="0.2">
      <c r="A13" s="144"/>
      <c r="B13" s="144"/>
      <c r="C13" s="144"/>
      <c r="D13" s="144"/>
      <c r="E13" s="144"/>
      <c r="F13" s="144"/>
      <c r="G13" s="144"/>
      <c r="H13" s="144"/>
      <c r="I13" s="144"/>
      <c r="J13" s="176"/>
    </row>
    <row r="14" spans="1:10" x14ac:dyDescent="0.2">
      <c r="A14" s="151" t="s">
        <v>137</v>
      </c>
      <c r="B14" s="152"/>
      <c r="C14" s="152"/>
      <c r="D14" s="152"/>
      <c r="E14" s="152"/>
      <c r="F14" s="152"/>
      <c r="G14" s="152"/>
      <c r="H14" s="141"/>
      <c r="I14" s="141"/>
      <c r="J14" s="141"/>
    </row>
    <row r="15" spans="1:10" x14ac:dyDescent="0.2">
      <c r="A15" s="151"/>
      <c r="B15" s="152"/>
      <c r="C15" s="152"/>
      <c r="D15" s="152"/>
      <c r="E15" s="152"/>
      <c r="F15" s="152"/>
      <c r="G15" s="152"/>
      <c r="H15" s="141"/>
      <c r="I15" s="141"/>
      <c r="J15" s="141"/>
    </row>
    <row r="16" spans="1:10" x14ac:dyDescent="0.2">
      <c r="A16" s="217" t="s">
        <v>110</v>
      </c>
      <c r="B16" s="141"/>
      <c r="C16" s="221">
        <v>0</v>
      </c>
      <c r="D16" s="221">
        <v>0</v>
      </c>
      <c r="E16" s="221">
        <v>0</v>
      </c>
      <c r="F16" s="221"/>
      <c r="G16" s="221"/>
      <c r="H16" s="221">
        <v>0</v>
      </c>
      <c r="I16" s="154"/>
      <c r="J16" s="154"/>
    </row>
    <row r="17" spans="1:10" x14ac:dyDescent="0.2">
      <c r="A17" s="217" t="s">
        <v>111</v>
      </c>
      <c r="B17" s="141"/>
      <c r="C17" s="221"/>
      <c r="D17" s="221"/>
      <c r="E17" s="221"/>
      <c r="F17" s="221"/>
      <c r="G17" s="221"/>
      <c r="H17" s="221">
        <v>0</v>
      </c>
      <c r="I17" s="154"/>
      <c r="J17" s="154"/>
    </row>
    <row r="18" spans="1:10" x14ac:dyDescent="0.2">
      <c r="A18" s="217" t="s">
        <v>112</v>
      </c>
      <c r="B18" s="141"/>
      <c r="C18" s="221"/>
      <c r="D18" s="221"/>
      <c r="E18" s="221"/>
      <c r="F18" s="221"/>
      <c r="G18" s="221"/>
      <c r="H18" s="221"/>
      <c r="I18" s="154"/>
      <c r="J18" s="154"/>
    </row>
    <row r="19" spans="1:10" x14ac:dyDescent="0.2">
      <c r="A19" s="217" t="s">
        <v>135</v>
      </c>
      <c r="B19" s="141"/>
      <c r="C19" s="221"/>
      <c r="D19" s="221"/>
      <c r="E19" s="221"/>
      <c r="F19" s="221"/>
      <c r="G19" s="221"/>
      <c r="H19" s="221"/>
      <c r="I19" s="154"/>
      <c r="J19" s="154"/>
    </row>
    <row r="20" spans="1:10" x14ac:dyDescent="0.2">
      <c r="A20" s="217" t="s">
        <v>136</v>
      </c>
      <c r="B20" s="141"/>
      <c r="C20" s="221"/>
      <c r="D20" s="221"/>
      <c r="E20" s="221"/>
      <c r="F20" s="221"/>
      <c r="G20" s="221"/>
      <c r="H20" s="221"/>
      <c r="I20" s="154"/>
      <c r="J20" s="15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35"/>
  <sheetViews>
    <sheetView workbookViewId="0">
      <selection activeCell="C18" sqref="C18"/>
    </sheetView>
  </sheetViews>
  <sheetFormatPr defaultRowHeight="12.75" x14ac:dyDescent="0.2"/>
  <cols>
    <col min="1" max="1" width="10.7109375" customWidth="1"/>
    <col min="9" max="9" width="10.28515625" bestFit="1" customWidth="1"/>
    <col min="11" max="11" width="1.42578125" customWidth="1"/>
  </cols>
  <sheetData>
    <row r="1" spans="1:18" s="143" customFormat="1" ht="15.75" x14ac:dyDescent="0.25">
      <c r="A1" s="145" t="s">
        <v>91</v>
      </c>
    </row>
    <row r="2" spans="1:18" s="143" customFormat="1" ht="15.75" x14ac:dyDescent="0.25">
      <c r="A2" s="145"/>
    </row>
    <row r="3" spans="1:18" s="143" customFormat="1" x14ac:dyDescent="0.2"/>
    <row r="4" spans="1:18" s="143" customFormat="1" x14ac:dyDescent="0.2">
      <c r="A4" s="146" t="s">
        <v>89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1:18" s="143" customFormat="1" x14ac:dyDescent="0.2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</row>
    <row r="6" spans="1:18" x14ac:dyDescent="0.2">
      <c r="A6" s="17"/>
      <c r="B6" s="17"/>
      <c r="C6" s="148" t="s">
        <v>93</v>
      </c>
      <c r="D6" s="149"/>
      <c r="E6" s="149"/>
      <c r="F6" s="148" t="s">
        <v>94</v>
      </c>
      <c r="G6" s="149"/>
      <c r="H6" s="149"/>
      <c r="I6" s="148" t="s">
        <v>9</v>
      </c>
      <c r="J6" s="17"/>
      <c r="K6" s="17"/>
      <c r="L6" s="148" t="s">
        <v>64</v>
      </c>
    </row>
    <row r="7" spans="1:18" x14ac:dyDescent="0.2">
      <c r="A7" s="17"/>
      <c r="B7" s="17"/>
      <c r="C7" s="148"/>
      <c r="D7" s="149"/>
      <c r="E7" s="149"/>
      <c r="F7" s="148"/>
      <c r="G7" s="149"/>
      <c r="H7" s="149"/>
      <c r="I7" s="148"/>
      <c r="J7" s="17"/>
      <c r="K7" s="17"/>
      <c r="L7" s="148"/>
    </row>
    <row r="8" spans="1:18" s="143" customFormat="1" x14ac:dyDescent="0.2">
      <c r="A8" s="224" t="s">
        <v>155</v>
      </c>
      <c r="B8" s="224"/>
      <c r="C8" s="218"/>
      <c r="D8" s="219"/>
      <c r="E8" s="219"/>
      <c r="F8" s="218"/>
      <c r="G8" s="219"/>
      <c r="H8" s="219"/>
      <c r="I8" s="218">
        <f>+I16/1.054615/10000</f>
        <v>0</v>
      </c>
      <c r="J8" s="219"/>
      <c r="K8" s="219"/>
      <c r="L8" s="218">
        <f>SUM(C8:J8)</f>
        <v>0</v>
      </c>
      <c r="M8" s="230"/>
      <c r="N8" s="230"/>
      <c r="O8" s="230"/>
      <c r="P8" s="230"/>
      <c r="Q8" s="230"/>
      <c r="R8" s="230"/>
    </row>
    <row r="9" spans="1:18" s="143" customFormat="1" x14ac:dyDescent="0.2">
      <c r="A9" s="224" t="s">
        <v>200</v>
      </c>
      <c r="B9" s="224"/>
      <c r="C9" s="218"/>
      <c r="D9" s="219"/>
      <c r="E9" s="219"/>
      <c r="F9" s="218"/>
      <c r="G9" s="219"/>
      <c r="H9" s="219"/>
      <c r="I9" s="218">
        <f>+I17/1.054615/10000</f>
        <v>0</v>
      </c>
      <c r="J9" s="219"/>
      <c r="K9" s="219"/>
      <c r="L9" s="218">
        <f>SUM(C9:J9)</f>
        <v>0</v>
      </c>
      <c r="M9" s="230"/>
      <c r="N9" s="230"/>
      <c r="O9" s="230"/>
      <c r="P9" s="230"/>
      <c r="Q9" s="230"/>
      <c r="R9" s="230"/>
    </row>
    <row r="10" spans="1:18" s="143" customFormat="1" x14ac:dyDescent="0.2">
      <c r="A10" s="224"/>
      <c r="B10" s="224"/>
      <c r="C10" s="218"/>
      <c r="D10" s="219"/>
      <c r="E10" s="219"/>
      <c r="F10" s="218"/>
      <c r="G10" s="219"/>
      <c r="H10" s="219"/>
      <c r="I10" s="218"/>
      <c r="J10" s="219"/>
      <c r="K10" s="219"/>
      <c r="L10" s="218"/>
      <c r="M10" s="230"/>
      <c r="N10" s="230"/>
      <c r="O10" s="230"/>
      <c r="P10" s="230"/>
      <c r="Q10" s="230"/>
      <c r="R10" s="230"/>
    </row>
    <row r="11" spans="1:18" s="143" customFormat="1" x14ac:dyDescent="0.2">
      <c r="A11" s="224"/>
      <c r="B11" s="224"/>
      <c r="C11" s="219"/>
      <c r="D11" s="219"/>
      <c r="E11" s="219"/>
      <c r="F11" s="219"/>
      <c r="G11" s="219"/>
      <c r="H11" s="219"/>
      <c r="I11" s="219"/>
      <c r="J11" s="219"/>
      <c r="K11" s="219"/>
      <c r="L11" s="220">
        <f>SUM(L8:L10)</f>
        <v>0</v>
      </c>
      <c r="M11" s="230"/>
      <c r="N11" s="230"/>
      <c r="O11" s="230"/>
      <c r="P11" s="230"/>
      <c r="Q11" s="230"/>
      <c r="R11" s="230"/>
    </row>
    <row r="12" spans="1:18" s="143" customFormat="1" x14ac:dyDescent="0.2">
      <c r="A12" s="224" t="s">
        <v>64</v>
      </c>
      <c r="B12" s="224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30"/>
      <c r="N12" s="230"/>
      <c r="O12" s="230"/>
      <c r="P12" s="230"/>
      <c r="Q12" s="230"/>
      <c r="R12" s="230"/>
    </row>
    <row r="13" spans="1:18" x14ac:dyDescent="0.2">
      <c r="A13" s="225"/>
      <c r="B13" s="225"/>
      <c r="C13" s="231"/>
      <c r="D13" s="231"/>
      <c r="E13" s="231"/>
      <c r="F13" s="231"/>
      <c r="G13" s="231"/>
      <c r="H13" s="231"/>
      <c r="I13" s="231"/>
      <c r="J13" s="231"/>
      <c r="K13" s="232"/>
      <c r="L13" s="232"/>
      <c r="M13" s="232"/>
      <c r="N13" s="232"/>
      <c r="O13" s="232"/>
      <c r="P13" s="232"/>
      <c r="Q13" s="232"/>
      <c r="R13" s="232"/>
    </row>
    <row r="14" spans="1:18" x14ac:dyDescent="0.2">
      <c r="A14" s="226" t="s">
        <v>90</v>
      </c>
      <c r="B14" s="227"/>
      <c r="C14" s="233"/>
      <c r="D14" s="233"/>
      <c r="E14" s="233"/>
      <c r="F14" s="233"/>
      <c r="G14" s="233"/>
      <c r="H14" s="233"/>
      <c r="I14" s="233"/>
      <c r="J14" s="233"/>
      <c r="K14" s="232"/>
      <c r="L14" s="232"/>
      <c r="M14" s="232"/>
      <c r="N14" s="232"/>
      <c r="O14" s="232"/>
      <c r="P14" s="232"/>
      <c r="Q14" s="232"/>
      <c r="R14" s="232"/>
    </row>
    <row r="15" spans="1:18" x14ac:dyDescent="0.2">
      <c r="A15" s="226"/>
      <c r="B15" s="227"/>
      <c r="C15" s="233"/>
      <c r="D15" s="233"/>
      <c r="E15" s="233"/>
      <c r="F15" s="233"/>
      <c r="G15" s="233"/>
      <c r="H15" s="233"/>
      <c r="I15" s="233"/>
      <c r="J15" s="233"/>
      <c r="K15" s="232"/>
      <c r="L15" s="232"/>
      <c r="M15" s="232"/>
      <c r="N15" s="232"/>
      <c r="O15" s="232"/>
      <c r="P15" s="232"/>
      <c r="Q15" s="232"/>
      <c r="R15" s="232"/>
    </row>
    <row r="16" spans="1:18" x14ac:dyDescent="0.2">
      <c r="A16" s="229" t="s">
        <v>155</v>
      </c>
      <c r="B16" s="228"/>
      <c r="C16" s="221"/>
      <c r="D16" s="221"/>
      <c r="E16" s="221"/>
      <c r="F16" s="221"/>
      <c r="G16" s="221"/>
      <c r="H16" s="221">
        <v>0</v>
      </c>
      <c r="I16" s="221">
        <v>0</v>
      </c>
      <c r="J16" s="221">
        <v>0</v>
      </c>
      <c r="K16" s="232"/>
      <c r="L16" s="232"/>
      <c r="M16" s="232"/>
      <c r="N16" s="232"/>
      <c r="O16" s="232"/>
      <c r="P16" s="232"/>
      <c r="Q16" s="232"/>
      <c r="R16" s="232"/>
    </row>
    <row r="17" spans="1:18" x14ac:dyDescent="0.2">
      <c r="A17" s="229" t="s">
        <v>200</v>
      </c>
      <c r="B17" s="228"/>
      <c r="C17" s="221"/>
      <c r="D17" s="221"/>
      <c r="E17" s="221"/>
      <c r="F17" s="221"/>
      <c r="G17" s="221"/>
      <c r="H17" s="221">
        <v>0</v>
      </c>
      <c r="I17" s="221">
        <v>0</v>
      </c>
      <c r="J17" s="221">
        <v>0</v>
      </c>
      <c r="K17" s="232"/>
      <c r="L17" s="232"/>
      <c r="M17" s="232"/>
      <c r="N17" s="232"/>
      <c r="O17" s="232"/>
      <c r="P17" s="232"/>
      <c r="Q17" s="232"/>
      <c r="R17" s="232"/>
    </row>
    <row r="18" spans="1:18" x14ac:dyDescent="0.2"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</row>
    <row r="19" spans="1:18" x14ac:dyDescent="0.2"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</row>
    <row r="20" spans="1:18" x14ac:dyDescent="0.2"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</row>
    <row r="21" spans="1:18" x14ac:dyDescent="0.2"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</row>
    <row r="22" spans="1:18" x14ac:dyDescent="0.2"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</row>
    <row r="23" spans="1:18" x14ac:dyDescent="0.2"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</row>
    <row r="24" spans="1:18" x14ac:dyDescent="0.2"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</row>
    <row r="25" spans="1:18" x14ac:dyDescent="0.2"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</row>
    <row r="26" spans="1:18" x14ac:dyDescent="0.2"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</row>
    <row r="27" spans="1:18" x14ac:dyDescent="0.2"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</row>
    <row r="28" spans="1:18" x14ac:dyDescent="0.2"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</row>
    <row r="29" spans="1:18" x14ac:dyDescent="0.2"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</row>
    <row r="30" spans="1:18" x14ac:dyDescent="0.2"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</row>
    <row r="31" spans="1:18" x14ac:dyDescent="0.2"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</row>
    <row r="32" spans="1:18" x14ac:dyDescent="0.2"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</row>
    <row r="33" spans="3:18" x14ac:dyDescent="0.2"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</row>
    <row r="34" spans="3:18" x14ac:dyDescent="0.2"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</row>
    <row r="35" spans="3:18" x14ac:dyDescent="0.2"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5"/>
  <sheetViews>
    <sheetView workbookViewId="0">
      <selection activeCell="B8" sqref="B8:C11"/>
    </sheetView>
  </sheetViews>
  <sheetFormatPr defaultRowHeight="12.75" x14ac:dyDescent="0.2"/>
  <cols>
    <col min="3" max="3" width="12.5703125" customWidth="1"/>
  </cols>
  <sheetData>
    <row r="1" spans="1:7" x14ac:dyDescent="0.2">
      <c r="A1" s="143" t="s">
        <v>145</v>
      </c>
    </row>
    <row r="3" spans="1:7" x14ac:dyDescent="0.2">
      <c r="B3" s="244" t="s">
        <v>120</v>
      </c>
      <c r="C3" s="244" t="s">
        <v>7</v>
      </c>
      <c r="E3" s="244" t="s">
        <v>12</v>
      </c>
    </row>
    <row r="4" spans="1:7" x14ac:dyDescent="0.2">
      <c r="B4" s="244"/>
      <c r="C4" s="244"/>
      <c r="E4" s="51"/>
    </row>
    <row r="5" spans="1:7" x14ac:dyDescent="0.2">
      <c r="A5" s="243">
        <v>36617</v>
      </c>
      <c r="E5" s="51">
        <f>+C5+B5</f>
        <v>0</v>
      </c>
    </row>
    <row r="6" spans="1:7" x14ac:dyDescent="0.2">
      <c r="A6" s="243">
        <v>36647</v>
      </c>
      <c r="E6" s="51">
        <f t="shared" ref="E6:E11" si="0">+C6+B6</f>
        <v>0</v>
      </c>
      <c r="G6" s="175"/>
    </row>
    <row r="7" spans="1:7" x14ac:dyDescent="0.2">
      <c r="A7" s="243">
        <v>36678</v>
      </c>
      <c r="E7" s="51">
        <f t="shared" si="0"/>
        <v>0</v>
      </c>
    </row>
    <row r="8" spans="1:7" x14ac:dyDescent="0.2">
      <c r="A8" s="243">
        <v>36708</v>
      </c>
      <c r="E8" s="51">
        <f t="shared" si="0"/>
        <v>0</v>
      </c>
    </row>
    <row r="9" spans="1:7" x14ac:dyDescent="0.2">
      <c r="A9" s="243">
        <v>36739</v>
      </c>
      <c r="E9" s="51">
        <f t="shared" si="0"/>
        <v>0</v>
      </c>
    </row>
    <row r="10" spans="1:7" x14ac:dyDescent="0.2">
      <c r="A10" s="243">
        <v>36770</v>
      </c>
      <c r="E10" s="51">
        <f t="shared" si="0"/>
        <v>0</v>
      </c>
    </row>
    <row r="11" spans="1:7" x14ac:dyDescent="0.2">
      <c r="A11" s="243">
        <v>36800</v>
      </c>
      <c r="E11" s="51">
        <f t="shared" si="0"/>
        <v>0</v>
      </c>
    </row>
    <row r="12" spans="1:7" x14ac:dyDescent="0.2">
      <c r="E12" s="51"/>
    </row>
    <row r="14" spans="1:7" x14ac:dyDescent="0.2">
      <c r="E14" s="216">
        <f>SUM(E5:E13)</f>
        <v>0</v>
      </c>
    </row>
    <row r="15" spans="1:7" x14ac:dyDescent="0.2">
      <c r="E15" s="51"/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15"/>
  <sheetViews>
    <sheetView workbookViewId="0">
      <selection activeCell="C9" sqref="C9"/>
    </sheetView>
  </sheetViews>
  <sheetFormatPr defaultRowHeight="12.75" x14ac:dyDescent="0.2"/>
  <cols>
    <col min="1" max="1" width="16.140625" customWidth="1"/>
    <col min="2" max="2" width="13.28515625" bestFit="1" customWidth="1"/>
    <col min="3" max="3" width="9.7109375" bestFit="1" customWidth="1"/>
    <col min="4" max="4" width="21.140625" customWidth="1"/>
    <col min="5" max="5" width="16.42578125" customWidth="1"/>
    <col min="6" max="6" width="11.5703125" bestFit="1" customWidth="1"/>
    <col min="7" max="7" width="11.140625" customWidth="1"/>
    <col min="8" max="8" width="16.7109375" customWidth="1"/>
    <col min="9" max="9" width="10.42578125" customWidth="1"/>
    <col min="10" max="10" width="10.28515625" bestFit="1" customWidth="1"/>
    <col min="12" max="12" width="13.28515625" customWidth="1"/>
    <col min="13" max="13" width="1.42578125" customWidth="1"/>
  </cols>
  <sheetData>
    <row r="1" spans="1:14" s="143" customFormat="1" ht="15.75" x14ac:dyDescent="0.25">
      <c r="A1" s="145" t="s">
        <v>84</v>
      </c>
    </row>
    <row r="2" spans="1:14" s="143" customFormat="1" ht="15.75" x14ac:dyDescent="0.25">
      <c r="A2" s="145" t="s">
        <v>85</v>
      </c>
    </row>
    <row r="3" spans="1:14" s="143" customFormat="1" x14ac:dyDescent="0.2"/>
    <row r="4" spans="1:14" s="143" customFormat="1" x14ac:dyDescent="0.2">
      <c r="A4" s="146" t="s">
        <v>89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s="143" customFormat="1" x14ac:dyDescent="0.2">
      <c r="A5" s="146" t="s">
        <v>122</v>
      </c>
      <c r="B5" s="260">
        <v>28</v>
      </c>
      <c r="C5" s="187">
        <v>36648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s="143" customFormat="1" x14ac:dyDescent="0.2">
      <c r="A6" s="147" t="s">
        <v>123</v>
      </c>
      <c r="B6" s="147">
        <v>31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x14ac:dyDescent="0.2">
      <c r="A7" s="17"/>
      <c r="B7" s="17"/>
      <c r="C7" s="148" t="s">
        <v>86</v>
      </c>
      <c r="D7" s="148" t="s">
        <v>124</v>
      </c>
      <c r="E7" s="148" t="s">
        <v>115</v>
      </c>
      <c r="F7" s="148" t="s">
        <v>87</v>
      </c>
      <c r="G7" s="148" t="s">
        <v>118</v>
      </c>
      <c r="H7" s="148" t="s">
        <v>125</v>
      </c>
      <c r="I7" s="148" t="s">
        <v>109</v>
      </c>
      <c r="J7" s="148" t="s">
        <v>139</v>
      </c>
      <c r="K7" s="17"/>
      <c r="L7" s="148" t="s">
        <v>88</v>
      </c>
      <c r="M7" s="17"/>
      <c r="N7" s="148" t="s">
        <v>64</v>
      </c>
    </row>
    <row r="8" spans="1:14" s="143" customFormat="1" x14ac:dyDescent="0.2">
      <c r="A8" s="147"/>
      <c r="B8" s="147"/>
      <c r="C8" s="150"/>
      <c r="D8" s="147"/>
      <c r="E8" s="147"/>
      <c r="F8" s="150"/>
      <c r="G8" s="147"/>
      <c r="H8" s="147"/>
      <c r="I8" s="150"/>
      <c r="J8" s="147"/>
      <c r="K8" s="147"/>
      <c r="L8" s="150"/>
      <c r="M8" s="147"/>
      <c r="N8" s="150"/>
    </row>
    <row r="9" spans="1:14" s="143" customFormat="1" x14ac:dyDescent="0.2">
      <c r="A9" s="147" t="s">
        <v>112</v>
      </c>
      <c r="B9" s="147"/>
      <c r="C9" s="218"/>
      <c r="D9" s="219"/>
      <c r="E9" s="219"/>
      <c r="F9" s="256"/>
      <c r="G9" s="219"/>
      <c r="H9" s="219"/>
      <c r="I9" s="218"/>
      <c r="J9" s="234"/>
      <c r="K9" s="219"/>
      <c r="L9" s="218"/>
      <c r="M9" s="219"/>
      <c r="N9" s="218"/>
    </row>
    <row r="10" spans="1:14" s="143" customFormat="1" x14ac:dyDescent="0.2">
      <c r="A10" s="147"/>
      <c r="B10" s="147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20"/>
    </row>
    <row r="11" spans="1:14" s="143" customFormat="1" x14ac:dyDescent="0.2">
      <c r="A11" s="147" t="s">
        <v>64</v>
      </c>
      <c r="B11" s="147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</row>
    <row r="12" spans="1:14" x14ac:dyDescent="0.2">
      <c r="A12" s="144"/>
      <c r="B12" s="144"/>
      <c r="C12" s="231"/>
      <c r="D12" s="231"/>
      <c r="E12" s="231"/>
      <c r="F12" s="231"/>
      <c r="G12" s="231"/>
      <c r="H12" s="231"/>
      <c r="I12" s="231"/>
      <c r="J12" s="231"/>
      <c r="K12" s="231"/>
      <c r="L12" s="231"/>
      <c r="M12" s="232"/>
      <c r="N12" s="232"/>
    </row>
    <row r="13" spans="1:14" x14ac:dyDescent="0.2">
      <c r="A13" s="151" t="s">
        <v>90</v>
      </c>
      <c r="B13" s="152"/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2"/>
      <c r="N13" s="232"/>
    </row>
    <row r="14" spans="1:14" x14ac:dyDescent="0.2">
      <c r="A14" s="151"/>
      <c r="B14" s="152"/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2"/>
      <c r="N14" s="232"/>
    </row>
    <row r="15" spans="1:14" x14ac:dyDescent="0.2">
      <c r="A15" s="237" t="s">
        <v>112</v>
      </c>
      <c r="B15" s="141"/>
      <c r="C15" s="221"/>
      <c r="D15" s="221"/>
      <c r="E15" s="221"/>
      <c r="F15" s="221"/>
      <c r="G15" s="221"/>
      <c r="H15" s="221"/>
      <c r="I15" s="221"/>
      <c r="J15" s="221"/>
      <c r="K15" s="221"/>
      <c r="L15" s="221"/>
      <c r="M15" s="232"/>
      <c r="N15" s="232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IMPositions</vt:lpstr>
      <vt:lpstr>sb Houston</vt:lpstr>
      <vt:lpstr>TEMPREVISED</vt:lpstr>
      <vt:lpstr>Template</vt:lpstr>
      <vt:lpstr>Houston</vt:lpstr>
      <vt:lpstr>BC GD</vt:lpstr>
      <vt:lpstr>Opt GD</vt:lpstr>
      <vt:lpstr>AB Fin</vt:lpstr>
      <vt:lpstr>AB GD</vt:lpstr>
      <vt:lpstr>Summary</vt:lpstr>
      <vt:lpstr>West Cash</vt:lpstr>
      <vt:lpstr>BC Cash</vt:lpstr>
      <vt:lpstr>'BC Cash'!Print_Area</vt:lpstr>
      <vt:lpstr>IMPositions!Print_Area</vt:lpstr>
      <vt:lpstr>Summary!Print_Area</vt:lpstr>
      <vt:lpstr>Template!Print_Area</vt:lpstr>
      <vt:lpstr>'West Cash'!Print_Area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Felienne</cp:lastModifiedBy>
  <cp:lastPrinted>2000-06-21T00:52:52Z</cp:lastPrinted>
  <dcterms:created xsi:type="dcterms:W3CDTF">1999-07-13T05:56:36Z</dcterms:created>
  <dcterms:modified xsi:type="dcterms:W3CDTF">2014-09-04T16:20:22Z</dcterms:modified>
</cp:coreProperties>
</file>