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045" tabRatio="793"/>
  </bookViews>
  <sheets>
    <sheet name="Consol" sheetId="8" r:id="rId1"/>
    <sheet name="East" sheetId="1" state="hidden" r:id="rId2"/>
    <sheet name="West" sheetId="9" state="hidden" r:id="rId3"/>
    <sheet name="Downstream" sheetId="10" state="hidden" r:id="rId4"/>
    <sheet name="Generation" sheetId="11" state="hidden" r:id="rId5"/>
    <sheet name="Coal" sheetId="19" state="hidden" r:id="rId6"/>
    <sheet name="Canada" sheetId="20" state="hidden" r:id="rId7"/>
    <sheet name="New Products" sheetId="12" state="hidden" r:id="rId8"/>
    <sheet name="Mexico" sheetId="13" state="hidden" r:id="rId9"/>
    <sheet name=" Upstream Originations" sheetId="22" state="hidden" r:id="rId10"/>
    <sheet name="HPL&amp;LRC" sheetId="23" state="hidden" r:id="rId11"/>
    <sheet name="Principal Investing" sheetId="15" state="hidden" r:id="rId12"/>
    <sheet name="Energy Capital Res." sheetId="16" state="hidden" r:id="rId13"/>
    <sheet name="CTG Assets" sheetId="17" state="hidden" r:id="rId14"/>
    <sheet name="Chairman" sheetId="21" state="hidden" r:id="rId15"/>
  </sheets>
  <externalReferences>
    <externalReference r:id="rId16"/>
    <externalReference r:id="rId17"/>
    <externalReference r:id="rId18"/>
  </externalReferences>
  <definedNames>
    <definedName name="_xlnm.Print_Area" localSheetId="0">Consol!$A$1:$T$68</definedName>
    <definedName name="_xlnm.Print_Area" localSheetId="8">Mexico!$1:$1048576</definedName>
  </definedNames>
  <calcPr calcId="152511" fullCalcOnLoad="1"/>
</workbook>
</file>

<file path=xl/calcChain.xml><?xml version="1.0" encoding="utf-8"?>
<calcChain xmlns="http://schemas.openxmlformats.org/spreadsheetml/2006/main">
  <c r="D10" i="22" l="1"/>
  <c r="E10" i="22" s="1"/>
  <c r="F10" i="22" s="1"/>
  <c r="G10" i="22" s="1"/>
  <c r="H10" i="22" s="1"/>
  <c r="I10" i="22" s="1"/>
  <c r="J10" i="22"/>
  <c r="K10" i="22" s="1"/>
  <c r="L10" i="22" s="1"/>
  <c r="M10" i="22" s="1"/>
  <c r="N10" i="22" s="1"/>
  <c r="O10" i="22" s="1"/>
  <c r="C16" i="22"/>
  <c r="D12" i="22" s="1"/>
  <c r="D16" i="22" s="1"/>
  <c r="E12" i="22" s="1"/>
  <c r="E16" i="22" s="1"/>
  <c r="F12" i="22" s="1"/>
  <c r="F16" i="22" s="1"/>
  <c r="G16" i="22"/>
  <c r="H16" i="22"/>
  <c r="I16" i="22"/>
  <c r="J16" i="22"/>
  <c r="K16" i="22"/>
  <c r="L16" i="22"/>
  <c r="M16" i="22"/>
  <c r="N16" i="22"/>
  <c r="O16" i="22"/>
  <c r="B37" i="22"/>
  <c r="C37" i="22"/>
  <c r="C40" i="22" s="1"/>
  <c r="B42" i="22" s="1"/>
  <c r="L37" i="22"/>
  <c r="C38" i="22"/>
  <c r="M38" i="22" s="1"/>
  <c r="F38" i="22"/>
  <c r="F40" i="22" s="1"/>
  <c r="E42" i="22" s="1"/>
  <c r="B39" i="22"/>
  <c r="C39" i="22"/>
  <c r="L39" i="22"/>
  <c r="M39" i="22"/>
  <c r="B40" i="22"/>
  <c r="E40" i="22"/>
  <c r="I40" i="22"/>
  <c r="J40" i="22"/>
  <c r="I42" i="22" s="1"/>
  <c r="L40" i="22"/>
  <c r="O40" i="22"/>
  <c r="P40" i="22"/>
  <c r="R40" i="22"/>
  <c r="S40" i="22"/>
  <c r="F41" i="22"/>
  <c r="J41" i="22"/>
  <c r="M41" i="22"/>
  <c r="P41" i="22"/>
  <c r="O42" i="22" s="1"/>
  <c r="S41" i="22"/>
  <c r="R42" i="22" s="1"/>
  <c r="D10" i="20"/>
  <c r="E10" i="20" s="1"/>
  <c r="F10" i="20" s="1"/>
  <c r="G10" i="20" s="1"/>
  <c r="H10" i="20" s="1"/>
  <c r="I10" i="20" s="1"/>
  <c r="J10" i="20" s="1"/>
  <c r="K10" i="20" s="1"/>
  <c r="L10" i="20" s="1"/>
  <c r="M10" i="20" s="1"/>
  <c r="N10" i="20" s="1"/>
  <c r="O10" i="20" s="1"/>
  <c r="C16" i="20"/>
  <c r="D12" i="20" s="1"/>
  <c r="D16" i="20"/>
  <c r="E12" i="20" s="1"/>
  <c r="E16" i="20" s="1"/>
  <c r="F12" i="20" s="1"/>
  <c r="F16" i="20" s="1"/>
  <c r="G16" i="20"/>
  <c r="H16" i="20"/>
  <c r="I16" i="20"/>
  <c r="J16" i="20"/>
  <c r="K16" i="20"/>
  <c r="L16" i="20"/>
  <c r="M16" i="20"/>
  <c r="N16" i="20"/>
  <c r="O16" i="20"/>
  <c r="B37" i="20"/>
  <c r="C37" i="20"/>
  <c r="L37" i="20"/>
  <c r="L40" i="20" s="1"/>
  <c r="M37" i="20"/>
  <c r="C38" i="20"/>
  <c r="F38" i="20"/>
  <c r="F40" i="20" s="1"/>
  <c r="B39" i="20"/>
  <c r="C39" i="20"/>
  <c r="L39" i="20"/>
  <c r="M39" i="20"/>
  <c r="B40" i="20"/>
  <c r="C40" i="20"/>
  <c r="B42" i="20" s="1"/>
  <c r="E40" i="20"/>
  <c r="I40" i="20"/>
  <c r="J40" i="20"/>
  <c r="O40" i="20"/>
  <c r="P40" i="20"/>
  <c r="O42" i="20" s="1"/>
  <c r="R40" i="20"/>
  <c r="S40" i="20"/>
  <c r="F41" i="20"/>
  <c r="J41" i="20"/>
  <c r="M41" i="20"/>
  <c r="P41" i="20"/>
  <c r="S41" i="20"/>
  <c r="R42" i="20" s="1"/>
  <c r="E42" i="20"/>
  <c r="I42" i="20"/>
  <c r="D10" i="21"/>
  <c r="E10" i="21"/>
  <c r="F10" i="21"/>
  <c r="G10" i="21" s="1"/>
  <c r="H10" i="21" s="1"/>
  <c r="I10" i="21" s="1"/>
  <c r="J10" i="21" s="1"/>
  <c r="K10" i="21" s="1"/>
  <c r="L10" i="21" s="1"/>
  <c r="M10" i="21" s="1"/>
  <c r="N10" i="21" s="1"/>
  <c r="O10" i="21" s="1"/>
  <c r="C16" i="21"/>
  <c r="D12" i="21" s="1"/>
  <c r="D16" i="21" s="1"/>
  <c r="E12" i="21" s="1"/>
  <c r="E16" i="21"/>
  <c r="F12" i="21" s="1"/>
  <c r="F16" i="21" s="1"/>
  <c r="G16" i="21"/>
  <c r="H16" i="21"/>
  <c r="I16" i="21"/>
  <c r="J16" i="21"/>
  <c r="K16" i="21"/>
  <c r="L16" i="21"/>
  <c r="M16" i="21"/>
  <c r="N16" i="21"/>
  <c r="O16" i="21"/>
  <c r="B37" i="21"/>
  <c r="L37" i="21" s="1"/>
  <c r="C37" i="21"/>
  <c r="M37" i="21"/>
  <c r="C38" i="21"/>
  <c r="C40" i="21" s="1"/>
  <c r="F38" i="21"/>
  <c r="F40" i="21" s="1"/>
  <c r="E42" i="21" s="1"/>
  <c r="M38" i="21"/>
  <c r="B39" i="21"/>
  <c r="C39" i="21"/>
  <c r="M39" i="21" s="1"/>
  <c r="E40" i="21"/>
  <c r="I40" i="21"/>
  <c r="J40" i="21"/>
  <c r="I42" i="21" s="1"/>
  <c r="O40" i="21"/>
  <c r="P40" i="21"/>
  <c r="O42" i="21" s="1"/>
  <c r="R40" i="21"/>
  <c r="S40" i="21"/>
  <c r="R42" i="21" s="1"/>
  <c r="M41" i="21"/>
  <c r="D10" i="19"/>
  <c r="E10" i="19" s="1"/>
  <c r="F10" i="19" s="1"/>
  <c r="G10" i="19" s="1"/>
  <c r="H10" i="19" s="1"/>
  <c r="I10" i="19" s="1"/>
  <c r="J10" i="19" s="1"/>
  <c r="K10" i="19" s="1"/>
  <c r="L10" i="19" s="1"/>
  <c r="M10" i="19" s="1"/>
  <c r="N10" i="19" s="1"/>
  <c r="O10" i="19" s="1"/>
  <c r="C16" i="19"/>
  <c r="D12" i="19" s="1"/>
  <c r="D16" i="19" s="1"/>
  <c r="E12" i="19" s="1"/>
  <c r="E16" i="19" s="1"/>
  <c r="F12" i="19" s="1"/>
  <c r="F16" i="19" s="1"/>
  <c r="G16" i="19"/>
  <c r="H16" i="19"/>
  <c r="I16" i="19"/>
  <c r="J16" i="19"/>
  <c r="K16" i="19"/>
  <c r="L16" i="19"/>
  <c r="M16" i="19"/>
  <c r="N16" i="19"/>
  <c r="O16" i="19"/>
  <c r="B37" i="19"/>
  <c r="C37" i="19"/>
  <c r="L37" i="19"/>
  <c r="M37" i="19"/>
  <c r="C38" i="19"/>
  <c r="M38" i="19" s="1"/>
  <c r="F38" i="19"/>
  <c r="F40" i="19" s="1"/>
  <c r="E42" i="19" s="1"/>
  <c r="B39" i="19"/>
  <c r="L39" i="19" s="1"/>
  <c r="L40" i="19" s="1"/>
  <c r="C39" i="19"/>
  <c r="M39" i="19" s="1"/>
  <c r="B40" i="19"/>
  <c r="C40" i="19"/>
  <c r="E40" i="19"/>
  <c r="I40" i="19"/>
  <c r="J40" i="19"/>
  <c r="O40" i="19"/>
  <c r="P40" i="19"/>
  <c r="O42" i="19" s="1"/>
  <c r="R40" i="19"/>
  <c r="S40" i="19"/>
  <c r="R42" i="19" s="1"/>
  <c r="F41" i="19"/>
  <c r="M41" i="19" s="1"/>
  <c r="J41" i="19"/>
  <c r="P41" i="19"/>
  <c r="S41" i="19"/>
  <c r="B42" i="19"/>
  <c r="I42" i="19"/>
  <c r="D10" i="8"/>
  <c r="E10" i="8"/>
  <c r="F10" i="8"/>
  <c r="G10" i="8"/>
  <c r="H10" i="8" s="1"/>
  <c r="I10" i="8" s="1"/>
  <c r="J10" i="8" s="1"/>
  <c r="K10" i="8" s="1"/>
  <c r="L10" i="8" s="1"/>
  <c r="M10" i="8" s="1"/>
  <c r="N10" i="8" s="1"/>
  <c r="O10" i="8" s="1"/>
  <c r="C12" i="8"/>
  <c r="C16" i="8" s="1"/>
  <c r="G12" i="8"/>
  <c r="H12" i="8"/>
  <c r="I12" i="8"/>
  <c r="J12" i="8"/>
  <c r="J16" i="8" s="1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G16" i="8"/>
  <c r="M16" i="8"/>
  <c r="N16" i="8"/>
  <c r="O16" i="8"/>
  <c r="F37" i="8"/>
  <c r="G37" i="8"/>
  <c r="I37" i="8"/>
  <c r="J37" i="8"/>
  <c r="O37" i="8"/>
  <c r="P37" i="8"/>
  <c r="R37" i="8"/>
  <c r="S37" i="8"/>
  <c r="S40" i="8" s="1"/>
  <c r="J38" i="8"/>
  <c r="P38" i="8"/>
  <c r="S38" i="8"/>
  <c r="E39" i="8"/>
  <c r="F39" i="8"/>
  <c r="I39" i="8"/>
  <c r="J39" i="8"/>
  <c r="O39" i="8"/>
  <c r="P39" i="8"/>
  <c r="P40" i="8" s="1"/>
  <c r="O42" i="8" s="1"/>
  <c r="R39" i="8"/>
  <c r="R40" i="8" s="1"/>
  <c r="S39" i="8"/>
  <c r="O40" i="8"/>
  <c r="C41" i="8"/>
  <c r="B69" i="8"/>
  <c r="B70" i="8"/>
  <c r="D10" i="17"/>
  <c r="E10" i="17" s="1"/>
  <c r="F10" i="17" s="1"/>
  <c r="G10" i="17" s="1"/>
  <c r="H10" i="17"/>
  <c r="I10" i="17" s="1"/>
  <c r="J10" i="17" s="1"/>
  <c r="K10" i="17" s="1"/>
  <c r="L10" i="17" s="1"/>
  <c r="M10" i="17" s="1"/>
  <c r="N10" i="17" s="1"/>
  <c r="O10" i="17" s="1"/>
  <c r="D12" i="17"/>
  <c r="D16" i="17" s="1"/>
  <c r="E12" i="17"/>
  <c r="E16" i="17" s="1"/>
  <c r="F12" i="17"/>
  <c r="F16" i="17" s="1"/>
  <c r="C16" i="17"/>
  <c r="G16" i="17"/>
  <c r="H16" i="17"/>
  <c r="I16" i="17"/>
  <c r="J16" i="17"/>
  <c r="K16" i="17"/>
  <c r="L16" i="17"/>
  <c r="M16" i="17"/>
  <c r="N16" i="17"/>
  <c r="O16" i="17"/>
  <c r="B37" i="17"/>
  <c r="B40" i="17" s="1"/>
  <c r="C37" i="17"/>
  <c r="L37" i="17"/>
  <c r="C38" i="17"/>
  <c r="F38" i="17"/>
  <c r="M38" i="17"/>
  <c r="B39" i="17"/>
  <c r="C39" i="17"/>
  <c r="L39" i="17"/>
  <c r="M39" i="17"/>
  <c r="E40" i="17"/>
  <c r="F40" i="17"/>
  <c r="I40" i="17"/>
  <c r="J40" i="17"/>
  <c r="L40" i="17"/>
  <c r="O40" i="17"/>
  <c r="P40" i="17"/>
  <c r="R40" i="17"/>
  <c r="S40" i="17"/>
  <c r="F41" i="17"/>
  <c r="E42" i="17" s="1"/>
  <c r="J41" i="17"/>
  <c r="M41" i="17"/>
  <c r="P41" i="17"/>
  <c r="S41" i="17"/>
  <c r="O42" i="17"/>
  <c r="R42" i="17"/>
  <c r="D10" i="10"/>
  <c r="E10" i="10" s="1"/>
  <c r="F10" i="10" s="1"/>
  <c r="G10" i="10" s="1"/>
  <c r="H10" i="10" s="1"/>
  <c r="I10" i="10" s="1"/>
  <c r="J10" i="10"/>
  <c r="K10" i="10"/>
  <c r="L10" i="10"/>
  <c r="M10" i="10" s="1"/>
  <c r="N10" i="10" s="1"/>
  <c r="O10" i="10" s="1"/>
  <c r="P15" i="10"/>
  <c r="C16" i="10"/>
  <c r="D12" i="10" s="1"/>
  <c r="D16" i="10" s="1"/>
  <c r="E12" i="10" s="1"/>
  <c r="E16" i="10" s="1"/>
  <c r="F12" i="10" s="1"/>
  <c r="F16" i="10" s="1"/>
  <c r="G16" i="10"/>
  <c r="H16" i="10"/>
  <c r="I16" i="10"/>
  <c r="J16" i="10"/>
  <c r="K16" i="10"/>
  <c r="L16" i="10"/>
  <c r="M16" i="10"/>
  <c r="N16" i="10"/>
  <c r="O16" i="10"/>
  <c r="P16" i="10"/>
  <c r="B37" i="10"/>
  <c r="B40" i="10" s="1"/>
  <c r="C37" i="10"/>
  <c r="L37" i="10"/>
  <c r="L40" i="10" s="1"/>
  <c r="C38" i="10"/>
  <c r="M38" i="10" s="1"/>
  <c r="F38" i="10"/>
  <c r="B39" i="10"/>
  <c r="C39" i="10"/>
  <c r="M39" i="10" s="1"/>
  <c r="L39" i="10"/>
  <c r="E40" i="10"/>
  <c r="F40" i="10"/>
  <c r="I40" i="10"/>
  <c r="J40" i="10"/>
  <c r="O40" i="10"/>
  <c r="P40" i="10"/>
  <c r="R40" i="10"/>
  <c r="S40" i="10"/>
  <c r="F41" i="10"/>
  <c r="E42" i="10" s="1"/>
  <c r="J41" i="10"/>
  <c r="M41" i="10" s="1"/>
  <c r="P41" i="10"/>
  <c r="O42" i="10" s="1"/>
  <c r="S41" i="10"/>
  <c r="R42" i="10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C16" i="1"/>
  <c r="D12" i="1" s="1"/>
  <c r="D16" i="1"/>
  <c r="E12" i="1" s="1"/>
  <c r="G16" i="1"/>
  <c r="H16" i="1"/>
  <c r="I16" i="1"/>
  <c r="J16" i="1"/>
  <c r="K16" i="1"/>
  <c r="L16" i="1"/>
  <c r="M16" i="1"/>
  <c r="N16" i="1"/>
  <c r="O16" i="1"/>
  <c r="B37" i="1"/>
  <c r="C37" i="1"/>
  <c r="L37" i="1"/>
  <c r="L40" i="1" s="1"/>
  <c r="M37" i="1"/>
  <c r="C38" i="1"/>
  <c r="M38" i="1" s="1"/>
  <c r="F38" i="1"/>
  <c r="F40" i="1" s="1"/>
  <c r="E42" i="1" s="1"/>
  <c r="B39" i="1"/>
  <c r="C39" i="1"/>
  <c r="L39" i="1"/>
  <c r="M39" i="1"/>
  <c r="B40" i="1"/>
  <c r="E40" i="1"/>
  <c r="I40" i="1"/>
  <c r="J40" i="1"/>
  <c r="M40" i="1"/>
  <c r="L42" i="1" s="1"/>
  <c r="O40" i="1"/>
  <c r="P40" i="1"/>
  <c r="R40" i="1"/>
  <c r="S40" i="1"/>
  <c r="F41" i="1"/>
  <c r="J41" i="1"/>
  <c r="I42" i="1" s="1"/>
  <c r="M41" i="1"/>
  <c r="P41" i="1"/>
  <c r="P41" i="8" s="1"/>
  <c r="S41" i="1"/>
  <c r="D10" i="16"/>
  <c r="E10" i="16" s="1"/>
  <c r="F10" i="16" s="1"/>
  <c r="G10" i="16" s="1"/>
  <c r="H10" i="16" s="1"/>
  <c r="I10" i="16" s="1"/>
  <c r="J10" i="16" s="1"/>
  <c r="K10" i="16" s="1"/>
  <c r="L10" i="16" s="1"/>
  <c r="M10" i="16" s="1"/>
  <c r="N10" i="16" s="1"/>
  <c r="O10" i="16" s="1"/>
  <c r="C16" i="16"/>
  <c r="D12" i="16" s="1"/>
  <c r="D16" i="16" s="1"/>
  <c r="E12" i="16" s="1"/>
  <c r="E16" i="16" s="1"/>
  <c r="F12" i="16" s="1"/>
  <c r="F16" i="16" s="1"/>
  <c r="G16" i="16"/>
  <c r="H16" i="16"/>
  <c r="I16" i="16"/>
  <c r="J16" i="16"/>
  <c r="K16" i="16"/>
  <c r="L16" i="16"/>
  <c r="M16" i="16"/>
  <c r="N16" i="16"/>
  <c r="O16" i="16"/>
  <c r="B37" i="16"/>
  <c r="L37" i="16" s="1"/>
  <c r="C37" i="16"/>
  <c r="M37" i="16"/>
  <c r="C38" i="16"/>
  <c r="C40" i="16" s="1"/>
  <c r="B42" i="16" s="1"/>
  <c r="F38" i="16"/>
  <c r="B39" i="16"/>
  <c r="L39" i="16" s="1"/>
  <c r="C39" i="16"/>
  <c r="M39" i="16" s="1"/>
  <c r="B40" i="16"/>
  <c r="E40" i="16"/>
  <c r="F40" i="16"/>
  <c r="E42" i="16" s="1"/>
  <c r="I40" i="16"/>
  <c r="J40" i="16"/>
  <c r="O40" i="16"/>
  <c r="P40" i="16"/>
  <c r="O42" i="16" s="1"/>
  <c r="R40" i="16"/>
  <c r="S40" i="16"/>
  <c r="R42" i="16" s="1"/>
  <c r="F41" i="16"/>
  <c r="M41" i="16" s="1"/>
  <c r="J41" i="16"/>
  <c r="P41" i="16"/>
  <c r="S41" i="16"/>
  <c r="I42" i="16"/>
  <c r="D10" i="11"/>
  <c r="E10" i="11"/>
  <c r="F10" i="11"/>
  <c r="G10" i="11" s="1"/>
  <c r="H10" i="11" s="1"/>
  <c r="I10" i="11" s="1"/>
  <c r="J10" i="11" s="1"/>
  <c r="K10" i="11" s="1"/>
  <c r="L10" i="11" s="1"/>
  <c r="M10" i="11" s="1"/>
  <c r="N10" i="11" s="1"/>
  <c r="O10" i="11" s="1"/>
  <c r="D12" i="11"/>
  <c r="D16" i="11" s="1"/>
  <c r="E12" i="11" s="1"/>
  <c r="P15" i="11"/>
  <c r="C16" i="11"/>
  <c r="E16" i="11"/>
  <c r="F12" i="11" s="1"/>
  <c r="F16" i="11" s="1"/>
  <c r="G16" i="11"/>
  <c r="H16" i="11"/>
  <c r="I16" i="11"/>
  <c r="J16" i="11"/>
  <c r="K16" i="11"/>
  <c r="L16" i="11"/>
  <c r="M16" i="11"/>
  <c r="N16" i="11"/>
  <c r="O16" i="11"/>
  <c r="P16" i="11"/>
  <c r="B37" i="11"/>
  <c r="L37" i="11" s="1"/>
  <c r="L40" i="11" s="1"/>
  <c r="C37" i="11"/>
  <c r="M37" i="11"/>
  <c r="C38" i="11"/>
  <c r="C40" i="11" s="1"/>
  <c r="B42" i="11" s="1"/>
  <c r="F38" i="11"/>
  <c r="F40" i="11" s="1"/>
  <c r="E42" i="11" s="1"/>
  <c r="B39" i="11"/>
  <c r="L39" i="11" s="1"/>
  <c r="C39" i="11"/>
  <c r="M39" i="11" s="1"/>
  <c r="B40" i="11"/>
  <c r="E40" i="11"/>
  <c r="I40" i="11"/>
  <c r="J40" i="11"/>
  <c r="O40" i="11"/>
  <c r="P40" i="11"/>
  <c r="O42" i="11" s="1"/>
  <c r="R40" i="11"/>
  <c r="S40" i="11"/>
  <c r="R42" i="11" s="1"/>
  <c r="F41" i="11"/>
  <c r="M41" i="11" s="1"/>
  <c r="J41" i="11"/>
  <c r="P41" i="11"/>
  <c r="S41" i="11"/>
  <c r="I42" i="11"/>
  <c r="D10" i="23"/>
  <c r="E10" i="23"/>
  <c r="F10" i="23"/>
  <c r="G10" i="23"/>
  <c r="H10" i="23" s="1"/>
  <c r="I10" i="23" s="1"/>
  <c r="J10" i="23" s="1"/>
  <c r="K10" i="23" s="1"/>
  <c r="L10" i="23" s="1"/>
  <c r="M10" i="23" s="1"/>
  <c r="N10" i="23" s="1"/>
  <c r="O10" i="23" s="1"/>
  <c r="D12" i="23"/>
  <c r="D16" i="23" s="1"/>
  <c r="E12" i="23" s="1"/>
  <c r="E16" i="23" s="1"/>
  <c r="F12" i="23" s="1"/>
  <c r="F16" i="23" s="1"/>
  <c r="C16" i="23"/>
  <c r="G16" i="23"/>
  <c r="H16" i="23"/>
  <c r="I16" i="23"/>
  <c r="J16" i="23"/>
  <c r="K16" i="23"/>
  <c r="L16" i="23"/>
  <c r="M16" i="23"/>
  <c r="N16" i="23"/>
  <c r="O16" i="23"/>
  <c r="B37" i="23"/>
  <c r="C37" i="23"/>
  <c r="M37" i="23" s="1"/>
  <c r="E37" i="23"/>
  <c r="E37" i="8" s="1"/>
  <c r="E40" i="8" s="1"/>
  <c r="C38" i="23"/>
  <c r="F38" i="23"/>
  <c r="M38" i="23" s="1"/>
  <c r="B39" i="23"/>
  <c r="L39" i="23" s="1"/>
  <c r="C39" i="23"/>
  <c r="M39" i="23" s="1"/>
  <c r="C40" i="23"/>
  <c r="E40" i="23"/>
  <c r="I40" i="23"/>
  <c r="J40" i="23"/>
  <c r="O40" i="23"/>
  <c r="P40" i="23"/>
  <c r="O42" i="23" s="1"/>
  <c r="R40" i="23"/>
  <c r="S40" i="23"/>
  <c r="R42" i="23" s="1"/>
  <c r="F41" i="23"/>
  <c r="M41" i="23" s="1"/>
  <c r="J41" i="23"/>
  <c r="P41" i="23"/>
  <c r="S41" i="23"/>
  <c r="B42" i="23"/>
  <c r="I42" i="23"/>
  <c r="D10" i="13"/>
  <c r="E10" i="13" s="1"/>
  <c r="F10" i="13" s="1"/>
  <c r="G10" i="13"/>
  <c r="H10" i="13" s="1"/>
  <c r="I10" i="13" s="1"/>
  <c r="J10" i="13" s="1"/>
  <c r="K10" i="13" s="1"/>
  <c r="L10" i="13" s="1"/>
  <c r="M10" i="13" s="1"/>
  <c r="N10" i="13" s="1"/>
  <c r="O10" i="13" s="1"/>
  <c r="D12" i="13"/>
  <c r="D16" i="13" s="1"/>
  <c r="E12" i="13"/>
  <c r="E16" i="13" s="1"/>
  <c r="F12" i="13" s="1"/>
  <c r="F16" i="13" s="1"/>
  <c r="C16" i="13"/>
  <c r="G16" i="13"/>
  <c r="H16" i="13"/>
  <c r="I16" i="13"/>
  <c r="J16" i="13"/>
  <c r="K16" i="13"/>
  <c r="L16" i="13"/>
  <c r="M16" i="13"/>
  <c r="N16" i="13"/>
  <c r="O16" i="13"/>
  <c r="B37" i="13"/>
  <c r="C37" i="13"/>
  <c r="C38" i="13"/>
  <c r="F38" i="13"/>
  <c r="M38" i="13"/>
  <c r="B39" i="13"/>
  <c r="L39" i="13" s="1"/>
  <c r="C39" i="13"/>
  <c r="M39" i="13" s="1"/>
  <c r="E40" i="13"/>
  <c r="F40" i="13"/>
  <c r="I40" i="13"/>
  <c r="J40" i="13"/>
  <c r="O40" i="13"/>
  <c r="P40" i="13"/>
  <c r="R40" i="13"/>
  <c r="S40" i="13"/>
  <c r="F41" i="13"/>
  <c r="M41" i="13" s="1"/>
  <c r="J41" i="13"/>
  <c r="P41" i="13"/>
  <c r="S41" i="13"/>
  <c r="O42" i="13"/>
  <c r="R42" i="13"/>
  <c r="D10" i="12"/>
  <c r="E10" i="12" s="1"/>
  <c r="F10" i="12" s="1"/>
  <c r="G10" i="12" s="1"/>
  <c r="H10" i="12" s="1"/>
  <c r="I10" i="12"/>
  <c r="J10" i="12" s="1"/>
  <c r="K10" i="12" s="1"/>
  <c r="L10" i="12" s="1"/>
  <c r="M10" i="12" s="1"/>
  <c r="N10" i="12" s="1"/>
  <c r="O10" i="12" s="1"/>
  <c r="E12" i="12"/>
  <c r="E16" i="12" s="1"/>
  <c r="F12" i="12"/>
  <c r="F16" i="12" s="1"/>
  <c r="C16" i="12"/>
  <c r="D12" i="12" s="1"/>
  <c r="D16" i="12" s="1"/>
  <c r="G16" i="12"/>
  <c r="H16" i="12"/>
  <c r="I16" i="12"/>
  <c r="J16" i="12"/>
  <c r="K16" i="12"/>
  <c r="L16" i="12"/>
  <c r="M16" i="12"/>
  <c r="N16" i="12"/>
  <c r="O16" i="12"/>
  <c r="B37" i="12"/>
  <c r="C37" i="12"/>
  <c r="C40" i="12" s="1"/>
  <c r="B42" i="12" s="1"/>
  <c r="L37" i="12"/>
  <c r="C38" i="12"/>
  <c r="M38" i="12" s="1"/>
  <c r="F38" i="12"/>
  <c r="B39" i="12"/>
  <c r="C39" i="12"/>
  <c r="L39" i="12"/>
  <c r="M39" i="12"/>
  <c r="B40" i="12"/>
  <c r="E40" i="12"/>
  <c r="F40" i="12"/>
  <c r="I40" i="12"/>
  <c r="J40" i="12"/>
  <c r="I42" i="12" s="1"/>
  <c r="L40" i="12"/>
  <c r="O40" i="12"/>
  <c r="P40" i="12"/>
  <c r="R40" i="12"/>
  <c r="S40" i="12"/>
  <c r="F41" i="12"/>
  <c r="E42" i="12" s="1"/>
  <c r="J41" i="12"/>
  <c r="M41" i="12"/>
  <c r="P41" i="12"/>
  <c r="O42" i="12" s="1"/>
  <c r="S41" i="12"/>
  <c r="R42" i="12" s="1"/>
  <c r="D10" i="15"/>
  <c r="E10" i="15"/>
  <c r="F10" i="15" s="1"/>
  <c r="G10" i="15" s="1"/>
  <c r="H10" i="15" s="1"/>
  <c r="I10" i="15" s="1"/>
  <c r="J10" i="15" s="1"/>
  <c r="K10" i="15"/>
  <c r="L10" i="15" s="1"/>
  <c r="M10" i="15" s="1"/>
  <c r="N10" i="15" s="1"/>
  <c r="O10" i="15" s="1"/>
  <c r="C16" i="15"/>
  <c r="D12" i="15" s="1"/>
  <c r="D16" i="15"/>
  <c r="E12" i="15" s="1"/>
  <c r="E16" i="15" s="1"/>
  <c r="F12" i="15" s="1"/>
  <c r="F16" i="15" s="1"/>
  <c r="G16" i="15"/>
  <c r="H16" i="15"/>
  <c r="I16" i="15"/>
  <c r="J16" i="15"/>
  <c r="K16" i="15"/>
  <c r="L16" i="15"/>
  <c r="M16" i="15"/>
  <c r="N16" i="15"/>
  <c r="O16" i="15"/>
  <c r="B37" i="15"/>
  <c r="C37" i="15"/>
  <c r="L37" i="15"/>
  <c r="L40" i="15" s="1"/>
  <c r="M37" i="15"/>
  <c r="C38" i="15"/>
  <c r="F38" i="15"/>
  <c r="F40" i="15" s="1"/>
  <c r="B39" i="15"/>
  <c r="C39" i="15"/>
  <c r="L39" i="15"/>
  <c r="M39" i="15"/>
  <c r="B40" i="15"/>
  <c r="C40" i="15"/>
  <c r="E40" i="15"/>
  <c r="I40" i="15"/>
  <c r="J40" i="15"/>
  <c r="O40" i="15"/>
  <c r="P40" i="15"/>
  <c r="O42" i="15" s="1"/>
  <c r="R40" i="15"/>
  <c r="S40" i="15"/>
  <c r="F41" i="15"/>
  <c r="J41" i="15"/>
  <c r="M41" i="15"/>
  <c r="P41" i="15"/>
  <c r="S41" i="15"/>
  <c r="R42" i="15" s="1"/>
  <c r="B42" i="15"/>
  <c r="E42" i="15"/>
  <c r="I42" i="15"/>
  <c r="D10" i="9"/>
  <c r="E10" i="9"/>
  <c r="F10" i="9"/>
  <c r="G10" i="9" s="1"/>
  <c r="H10" i="9" s="1"/>
  <c r="I10" i="9" s="1"/>
  <c r="J10" i="9" s="1"/>
  <c r="K10" i="9" s="1"/>
  <c r="L10" i="9" s="1"/>
  <c r="M10" i="9" s="1"/>
  <c r="N10" i="9" s="1"/>
  <c r="O10" i="9" s="1"/>
  <c r="C16" i="9"/>
  <c r="D12" i="9" s="1"/>
  <c r="D16" i="9" s="1"/>
  <c r="E12" i="9" s="1"/>
  <c r="E16" i="9"/>
  <c r="F12" i="9" s="1"/>
  <c r="F16" i="9" s="1"/>
  <c r="G16" i="9"/>
  <c r="H16" i="9"/>
  <c r="I16" i="9"/>
  <c r="J16" i="9"/>
  <c r="K16" i="9"/>
  <c r="L16" i="9"/>
  <c r="M16" i="9"/>
  <c r="N16" i="9"/>
  <c r="O16" i="9"/>
  <c r="B37" i="9"/>
  <c r="L37" i="9" s="1"/>
  <c r="C37" i="9"/>
  <c r="M37" i="9" s="1"/>
  <c r="C38" i="9"/>
  <c r="C40" i="9" s="1"/>
  <c r="B42" i="9" s="1"/>
  <c r="F38" i="9"/>
  <c r="F40" i="9" s="1"/>
  <c r="E42" i="9" s="1"/>
  <c r="B39" i="9"/>
  <c r="C39" i="9"/>
  <c r="M39" i="9" s="1"/>
  <c r="E40" i="9"/>
  <c r="I40" i="9"/>
  <c r="J40" i="9"/>
  <c r="O40" i="9"/>
  <c r="P40" i="9"/>
  <c r="O42" i="9" s="1"/>
  <c r="R40" i="9"/>
  <c r="S40" i="9"/>
  <c r="R42" i="9" s="1"/>
  <c r="F41" i="9"/>
  <c r="J41" i="9"/>
  <c r="P41" i="9"/>
  <c r="S41" i="9"/>
  <c r="I42" i="9"/>
  <c r="L39" i="9" l="1"/>
  <c r="L40" i="9" s="1"/>
  <c r="B40" i="9"/>
  <c r="M40" i="15"/>
  <c r="L42" i="15" s="1"/>
  <c r="L37" i="13"/>
  <c r="L40" i="13" s="1"/>
  <c r="B40" i="13"/>
  <c r="F40" i="23"/>
  <c r="E42" i="23" s="1"/>
  <c r="M38" i="16"/>
  <c r="I42" i="10"/>
  <c r="J41" i="8"/>
  <c r="J40" i="8"/>
  <c r="I42" i="8" s="1"/>
  <c r="H16" i="8"/>
  <c r="M40" i="19"/>
  <c r="L42" i="19" s="1"/>
  <c r="M38" i="9"/>
  <c r="M40" i="9" s="1"/>
  <c r="L42" i="9" s="1"/>
  <c r="M40" i="23"/>
  <c r="L42" i="23" s="1"/>
  <c r="M38" i="11"/>
  <c r="O42" i="1"/>
  <c r="C37" i="8"/>
  <c r="F38" i="8"/>
  <c r="F40" i="8" s="1"/>
  <c r="E42" i="8" s="1"/>
  <c r="I40" i="8"/>
  <c r="L39" i="21"/>
  <c r="L40" i="21" s="1"/>
  <c r="B40" i="21"/>
  <c r="M38" i="20"/>
  <c r="L37" i="23"/>
  <c r="L40" i="23" s="1"/>
  <c r="B40" i="23"/>
  <c r="S41" i="8"/>
  <c r="R42" i="8" s="1"/>
  <c r="R42" i="1"/>
  <c r="C38" i="8"/>
  <c r="M38" i="8" s="1"/>
  <c r="M40" i="16"/>
  <c r="L42" i="16" s="1"/>
  <c r="M37" i="10"/>
  <c r="M40" i="10" s="1"/>
  <c r="L42" i="10" s="1"/>
  <c r="C40" i="10"/>
  <c r="B42" i="10" s="1"/>
  <c r="I42" i="17"/>
  <c r="M37" i="12"/>
  <c r="M40" i="12" s="1"/>
  <c r="L42" i="12" s="1"/>
  <c r="M40" i="11"/>
  <c r="L42" i="11" s="1"/>
  <c r="B39" i="8"/>
  <c r="L39" i="8" s="1"/>
  <c r="E16" i="1"/>
  <c r="F12" i="1" s="1"/>
  <c r="E12" i="8"/>
  <c r="E16" i="8" s="1"/>
  <c r="I42" i="13"/>
  <c r="L40" i="16"/>
  <c r="D12" i="8"/>
  <c r="D16" i="8" s="1"/>
  <c r="K16" i="8"/>
  <c r="M40" i="21"/>
  <c r="L42" i="21" s="1"/>
  <c r="M37" i="22"/>
  <c r="M40" i="22" s="1"/>
  <c r="L42" i="22" s="1"/>
  <c r="B37" i="8"/>
  <c r="M40" i="20"/>
  <c r="L42" i="20" s="1"/>
  <c r="M41" i="9"/>
  <c r="F41" i="8"/>
  <c r="C39" i="8"/>
  <c r="M39" i="8" s="1"/>
  <c r="M38" i="15"/>
  <c r="E42" i="13"/>
  <c r="M37" i="13"/>
  <c r="M40" i="13" s="1"/>
  <c r="L42" i="13" s="1"/>
  <c r="C40" i="13"/>
  <c r="B42" i="13" s="1"/>
  <c r="C40" i="1"/>
  <c r="B42" i="1" s="1"/>
  <c r="M37" i="17"/>
  <c r="M40" i="17" s="1"/>
  <c r="L42" i="17" s="1"/>
  <c r="C40" i="17"/>
  <c r="B42" i="17" s="1"/>
  <c r="L16" i="8"/>
  <c r="I16" i="8"/>
  <c r="F16" i="1" l="1"/>
  <c r="F12" i="8"/>
  <c r="F16" i="8" s="1"/>
  <c r="L37" i="8"/>
  <c r="L40" i="8" s="1"/>
  <c r="B40" i="8"/>
  <c r="M37" i="8"/>
  <c r="M40" i="8" s="1"/>
  <c r="C40" i="8"/>
  <c r="B42" i="8" s="1"/>
  <c r="M41" i="8"/>
  <c r="L42" i="8" l="1"/>
</calcChain>
</file>

<file path=xl/sharedStrings.xml><?xml version="1.0" encoding="utf-8"?>
<sst xmlns="http://schemas.openxmlformats.org/spreadsheetml/2006/main" count="945" uniqueCount="61">
  <si>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</si>
  <si>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</si>
  <si>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</si>
  <si>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</si>
  <si>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</si>
  <si>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</si>
  <si>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</si>
  <si>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</si>
  <si>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</si>
  <si>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</si>
  <si>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</si>
  <si>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</si>
  <si>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</si>
  <si>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</si>
  <si>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</si>
  <si>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# of Transactions</t>
  </si>
  <si>
    <t>Executions</t>
  </si>
  <si>
    <t>Budget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</si>
  <si>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</si>
  <si>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</si>
  <si>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</si>
  <si>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</si>
  <si>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</si>
  <si>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</si>
  <si>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</si>
  <si>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</si>
  <si>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Forward Quarters</t>
  </si>
  <si>
    <t>$ Coverage</t>
  </si>
  <si>
    <t>1Q01</t>
  </si>
  <si>
    <t>Team:</t>
  </si>
  <si>
    <t>Week</t>
  </si>
  <si>
    <t>East Midstream</t>
  </si>
  <si>
    <t>3Q00</t>
  </si>
  <si>
    <t>4Q00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</si>
  <si>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</si>
  <si>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</si>
  <si>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</si>
  <si>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</si>
  <si>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</si>
  <si>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</si>
  <si>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</si>
  <si>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</si>
  <si>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</si>
  <si>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</si>
  <si>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</si>
  <si>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</si>
  <si>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</si>
  <si>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</si>
  <si>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</si>
  <si>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</si>
  <si>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</si>
  <si>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</si>
  <si>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Upstream Originations</t>
  </si>
  <si>
    <t>HPL and LRC</t>
  </si>
  <si>
    <t>Generation Investments</t>
  </si>
  <si>
    <t>2Q01</t>
  </si>
  <si>
    <t>Weekly Summary - 2Q00 through 2Q01</t>
  </si>
  <si>
    <t>YTD</t>
  </si>
  <si>
    <t>Total Year</t>
  </si>
  <si>
    <t>Quarterly Summary ($ millions)</t>
  </si>
  <si>
    <t>Results based on Activity through July 27,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</si>
</sst>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  <numFmt numFmtId="172" formatCode="_(* #,##0.000_);_(* \(#,##0.000\);_(* &quot;-&quot;??_);_(@_)"/>
  </numFmts>
  <fonts count="22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1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3" fillId="0" borderId="5" xfId="1" applyNumberFormat="1" applyFont="1" applyBorder="1"/>
    <xf numFmtId="0" fontId="3" fillId="0" borderId="3" xfId="0" applyFont="1" applyBorder="1" applyAlignment="1">
      <alignment horizontal="center"/>
    </xf>
    <xf numFmtId="167" fontId="5" fillId="0" borderId="5" xfId="2" applyNumberFormat="1" applyFont="1" applyBorder="1"/>
    <xf numFmtId="164" fontId="5" fillId="0" borderId="2" xfId="2" applyNumberFormat="1" applyFont="1" applyBorder="1" applyAlignment="1">
      <alignment horizontal="center"/>
    </xf>
    <xf numFmtId="166" fontId="3" fillId="0" borderId="4" xfId="1" applyNumberFormat="1" applyFont="1" applyBorder="1"/>
    <xf numFmtId="166" fontId="3" fillId="0" borderId="5" xfId="1" applyNumberFormat="1" applyFont="1" applyBorder="1" applyAlignment="1">
      <alignment horizontal="center"/>
    </xf>
    <xf numFmtId="167" fontId="3" fillId="0" borderId="5" xfId="2" applyNumberFormat="1" applyFont="1" applyBorder="1"/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11" fillId="0" borderId="0" xfId="0" applyFont="1"/>
    <xf numFmtId="0" fontId="12" fillId="0" borderId="0" xfId="0" applyFont="1" applyFill="1"/>
    <xf numFmtId="0" fontId="13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1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8" xfId="0" applyNumberFormat="1" applyFont="1" applyBorder="1" applyAlignment="1">
      <alignment horizontal="center"/>
    </xf>
    <xf numFmtId="167" fontId="3" fillId="0" borderId="4" xfId="1" applyNumberFormat="1" applyFont="1" applyBorder="1"/>
    <xf numFmtId="0" fontId="17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6" fillId="0" borderId="0" xfId="3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0" fillId="0" borderId="0" xfId="3" applyFont="1" applyFill="1" applyBorder="1" applyAlignment="1">
      <alignment horizontal="center"/>
    </xf>
    <xf numFmtId="166" fontId="3" fillId="0" borderId="5" xfId="1" applyNumberFormat="1" applyFont="1" applyFill="1" applyBorder="1"/>
    <xf numFmtId="41" fontId="19" fillId="0" borderId="0" xfId="0" applyNumberFormat="1" applyFont="1"/>
    <xf numFmtId="166" fontId="3" fillId="0" borderId="5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166" fontId="3" fillId="0" borderId="4" xfId="1" applyNumberFormat="1" applyFont="1" applyFill="1" applyBorder="1"/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1" xfId="0" applyNumberFormat="1" applyFont="1" applyFill="1" applyBorder="1"/>
    <xf numFmtId="0" fontId="3" fillId="0" borderId="0" xfId="0" applyFont="1" applyFill="1"/>
    <xf numFmtId="41" fontId="5" fillId="0" borderId="1" xfId="0" applyNumberFormat="1" applyFont="1" applyFill="1" applyBorder="1" applyProtection="1">
      <protection locked="0"/>
    </xf>
    <xf numFmtId="167" fontId="5" fillId="0" borderId="5" xfId="2" applyNumberFormat="1" applyFont="1" applyFill="1" applyBorder="1"/>
    <xf numFmtId="0" fontId="5" fillId="0" borderId="0" xfId="2" applyNumberFormat="1" applyFont="1" applyFill="1"/>
    <xf numFmtId="164" fontId="5" fillId="0" borderId="2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167" fontId="21" fillId="0" borderId="5" xfId="2" applyNumberFormat="1" applyFont="1" applyFill="1" applyBorder="1"/>
    <xf numFmtId="167" fontId="21" fillId="0" borderId="5" xfId="2" applyNumberFormat="1" applyFont="1" applyBorder="1"/>
    <xf numFmtId="166" fontId="21" fillId="0" borderId="5" xfId="2" applyNumberFormat="1" applyFont="1" applyBorder="1"/>
    <xf numFmtId="0" fontId="5" fillId="0" borderId="8" xfId="0" applyFont="1" applyFill="1" applyBorder="1" applyAlignment="1">
      <alignment horizontal="center"/>
    </xf>
    <xf numFmtId="164" fontId="3" fillId="0" borderId="0" xfId="2" applyNumberFormat="1" applyFont="1" applyFill="1"/>
    <xf numFmtId="166" fontId="3" fillId="0" borderId="0" xfId="1" applyNumberFormat="1" applyFont="1" applyFill="1"/>
    <xf numFmtId="0" fontId="3" fillId="0" borderId="1" xfId="0" applyFont="1" applyFill="1" applyBorder="1"/>
    <xf numFmtId="164" fontId="5" fillId="0" borderId="1" xfId="2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20" fillId="0" borderId="0" xfId="0" applyFont="1" applyFill="1"/>
    <xf numFmtId="41" fontId="5" fillId="0" borderId="0" xfId="0" applyNumberFormat="1" applyFont="1" applyFill="1"/>
    <xf numFmtId="41" fontId="19" fillId="0" borderId="0" xfId="0" applyNumberFormat="1" applyFont="1" applyFill="1"/>
    <xf numFmtId="172" fontId="3" fillId="0" borderId="0" xfId="0" applyNumberFormat="1" applyFont="1" applyBorder="1"/>
    <xf numFmtId="1" fontId="3" fillId="0" borderId="3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3" fillId="0" borderId="0" xfId="0" applyNumberFormat="1" applyFont="1" applyFill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22" fontId="11" fillId="0" borderId="0" xfId="0" applyNumberFormat="1" applyFont="1" applyAlignment="1">
      <alignment horizontal="left"/>
    </xf>
    <xf numFmtId="9" fontId="16" fillId="2" borderId="11" xfId="3" applyFont="1" applyFill="1" applyBorder="1" applyAlignment="1">
      <alignment horizontal="center"/>
    </xf>
    <xf numFmtId="9" fontId="16" fillId="2" borderId="12" xfId="3" applyFont="1" applyFill="1" applyBorder="1" applyAlignment="1">
      <alignment horizontal="center"/>
    </xf>
    <xf numFmtId="9" fontId="10" fillId="2" borderId="11" xfId="3" applyFont="1" applyFill="1" applyBorder="1" applyAlignment="1">
      <alignment horizontal="center"/>
    </xf>
    <xf numFmtId="9" fontId="10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43661191954234"/>
          <c:y val="3.0661411643952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71540703670632E-2"/>
          <c:y val="0.10613565569060467"/>
          <c:w val="0.92055837516002226"/>
          <c:h val="0.757101010592979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967329887102699E-3"/>
                  <c:y val="2.092264456085557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8727101044255789E-3"/>
                  <c:y val="1.28257586737852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48687220140888E-3"/>
                  <c:y val="7.217307769261549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889703476290538E-4"/>
                  <c:y val="1.737622869502020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0448741504783809E-3"/>
                  <c:y val="5.992003452838123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2.1486915316253352E-3"/>
                  <c:y val="4.219249204916675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(Consol!$B$35,Consol!$E$35,Consol!$I$35,Consol!$L$35,Consol!$O$35,Consol!$R$35)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(Consol!$C$41,Consol!$F$41,Consol!$J$41,Consol!$M$41,Consol!$P$41,Consol!$S$41)</c:f>
              <c:numCache>
                <c:formatCode>_(* #,##0.0_);_(* \(#,##0.0\);_(* "-"?_);_(@_)</c:formatCode>
                <c:ptCount val="6"/>
                <c:pt idx="0">
                  <c:v>168.39500000000001</c:v>
                </c:pt>
                <c:pt idx="1">
                  <c:v>204.42950000000002</c:v>
                </c:pt>
                <c:pt idx="2">
                  <c:v>234.405</c:v>
                </c:pt>
                <c:pt idx="3">
                  <c:v>607.22950000000003</c:v>
                </c:pt>
                <c:pt idx="4">
                  <c:v>201.63385</c:v>
                </c:pt>
                <c:pt idx="5">
                  <c:v>227.32974999999999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88608"/>
        <c:axId val="141589168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1.5967329887102699E-3"/>
                  <c:y val="-7.7763714144296614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0448698389938782E-3"/>
                  <c:y val="7.779092447867563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208469547091872E-3"/>
                  <c:y val="4.293022734552787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889703476290538E-4"/>
                  <c:y val="9.8807432961752206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8727144159100817E-3"/>
                  <c:y val="1.015135510508291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7.8235416622052245E-4"/>
                  <c:y val="1.866980188514832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(Consol!$B$35,Consol!$E$35,Consol!$I$35,Consol!$L$35,Consol!$O$35,Consol!$R$35)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(Consol!$C$40,Consol!$F$40,Consol!$J$40,Consol!$M$40,Consol!$P$40,Consol!$S$40)</c:f>
              <c:numCache>
                <c:formatCode>_(* #,##0.0_);_(* \(#,##0.0\);_(* "-"?_);_(@_)</c:formatCode>
                <c:ptCount val="6"/>
                <c:pt idx="0">
                  <c:v>217.71599999999998</c:v>
                </c:pt>
                <c:pt idx="1">
                  <c:v>281.87600000000003</c:v>
                </c:pt>
                <c:pt idx="2">
                  <c:v>355.15300000000002</c:v>
                </c:pt>
                <c:pt idx="3">
                  <c:v>854.745</c:v>
                </c:pt>
                <c:pt idx="4">
                  <c:v>119.9</c:v>
                </c:pt>
                <c:pt idx="5">
                  <c:v>15.5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89728"/>
        <c:axId val="141590288"/>
      </c:barChart>
      <c:catAx>
        <c:axId val="1415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9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589168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88608"/>
        <c:crosses val="autoZero"/>
        <c:crossBetween val="between"/>
        <c:majorUnit val="100"/>
      </c:valAx>
      <c:catAx>
        <c:axId val="1415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590288"/>
        <c:crosses val="autoZero"/>
        <c:auto val="1"/>
        <c:lblAlgn val="ctr"/>
        <c:lblOffset val="100"/>
        <c:noMultiLvlLbl val="0"/>
      </c:catAx>
      <c:valAx>
        <c:axId val="141590288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1589728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613998625285274"/>
          <c:y val="0.94578662070961039"/>
          <c:w val="0.2160663092776671"/>
          <c:h val="4.71714025291576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81043010020826E-2"/>
          <c:y val="0.13412201300976787"/>
          <c:w val="0.94634373862636434"/>
          <c:h val="0.687081189453547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7907890923956"/>
                  <c:y val="0.69884627831405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683527939253121"/>
                  <c:y val="0.69649326054195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3296178069522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55060615867167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67296308282094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8002213613724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Originations'!$B$35,' Upstream Originations'!$E$35,' Upstream Originations'!$I$35,' Upstream Originations'!$L$35,' Upstream Originations'!$O$35,' Upstream Originations'!$R$35)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 Upstream Originations'!$C$41,' Upstream Originations'!$F$41,' Upstream Originations'!$J$41,' Upstream Originations'!$M$41,' Upstream Originations'!$P$41,' Upstream Originations'!$S$41)</c:f>
              <c:numCache>
                <c:formatCode>_(* #,##0.0_);_(* \(#,##0.0\);_(* "-"?_);_(@_)</c:formatCode>
                <c:ptCount val="6"/>
                <c:pt idx="0">
                  <c:v>18.422999999999998</c:v>
                </c:pt>
                <c:pt idx="1">
                  <c:v>20.614999999999998</c:v>
                </c:pt>
                <c:pt idx="2">
                  <c:v>21.355</c:v>
                </c:pt>
                <c:pt idx="3">
                  <c:v>60.393000000000001</c:v>
                </c:pt>
                <c:pt idx="4">
                  <c:v>24.871050000000004</c:v>
                </c:pt>
                <c:pt idx="5">
                  <c:v>24.871050000000004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844736"/>
        <c:axId val="142845296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61884367406261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63296178069522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68708118945354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42119018120611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72943550935136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62377758160785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Originations'!$B$35,' Upstream Originations'!$E$35,' Upstream Originations'!$I$35,' Upstream Originations'!$L$35,' Upstream Originations'!$O$35,' Upstream Originations'!$R$35)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 Upstream Originations'!$C$40,' Upstream Originations'!$F$40,' Upstream Originations'!$J$40,' Upstream Originations'!$M$40,' Upstream Originations'!$P$40,' Upstream Originations'!$S$40)</c:f>
              <c:numCache>
                <c:formatCode>_(* #,##0.0_);_(* \(#,##0.0\);_(* "-"?_);_(@_)</c:formatCode>
                <c:ptCount val="6"/>
                <c:pt idx="0">
                  <c:v>41.645000000000003</c:v>
                </c:pt>
                <c:pt idx="1">
                  <c:v>38.497999999999998</c:v>
                </c:pt>
                <c:pt idx="2">
                  <c:v>17.937000000000001</c:v>
                </c:pt>
                <c:pt idx="3">
                  <c:v>98.080000000000013</c:v>
                </c:pt>
                <c:pt idx="4">
                  <c:v>9.4</c:v>
                </c:pt>
                <c:pt idx="5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845856"/>
        <c:axId val="142846416"/>
      </c:barChart>
      <c:catAx>
        <c:axId val="1428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5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529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4736"/>
        <c:crosses val="autoZero"/>
        <c:crossBetween val="between"/>
        <c:majorUnit val="20"/>
      </c:valAx>
      <c:catAx>
        <c:axId val="1428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846416"/>
        <c:crosses val="autoZero"/>
        <c:auto val="1"/>
        <c:lblAlgn val="ctr"/>
        <c:lblOffset val="100"/>
        <c:noMultiLvlLbl val="0"/>
      </c:catAx>
      <c:valAx>
        <c:axId val="142846416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2845856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67450728340624"/>
          <c:y val="0.92944201997997022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4319698138727521"/>
          <c:w val="0.94554243148104145"/>
          <c:h val="0.678425042965943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923920082849995"/>
                  <c:y val="0.7112899239400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61992602478878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59861033202877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7089424324419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089424324419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('HPL&amp;LRC'!$B$35,'HPL&amp;LRC'!$E$35,'HPL&amp;LRC'!$I$35,'HPL&amp;LRC'!$L$35,'HPL&amp;LRC'!$O$35,'HPL&amp;LRC'!$R$35)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('HPL&amp;LRC'!$C$41,'HPL&amp;LRC'!$F$41,'HPL&amp;LRC'!$J$41,'HPL&amp;LRC'!$M$41,'HPL&amp;LRC'!$P$41,'HPL&amp;LRC'!$S$41)</c:f>
              <c:numCache>
                <c:formatCode>_(* #,##0.0_);_(* \(#,##0.0\);_(* "-"?_);_(@_)</c:formatCode>
                <c:ptCount val="6"/>
                <c:pt idx="0">
                  <c:v>12.436</c:v>
                </c:pt>
                <c:pt idx="1">
                  <c:v>11.968</c:v>
                </c:pt>
                <c:pt idx="2">
                  <c:v>26.841000000000001</c:v>
                </c:pt>
                <c:pt idx="3">
                  <c:v>51.245000000000005</c:v>
                </c:pt>
                <c:pt idx="4">
                  <c:v>16.788600000000002</c:v>
                </c:pt>
                <c:pt idx="5">
                  <c:v>16.788600000000002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58560"/>
        <c:axId val="248359120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6668758547518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5964511098072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741807313416048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4086517899551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('HPL&amp;LRC'!$B$35,'HPL&amp;LRC'!$E$35,'HPL&amp;LRC'!$I$35,'HPL&amp;LRC'!$L$35,'HPL&amp;LRC'!$O$35,'HPL&amp;LRC'!$R$35)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('HPL&amp;LRC'!$C$40,'HPL&amp;LRC'!$F$40,'HPL&amp;LRC'!$J$40,'HPL&amp;LRC'!$M$40,'HPL&amp;LRC'!$P$40,'HPL&amp;LRC'!$S$40)</c:f>
              <c:numCache>
                <c:formatCode>_(* #,##0.0_);_(* \(#,##0.0\);_(* "-"?_);_(@_)</c:formatCode>
                <c:ptCount val="6"/>
                <c:pt idx="0">
                  <c:v>16.059000000000001</c:v>
                </c:pt>
                <c:pt idx="1">
                  <c:v>16.920000000000002</c:v>
                </c:pt>
                <c:pt idx="2">
                  <c:v>3.391</c:v>
                </c:pt>
                <c:pt idx="3">
                  <c:v>36.369999999999997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59680"/>
        <c:axId val="248360240"/>
      </c:barChart>
      <c:catAx>
        <c:axId val="2483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59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359120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58560"/>
        <c:crosses val="autoZero"/>
        <c:crossBetween val="between"/>
        <c:majorUnit val="20"/>
      </c:valAx>
      <c:catAx>
        <c:axId val="2483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360240"/>
        <c:crosses val="autoZero"/>
        <c:auto val="1"/>
        <c:lblAlgn val="ctr"/>
        <c:lblOffset val="100"/>
        <c:noMultiLvlLbl val="0"/>
      </c:catAx>
      <c:valAx>
        <c:axId val="248360240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359680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914899427003114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5814428729154E-2"/>
          <c:y val="0.14789196438357932"/>
          <c:w val="0.94794635291701024"/>
          <c:h val="0.669035076973334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443135795656242"/>
                  <c:y val="0.66434009397703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69720497495115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6056528065232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4790765348996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Investing'!$B$35,'Principal Investing'!$E$35,'Principal Investing'!$I$35,'Principal Investing'!$L$35,'Principal Investing'!$O$35,'Principal Investing'!$R$35)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('Principal Investing'!$C$41,'Principal Investing'!$F$41,'Principal Investing'!$J$41,'Principal Investing'!$M$41,'Principal Investing'!$P$41,'Principal Investing'!$S$41)</c:f>
              <c:numCache>
                <c:formatCode>_(* #,##0.0_);_(* \(#,##0.0\);_(* "-"?_);_(@_)</c:formatCode>
                <c:ptCount val="6"/>
                <c:pt idx="0">
                  <c:v>15.385</c:v>
                </c:pt>
                <c:pt idx="1">
                  <c:v>15.39</c:v>
                </c:pt>
                <c:pt idx="2">
                  <c:v>15.39</c:v>
                </c:pt>
                <c:pt idx="3">
                  <c:v>46.164999999999999</c:v>
                </c:pt>
                <c:pt idx="4">
                  <c:v>20.761650000000003</c:v>
                </c:pt>
                <c:pt idx="5">
                  <c:v>20.769749999999998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601952"/>
        <c:axId val="141602512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52349060408790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70189995794746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50705816360084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9720497495115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Investing'!$B$35,'Principal Investing'!$E$35,'Principal Investing'!$I$35,'Principal Investing'!$L$35,'Principal Investing'!$O$35,'Principal Investing'!$R$35)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('Principal Investing'!$C$40,'Principal Investing'!$F$40,'Principal Investing'!$J$40,'Principal Investing'!$M$40,'Principal Investing'!$P$40,'Principal Investing'!$S$40)</c:f>
              <c:numCache>
                <c:formatCode>_(* #,##0.0_);_(* \(#,##0.0\);_(* "-"?_);_(@_)</c:formatCode>
                <c:ptCount val="6"/>
                <c:pt idx="0">
                  <c:v>65.991</c:v>
                </c:pt>
                <c:pt idx="1">
                  <c:v>9.1670000000000016</c:v>
                </c:pt>
                <c:pt idx="2">
                  <c:v>0</c:v>
                </c:pt>
                <c:pt idx="3">
                  <c:v>75.158000000000001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603072"/>
        <c:axId val="141603632"/>
      </c:barChart>
      <c:catAx>
        <c:axId val="14160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60251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1952"/>
        <c:crosses val="autoZero"/>
        <c:crossBetween val="between"/>
        <c:majorUnit val="20"/>
      </c:valAx>
      <c:catAx>
        <c:axId val="14160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603632"/>
        <c:crosses val="autoZero"/>
        <c:auto val="1"/>
        <c:lblAlgn val="ctr"/>
        <c:lblOffset val="100"/>
        <c:noMultiLvlLbl val="0"/>
      </c:catAx>
      <c:valAx>
        <c:axId val="141603632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160307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309017273049992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79735864697904E-2"/>
          <c:y val="0.13412201300976787"/>
          <c:w val="0.94714504577168734"/>
          <c:h val="0.689434207225648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74120059821187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74825965152817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73884758043977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5649195841623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75767172261658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7553187048444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Res.'!$B$35,'Energy Capital Res.'!$E$35,'Energy Capital Res.'!$I$35,'Energy Capital Res.'!$L$35,'Energy Capital Res.'!$O$35,'Energy Capital Res.'!$R$35)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('Energy Capital Res.'!$C$41,'Energy Capital Res.'!$F$41,'Energy Capital Res.'!$J$41,'Energy Capital Res.'!$M$41,'Energy Capital Res.'!$P$41,'Energy Capital Res.'!$S$41)</c:f>
              <c:numCache>
                <c:formatCode>_(* #,##0.0_);_(* \(#,##0.0\);_(* "-"?_);_(@_)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 formatCode="_(* #,##0.0_);_(* \(#,##0.0\);_(* &quot;-&quot;??_);_(@_)">
                  <c:v>2.7</c:v>
                </c:pt>
                <c:pt idx="5" formatCode="_(* #,##0.0_);_(* \(#,##0.0\);_(* &quot;-&quot;??_);_(@_)">
                  <c:v>2.7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158848"/>
        <c:axId val="145159408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68002213613724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71789829249190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1061136717455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Res.'!$B$35,'Energy Capital Res.'!$E$35,'Energy Capital Res.'!$I$35,'Energy Capital Res.'!$L$35,'Energy Capital Res.'!$O$35,'Energy Capital Res.'!$R$35)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('Energy Capital Res.'!$C$40,'Energy Capital Res.'!$F$40,'Energy Capital Res.'!$J$40,'Energy Capital Res.'!$M$40,'Energy Capital Res.'!$P$40,'Energy Capital Res.'!$S$40)</c:f>
              <c:numCache>
                <c:formatCode>_(* #,##0.0_);_(* \(#,##0.0\);_(* "-"?_);_(@_)</c:formatCode>
                <c:ptCount val="6"/>
                <c:pt idx="0">
                  <c:v>6.6529999999999996</c:v>
                </c:pt>
                <c:pt idx="1">
                  <c:v>-0.86199999999999999</c:v>
                </c:pt>
                <c:pt idx="2">
                  <c:v>0</c:v>
                </c:pt>
                <c:pt idx="3">
                  <c:v>5.7909999999999995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159968"/>
        <c:axId val="145160528"/>
      </c:barChart>
      <c:catAx>
        <c:axId val="1451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9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5940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8848"/>
        <c:crosses val="autoZero"/>
        <c:crossBetween val="between"/>
        <c:majorUnit val="20"/>
      </c:valAx>
      <c:catAx>
        <c:axId val="1451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60528"/>
        <c:crosses val="autoZero"/>
        <c:auto val="1"/>
        <c:lblAlgn val="ctr"/>
        <c:lblOffset val="100"/>
        <c:noMultiLvlLbl val="0"/>
      </c:catAx>
      <c:valAx>
        <c:axId val="14516052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15996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78980156024374"/>
          <c:y val="0.9317950377520714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0482988403721637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84445903684408E-2"/>
          <c:y val="0.14554447288542727"/>
          <c:w val="0.9503012441027171"/>
          <c:h val="0.671382568471487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00643739188691"/>
                  <c:y val="0.7112899239400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496543273837003"/>
                  <c:y val="0.71363741543822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25550227316727"/>
                  <c:y val="0.69720497495115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199152234908846"/>
                  <c:y val="0.59861033202877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050456715444757"/>
                  <c:y val="0.6948574834530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1761195980678"/>
                  <c:y val="0.6948574834530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Assets'!$B$35,'CTG Assets'!$E$35,'CTG Assets'!$I$35,'CTG Assets'!$L$35,'CTG Assets'!$O$35,'CTG Assets'!$R$35)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('CTG Assets'!$C$41,'CTG Assets'!$F$41,'CTG Assets'!$J$41,'CTG Assets'!$M$41,'CTG Assets'!$P$41,'CTG Assets'!$S$41)</c:f>
              <c:numCache>
                <c:formatCode>_(* #,##0.0_);_(* \(#,##0.0\);_(* "-"?_);_(@_)</c:formatCode>
                <c:ptCount val="6"/>
                <c:pt idx="0">
                  <c:v>14.705</c:v>
                </c:pt>
                <c:pt idx="1">
                  <c:v>13.904999999999999</c:v>
                </c:pt>
                <c:pt idx="2">
                  <c:v>19.954999999999998</c:v>
                </c:pt>
                <c:pt idx="3">
                  <c:v>48.564999999999998</c:v>
                </c:pt>
                <c:pt idx="4">
                  <c:v>19.445400000000003</c:v>
                </c:pt>
                <c:pt idx="5">
                  <c:v>19.851749999999999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145408"/>
        <c:axId val="145145968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44561049795315"/>
                  <c:y val="0.80753707536430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574245746780806"/>
                  <c:y val="0.875614328810715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Assets'!$B$35,'CTG Assets'!$E$35,'CTG Assets'!$I$35,'CTG Assets'!$L$35,'CTG Assets'!$O$35,'CTG Assets'!$R$35)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('CTG Assets'!$C$40,'CTG Assets'!$F$40,'CTG Assets'!$J$40,'CTG Assets'!$M$40,'CTG Assets'!$P$40,'CTG Assets'!$S$40)</c:f>
              <c:numCache>
                <c:formatCode>_(* #,##0.0_);_(* \(#,##0.0\);_(* "-"?_);_(@_)</c:formatCode>
                <c:ptCount val="6"/>
                <c:pt idx="0">
                  <c:v>-2.2169999999999996</c:v>
                </c:pt>
                <c:pt idx="1">
                  <c:v>-24.155999999999999</c:v>
                </c:pt>
                <c:pt idx="2">
                  <c:v>0</c:v>
                </c:pt>
                <c:pt idx="3">
                  <c:v>-26.372999999999998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5146528"/>
        <c:axId val="145147088"/>
      </c:barChart>
      <c:catAx>
        <c:axId val="14514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4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4596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45408"/>
        <c:crosses val="autoZero"/>
        <c:crossBetween val="between"/>
        <c:majorUnit val="20"/>
      </c:valAx>
      <c:catAx>
        <c:axId val="145146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47088"/>
        <c:crosses val="autoZero"/>
        <c:auto val="1"/>
        <c:lblAlgn val="ctr"/>
        <c:lblOffset val="100"/>
        <c:noMultiLvlLbl val="0"/>
      </c:catAx>
      <c:valAx>
        <c:axId val="14514708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14652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523516996799423"/>
          <c:y val="0.92725914177006075"/>
          <c:w val="0.16861436628805365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9294745731229762"/>
          <c:w val="0.94554243148104145"/>
          <c:h val="0.621196691834714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76365865378541"/>
                  <c:y val="0.6494329050999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869932274776035"/>
                  <c:y val="0.7364945626676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2590272737891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761956658628104"/>
                  <c:y val="0.74120059821187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(Chairman!$B$35,Chairman!$E$35,Chairman!$I$35,Chairman!$L$35,Chairman!$O$35,Chairman!$R$35)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(Chairman!$C$41,Chairman!$F$41,Chairman!$J$41,Chairman!$M$41,Chairman!$P$41,Chairman!$S$41)</c:f>
              <c:numCache>
                <c:formatCode>_(* #,##0.0_);_(* \(#,##0.0\);_(* "-"?_);_(@_)</c:formatCode>
                <c:ptCount val="6"/>
                <c:pt idx="0">
                  <c:v>0.01</c:v>
                </c:pt>
                <c:pt idx="1">
                  <c:v>23.4</c:v>
                </c:pt>
                <c:pt idx="2">
                  <c:v>0.01</c:v>
                </c:pt>
                <c:pt idx="3">
                  <c:v>23.42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21680"/>
        <c:axId val="144622240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0002604251440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9223829666636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9223829666636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(Chairman!$B$35,Chairman!$E$35,Chairman!$I$35,Chairman!$L$35,Chairman!$O$35,Chairman!$R$35)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(Chairman!$C$40,Chairman!$F$40,Chairman!$J$40,Chairman!$M$40,Chairman!$P$40,Chairman!$S$40)</c:f>
              <c:numCache>
                <c:formatCode>_(* #,##0.0_);_(* \(#,##0.0\);_(* "-"?_);_(@_)</c:formatCode>
                <c:ptCount val="6"/>
                <c:pt idx="0">
                  <c:v>-19.239000000000001</c:v>
                </c:pt>
                <c:pt idx="1">
                  <c:v>-25.573</c:v>
                </c:pt>
                <c:pt idx="2">
                  <c:v>0</c:v>
                </c:pt>
                <c:pt idx="3">
                  <c:v>-44.811999999999998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22800"/>
        <c:axId val="144623360"/>
      </c:barChart>
      <c:catAx>
        <c:axId val="14462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2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22240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21680"/>
        <c:crosses val="autoZero"/>
        <c:crossBetween val="between"/>
        <c:majorUnit val="20"/>
      </c:valAx>
      <c:catAx>
        <c:axId val="14462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23360"/>
        <c:crosses val="autoZero"/>
        <c:auto val="1"/>
        <c:lblAlgn val="ctr"/>
        <c:lblOffset val="100"/>
        <c:noMultiLvlLbl val="0"/>
      </c:catAx>
      <c:valAx>
        <c:axId val="144623360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4622800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75463799793853"/>
          <c:y val="0.92473598443576788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83657300666655E-2"/>
          <c:y val="0.14319698138727521"/>
          <c:w val="0.94474112433571855"/>
          <c:h val="0.676077551467791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8781500895855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948574834530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831200259622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54931301056758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69250999195485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6668758547518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(East!$B$35,East!$E$35,East!$I$35,East!$L$35,East!$O$35,East!$R$35)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(East!$C$41,East!$F$41,East!$J$41,East!$M$41,East!$P$41,East!$S$41)</c:f>
              <c:numCache>
                <c:formatCode>_(* #,##0.0_);_(* \(#,##0.0\);_(* "-"?_);_(@_)</c:formatCode>
                <c:ptCount val="6"/>
                <c:pt idx="0">
                  <c:v>20.492999999999999</c:v>
                </c:pt>
                <c:pt idx="1">
                  <c:v>19.617999999999999</c:v>
                </c:pt>
                <c:pt idx="2">
                  <c:v>22.344000000000001</c:v>
                </c:pt>
                <c:pt idx="3">
                  <c:v>62.454999999999998</c:v>
                </c:pt>
                <c:pt idx="4">
                  <c:v>19.228050000000003</c:v>
                </c:pt>
                <c:pt idx="5">
                  <c:v>27.665550000000003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54368"/>
        <c:axId val="145154928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74650229641235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63851768749735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53288057008051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014637321379159"/>
                  <c:y val="0.38733609719508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(East!$B$35,East!$E$35,East!$I$35,East!$L$35,East!$O$35,East!$R$35)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(East!$C$40,East!$F$40,East!$J$40,East!$M$40,East!$P$40,East!$S$40)</c:f>
              <c:numCache>
                <c:formatCode>_(* #,##0.0_);_(* \(#,##0.0\);_(* "-"?_);_(@_)</c:formatCode>
                <c:ptCount val="6"/>
                <c:pt idx="0">
                  <c:v>5.5280000000000005</c:v>
                </c:pt>
                <c:pt idx="1">
                  <c:v>36.055</c:v>
                </c:pt>
                <c:pt idx="2">
                  <c:v>68.325000000000003</c:v>
                </c:pt>
                <c:pt idx="3">
                  <c:v>109.908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55488"/>
        <c:axId val="145156048"/>
      </c:barChart>
      <c:catAx>
        <c:axId val="14515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5492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4368"/>
        <c:crosses val="autoZero"/>
        <c:crossBetween val="between"/>
        <c:majorUnit val="20"/>
      </c:valAx>
      <c:catAx>
        <c:axId val="1451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56048"/>
        <c:crosses val="autoZero"/>
        <c:auto val="1"/>
        <c:lblAlgn val="ctr"/>
        <c:lblOffset val="100"/>
        <c:noMultiLvlLbl val="0"/>
      </c:catAx>
      <c:valAx>
        <c:axId val="14515604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15548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67450728340624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7842871937499E-2"/>
          <c:y val="0.13647503078186904"/>
          <c:w val="0.94794635291701024"/>
          <c:h val="0.6847281716814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8169319988539"/>
                  <c:y val="0.6941402427698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66119799396043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1413763851841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51060485654595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69649326054195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011992960861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(West!$B$35,West!$E$35,West!$I$35,West!$L$35,West!$O$35,West!$R$35)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(West!$C$41,West!$F$41,West!$J$41,West!$M$41,West!$P$41,West!$S$41)</c:f>
              <c:numCache>
                <c:formatCode>_(* #,##0.0_);_(* \(#,##0.0\);_(* "-"?_);_(@_)</c:formatCode>
                <c:ptCount val="6"/>
                <c:pt idx="0">
                  <c:v>13.234999999999999</c:v>
                </c:pt>
                <c:pt idx="1">
                  <c:v>17.163</c:v>
                </c:pt>
                <c:pt idx="2">
                  <c:v>43.231000000000002</c:v>
                </c:pt>
                <c:pt idx="3">
                  <c:v>73.629000000000005</c:v>
                </c:pt>
                <c:pt idx="4">
                  <c:v>17.867249999999999</c:v>
                </c:pt>
                <c:pt idx="5">
                  <c:v>17.867249999999999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06432"/>
        <c:axId val="141606992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4472686955572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0825834940245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869932274776035"/>
                  <c:y val="0.52707598095066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4235431989782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361303085966646"/>
                  <c:y val="0.7506126693002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(West!$B$35,West!$E$35,West!$I$35,West!$L$35,West!$O$35,West!$R$35)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(West!$C$40,West!$F$40,West!$J$40,West!$M$40,West!$P$40,West!$S$40)</c:f>
              <c:numCache>
                <c:formatCode>_(* #,##0.0_);_(* \(#,##0.0\);_(* "-"?_);_(@_)</c:formatCode>
                <c:ptCount val="6"/>
                <c:pt idx="0">
                  <c:v>18.506999999999998</c:v>
                </c:pt>
                <c:pt idx="1">
                  <c:v>11.512</c:v>
                </c:pt>
                <c:pt idx="2">
                  <c:v>69</c:v>
                </c:pt>
                <c:pt idx="3">
                  <c:v>99.018999999999991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07552"/>
        <c:axId val="249040528"/>
      </c:barChart>
      <c:catAx>
        <c:axId val="1416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606992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6432"/>
        <c:crosses val="autoZero"/>
        <c:crossBetween val="between"/>
        <c:majorUnit val="20"/>
      </c:valAx>
      <c:catAx>
        <c:axId val="14160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040528"/>
        <c:crosses val="autoZero"/>
        <c:auto val="1"/>
        <c:lblAlgn val="ctr"/>
        <c:lblOffset val="100"/>
        <c:noMultiLvlLbl val="0"/>
      </c:catAx>
      <c:valAx>
        <c:axId val="24904052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1607552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591108705566656"/>
          <c:y val="0.9317950377520714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3647503078186904"/>
          <c:w val="0.94554243148104145"/>
          <c:h val="0.6847281716814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6776691183651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65904029504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6825704727673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49178071436914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68943420722564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5649195841623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(Downstream!$B$35,Downstream!$E$35,Downstream!$I$35,Downstream!$L$35,Downstream!$O$35,Downstream!$R$35)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(Downstream!$C$41,Downstream!$F$41,Downstream!$J$41,Downstream!$M$41,Downstream!$P$41,Downstream!$S$41)</c:f>
              <c:numCache>
                <c:formatCode>_(* #,##0.0_);_(* \(#,##0.0\);_(* "-"?_);_(@_)</c:formatCode>
                <c:ptCount val="6"/>
                <c:pt idx="0">
                  <c:v>22.861000000000001</c:v>
                </c:pt>
                <c:pt idx="1">
                  <c:v>28.361000000000001</c:v>
                </c:pt>
                <c:pt idx="2">
                  <c:v>28.361000000000001</c:v>
                </c:pt>
                <c:pt idx="3">
                  <c:v>79.582999999999998</c:v>
                </c:pt>
                <c:pt idx="4">
                  <c:v>22.762350000000001</c:v>
                </c:pt>
                <c:pt idx="5">
                  <c:v>30.862350000000003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49888"/>
        <c:axId val="145150448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731788527123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52707598095066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57648935416479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31059834591735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62590272737891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4590663375607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(Downstream!$B$35,Downstream!$E$35,Downstream!$I$35,Downstream!$L$35,Downstream!$O$35,Downstream!$R$35)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(Downstream!$C$40,Downstream!$F$40,Downstream!$J$40,Downstream!$M$40,Downstream!$P$40,Downstream!$S$40)</c:f>
              <c:numCache>
                <c:formatCode>_(* #,##0.0_);_(* \(#,##0.0\);_(* "-"?_);_(@_)</c:formatCode>
                <c:ptCount val="6"/>
                <c:pt idx="0">
                  <c:v>9.222999999999999</c:v>
                </c:pt>
                <c:pt idx="1">
                  <c:v>69.405000000000001</c:v>
                </c:pt>
                <c:pt idx="2">
                  <c:v>53</c:v>
                </c:pt>
                <c:pt idx="3">
                  <c:v>131.62799999999999</c:v>
                </c:pt>
                <c:pt idx="4">
                  <c:v>39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151008"/>
        <c:axId val="145151568"/>
      </c:barChart>
      <c:catAx>
        <c:axId val="1451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5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150448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49888"/>
        <c:crosses val="autoZero"/>
        <c:crossBetween val="between"/>
        <c:majorUnit val="20"/>
      </c:valAx>
      <c:catAx>
        <c:axId val="1451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151568"/>
        <c:crosses val="autoZero"/>
        <c:auto val="1"/>
        <c:lblAlgn val="ctr"/>
        <c:lblOffset val="100"/>
        <c:noMultiLvlLbl val="0"/>
      </c:catAx>
      <c:valAx>
        <c:axId val="145151568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5151008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629540131179156"/>
          <c:y val="0.92944201997997022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3412201300976787"/>
          <c:w val="0.94554243148104145"/>
          <c:h val="0.689434207225648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9178722499775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129643849466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703552313858256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56707728307638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6941402427698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65904029504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(Generation!$B$35,Generation!$E$35,Generation!$I$35,Generation!$L$35,Generation!$O$35,Generation!$R$35)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(Generation!$C$41,Generation!$F$41,Generation!$J$41,Generation!$M$41,Generation!$P$41,Generation!$S$41)</c:f>
              <c:numCache>
                <c:formatCode>_(* #,##0.0_);_(* \(#,##0.0\);_(* "-"?_);_(@_)</c:formatCode>
                <c:ptCount val="6"/>
                <c:pt idx="0">
                  <c:v>18.710999999999999</c:v>
                </c:pt>
                <c:pt idx="1">
                  <c:v>18.712</c:v>
                </c:pt>
                <c:pt idx="2">
                  <c:v>18.713000000000001</c:v>
                </c:pt>
                <c:pt idx="3">
                  <c:v>56.136000000000003</c:v>
                </c:pt>
                <c:pt idx="4">
                  <c:v>16.515900000000002</c:v>
                </c:pt>
                <c:pt idx="5">
                  <c:v>25.259850000000004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54080"/>
        <c:axId val="248354640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57413633639269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6119799396043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5129578743180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23530177721011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64472686955572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(Generation!$B$35,Generation!$E$35,Generation!$I$35,Generation!$L$35,Generation!$O$35,Generation!$R$35)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(Generation!$C$40,Generation!$F$40,Generation!$J$40,Generation!$M$40,Generation!$P$40,Generation!$S$40)</c:f>
              <c:numCache>
                <c:formatCode>_(* #,##0.0_);_(* \(#,##0.0\);_(* "-"?_);_(@_)</c:formatCode>
                <c:ptCount val="6"/>
                <c:pt idx="0">
                  <c:v>52.295000000000002</c:v>
                </c:pt>
                <c:pt idx="1">
                  <c:v>28.553000000000001</c:v>
                </c:pt>
                <c:pt idx="2">
                  <c:v>72.5</c:v>
                </c:pt>
                <c:pt idx="3">
                  <c:v>153.34800000000001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55200"/>
        <c:axId val="248355760"/>
      </c:barChart>
      <c:catAx>
        <c:axId val="2483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54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354640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54080"/>
        <c:crosses val="autoZero"/>
        <c:crossBetween val="between"/>
      </c:valAx>
      <c:catAx>
        <c:axId val="24835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355760"/>
        <c:crosses val="autoZero"/>
        <c:auto val="1"/>
        <c:lblAlgn val="ctr"/>
        <c:lblOffset val="100"/>
        <c:noMultiLvlLbl val="0"/>
      </c:catAx>
      <c:valAx>
        <c:axId val="248355760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355200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629540131179156"/>
          <c:y val="0.9317950377520714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1957335187486E-2"/>
          <c:y val="0.13348856844220849"/>
          <c:w val="0.93352282430119771"/>
          <c:h val="0.690068023302942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20260752505205"/>
                  <c:y val="0.69006802330294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8045750086302079"/>
                  <c:y val="0.73531838548674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591108705566656"/>
                  <c:y val="0.72174327683160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9056336610298943"/>
                  <c:y val="0.687805505193752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842087373160404"/>
                  <c:y val="0.74889349414188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87445992424975"/>
                  <c:y val="0.72853083115917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(Coal!$B$35,Coal!$E$35,Coal!$I$35,Coal!$L$35,Coal!$O$35,Coal!$R$35)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(Coal!$C$41,Coal!$F$41,Coal!$J$41,Coal!$M$41,Coal!$P$41,Coal!$S$41)</c:f>
              <c:numCache>
                <c:formatCode>_(* #,##0.0_);_(* \(#,##0.0\);_(* "-"?_);_(@_)</c:formatCode>
                <c:ptCount val="6"/>
                <c:pt idx="0">
                  <c:v>6.2119999999999997</c:v>
                </c:pt>
                <c:pt idx="1">
                  <c:v>6.3734999999999999</c:v>
                </c:pt>
                <c:pt idx="2">
                  <c:v>6.2789999999999999</c:v>
                </c:pt>
                <c:pt idx="3">
                  <c:v>18.8645</c:v>
                </c:pt>
                <c:pt idx="4">
                  <c:v>8.3862000000000005</c:v>
                </c:pt>
                <c:pt idx="5">
                  <c:v>8.3862000000000005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26160"/>
        <c:axId val="144626720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20260752505205"/>
                  <c:y val="0.78056874767054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40951577776338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3110324418372908"/>
                  <c:y val="0.66518032410185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37105296990715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361303085966646"/>
                  <c:y val="0.65386773355590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(Coal!$B$35,Coal!$E$35,Coal!$I$35,Coal!$L$35,Coal!$O$35,Coal!$R$35)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(Coal!$C$40,Coal!$F$40,Coal!$J$40,Coal!$M$40,Coal!$P$40,Coal!$S$40)</c:f>
              <c:numCache>
                <c:formatCode>_(* #,##0.0_);_(* \(#,##0.0\);_(* "-"?_);_(@_)</c:formatCode>
                <c:ptCount val="6"/>
                <c:pt idx="0">
                  <c:v>-0.53200000000000003</c:v>
                </c:pt>
                <c:pt idx="1">
                  <c:v>103.349</c:v>
                </c:pt>
                <c:pt idx="2">
                  <c:v>12</c:v>
                </c:pt>
                <c:pt idx="3">
                  <c:v>114.81700000000001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27840"/>
        <c:axId val="144628960"/>
      </c:barChart>
      <c:catAx>
        <c:axId val="14462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2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26720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26160"/>
        <c:crosses val="autoZero"/>
        <c:crossBetween val="between"/>
        <c:majorUnit val="20"/>
      </c:valAx>
      <c:catAx>
        <c:axId val="14462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28960"/>
        <c:crosses val="autoZero"/>
        <c:auto val="1"/>
        <c:lblAlgn val="ctr"/>
        <c:lblOffset val="100"/>
        <c:noMultiLvlLbl val="0"/>
      </c:catAx>
      <c:valAx>
        <c:axId val="144628960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4627840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555945143261446"/>
          <c:y val="0.92763242476788954"/>
          <c:w val="0.17388365053507288"/>
          <c:h val="5.8825470838939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83657300666655E-2"/>
          <c:y val="0.14084948988912316"/>
          <c:w val="0.94474112433571855"/>
          <c:h val="0.6831200259622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7277223644271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277223644271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73006985592528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65025514498811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70424744944561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112899239400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(Canada!$B$35,Canada!$E$35,Canada!$I$35,Canada!$L$35,Canada!$O$35,Canada!$R$35)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(Canada!$C$41,Canada!$F$41,Canada!$J$41,Canada!$M$41,Canada!$P$41,Canada!$S$41)</c:f>
              <c:numCache>
                <c:formatCode>_(* #,##0.0_);_(* \(#,##0.0\);_(* "-"?_);_(@_)</c:formatCode>
                <c:ptCount val="6"/>
                <c:pt idx="0">
                  <c:v>11.555999999999999</c:v>
                </c:pt>
                <c:pt idx="1">
                  <c:v>11.555999999999999</c:v>
                </c:pt>
                <c:pt idx="2">
                  <c:v>11.558</c:v>
                </c:pt>
                <c:pt idx="3">
                  <c:v>34.67</c:v>
                </c:pt>
                <c:pt idx="4">
                  <c:v>15.6006</c:v>
                </c:pt>
                <c:pt idx="5">
                  <c:v>15.6006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49216"/>
        <c:axId val="142849776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1034778951953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5260263648627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7138256847148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41785348667106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(Canada!$B$35,Canada!$E$35,Canada!$I$35,Canada!$L$35,Canada!$O$35,Canada!$R$35)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(Canada!$C$40,Canada!$F$40,Canada!$J$40,Canada!$M$40,Canada!$P$40,Canada!$S$40)</c:f>
              <c:numCache>
                <c:formatCode>_(* #,##0.0_);_(* \(#,##0.0\);_(* "-"?_);_(@_)</c:formatCode>
                <c:ptCount val="6"/>
                <c:pt idx="0">
                  <c:v>22.561</c:v>
                </c:pt>
                <c:pt idx="1">
                  <c:v>18.258000000000003</c:v>
                </c:pt>
                <c:pt idx="2">
                  <c:v>15</c:v>
                </c:pt>
                <c:pt idx="3">
                  <c:v>55.818999999999996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50336"/>
        <c:axId val="142850896"/>
      </c:barChart>
      <c:catAx>
        <c:axId val="1428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9776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9216"/>
        <c:crosses val="autoZero"/>
        <c:crossBetween val="between"/>
        <c:majorUnit val="20"/>
      </c:valAx>
      <c:catAx>
        <c:axId val="142850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850896"/>
        <c:crosses val="autoZero"/>
        <c:auto val="1"/>
        <c:lblAlgn val="ctr"/>
        <c:lblOffset val="100"/>
        <c:noMultiLvlLbl val="0"/>
      </c:catAx>
      <c:valAx>
        <c:axId val="142850896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142850336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392415850889572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84964445989569E-2"/>
          <c:y val="0.13412201300976787"/>
          <c:w val="0.94393981719039566"/>
          <c:h val="0.687081189453547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99084321714581"/>
                  <c:y val="0.68943420722564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404704370043742"/>
                  <c:y val="0.69649326054195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950062989308324"/>
                  <c:y val="0.72943550935136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62354970960681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665904029504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1531740271876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Products'!$B$35,'New Products'!$E$35,'New Products'!$I$35,'New Products'!$L$35,'New Products'!$O$35,'New Products'!$R$35)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('New Products'!$C$41,'New Products'!$F$41,'New Products'!$J$41,'New Products'!$M$41,'New Products'!$P$41,'New Products'!$S$41)</c:f>
              <c:numCache>
                <c:formatCode>_(* #,##0.0_);_(* \(#,##0.0\);_(* "-"?_);_(@_)</c:formatCode>
                <c:ptCount val="6"/>
                <c:pt idx="0">
                  <c:v>7.7119999999999997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23.135999999999999</c:v>
                </c:pt>
                <c:pt idx="4">
                  <c:v>10.411200000000001</c:v>
                </c:pt>
                <c:pt idx="5">
                  <c:v>10.411200000000001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65840"/>
        <c:axId val="248366400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22892649997"/>
                  <c:y val="0.727082491579267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404704370043742"/>
                  <c:y val="0.74120059821187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8237515390934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776691183651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7200234382629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Products'!$B$35:$C$35,'New Products'!$E$35:$F$35,'New Products'!$I$35:$J$35,'New Products'!$L$35:$M$35,'New Products'!$O$35:$P$35,'New Products'!$R$35:$S$35)</c:f>
              <c:strCache>
                <c:ptCount val="11"/>
                <c:pt idx="0">
                  <c:v>2000</c:v>
                </c:pt>
                <c:pt idx="2">
                  <c:v>3Q00</c:v>
                </c:pt>
                <c:pt idx="4">
                  <c:v>4Q00</c:v>
                </c:pt>
                <c:pt idx="6">
                  <c:v>2000</c:v>
                </c:pt>
                <c:pt idx="8">
                  <c:v>1Q01</c:v>
                </c:pt>
                <c:pt idx="10">
                  <c:v>2Q01</c:v>
                </c:pt>
              </c:strCache>
            </c:strRef>
          </c:cat>
          <c:val>
            <c:numRef>
              <c:f>('New Products'!$C$40,'New Products'!$F$40,'New Products'!$J$40,'New Products'!$M$40,'New Products'!$P$40,'New Products'!$S$40)</c:f>
              <c:numCache>
                <c:formatCode>_(* #,##0.0_);_(* \(#,##0.0\);_(* "-"?_);_(@_)</c:formatCode>
                <c:ptCount val="6"/>
                <c:pt idx="0">
                  <c:v>1.22</c:v>
                </c:pt>
                <c:pt idx="1">
                  <c:v>0.75</c:v>
                </c:pt>
                <c:pt idx="2">
                  <c:v>10</c:v>
                </c:pt>
                <c:pt idx="3">
                  <c:v>11.97</c:v>
                </c:pt>
                <c:pt idx="4">
                  <c:v>7.5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66960"/>
        <c:axId val="248367520"/>
      </c:barChart>
      <c:catAx>
        <c:axId val="24836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6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8366400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8365840"/>
        <c:crosses val="autoZero"/>
        <c:crossBetween val="between"/>
        <c:majorUnit val="20"/>
      </c:valAx>
      <c:catAx>
        <c:axId val="248366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367520"/>
        <c:crosses val="autoZero"/>
        <c:auto val="1"/>
        <c:lblAlgn val="ctr"/>
        <c:lblOffset val="100"/>
        <c:noMultiLvlLbl val="0"/>
      </c:catAx>
      <c:valAx>
        <c:axId val="248367520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366960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472546565421867"/>
          <c:y val="0.92708900220786905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84964445989569E-2"/>
          <c:y val="0.14319698138727521"/>
          <c:w val="0.94474112433571855"/>
          <c:h val="0.680772534464095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18953607182289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950062989308324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7277223644271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601695229563525"/>
                  <c:y val="0.69955246644931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3476483892159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(Mexico!$B$35,Mexico!$E$35,Mexico!$I$35,Mexico!$L$35,Mexico!$O$35,Mexico!$R$35)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(Mexico!$C$41,Mexico!$F$41,Mexico!$J$41,Mexico!$M$41,Mexico!$P$41,Mexico!$S$41)</c:f>
              <c:numCache>
                <c:formatCode>_(* #,##0.0_);_(* \(#,##0.0\);_(* "-"?_);_(@_)</c:formatCode>
                <c:ptCount val="6"/>
                <c:pt idx="0">
                  <c:v>4.6559999999999997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13.968</c:v>
                </c:pt>
                <c:pt idx="4">
                  <c:v>6.2856000000000005</c:v>
                </c:pt>
                <c:pt idx="5">
                  <c:v>6.2856000000000005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4628400"/>
        <c:axId val="144627280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572976194825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5025514498811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74601695229563525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(Mexico!$B$35,Mexico!$E$35,Mexico!$I$35,Mexico!$L$35,Mexico!$O$35,Mexico!$R$35)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(Mexico!$C$40,Mexico!$F$40,Mexico!$J$40,Mexico!$M$40,Mexico!$P$40,Mexico!$S$40)</c:f>
              <c:numCache>
                <c:formatCode>_(* #,##0.0_);_(* \(#,##0.0\);_(* "-"?_);_(@_)</c:formatCode>
                <c:ptCount val="6"/>
                <c:pt idx="0">
                  <c:v>2.1999999999999999E-2</c:v>
                </c:pt>
                <c:pt idx="1">
                  <c:v>0</c:v>
                </c:pt>
                <c:pt idx="2">
                  <c:v>34</c:v>
                </c:pt>
                <c:pt idx="3">
                  <c:v>34.021999999999998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8362480"/>
        <c:axId val="248363040"/>
      </c:barChart>
      <c:catAx>
        <c:axId val="14462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27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627280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28400"/>
        <c:crosses val="autoZero"/>
        <c:crossBetween val="between"/>
        <c:majorUnit val="20"/>
      </c:valAx>
      <c:catAx>
        <c:axId val="24836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8363040"/>
        <c:crosses val="autoZero"/>
        <c:auto val="1"/>
        <c:lblAlgn val="ctr"/>
        <c:lblOffset val="100"/>
        <c:noMultiLvlLbl val="0"/>
      </c:catAx>
      <c:valAx>
        <c:axId val="248363040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248362480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510977991034366"/>
          <c:y val="0.9296066332682128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19</xdr:col>
      <xdr:colOff>190500</xdr:colOff>
      <xdr:row>67</xdr:row>
      <xdr:rowOff>152400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 flipH="1">
          <a:off x="6324600" y="981075"/>
          <a:ext cx="6353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604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041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0420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62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246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2468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460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48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/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501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/>
        <xdr:cNvSpPr>
          <a:spLocks noChangeShapeType="1"/>
        </xdr:cNvSpPr>
      </xdr:nvSpPr>
      <xdr:spPr bwMode="auto">
        <a:xfrm flipH="1">
          <a:off x="0" y="47625"/>
          <a:ext cx="845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/>
        <xdr:cNvSpPr>
          <a:spLocks noChangeShapeType="1"/>
        </xdr:cNvSpPr>
      </xdr:nvSpPr>
      <xdr:spPr bwMode="auto">
        <a:xfrm flipH="1">
          <a:off x="6715125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583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/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31745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/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43</xdr:row>
      <xdr:rowOff>0</xdr:rowOff>
    </xdr:from>
    <xdr:to>
      <xdr:col>20</xdr:col>
      <xdr:colOff>57150</xdr:colOff>
      <xdr:row>68</xdr:row>
      <xdr:rowOff>0</xdr:rowOff>
    </xdr:to>
    <xdr:graphicFrame macro="">
      <xdr:nvGraphicFramePr>
        <xdr:cNvPr id="3379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58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/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78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/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69</xdr:row>
      <xdr:rowOff>0</xdr:rowOff>
    </xdr:to>
    <xdr:graphicFrame macro="">
      <xdr:nvGraphicFramePr>
        <xdr:cNvPr id="542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/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/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99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/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43</xdr:row>
      <xdr:rowOff>0</xdr:rowOff>
    </xdr:from>
    <xdr:to>
      <xdr:col>20</xdr:col>
      <xdr:colOff>47625</xdr:colOff>
      <xdr:row>68</xdr:row>
      <xdr:rowOff>9525</xdr:rowOff>
    </xdr:to>
    <xdr:graphicFrame macro="">
      <xdr:nvGraphicFramePr>
        <xdr:cNvPr id="419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/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/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2Q%202000/Metrics/Metrics%20063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MgmtSum-Q3-072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The%20Hot%20List/Hot%20List%2007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/>
      <sheetData sheetId="1">
        <row r="39">
          <cell r="B39">
            <v>4</v>
          </cell>
          <cell r="C39">
            <v>3.1</v>
          </cell>
          <cell r="E39">
            <v>3</v>
          </cell>
          <cell r="F39">
            <v>3.1</v>
          </cell>
        </row>
        <row r="40">
          <cell r="C40">
            <v>-0.3</v>
          </cell>
          <cell r="F40">
            <v>-0.37199999999999989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2">
        <row r="39">
          <cell r="B39">
            <v>1</v>
          </cell>
          <cell r="C39">
            <v>2.9</v>
          </cell>
          <cell r="E39">
            <v>2</v>
          </cell>
          <cell r="F39">
            <v>9.68</v>
          </cell>
        </row>
        <row r="40">
          <cell r="C40">
            <v>5.5</v>
          </cell>
          <cell r="F40">
            <v>0.4269999999999996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3">
        <row r="39">
          <cell r="B39">
            <v>13</v>
          </cell>
          <cell r="C39">
            <v>4</v>
          </cell>
          <cell r="E39">
            <v>2</v>
          </cell>
          <cell r="F39">
            <v>0.33600000000000002</v>
          </cell>
        </row>
        <row r="40">
          <cell r="C40">
            <v>-0.8</v>
          </cell>
          <cell r="F40">
            <v>5.6869999999999994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4">
        <row r="39">
          <cell r="B39">
            <v>0</v>
          </cell>
          <cell r="C39">
            <v>0</v>
          </cell>
          <cell r="E39">
            <v>2</v>
          </cell>
          <cell r="F39">
            <v>31.799999999999997</v>
          </cell>
        </row>
        <row r="40">
          <cell r="C40">
            <v>7.2</v>
          </cell>
          <cell r="F40">
            <v>13.295000000000002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5">
        <row r="39">
          <cell r="B39">
            <v>0</v>
          </cell>
          <cell r="C39">
            <v>0</v>
          </cell>
          <cell r="E39">
            <v>3</v>
          </cell>
          <cell r="F39">
            <v>2.5</v>
          </cell>
        </row>
        <row r="40">
          <cell r="C40">
            <v>-1.1000000000000001</v>
          </cell>
          <cell r="F40">
            <v>-1.9319999999999999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6">
        <row r="39">
          <cell r="B39">
            <v>7</v>
          </cell>
          <cell r="C39">
            <v>10.4</v>
          </cell>
          <cell r="E39">
            <v>14</v>
          </cell>
          <cell r="F39">
            <v>8.1310000000000002</v>
          </cell>
        </row>
        <row r="40">
          <cell r="C40">
            <v>0.8</v>
          </cell>
          <cell r="F40">
            <v>3.2300000000000004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7">
        <row r="39">
          <cell r="B39">
            <v>0</v>
          </cell>
          <cell r="C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F40">
            <v>1.22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8">
        <row r="39">
          <cell r="B39">
            <v>0</v>
          </cell>
          <cell r="C39">
            <v>0</v>
          </cell>
          <cell r="E39">
            <v>1</v>
          </cell>
          <cell r="F39">
            <v>0</v>
          </cell>
        </row>
        <row r="40">
          <cell r="C40">
            <v>0</v>
          </cell>
          <cell r="F40">
            <v>2.1999999999999999E-2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9">
        <row r="39">
          <cell r="B39">
            <v>17</v>
          </cell>
          <cell r="C39">
            <v>7.1</v>
          </cell>
          <cell r="E39">
            <v>7</v>
          </cell>
          <cell r="F39">
            <v>8.1140000000000008</v>
          </cell>
        </row>
        <row r="40">
          <cell r="C40">
            <v>16</v>
          </cell>
          <cell r="F40">
            <v>10.431000000000001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0">
        <row r="39">
          <cell r="B39">
            <v>0</v>
          </cell>
          <cell r="C39">
            <v>0</v>
          </cell>
          <cell r="E39">
            <v>116</v>
          </cell>
          <cell r="F39">
            <v>5.14</v>
          </cell>
        </row>
        <row r="40">
          <cell r="C40">
            <v>0</v>
          </cell>
          <cell r="F40">
            <v>10.919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1">
        <row r="39">
          <cell r="B39">
            <v>1</v>
          </cell>
          <cell r="C39">
            <v>2.2999999999999998</v>
          </cell>
          <cell r="E39">
            <v>2</v>
          </cell>
          <cell r="F39">
            <v>0</v>
          </cell>
        </row>
        <row r="40">
          <cell r="C40">
            <v>91.4</v>
          </cell>
          <cell r="F40">
            <v>-27.709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2">
        <row r="39">
          <cell r="B39">
            <v>1</v>
          </cell>
          <cell r="C39">
            <v>0.1</v>
          </cell>
          <cell r="E39">
            <v>0</v>
          </cell>
          <cell r="F39">
            <v>0</v>
          </cell>
        </row>
        <row r="40">
          <cell r="C40">
            <v>0.8</v>
          </cell>
          <cell r="F40">
            <v>5.7530000000000001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3">
        <row r="39">
          <cell r="B39">
            <v>1</v>
          </cell>
          <cell r="C39">
            <v>1.4</v>
          </cell>
          <cell r="E39">
            <v>2</v>
          </cell>
          <cell r="F39">
            <v>-0.22497300000000001</v>
          </cell>
        </row>
        <row r="40">
          <cell r="C40">
            <v>-2</v>
          </cell>
          <cell r="F40">
            <v>-1.3920269999999999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4">
        <row r="39">
          <cell r="B39">
            <v>0</v>
          </cell>
          <cell r="C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F40">
            <v>-19.239000000000001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5">
          <cell r="J25">
            <v>130</v>
          </cell>
        </row>
        <row r="26">
          <cell r="J26">
            <v>8412</v>
          </cell>
        </row>
        <row r="27">
          <cell r="J27">
            <v>405</v>
          </cell>
        </row>
        <row r="28">
          <cell r="J28">
            <v>3553</v>
          </cell>
        </row>
        <row r="29">
          <cell r="J29">
            <v>99</v>
          </cell>
        </row>
        <row r="30">
          <cell r="J30">
            <v>-2042</v>
          </cell>
        </row>
        <row r="31">
          <cell r="J31">
            <v>7598</v>
          </cell>
        </row>
        <row r="32">
          <cell r="J32">
            <v>9121</v>
          </cell>
        </row>
        <row r="33">
          <cell r="J33">
            <v>1559</v>
          </cell>
        </row>
        <row r="34">
          <cell r="J34">
            <v>0</v>
          </cell>
        </row>
        <row r="35">
          <cell r="J35">
            <v>0</v>
          </cell>
        </row>
        <row r="40">
          <cell r="J40">
            <v>-18333</v>
          </cell>
        </row>
        <row r="41">
          <cell r="J41">
            <v>-862</v>
          </cell>
        </row>
        <row r="44">
          <cell r="J44">
            <v>-25156</v>
          </cell>
        </row>
        <row r="50">
          <cell r="J50">
            <v>-55573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Q Summary"/>
      <sheetName val="Hotlist - Identified "/>
      <sheetName val="Hotlist - Completed"/>
    </sheetNames>
    <sheetDataSet>
      <sheetData sheetId="0"/>
      <sheetData sheetId="1">
        <row r="23">
          <cell r="F23">
            <v>22344</v>
          </cell>
          <cell r="L23">
            <v>19228.050000000003</v>
          </cell>
          <cell r="O23">
            <v>27665.550000000003</v>
          </cell>
        </row>
        <row r="36">
          <cell r="F36">
            <v>43231</v>
          </cell>
          <cell r="L36">
            <v>17867.25</v>
          </cell>
          <cell r="O36">
            <v>17867.25</v>
          </cell>
        </row>
        <row r="51">
          <cell r="F51">
            <v>28361</v>
          </cell>
          <cell r="L51">
            <v>22762.350000000002</v>
          </cell>
          <cell r="O51">
            <v>30862.350000000002</v>
          </cell>
        </row>
        <row r="65">
          <cell r="F65">
            <v>18713</v>
          </cell>
          <cell r="L65">
            <v>16515.900000000001</v>
          </cell>
          <cell r="O65">
            <v>25259.850000000002</v>
          </cell>
        </row>
        <row r="81">
          <cell r="F81">
            <v>6279</v>
          </cell>
          <cell r="L81">
            <v>8386.2000000000007</v>
          </cell>
          <cell r="O81">
            <v>8386.2000000000007</v>
          </cell>
        </row>
        <row r="94">
          <cell r="F94">
            <v>11558</v>
          </cell>
          <cell r="L94">
            <v>15600.6</v>
          </cell>
          <cell r="O94">
            <v>15600.6</v>
          </cell>
        </row>
        <row r="99">
          <cell r="F99">
            <v>7712</v>
          </cell>
          <cell r="L99">
            <v>10411.200000000001</v>
          </cell>
          <cell r="O99">
            <v>10411.200000000001</v>
          </cell>
        </row>
        <row r="107">
          <cell r="F107">
            <v>4656</v>
          </cell>
          <cell r="L107">
            <v>6285.6</v>
          </cell>
          <cell r="O107">
            <v>6285.6</v>
          </cell>
        </row>
        <row r="130">
          <cell r="F130">
            <v>21355</v>
          </cell>
          <cell r="L130">
            <v>24871.050000000003</v>
          </cell>
          <cell r="O130">
            <v>24871.050000000003</v>
          </cell>
        </row>
        <row r="139">
          <cell r="F139">
            <v>26841</v>
          </cell>
          <cell r="L139">
            <v>16788.600000000002</v>
          </cell>
          <cell r="O139">
            <v>16788.600000000002</v>
          </cell>
        </row>
        <row r="148">
          <cell r="F148">
            <v>15390</v>
          </cell>
          <cell r="L148">
            <v>20761.650000000001</v>
          </cell>
          <cell r="O148">
            <v>20769.75</v>
          </cell>
        </row>
        <row r="158">
          <cell r="F158">
            <v>8000</v>
          </cell>
          <cell r="L158">
            <v>2700</v>
          </cell>
          <cell r="O158">
            <v>2700</v>
          </cell>
        </row>
        <row r="175">
          <cell r="F175">
            <v>19955</v>
          </cell>
          <cell r="L175">
            <v>19445.400000000001</v>
          </cell>
          <cell r="O175">
            <v>19851.75</v>
          </cell>
        </row>
      </sheetData>
      <sheetData sheetId="2">
        <row r="11">
          <cell r="I11">
            <v>4656</v>
          </cell>
        </row>
        <row r="12">
          <cell r="C12">
            <v>19618</v>
          </cell>
        </row>
        <row r="20">
          <cell r="C20">
            <v>17163</v>
          </cell>
          <cell r="I20">
            <v>20615</v>
          </cell>
        </row>
        <row r="28">
          <cell r="C28">
            <v>28361</v>
          </cell>
        </row>
        <row r="33">
          <cell r="I33">
            <v>11968</v>
          </cell>
        </row>
        <row r="36">
          <cell r="C36">
            <v>18712</v>
          </cell>
        </row>
        <row r="41">
          <cell r="I41">
            <v>15390</v>
          </cell>
        </row>
        <row r="44">
          <cell r="C44">
            <v>6373.5</v>
          </cell>
        </row>
        <row r="48">
          <cell r="I48">
            <v>5000</v>
          </cell>
        </row>
        <row r="52">
          <cell r="C52">
            <v>11556</v>
          </cell>
        </row>
        <row r="56">
          <cell r="I56">
            <v>13905</v>
          </cell>
        </row>
        <row r="58">
          <cell r="C58">
            <v>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70"/>
  <sheetViews>
    <sheetView tabSelected="1"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42578125" style="2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35"/>
      <c r="B1" s="36"/>
    </row>
    <row r="2" spans="1:17" ht="30" x14ac:dyDescent="0.4">
      <c r="A2" s="37" t="s">
        <v>34</v>
      </c>
      <c r="B2" s="37"/>
      <c r="N2" s="34" t="s">
        <v>29</v>
      </c>
      <c r="O2" s="33" t="s">
        <v>36</v>
      </c>
    </row>
    <row r="3" spans="1:17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7" s="10" customFormat="1" ht="18" x14ac:dyDescent="0.25">
      <c r="B4" s="11"/>
    </row>
    <row r="5" spans="1:17" s="10" customFormat="1" ht="18" x14ac:dyDescent="0.25">
      <c r="B5" s="11"/>
    </row>
    <row r="6" spans="1:17" s="10" customFormat="1" ht="18" x14ac:dyDescent="0.25">
      <c r="B6" s="11"/>
    </row>
    <row r="7" spans="1:17" s="1" customFormat="1" ht="23.25" customHeight="1" x14ac:dyDescent="0.35">
      <c r="A7" s="14"/>
      <c r="B7" s="32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  <c r="Q7" s="32"/>
    </row>
    <row r="8" spans="1:17" s="1" customFormat="1" ht="23.25" customHeight="1" x14ac:dyDescent="0.35">
      <c r="A8" s="14"/>
      <c r="B8" s="32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7" s="1" customFormat="1" ht="23.25" customHeight="1" x14ac:dyDescent="0.35">
      <c r="A9" s="14"/>
      <c r="B9" s="32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7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7" x14ac:dyDescent="0.2">
      <c r="A11" s="3" t="s">
        <v>4</v>
      </c>
    </row>
    <row r="12" spans="1:17" x14ac:dyDescent="0.2">
      <c r="A12" s="2" t="s">
        <v>5</v>
      </c>
      <c r="C12" s="38">
        <f>East!C12+West!C12+Downstream!C12+Generation!C12+'New Products'!C12+Mexico!C12+'Principal Investing'!C12+'Energy Capital Res.'!C12+'CTG Assets'!C12+' Upstream Originations'!C12+'HPL&amp;LRC'!C12+Coal!C12+Canada!C12+Chairman!C12</f>
        <v>402</v>
      </c>
      <c r="D12" s="38">
        <f>East!D12+West!D12+Downstream!D12+Generation!D12+'New Products'!D12+Mexico!D12+'Principal Investing'!D12+'Energy Capital Res.'!D12+'CTG Assets'!D12+' Upstream Originations'!D12+'HPL&amp;LRC'!D12+Coal!D12+Canada!D12+Chairman!D12</f>
        <v>406</v>
      </c>
      <c r="E12" s="38">
        <f>East!E12+West!E12+Downstream!E12+Generation!E12+'New Products'!E12+Mexico!E12+'Principal Investing'!E12+'Energy Capital Res.'!E12+'CTG Assets'!E12+' Upstream Originations'!E12+'HPL&amp;LRC'!E12+Coal!E12+Canada!E12+Chairman!E12</f>
        <v>407</v>
      </c>
      <c r="F12" s="38">
        <f>East!F12+West!F12+Downstream!F12+Generation!F12+'New Products'!F12+Mexico!F12+'Principal Investing'!F12+'Energy Capital Res.'!F12+'CTG Assets'!F12+' Upstream Originations'!F12+'HPL&amp;LRC'!F12+Coal!F12+Canada!F12+Chairman!F12</f>
        <v>415</v>
      </c>
      <c r="G12" s="38">
        <f>East!G12+West!G12+Downstream!G12+Generation!G12+'New Products'!G12+Mexico!G12+'Principal Investing'!G12+'Energy Capital Res.'!G12+'CTG Assets'!G12+' Upstream Originations'!G12+'HPL&amp;LRC'!G12+Coal!G12+Canada!G12+Chairman!G12</f>
        <v>0</v>
      </c>
      <c r="H12" s="38">
        <f>East!H12+West!H12+Downstream!H12+Generation!H12+'New Products'!H12+Mexico!H12+'Principal Investing'!H12+'Energy Capital Res.'!H12+'CTG Assets'!H12+' Upstream Originations'!H12+'HPL&amp;LRC'!H12+Coal!H12+Canada!H12+Chairman!H12</f>
        <v>0</v>
      </c>
      <c r="I12" s="38">
        <f>East!I12+West!I12+Downstream!I12+Generation!I12+'New Products'!I12+Mexico!I12+'Principal Investing'!I12+'Energy Capital Res.'!I12+'CTG Assets'!I12+' Upstream Originations'!I12+'HPL&amp;LRC'!I12+Coal!I12+Canada!I12+Chairman!I12</f>
        <v>0</v>
      </c>
      <c r="J12" s="38">
        <f>East!J12+West!J12+Downstream!J12+Generation!J12+'New Products'!J12+Mexico!J12+'Principal Investing'!J12+'Energy Capital Res.'!J12+'CTG Assets'!J12+' Upstream Originations'!J12+'HPL&amp;LRC'!J12+Coal!J12+Canada!J12+Chairman!J12</f>
        <v>0</v>
      </c>
      <c r="K12" s="38">
        <f>East!K12+West!K12+Downstream!K12+Generation!K12+'New Products'!K12+Mexico!K12+'Principal Investing'!K12+'Energy Capital Res.'!K12+'CTG Assets'!K12+' Upstream Originations'!K12+'HPL&amp;LRC'!K12+Coal!K12+Canada!K12+Chairman!K12</f>
        <v>0</v>
      </c>
      <c r="L12" s="38">
        <f>East!L12+West!L12+Downstream!L12+Generation!L12+'New Products'!L12+Mexico!L12+'Principal Investing'!L12+'Energy Capital Res.'!L12+'CTG Assets'!L12+' Upstream Originations'!L12+'HPL&amp;LRC'!L12+Coal!L12+Canada!L12+Chairman!L12</f>
        <v>0</v>
      </c>
      <c r="M12" s="38">
        <f>East!M12+West!M12+Downstream!M12+Generation!M12+'New Products'!M12+Mexico!M12+'Principal Investing'!M12+'Energy Capital Res.'!M12+'CTG Assets'!M12+' Upstream Originations'!M12+'HPL&amp;LRC'!M12+Coal!M12+Canada!M12+Chairman!M12</f>
        <v>0</v>
      </c>
      <c r="N12" s="38">
        <f>East!N12+West!N12+Downstream!N12+Generation!N12+'New Products'!N12+Mexico!N12+'Principal Investing'!N12+'Energy Capital Res.'!N12+'CTG Assets'!N12+' Upstream Originations'!N12+'HPL&amp;LRC'!N12+Coal!N12+Canada!N12+Chairman!N12</f>
        <v>0</v>
      </c>
      <c r="O12" s="38">
        <f>East!O12+West!O12+Downstream!O12+Generation!O12+'New Products'!O12+Mexico!O12+'Principal Investing'!O12+'Energy Capital Res.'!O12+'CTG Assets'!O12+' Upstream Originations'!O12+'HPL&amp;LRC'!O12+Coal!O12+Canada!O12+Chairman!O12</f>
        <v>0</v>
      </c>
    </row>
    <row r="13" spans="1:17" x14ac:dyDescent="0.2">
      <c r="A13" s="4" t="s">
        <v>1</v>
      </c>
      <c r="C13" s="38">
        <f>East!C13+West!C13+Downstream!C13+Generation!C13+'New Products'!C13+Mexico!C13+'Principal Investing'!C13+'Energy Capital Res.'!C13+'CTG Assets'!C13+' Upstream Originations'!C13+'HPL&amp;LRC'!C13+Coal!C13+Canada!C13+Chairman!C13</f>
        <v>5</v>
      </c>
      <c r="D13" s="38">
        <f>East!D13+West!D13+Downstream!D13+Generation!D13+'New Products'!D13+Mexico!D13+'Principal Investing'!D13+'Energy Capital Res.'!D13+'CTG Assets'!D13+' Upstream Originations'!D13+'HPL&amp;LRC'!D13+Coal!D13+Canada!D13+Chairman!D13</f>
        <v>16</v>
      </c>
      <c r="E13" s="38">
        <f>East!E13+West!E13+Downstream!E13+Generation!E13+'New Products'!E13+Mexico!E13+'Principal Investing'!E13+'Energy Capital Res.'!E13+'CTG Assets'!E13+' Upstream Originations'!E13+'HPL&amp;LRC'!E13+Coal!E13+Canada!E13+Chairman!E13</f>
        <v>35</v>
      </c>
      <c r="F13" s="38">
        <f>East!F13+West!F13+Downstream!F13+Generation!F13+'New Products'!F13+Mexico!F13+'Principal Investing'!F13+'Energy Capital Res.'!F13+'CTG Assets'!F13+' Upstream Originations'!F13+'HPL&amp;LRC'!F13+Coal!F13+Canada!F13+Chairman!F13</f>
        <v>22</v>
      </c>
      <c r="G13" s="38">
        <f>East!G13+West!G13+Downstream!G13+Generation!G13+'New Products'!G13+Mexico!G13+'Principal Investing'!G13+'Energy Capital Res.'!G13+'CTG Assets'!G13+' Upstream Originations'!G13+'HPL&amp;LRC'!G13+Coal!G13+Canada!G13+Chairman!G13</f>
        <v>0</v>
      </c>
      <c r="H13" s="38">
        <f>East!H13+West!H13+Downstream!H13+Generation!H13+'New Products'!H13+Mexico!H13+'Principal Investing'!H13+'Energy Capital Res.'!H13+'CTG Assets'!H13+' Upstream Originations'!H13+'HPL&amp;LRC'!H13+Coal!H13+Canada!H13+Chairman!H13</f>
        <v>0</v>
      </c>
      <c r="I13" s="38">
        <f>East!I13+West!I13+Downstream!I13+Generation!I13+'New Products'!I13+Mexico!I13+'Principal Investing'!I13+'Energy Capital Res.'!I13+'CTG Assets'!I13+' Upstream Originations'!I13+'HPL&amp;LRC'!I13+Coal!I13+Canada!I13+Chairman!I13</f>
        <v>0</v>
      </c>
      <c r="J13" s="38">
        <f>East!J13+West!J13+Downstream!J13+Generation!J13+'New Products'!J13+Mexico!J13+'Principal Investing'!J13+'Energy Capital Res.'!J13+'CTG Assets'!J13+' Upstream Originations'!J13+'HPL&amp;LRC'!J13+Coal!J13+Canada!J13+Chairman!J13</f>
        <v>0</v>
      </c>
      <c r="K13" s="38">
        <f>East!K13+West!K13+Downstream!K13+Generation!K13+'New Products'!K13+Mexico!K13+'Principal Investing'!K13+'Energy Capital Res.'!K13+'CTG Assets'!K13+' Upstream Originations'!K13+'HPL&amp;LRC'!K13+Coal!K13+Canada!K13+Chairman!K13</f>
        <v>0</v>
      </c>
      <c r="L13" s="38">
        <f>East!L13+West!L13+Downstream!L13+Generation!L13+'New Products'!L13+Mexico!L13+'Principal Investing'!L13+'Energy Capital Res.'!L13+'CTG Assets'!L13+' Upstream Originations'!L13+'HPL&amp;LRC'!L13+Coal!L13+Canada!L13+Chairman!L13</f>
        <v>0</v>
      </c>
      <c r="M13" s="38">
        <f>East!M13+West!M13+Downstream!M13+Generation!M13+'New Products'!M13+Mexico!M13+'Principal Investing'!M13+'Energy Capital Res.'!M13+'CTG Assets'!M13+' Upstream Originations'!M13+'HPL&amp;LRC'!M13+Coal!M13+Canada!M13+Chairman!M13</f>
        <v>0</v>
      </c>
      <c r="N13" s="38">
        <f>East!N13+West!N13+Downstream!N13+Generation!N13+'New Products'!N13+Mexico!N13+'Principal Investing'!N13+'Energy Capital Res.'!N13+'CTG Assets'!N13+' Upstream Originations'!N13+'HPL&amp;LRC'!N13+Coal!N13+Canada!N13+Chairman!N13</f>
        <v>0</v>
      </c>
      <c r="O13" s="38">
        <f>East!O13+West!O13+Downstream!O13+Generation!O13+'New Products'!O13+Mexico!O13+'Principal Investing'!O13+'Energy Capital Res.'!O13+'CTG Assets'!O13+' Upstream Originations'!O13+'HPL&amp;LRC'!O13+Coal!O13+Canada!O13+Chairman!O13</f>
        <v>0</v>
      </c>
    </row>
    <row r="14" spans="1:17" x14ac:dyDescent="0.2">
      <c r="A14" s="4" t="s">
        <v>2</v>
      </c>
      <c r="C14" s="38">
        <f>East!C14+West!C14+Downstream!C14+Generation!C14+'New Products'!C14+Mexico!C14+'Principal Investing'!C14+'Energy Capital Res.'!C14+'CTG Assets'!C14+' Upstream Originations'!C14+'HPL&amp;LRC'!C14+Coal!C14+Canada!C14+Chairman!C14</f>
        <v>1</v>
      </c>
      <c r="D14" s="38">
        <f>East!D14+West!D14+Downstream!D14+Generation!D14+'New Products'!D14+Mexico!D14+'Principal Investing'!D14+'Energy Capital Res.'!D14+'CTG Assets'!D14+' Upstream Originations'!D14+'HPL&amp;LRC'!D14+Coal!D14+Canada!D14+Chairman!D14</f>
        <v>11</v>
      </c>
      <c r="E14" s="38">
        <f>East!E14+West!E14+Downstream!E14+Generation!E14+'New Products'!E14+Mexico!E14+'Principal Investing'!E14+'Energy Capital Res.'!E14+'CTG Assets'!E14+' Upstream Originations'!E14+'HPL&amp;LRC'!E14+Coal!E14+Canada!E14+Chairman!E14</f>
        <v>15</v>
      </c>
      <c r="F14" s="38">
        <f>East!F14+West!F14+Downstream!F14+Generation!F14+'New Products'!F14+Mexico!F14+'Principal Investing'!F14+'Energy Capital Res.'!F14+'CTG Assets'!F14+' Upstream Originations'!F14+'HPL&amp;LRC'!F14+Coal!F14+Canada!F14+Chairman!F14</f>
        <v>14</v>
      </c>
      <c r="G14" s="38">
        <f>East!G14+West!G14+Downstream!G14+Generation!G14+'New Products'!G14+Mexico!G14+'Principal Investing'!G14+'Energy Capital Res.'!G14+'CTG Assets'!G14+' Upstream Originations'!G14+'HPL&amp;LRC'!G14+Coal!G14+Canada!G14+Chairman!G14</f>
        <v>0</v>
      </c>
      <c r="H14" s="38">
        <f>East!H14+West!H14+Downstream!H14+Generation!H14+'New Products'!H14+Mexico!H14+'Principal Investing'!H14+'Energy Capital Res.'!H14+'CTG Assets'!H14+' Upstream Originations'!H14+'HPL&amp;LRC'!H14+Coal!H14+Canada!H14+Chairman!H14</f>
        <v>0</v>
      </c>
      <c r="I14" s="38">
        <f>East!I14+West!I14+Downstream!I14+Generation!I14+'New Products'!I14+Mexico!I14+'Principal Investing'!I14+'Energy Capital Res.'!I14+'CTG Assets'!I14+' Upstream Originations'!I14+'HPL&amp;LRC'!I14+Coal!I14+Canada!I14+Chairman!I14</f>
        <v>0</v>
      </c>
      <c r="J14" s="38">
        <f>East!J14+West!J14+Downstream!J14+Generation!J14+'New Products'!J14+Mexico!J14+'Principal Investing'!J14+'Energy Capital Res.'!J14+'CTG Assets'!J14+' Upstream Originations'!J14+'HPL&amp;LRC'!J14+Coal!J14+Canada!J14+Chairman!J14</f>
        <v>0</v>
      </c>
      <c r="K14" s="38">
        <f>East!K14+West!K14+Downstream!K14+Generation!K14+'New Products'!K14+Mexico!K14+'Principal Investing'!K14+'Energy Capital Res.'!K14+'CTG Assets'!K14+' Upstream Originations'!K14+'HPL&amp;LRC'!K14+Coal!K14+Canada!K14+Chairman!K14</f>
        <v>0</v>
      </c>
      <c r="L14" s="38">
        <f>East!L14+West!L14+Downstream!L14+Generation!L14+'New Products'!L14+Mexico!L14+'Principal Investing'!L14+'Energy Capital Res.'!L14+'CTG Assets'!L14+' Upstream Originations'!L14+'HPL&amp;LRC'!L14+Coal!L14+Canada!L14+Chairman!L14</f>
        <v>0</v>
      </c>
      <c r="M14" s="38">
        <f>East!M14+West!M14+Downstream!M14+Generation!M14+'New Products'!M14+Mexico!M14+'Principal Investing'!M14+'Energy Capital Res.'!M14+'CTG Assets'!M14+' Upstream Originations'!M14+'HPL&amp;LRC'!M14+Coal!M14+Canada!M14+Chairman!M14</f>
        <v>0</v>
      </c>
      <c r="N14" s="38">
        <f>East!N14+West!N14+Downstream!N14+Generation!N14+'New Products'!N14+Mexico!N14+'Principal Investing'!N14+'Energy Capital Res.'!N14+'CTG Assets'!N14+' Upstream Originations'!N14+'HPL&amp;LRC'!N14+Coal!N14+Canada!N14+Chairman!N14</f>
        <v>0</v>
      </c>
      <c r="O14" s="38">
        <f>East!O14+West!O14+Downstream!O14+Generation!O14+'New Products'!O14+Mexico!O14+'Principal Investing'!O14+'Energy Capital Res.'!O14+'CTG Assets'!O14+' Upstream Originations'!O14+'HPL&amp;LRC'!O14+Coal!O14+Canada!O14+Chairman!O14</f>
        <v>0</v>
      </c>
    </row>
    <row r="15" spans="1:17" x14ac:dyDescent="0.2">
      <c r="A15" s="4" t="s">
        <v>3</v>
      </c>
      <c r="C15" s="38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38">
        <f>East!D15+West!D15+Downstream!D15+Generation!D15+'New Products'!D15+Mexico!D15+'Principal Investing'!D15+'Energy Capital Res.'!D15+'CTG Assets'!D15+' Upstream Originations'!D15+'HPL&amp;LRC'!D15+Coal!D15+Canada!D15+Chairman!D15</f>
        <v>4</v>
      </c>
      <c r="E15" s="38">
        <f>East!E15+West!E15+Downstream!E15+Generation!E15+'New Products'!E15+Mexico!E15+'Principal Investing'!E15+'Energy Capital Res.'!E15+'CTG Assets'!E15+' Upstream Originations'!E15+'HPL&amp;LRC'!E15+Coal!E15+Canada!E15+Chairman!E15</f>
        <v>12</v>
      </c>
      <c r="F15" s="38">
        <f>East!F15+West!F15+Downstream!F15+Generation!F15+'New Products'!F15+Mexico!F15+'Principal Investing'!F15+'Energy Capital Res.'!F15+'CTG Assets'!F15+' Upstream Originations'!F15+'HPL&amp;LRC'!F15+Coal!F15+Canada!F15+Chairman!F15</f>
        <v>12</v>
      </c>
      <c r="G15" s="38">
        <f>East!G15+West!G15+Downstream!G15+Generation!G15+'New Products'!G15+Mexico!G15+'Principal Investing'!G15+'Energy Capital Res.'!G15+'CTG Assets'!G15+' Upstream Originations'!G15+'HPL&amp;LRC'!G15+Coal!G15+Canada!G15+Chairman!G15</f>
        <v>0</v>
      </c>
      <c r="H15" s="38">
        <f>East!H15+West!H15+Downstream!H15+Generation!H15+'New Products'!H15+Mexico!H15+'Principal Investing'!H15+'Energy Capital Res.'!H15+'CTG Assets'!H15+' Upstream Originations'!H15+'HPL&amp;LRC'!H15+Coal!H15+Canada!H15+Chairman!H15</f>
        <v>0</v>
      </c>
      <c r="I15" s="38">
        <f>East!I15+West!I15+Downstream!I15+Generation!I15+'New Products'!I15+Mexico!I15+'Principal Investing'!I15+'Energy Capital Res.'!I15+'CTG Assets'!I15+' Upstream Originations'!I15+'HPL&amp;LRC'!I15+Coal!I15+Canada!I15+Chairman!I15</f>
        <v>0</v>
      </c>
      <c r="J15" s="38">
        <f>East!J15+West!J15+Downstream!J15+Generation!J15+'New Products'!J15+Mexico!J15+'Principal Investing'!J15+'Energy Capital Res.'!J15+'CTG Assets'!J15+' Upstream Originations'!J15+'HPL&amp;LRC'!J15+Coal!J15+Canada!J15+Chairman!J15</f>
        <v>0</v>
      </c>
      <c r="K15" s="38">
        <f>East!K15+West!K15+Downstream!K15+Generation!K15+'New Products'!K15+Mexico!K15+'Principal Investing'!K15+'Energy Capital Res.'!K15+'CTG Assets'!K15+' Upstream Originations'!K15+'HPL&amp;LRC'!K15+Coal!K15+Canada!K15+Chairman!K15</f>
        <v>0</v>
      </c>
      <c r="L15" s="38">
        <f>East!L15+West!L15+Downstream!L15+Generation!L15+'New Products'!L15+Mexico!L15+'Principal Investing'!L15+'Energy Capital Res.'!L15+'CTG Assets'!L15+' Upstream Originations'!L15+'HPL&amp;LRC'!L15+Coal!L15+Canada!L15+Chairman!L15</f>
        <v>0</v>
      </c>
      <c r="M15" s="38">
        <f>East!M15+West!M15+Downstream!M15+Generation!M15+'New Products'!M15+Mexico!M15+'Principal Investing'!M15+'Energy Capital Res.'!M15+'CTG Assets'!M15+' Upstream Originations'!M15+'HPL&amp;LRC'!M15+Coal!M15+Canada!M15+Chairman!M15</f>
        <v>0</v>
      </c>
      <c r="N15" s="38">
        <f>East!N15+West!N15+Downstream!N15+Generation!N15+'New Products'!N15+Mexico!N15+'Principal Investing'!N15+'Energy Capital Res.'!N15+'CTG Assets'!N15+' Upstream Originations'!N15+'HPL&amp;LRC'!N15+Coal!N15+Canada!N15+Chairman!N15</f>
        <v>0</v>
      </c>
      <c r="O15" s="38">
        <f>East!O15+West!O15+Downstream!O15+Generation!O15+'New Products'!O15+Mexico!O15+'Principal Investing'!O15+'Energy Capital Res.'!O15+'CTG Assets'!O15+' Upstream Originations'!O15+'HPL&amp;LRC'!O15+Coal!O15+Canada!O15+Chairman!O15</f>
        <v>0</v>
      </c>
      <c r="P15" s="59"/>
    </row>
    <row r="16" spans="1:17" ht="13.5" thickBot="1" x14ac:dyDescent="0.25">
      <c r="A16" s="2" t="s">
        <v>6</v>
      </c>
      <c r="C16" s="39">
        <f t="shared" ref="C16:H16" si="1">+C12+C13-C14-C15</f>
        <v>406</v>
      </c>
      <c r="D16" s="39">
        <f t="shared" si="1"/>
        <v>407</v>
      </c>
      <c r="E16" s="39">
        <f t="shared" si="1"/>
        <v>415</v>
      </c>
      <c r="F16" s="39">
        <f t="shared" si="1"/>
        <v>411</v>
      </c>
      <c r="G16" s="39">
        <f t="shared" si="1"/>
        <v>0</v>
      </c>
      <c r="H16" s="39">
        <f t="shared" si="1"/>
        <v>0</v>
      </c>
      <c r="I16" s="39">
        <f t="shared" ref="I16:O16" si="2">+I12+I13-I14-I15</f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68">
        <f t="shared" si="2"/>
        <v>0</v>
      </c>
      <c r="N16" s="39">
        <f t="shared" si="2"/>
        <v>0</v>
      </c>
      <c r="O16" s="39">
        <f t="shared" si="2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t="13.5" hidden="1" thickTop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East!B37+West!B37+Downstream!B37+Generation!B37+'New Products'!B37+Mexico!B37+'Principal Investing'!B37+'Energy Capital Res.'!B37+'CTG Assets'!B37+' Upstream Originations'!B37+'HPL&amp;LRC'!B37+Coal!B37+Canada!B37+Chairman!B37</f>
        <v>199</v>
      </c>
      <c r="C37" s="22">
        <f>East!C37+West!C37+Downstream!C37+Generation!C37+'New Products'!C37+Mexico!C37+'Principal Investing'!C37+'Energy Capital Res.'!C37+'CTG Assets'!C37+' Upstream Originations'!C37+'HPL&amp;LRC'!C37+Coal!C37+Canada!C37+Chairman!C37</f>
        <v>99.876026999999993</v>
      </c>
      <c r="D37" s="53"/>
      <c r="E37" s="21">
        <f>East!E37+West!E37+Downstream!E37+Generation!E37+'New Products'!E37+Mexico!E37+'Principal Investing'!E37+'Energy Capital Res.'!E37+'CTG Assets'!E37+' Upstream Originations'!E37+'HPL&amp;LRC'!E37+Coal!E37+Canada!E37+Chairman!E37</f>
        <v>28</v>
      </c>
      <c r="F37" s="22">
        <f>East!F37+West!F37+Downstream!F37+Generation!F37+'New Products'!F37+Mexico!F37+'Principal Investing'!F37+'Energy Capital Res.'!F37+'CTG Assets'!F37+' Upstream Originations'!F37+'HPL&amp;LRC'!F37+Coal!F37+Canada!F37+Chairman!F37</f>
        <v>10.398000000000001</v>
      </c>
      <c r="G37" s="53">
        <f>East!G37+West!G37+Downstream!G37+Generation!G37+'New Products'!G37+Mexico!G37+'Principal Investing'!G37+'Energy Capital Res.'!G37+'CTG Assets'!G37+' Upstream Originations'!G37+'HPL&amp;LRC'!G37+Coal!G37+Canada!G37+Chairman!G37</f>
        <v>10.258000000000001</v>
      </c>
      <c r="H37" s="6"/>
      <c r="I37" s="21">
        <f>East!I37+West!I37+Downstream!I37+Generation!I37+'New Products'!I37+Mexico!I37+'Principal Investing'!I37+'Energy Capital Res.'!I37+'CTG Assets'!I37+' Upstream Originations'!I37+'HPL&amp;LRC'!I37+Coal!I37+Canada!I37+Chairman!I37</f>
        <v>0</v>
      </c>
      <c r="J37" s="22">
        <f>East!J37+West!J37+Downstream!J37+Generation!J37+'New Products'!J37+Mexico!J37+'Principal Investing'!J37+'Energy Capital Res.'!J37+'CTG Assets'!J37+' Upstream Originations'!J37+'HPL&amp;LRC'!J37+Coal!J37+Canada!J37+Chairman!J37</f>
        <v>0</v>
      </c>
      <c r="K37" s="6"/>
      <c r="L37" s="21">
        <f>+B37+E37+I37</f>
        <v>227</v>
      </c>
      <c r="M37" s="22">
        <f>+C37+F37+J37</f>
        <v>110.27402699999999</v>
      </c>
      <c r="N37" s="6"/>
      <c r="O37" s="21">
        <f>East!O37+West!O37+Downstream!O37+Generation!O37+'New Products'!O37+Mexico!O37+'Principal Investing'!O37+'Energy Capital Res.'!O37+'CTG Assets'!O37+' Upstream Originations'!O37+'HPL&amp;LRC'!O37+Coal!O37+Canada!O37+Chairman!O37</f>
        <v>0</v>
      </c>
      <c r="P37" s="22">
        <f>East!P37+West!P37+Downstream!P37+Generation!P37+'New Products'!P37+Mexico!P37+'Principal Investing'!P37+'Energy Capital Res.'!P37+'CTG Assets'!P37+' Upstream Originations'!P37+'HPL&amp;LRC'!P37+Coal!P37+Canada!P37+Chairman!P37</f>
        <v>0</v>
      </c>
      <c r="Q37" s="6"/>
      <c r="R37" s="21">
        <f>East!R37+West!R37+Downstream!R37+Generation!R37+'New Products'!R37+Mexico!R37+'Principal Investing'!R37+'Energy Capital Res.'!R37+'CTG Assets'!R37+' Upstream Originations'!R37+'HPL&amp;LRC'!R37+Coal!R37+Canada!R37+Chairman!R37</f>
        <v>0</v>
      </c>
      <c r="S37" s="22">
        <f>East!S37+West!S37+Downstream!S37+Generation!S37+'New Products'!S37+Mexico!S37+'Principal Investing'!S37+'Energy Capital Res.'!S37+'CTG Assets'!S37+' Upstream Originations'!S37+'HPL&amp;LRC'!S37+Coal!S37+Canada!S37+Chairman!S37</f>
        <v>0</v>
      </c>
      <c r="T37" s="6"/>
    </row>
    <row r="38" spans="1:20" x14ac:dyDescent="0.2">
      <c r="A38" s="2" t="s">
        <v>50</v>
      </c>
      <c r="B38" s="21"/>
      <c r="C38" s="58">
        <f>East!C38+West!C38+Downstream!C38+Generation!C38+'New Products'!C38+Mexico!C38+'Principal Investing'!C38+'Energy Capital Res.'!C38+'CTG Assets'!C38+' Upstream Originations'!C38+'HPL&amp;LRC'!C38+Coal!C38+Canada!C38+Chairman!C38</f>
        <v>117.83997299999999</v>
      </c>
      <c r="D38" s="53"/>
      <c r="E38" s="21"/>
      <c r="F38" s="58">
        <f>East!F38+West!F38+Downstream!F38+Generation!F38+'New Products'!F38+Mexico!F38+'Principal Investing'!F38+'Energy Capital Res.'!F38+'CTG Assets'!F38+' Upstream Originations'!F38+'HPL&amp;LRC'!F38+Coal!F38+Canada!F38+Chairman!F38</f>
        <v>-81.486999999999995</v>
      </c>
      <c r="G38" s="53"/>
      <c r="H38" s="6"/>
      <c r="I38" s="21"/>
      <c r="J38" s="58">
        <f>East!J38+West!J38+Downstream!J38+Generation!J38+'New Products'!J38+Mexico!J38+'Principal Investing'!J38+'Energy Capital Res.'!J38+'CTG Assets'!J38+' Upstream Originations'!J38+'HPL&amp;LRC'!J38+Coal!J38+Canada!J38+Chairman!J38</f>
        <v>0</v>
      </c>
      <c r="K38" s="6"/>
      <c r="L38" s="21"/>
      <c r="M38" s="22">
        <f>+C38+F38+J38</f>
        <v>36.352972999999992</v>
      </c>
      <c r="N38" s="6"/>
      <c r="O38" s="21"/>
      <c r="P38" s="58">
        <f>East!P38+West!P38+Downstream!P38+Generation!P38+'New Products'!P38+Mexico!P38+'Principal Investing'!P38+'Energy Capital Res.'!P38+'CTG Assets'!P38+' Upstream Originations'!P38+'HPL&amp;LRC'!P38+Coal!P38+Canada!P38+Chairman!P38</f>
        <v>0</v>
      </c>
      <c r="Q38" s="6"/>
      <c r="R38" s="21"/>
      <c r="S38" s="58">
        <f>East!S38+West!S38+Downstream!S38+Generation!S38+'New Products'!S38+Mexico!S38+'Principal Investing'!S38+'Energy Capital Res.'!S38+'CTG Assets'!S38+' Upstream Originations'!S38+'HPL&amp;LRC'!S38+Coal!S38+Canada!S38+Chairman!S38</f>
        <v>0</v>
      </c>
      <c r="T38" s="6"/>
    </row>
    <row r="39" spans="1:20" x14ac:dyDescent="0.2">
      <c r="A39" s="2" t="s">
        <v>0</v>
      </c>
      <c r="B39" s="23">
        <f>East!B39+West!B39+Downstream!B39+Generation!B39+'New Products'!B39+Mexico!B39+'Principal Investing'!B39+'Energy Capital Res.'!B39+'CTG Assets'!B39+' Upstream Originations'!B39+'HPL&amp;LRC'!B39+Coal!B39+Canada!B39+Chairman!B39</f>
        <v>0</v>
      </c>
      <c r="C39" s="26">
        <f>East!C39+West!C39+Downstream!C39+Generation!C39+'New Products'!C39+Mexico!C39+'Principal Investing'!C39+'Energy Capital Res.'!C39+'CTG Assets'!C39+' Upstream Originations'!C39+'HPL&amp;LRC'!C39+Coal!C39+Canada!C39+Chairman!C39</f>
        <v>0</v>
      </c>
      <c r="D39" s="48"/>
      <c r="E39" s="23">
        <f>East!E39+West!E39+Downstream!E39+Generation!E39+'New Products'!E39+Mexico!E39+'Principal Investing'!E39+'Energy Capital Res.'!E39+'CTG Assets'!E39+' Upstream Originations'!E39+'HPL&amp;LRC'!E39+Coal!E39+Canada!E39+Chairman!E39</f>
        <v>243</v>
      </c>
      <c r="F39" s="26">
        <f>East!F39+West!F39+Downstream!F39+Generation!F39+'New Products'!F39+Mexico!F39+'Principal Investing'!F39+'Energy Capital Res.'!F39+'CTG Assets'!F39+' Upstream Originations'!F39+'HPL&amp;LRC'!F39+Coal!F39+Canada!F39+Chairman!F39</f>
        <v>352.96500000000003</v>
      </c>
      <c r="G39" s="48"/>
      <c r="H39" s="6"/>
      <c r="I39" s="23">
        <f>East!I39+West!I39+Downstream!I39+Generation!I39+'New Products'!I39+Mexico!I39+'Principal Investing'!I39+'Energy Capital Res.'!I39+'CTG Assets'!I39+' Upstream Originations'!I39+'HPL&amp;LRC'!I39+Coal!I39+Canada!I39+Chairman!I39</f>
        <v>132</v>
      </c>
      <c r="J39" s="26">
        <f>East!J39+West!J39+Downstream!J39+Generation!J39+'New Products'!J39+Mexico!J39+'Principal Investing'!J39+'Energy Capital Res.'!J39+'CTG Assets'!J39+' Upstream Originations'!J39+'HPL&amp;LRC'!J39+Coal!J39+Canada!J39+Chairman!J39</f>
        <v>355.15300000000002</v>
      </c>
      <c r="K39" s="6"/>
      <c r="L39" s="88">
        <f>+B39+E39+I39</f>
        <v>375</v>
      </c>
      <c r="M39" s="26">
        <f>+C39+F39+J39</f>
        <v>708.11800000000005</v>
      </c>
      <c r="N39" s="6"/>
      <c r="O39" s="88">
        <f>East!O39+West!O39+Downstream!O39+Generation!O39+'New Products'!O39+Mexico!O39+'Principal Investing'!O39+'Energy Capital Res.'!O39+'CTG Assets'!O39+' Upstream Originations'!O39+'HPL&amp;LRC'!O39+Coal!O39+Canada!O39+Chairman!O39</f>
        <v>31</v>
      </c>
      <c r="P39" s="26">
        <f>East!P39+West!P39+Downstream!P39+Generation!P39+'New Products'!P39+Mexico!P39+'Principal Investing'!P39+'Energy Capital Res.'!P39+'CTG Assets'!P39+' Upstream Originations'!P39+'HPL&amp;LRC'!P39+Coal!P39+Canada!P39+Chairman!P39</f>
        <v>119.9</v>
      </c>
      <c r="Q39" s="6"/>
      <c r="R39" s="88">
        <f>East!R39+West!R39+Downstream!R39+Generation!R39+'New Products'!R39+Mexico!R39+'Principal Investing'!R39+'Energy Capital Res.'!R39+'CTG Assets'!R39+' Upstream Originations'!R39+'HPL&amp;LRC'!R39+Coal!R39+Canada!R39+Chairman!R39</f>
        <v>5</v>
      </c>
      <c r="S39" s="26">
        <f>East!S39+West!S39+Downstream!S39+Generation!S39+'New Products'!S39+Mexico!S39+'Principal Investing'!S39+'Energy Capital Res.'!S39+'CTG Assets'!S39+' Upstream Originations'!S39+'HPL&amp;LRC'!S39+Coal!S39+Canada!S39+Chairman!S39</f>
        <v>15.5</v>
      </c>
      <c r="T39" s="6"/>
    </row>
    <row r="40" spans="1:20" s="5" customFormat="1" x14ac:dyDescent="0.2">
      <c r="A40" s="5" t="s">
        <v>51</v>
      </c>
      <c r="B40" s="18">
        <f>SUM(B37:B39)</f>
        <v>199</v>
      </c>
      <c r="C40" s="24">
        <f>SUM(C37:C39)</f>
        <v>217.71599999999998</v>
      </c>
      <c r="D40" s="49"/>
      <c r="E40" s="18">
        <f>SUM(E37:E39)</f>
        <v>271</v>
      </c>
      <c r="F40" s="24">
        <f>SUM(F37:F39)</f>
        <v>281.87600000000003</v>
      </c>
      <c r="G40" s="49"/>
      <c r="H40" s="8"/>
      <c r="I40" s="18">
        <f>SUM(I37:I39)</f>
        <v>132</v>
      </c>
      <c r="J40" s="24">
        <f>SUM(J37:J39)</f>
        <v>355.15300000000002</v>
      </c>
      <c r="K40" s="8"/>
      <c r="L40" s="89">
        <f>SUM(L37:L39)</f>
        <v>602</v>
      </c>
      <c r="M40" s="24">
        <f>SUM(M37:M39)</f>
        <v>854.745</v>
      </c>
      <c r="N40" s="8"/>
      <c r="O40" s="18">
        <f>SUM(O37:O39)</f>
        <v>31</v>
      </c>
      <c r="P40" s="24">
        <f>SUM(P37:P39)</f>
        <v>119.9</v>
      </c>
      <c r="Q40" s="8"/>
      <c r="R40" s="18">
        <f>SUM(R37:R39)</f>
        <v>5</v>
      </c>
      <c r="S40" s="24">
        <f>SUM(S37:S39)</f>
        <v>15.5</v>
      </c>
      <c r="T40" s="8"/>
    </row>
    <row r="41" spans="1:20" s="9" customFormat="1" x14ac:dyDescent="0.2">
      <c r="A41" s="40" t="s">
        <v>17</v>
      </c>
      <c r="B41" s="25"/>
      <c r="C41" s="24">
        <f>East!C41+West!C41+Downstream!C41+Generation!C41+'New Products'!C41+Mexico!C41+'Principal Investing'!C41+'Energy Capital Res.'!C41+'CTG Assets'!C41+' Upstream Originations'!C41+'HPL&amp;LRC'!C41+Coal!C41+Canada!C41+Chairman!C41</f>
        <v>168.39500000000001</v>
      </c>
      <c r="D41" s="49"/>
      <c r="E41" s="25"/>
      <c r="F41" s="24">
        <f>East!F41+West!F41+Downstream!F41+Generation!F41+'New Products'!F41+Mexico!F41+'Principal Investing'!F41+'Energy Capital Res.'!F41+'CTG Assets'!F41+' Upstream Originations'!F41+'HPL&amp;LRC'!F41+Coal!F41+Canada!F41+Chairman!F41</f>
        <v>204.42950000000002</v>
      </c>
      <c r="G41" s="49"/>
      <c r="H41" s="7"/>
      <c r="I41" s="25"/>
      <c r="J41" s="24">
        <f>East!J41+West!J41+Downstream!J41+Generation!J41+'New Products'!J41+Mexico!J41+'Principal Investing'!J41+'Energy Capital Res.'!J41+'CTG Assets'!J41+' Upstream Originations'!J41+'HPL&amp;LRC'!J41+Coal!J41+Canada!J41+Chairman!J41</f>
        <v>234.405</v>
      </c>
      <c r="K41" s="7"/>
      <c r="L41" s="25"/>
      <c r="M41" s="24">
        <f>+C41+F41+J41</f>
        <v>607.22950000000003</v>
      </c>
      <c r="N41" s="7"/>
      <c r="O41" s="25"/>
      <c r="P41" s="24">
        <f>East!P41+West!P41+Downstream!P41+Generation!P41+'New Products'!P41+Mexico!P41+'Principal Investing'!P41+'Energy Capital Res.'!P41+'CTG Assets'!P41+' Upstream Originations'!P41+'HPL&amp;LRC'!P41+Coal!P41+Canada!P41+Chairman!P41</f>
        <v>201.63385</v>
      </c>
      <c r="Q41" s="7"/>
      <c r="R41" s="25"/>
      <c r="S41" s="24">
        <f>East!S41+West!S41+Downstream!S41+Generation!S41+'New Products'!S41+Mexico!S41+'Principal Investing'!S41+'Energy Capital Res.'!S41+'CTG Assets'!S41+' Upstream Originations'!S41+'HPL&amp;LRC'!S41+Coal!S41+Canada!S41+Chairman!S41</f>
        <v>227.32974999999999</v>
      </c>
      <c r="T41" s="7"/>
    </row>
    <row r="42" spans="1:20" s="5" customFormat="1" ht="18.75" thickBot="1" x14ac:dyDescent="0.3">
      <c r="A42" s="5" t="s">
        <v>27</v>
      </c>
      <c r="B42" s="106">
        <f>+C40/C41</f>
        <v>1.2928887437275451</v>
      </c>
      <c r="C42" s="107"/>
      <c r="D42" s="43"/>
      <c r="E42" s="106">
        <f>+F40/F41</f>
        <v>1.3788420947074664</v>
      </c>
      <c r="F42" s="107"/>
      <c r="G42" s="50"/>
      <c r="H42" s="43"/>
      <c r="I42" s="106">
        <f>+J40/J41</f>
        <v>1.5151255305987501</v>
      </c>
      <c r="J42" s="107"/>
      <c r="K42" s="43"/>
      <c r="L42" s="106">
        <f>+M40/M41</f>
        <v>1.4076144192599338</v>
      </c>
      <c r="M42" s="107"/>
      <c r="N42" s="43"/>
      <c r="O42" s="106">
        <f>+P40/P41</f>
        <v>0.59464221905200942</v>
      </c>
      <c r="P42" s="107"/>
      <c r="Q42" s="43"/>
      <c r="R42" s="106">
        <f>+S40/S41</f>
        <v>6.8182892912168336E-2</v>
      </c>
      <c r="S42" s="107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  <row r="69" spans="2:3" ht="13.5" x14ac:dyDescent="0.25">
      <c r="B69" s="35" t="str">
        <f ca="1">CELL("filename")</f>
        <v>C:\Users\Felienne\Enron\EnronSpreadsheets\[sally_beck__33739__Metrics 0727.xlsx]Consol</v>
      </c>
      <c r="C69" s="35"/>
    </row>
    <row r="70" spans="2:3" ht="13.5" x14ac:dyDescent="0.25">
      <c r="B70" s="105">
        <f ca="1">NOW()</f>
        <v>41887.534243865739</v>
      </c>
      <c r="C70" s="105"/>
    </row>
  </sheetData>
  <mergeCells count="24">
    <mergeCell ref="B35:C35"/>
    <mergeCell ref="E35:F35"/>
    <mergeCell ref="B70:C70"/>
    <mergeCell ref="B42:C42"/>
    <mergeCell ref="R42:S42"/>
    <mergeCell ref="L42:M42"/>
    <mergeCell ref="I42:J42"/>
    <mergeCell ref="E42:F42"/>
    <mergeCell ref="O42:P42"/>
    <mergeCell ref="A3:F3"/>
    <mergeCell ref="R34:S34"/>
    <mergeCell ref="C7:O7"/>
    <mergeCell ref="C8:O8"/>
    <mergeCell ref="B18:O18"/>
    <mergeCell ref="A30:S30"/>
    <mergeCell ref="I32:S32"/>
    <mergeCell ref="E34:F34"/>
    <mergeCell ref="B34:C34"/>
    <mergeCell ref="L34:M34"/>
    <mergeCell ref="O34:P34"/>
    <mergeCell ref="I35:J35"/>
    <mergeCell ref="L35:M35"/>
    <mergeCell ref="O35:P35"/>
    <mergeCell ref="R35:S35"/>
  </mergeCells>
  <printOptions horizontalCentered="1"/>
  <pageMargins left="0.42" right="0" top="0.25" bottom="0.24" header="0.25" footer="0.25"/>
  <pageSetup scale="7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52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67</v>
      </c>
      <c r="D12" s="12">
        <f>+C16</f>
        <v>69</v>
      </c>
      <c r="E12" s="12">
        <f>+D16</f>
        <v>69</v>
      </c>
      <c r="F12" s="12">
        <f>+E16</f>
        <v>71</v>
      </c>
      <c r="G12" s="12"/>
      <c r="H12" s="12"/>
      <c r="I12" s="12"/>
      <c r="J12" s="12"/>
      <c r="K12" s="12"/>
      <c r="L12" s="12"/>
      <c r="M12" s="65"/>
      <c r="N12" s="65"/>
      <c r="O12" s="65"/>
      <c r="P12" s="12"/>
    </row>
    <row r="13" spans="1:16" x14ac:dyDescent="0.2">
      <c r="A13" s="4" t="s">
        <v>1</v>
      </c>
      <c r="C13" s="12">
        <v>2</v>
      </c>
      <c r="D13" s="12">
        <v>3</v>
      </c>
      <c r="E13" s="12">
        <v>7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  <c r="P13" s="12"/>
    </row>
    <row r="14" spans="1:16" x14ac:dyDescent="0.2">
      <c r="A14" s="4" t="s">
        <v>2</v>
      </c>
      <c r="C14" s="12">
        <v>0</v>
      </c>
      <c r="D14" s="12">
        <v>3</v>
      </c>
      <c r="E14" s="12">
        <v>4</v>
      </c>
      <c r="F14" s="12">
        <v>1</v>
      </c>
      <c r="G14" s="12"/>
      <c r="H14" s="12"/>
      <c r="I14" s="12"/>
      <c r="J14" s="12"/>
      <c r="K14" s="12"/>
      <c r="L14" s="12"/>
      <c r="M14" s="65"/>
      <c r="N14" s="12"/>
      <c r="O14" s="12"/>
      <c r="P14" s="12"/>
    </row>
    <row r="15" spans="1:16" x14ac:dyDescent="0.2">
      <c r="A15" s="4" t="s">
        <v>3</v>
      </c>
      <c r="C15" s="12">
        <v>0</v>
      </c>
      <c r="D15" s="12">
        <v>0</v>
      </c>
      <c r="E15" s="12">
        <v>1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12"/>
    </row>
    <row r="16" spans="1:16" ht="13.5" thickBot="1" x14ac:dyDescent="0.25">
      <c r="A16" s="2" t="s">
        <v>6</v>
      </c>
      <c r="C16" s="13">
        <f t="shared" ref="C16:O16" si="1">+C12+C13-C14-C15</f>
        <v>69</v>
      </c>
      <c r="D16" s="13">
        <f t="shared" si="1"/>
        <v>69</v>
      </c>
      <c r="E16" s="13">
        <f t="shared" si="1"/>
        <v>71</v>
      </c>
      <c r="F16" s="13">
        <f t="shared" si="1"/>
        <v>74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 Upstream Originations'!E39+'[1] Upstream Originations'!B39</f>
        <v>24</v>
      </c>
      <c r="C37" s="27">
        <f>+'[1] Upstream Originations'!F39+'[1] Upstream Originations'!C39</f>
        <v>15.214</v>
      </c>
      <c r="D37" s="6"/>
      <c r="E37" s="21">
        <v>1</v>
      </c>
      <c r="F37" s="27">
        <v>0.14000000000000001</v>
      </c>
      <c r="G37" s="53">
        <v>0</v>
      </c>
      <c r="H37" s="6"/>
      <c r="I37" s="21">
        <v>0</v>
      </c>
      <c r="J37" s="22">
        <v>0</v>
      </c>
      <c r="K37" s="6"/>
      <c r="L37" s="21">
        <f>+B37+E37+I37</f>
        <v>25</v>
      </c>
      <c r="M37" s="22">
        <f>+C37+F37+J37</f>
        <v>15.354000000000001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 Upstream Originations'!F40+'[1] Upstream Originations'!C40</f>
        <v>26.431000000000001</v>
      </c>
      <c r="D38" s="6"/>
      <c r="E38" s="21"/>
      <c r="F38" s="60">
        <f>+[2]GrossMargin!$J$31/1000-F37</f>
        <v>7.4580000000000002</v>
      </c>
      <c r="G38" s="53"/>
      <c r="H38" s="6"/>
      <c r="I38" s="62"/>
      <c r="J38" s="58">
        <v>0</v>
      </c>
      <c r="K38" s="61"/>
      <c r="L38" s="62"/>
      <c r="M38" s="22">
        <f>+C38+F38+J38</f>
        <v>33.889000000000003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 Upstream Originations'!E41+'[1] Upstream Originations'!B41</f>
        <v>0</v>
      </c>
      <c r="C39" s="63">
        <f>+'[1] Upstream Originations'!F41+'[1] Upstream Originations'!C41</f>
        <v>0</v>
      </c>
      <c r="D39" s="6"/>
      <c r="E39" s="23">
        <v>28</v>
      </c>
      <c r="F39" s="63">
        <v>30.9</v>
      </c>
      <c r="G39" s="48"/>
      <c r="H39" s="6"/>
      <c r="I39" s="64">
        <v>31</v>
      </c>
      <c r="J39" s="63">
        <v>17.937000000000001</v>
      </c>
      <c r="K39" s="61"/>
      <c r="L39" s="90">
        <f>+B39+E39+I39</f>
        <v>59</v>
      </c>
      <c r="M39" s="26">
        <f>+C39+F39+J39</f>
        <v>48.837000000000003</v>
      </c>
      <c r="N39" s="6"/>
      <c r="O39" s="23">
        <v>13</v>
      </c>
      <c r="P39" s="26">
        <v>9.4</v>
      </c>
      <c r="Q39" s="6"/>
      <c r="R39" s="23">
        <v>2</v>
      </c>
      <c r="S39" s="26">
        <v>0.5</v>
      </c>
      <c r="T39" s="6"/>
    </row>
    <row r="40" spans="1:20" s="5" customFormat="1" x14ac:dyDescent="0.2">
      <c r="A40" s="5" t="s">
        <v>51</v>
      </c>
      <c r="B40" s="18">
        <f>SUM(B37:B39)</f>
        <v>24</v>
      </c>
      <c r="C40" s="24">
        <f>SUM(C37:C39)</f>
        <v>41.645000000000003</v>
      </c>
      <c r="D40" s="8"/>
      <c r="E40" s="18">
        <f>SUM(E37:E39)</f>
        <v>29</v>
      </c>
      <c r="F40" s="24">
        <f>SUM(F37:F39)</f>
        <v>38.497999999999998</v>
      </c>
      <c r="G40" s="49"/>
      <c r="H40" s="8"/>
      <c r="I40" s="18">
        <f>SUM(I37:I39)</f>
        <v>31</v>
      </c>
      <c r="J40" s="24">
        <f>SUM(J37:J39)</f>
        <v>17.937000000000001</v>
      </c>
      <c r="K40" s="8"/>
      <c r="L40" s="18">
        <f>SUM(L37:L39)</f>
        <v>84</v>
      </c>
      <c r="M40" s="24">
        <f>SUM(M37:M39)</f>
        <v>98.080000000000013</v>
      </c>
      <c r="N40" s="8"/>
      <c r="O40" s="18">
        <f>SUM(O37:O39)</f>
        <v>13</v>
      </c>
      <c r="P40" s="24">
        <f>SUM(P37:P39)</f>
        <v>9.4</v>
      </c>
      <c r="Q40" s="8"/>
      <c r="R40" s="18">
        <f>SUM(R37:R39)</f>
        <v>2</v>
      </c>
      <c r="S40" s="24">
        <f>SUM(S37:S39)</f>
        <v>0.5</v>
      </c>
      <c r="T40" s="8"/>
    </row>
    <row r="41" spans="1:20" s="9" customFormat="1" x14ac:dyDescent="0.2">
      <c r="A41" s="40" t="s">
        <v>17</v>
      </c>
      <c r="B41" s="25"/>
      <c r="C41" s="69">
        <v>18.422999999999998</v>
      </c>
      <c r="D41" s="7"/>
      <c r="E41" s="25"/>
      <c r="F41" s="74">
        <f>+'[3]Hotlist - Completed'!$I$20/1000</f>
        <v>20.614999999999998</v>
      </c>
      <c r="G41" s="49"/>
      <c r="H41" s="7"/>
      <c r="I41" s="25"/>
      <c r="J41" s="74">
        <f>+'[3]Hotlist - Identified '!$F$130/1000</f>
        <v>21.355</v>
      </c>
      <c r="K41" s="7"/>
      <c r="L41" s="25"/>
      <c r="M41" s="24">
        <f>+C41+F41+J41</f>
        <v>60.393000000000001</v>
      </c>
      <c r="N41" s="7"/>
      <c r="O41" s="25"/>
      <c r="P41" s="74">
        <f>+'[3]Hotlist - Identified '!$L$130/1000</f>
        <v>24.871050000000004</v>
      </c>
      <c r="Q41" s="7"/>
      <c r="R41" s="25"/>
      <c r="S41" s="74">
        <f>+'[3]Hotlist - Identified '!$O$130/1000</f>
        <v>24.871050000000004</v>
      </c>
      <c r="T41" s="7"/>
    </row>
    <row r="42" spans="1:20" s="5" customFormat="1" ht="18.75" thickBot="1" x14ac:dyDescent="0.3">
      <c r="A42" s="5" t="s">
        <v>27</v>
      </c>
      <c r="B42" s="108">
        <f>+C40/C41</f>
        <v>2.2604896053845742</v>
      </c>
      <c r="C42" s="109"/>
      <c r="D42" s="32"/>
      <c r="E42" s="108">
        <f>+F40/F41</f>
        <v>1.8674751394615572</v>
      </c>
      <c r="F42" s="109"/>
      <c r="G42" s="50"/>
      <c r="H42" s="32"/>
      <c r="I42" s="108">
        <f>+J40/J41</f>
        <v>0.83994380707094363</v>
      </c>
      <c r="J42" s="109"/>
      <c r="K42" s="32"/>
      <c r="L42" s="108">
        <f>+M40/M41</f>
        <v>1.6240292749159673</v>
      </c>
      <c r="M42" s="109"/>
      <c r="N42" s="32"/>
      <c r="O42" s="108">
        <f>+P40/P41</f>
        <v>0.37794946333186574</v>
      </c>
      <c r="P42" s="109"/>
      <c r="Q42" s="32"/>
      <c r="R42" s="108">
        <f>+S40/S41</f>
        <v>2.0103694858077965E-2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B42:C42"/>
    <mergeCell ref="A3:F3"/>
    <mergeCell ref="E34:F34"/>
    <mergeCell ref="C7:O7"/>
    <mergeCell ref="C8:O8"/>
    <mergeCell ref="R34:S34"/>
    <mergeCell ref="B18:O18"/>
    <mergeCell ref="A30:S30"/>
    <mergeCell ref="R35:S35"/>
    <mergeCell ref="I32:S32"/>
    <mergeCell ref="B34:C34"/>
    <mergeCell ref="L34:M34"/>
    <mergeCell ref="O34:P34"/>
    <mergeCell ref="R42:S42"/>
    <mergeCell ref="B35:C35"/>
    <mergeCell ref="E35:F35"/>
    <mergeCell ref="I35:J35"/>
    <mergeCell ref="L35:M35"/>
    <mergeCell ref="O42:P42"/>
    <mergeCell ref="O35:P35"/>
    <mergeCell ref="E42:F42"/>
    <mergeCell ref="I42:J42"/>
    <mergeCell ref="L42:M4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53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181</v>
      </c>
      <c r="D12" s="12">
        <f>+C16</f>
        <v>183</v>
      </c>
      <c r="E12" s="12">
        <f>+D16</f>
        <v>184</v>
      </c>
      <c r="F12" s="12">
        <f>+E16</f>
        <v>179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2</v>
      </c>
      <c r="D13" s="12">
        <v>8</v>
      </c>
      <c r="E13" s="12">
        <v>10</v>
      </c>
      <c r="F13" s="12">
        <v>10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3</v>
      </c>
      <c r="E14" s="12">
        <v>4</v>
      </c>
      <c r="F14" s="12">
        <v>1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4</v>
      </c>
      <c r="E15" s="12">
        <v>11</v>
      </c>
      <c r="F15" s="12">
        <v>7</v>
      </c>
      <c r="G15" s="12"/>
      <c r="H15" s="12"/>
      <c r="I15" s="12"/>
      <c r="J15" s="12"/>
      <c r="K15" s="12"/>
      <c r="L15" s="12"/>
      <c r="M15" s="65"/>
      <c r="N15" s="12"/>
      <c r="O15" s="12"/>
      <c r="P15" s="86"/>
    </row>
    <row r="16" spans="1:16" ht="13.5" thickBot="1" x14ac:dyDescent="0.25">
      <c r="A16" s="2" t="s">
        <v>6</v>
      </c>
      <c r="C16" s="13">
        <f t="shared" ref="C16:O16" si="1">+C12+C13-C14-C15</f>
        <v>183</v>
      </c>
      <c r="D16" s="13">
        <f t="shared" si="1"/>
        <v>184</v>
      </c>
      <c r="E16" s="13">
        <f t="shared" si="1"/>
        <v>179</v>
      </c>
      <c r="F16" s="13">
        <f t="shared" si="1"/>
        <v>181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86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+'[1]HPL&amp;LRC'!B39+'[1]HPL&amp;LRC'!E39</f>
        <v>116</v>
      </c>
      <c r="C37" s="22">
        <f>+'[1]HPL&amp;LRC'!C39+'[1]HPL&amp;LRC'!F39</f>
        <v>5.14</v>
      </c>
      <c r="D37" s="6"/>
      <c r="E37" s="21">
        <f>4+11+7</f>
        <v>22</v>
      </c>
      <c r="F37" s="22">
        <v>1.708</v>
      </c>
      <c r="G37" s="53">
        <v>1.708</v>
      </c>
      <c r="H37" s="6"/>
      <c r="I37" s="21">
        <v>0</v>
      </c>
      <c r="J37" s="22">
        <v>0</v>
      </c>
      <c r="K37" s="6"/>
      <c r="L37" s="21">
        <f>+B37+E37+I37</f>
        <v>138</v>
      </c>
      <c r="M37" s="22">
        <f>+C37+F37+J37</f>
        <v>6.8479999999999999</v>
      </c>
      <c r="N37" s="6"/>
      <c r="O37" s="21">
        <v>0</v>
      </c>
      <c r="P37" s="22">
        <v>0</v>
      </c>
      <c r="Q37" s="6"/>
      <c r="R37" s="21">
        <v>0</v>
      </c>
      <c r="S37" s="22">
        <v>0</v>
      </c>
      <c r="T37" s="6"/>
    </row>
    <row r="38" spans="1:20" x14ac:dyDescent="0.2">
      <c r="A38" s="2" t="s">
        <v>50</v>
      </c>
      <c r="B38" s="21"/>
      <c r="C38" s="58">
        <f>+'[1]HPL&amp;LRC'!C40+'[1]HPL&amp;LRC'!F40</f>
        <v>10.919</v>
      </c>
      <c r="D38" s="6"/>
      <c r="E38" s="21"/>
      <c r="F38" s="58">
        <f>+([2]GrossMargin!$J$32+[2]GrossMargin!$J$33)/1000-F37</f>
        <v>8.9719999999999995</v>
      </c>
      <c r="G38" s="53"/>
      <c r="H38" s="6"/>
      <c r="I38" s="62"/>
      <c r="J38" s="58">
        <v>0</v>
      </c>
      <c r="K38" s="61"/>
      <c r="L38" s="62"/>
      <c r="M38" s="22">
        <f>+C38+F38+J38</f>
        <v>19.890999999999998</v>
      </c>
      <c r="N38" s="6"/>
      <c r="O38" s="21"/>
      <c r="P38" s="22">
        <v>0</v>
      </c>
      <c r="Q38" s="6"/>
      <c r="R38" s="21"/>
      <c r="S38" s="22">
        <v>0</v>
      </c>
      <c r="T38" s="6"/>
    </row>
    <row r="39" spans="1:20" x14ac:dyDescent="0.2">
      <c r="A39" s="2" t="s">
        <v>0</v>
      </c>
      <c r="B39" s="23">
        <f>+'[1]HPL&amp;LRC'!B41+'[1]HPL&amp;LRC'!E41</f>
        <v>0</v>
      </c>
      <c r="C39" s="63">
        <f>+'[1]HPL&amp;LRC'!C41+'[1]HPL&amp;LRC'!F41</f>
        <v>0</v>
      </c>
      <c r="D39" s="6"/>
      <c r="E39" s="23">
        <v>142</v>
      </c>
      <c r="F39" s="63">
        <v>6.24</v>
      </c>
      <c r="G39" s="48"/>
      <c r="H39" s="6"/>
      <c r="I39" s="64">
        <v>38</v>
      </c>
      <c r="J39" s="63">
        <v>3.391</v>
      </c>
      <c r="K39" s="61"/>
      <c r="L39" s="90">
        <f>+B39+E39+I39</f>
        <v>180</v>
      </c>
      <c r="M39" s="26">
        <f>+C39+F39+J39</f>
        <v>9.6310000000000002</v>
      </c>
      <c r="N39" s="6"/>
      <c r="O39" s="23">
        <v>1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116</v>
      </c>
      <c r="C40" s="24">
        <f>SUM(C37:C39)</f>
        <v>16.059000000000001</v>
      </c>
      <c r="D40" s="8"/>
      <c r="E40" s="18">
        <f>SUM(E37:E39)</f>
        <v>164</v>
      </c>
      <c r="F40" s="24">
        <f>SUM(F37:F39)</f>
        <v>16.920000000000002</v>
      </c>
      <c r="G40" s="49"/>
      <c r="H40" s="8"/>
      <c r="I40" s="18">
        <f>SUM(I37:I39)</f>
        <v>38</v>
      </c>
      <c r="J40" s="24">
        <f>SUM(J37:J39)</f>
        <v>3.391</v>
      </c>
      <c r="K40" s="8"/>
      <c r="L40" s="18">
        <f>SUM(L37:L39)</f>
        <v>318</v>
      </c>
      <c r="M40" s="24">
        <f>SUM(M37:M39)</f>
        <v>36.369999999999997</v>
      </c>
      <c r="N40" s="8"/>
      <c r="O40" s="18">
        <f>SUM(O37:O39)</f>
        <v>1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12.436</v>
      </c>
      <c r="D41" s="7"/>
      <c r="E41" s="25"/>
      <c r="F41" s="75">
        <f>+'[3]Hotlist - Completed'!$I$33/1000</f>
        <v>11.968</v>
      </c>
      <c r="G41" s="49"/>
      <c r="H41" s="7"/>
      <c r="I41" s="25"/>
      <c r="J41" s="74">
        <f>+'[3]Hotlist - Identified '!$F$139/1000</f>
        <v>26.841000000000001</v>
      </c>
      <c r="K41" s="7"/>
      <c r="L41" s="25"/>
      <c r="M41" s="24">
        <f>+C41+F41+J41</f>
        <v>51.245000000000005</v>
      </c>
      <c r="N41" s="7"/>
      <c r="O41" s="25"/>
      <c r="P41" s="75">
        <f>+'[3]Hotlist - Identified '!$L$139/1000</f>
        <v>16.788600000000002</v>
      </c>
      <c r="Q41" s="7"/>
      <c r="R41" s="25"/>
      <c r="S41" s="75">
        <f>+'[3]Hotlist - Identified '!$O$139/1000</f>
        <v>16.788600000000002</v>
      </c>
      <c r="T41" s="7"/>
    </row>
    <row r="42" spans="1:20" s="5" customFormat="1" ht="18.75" thickBot="1" x14ac:dyDescent="0.3">
      <c r="A42" s="5" t="s">
        <v>27</v>
      </c>
      <c r="B42" s="108">
        <f>+C40/C41</f>
        <v>1.2913316178835639</v>
      </c>
      <c r="C42" s="109"/>
      <c r="D42" s="32"/>
      <c r="E42" s="108">
        <f>+F40/F41</f>
        <v>1.4137700534759359</v>
      </c>
      <c r="F42" s="109"/>
      <c r="G42" s="50"/>
      <c r="H42" s="32"/>
      <c r="I42" s="108">
        <f>+J40/J41</f>
        <v>0.12633657464326961</v>
      </c>
      <c r="J42" s="109"/>
      <c r="K42" s="32"/>
      <c r="L42" s="108">
        <f>+M40/M41</f>
        <v>0.70972777831983602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41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9</v>
      </c>
      <c r="D12" s="12">
        <f>+C16</f>
        <v>9</v>
      </c>
      <c r="E12" s="12">
        <f>+D16</f>
        <v>9</v>
      </c>
      <c r="F12" s="12">
        <f>+E16</f>
        <v>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1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1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9</v>
      </c>
      <c r="D16" s="13">
        <f t="shared" si="1"/>
        <v>9</v>
      </c>
      <c r="E16" s="13">
        <f t="shared" si="1"/>
        <v>9</v>
      </c>
      <c r="F16" s="13">
        <f t="shared" si="1"/>
        <v>9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+'[1]Principal Investing'!E39+'[1]Principal Investing'!B39</f>
        <v>3</v>
      </c>
      <c r="C37" s="27">
        <f>+'[1]Principal Investing'!F39+'[1]Principal Investing'!C39</f>
        <v>2.2999999999999998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3</v>
      </c>
      <c r="M37" s="22">
        <f>+C37+F37+J37</f>
        <v>2.2999999999999998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+'[1]Principal Investing'!F40+'[1]Principal Investing'!C40</f>
        <v>63.691000000000003</v>
      </c>
      <c r="D38" s="6"/>
      <c r="E38" s="21"/>
      <c r="F38" s="60">
        <f>+[2]GrossMargin!$J$40/1000-F37</f>
        <v>-18.332999999999998</v>
      </c>
      <c r="G38" s="53"/>
      <c r="H38" s="6"/>
      <c r="I38" s="62"/>
      <c r="J38" s="58">
        <v>0</v>
      </c>
      <c r="K38" s="61"/>
      <c r="L38" s="62"/>
      <c r="M38" s="22">
        <f>+C38+F38+J38</f>
        <v>45.358000000000004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+'[1]Principal Investing'!E41+'[1]Principal Investing'!B41</f>
        <v>0</v>
      </c>
      <c r="C39" s="63">
        <f>+'[1]Principal Investing'!F41+'[1]Principal Investing'!C41</f>
        <v>0</v>
      </c>
      <c r="D39" s="6"/>
      <c r="E39" s="23">
        <v>5</v>
      </c>
      <c r="F39" s="63">
        <v>27.5</v>
      </c>
      <c r="G39" s="48"/>
      <c r="H39" s="6"/>
      <c r="I39" s="64">
        <v>1</v>
      </c>
      <c r="J39" s="63">
        <v>0</v>
      </c>
      <c r="K39" s="61"/>
      <c r="L39" s="90">
        <f>+B39+E39+I39</f>
        <v>6</v>
      </c>
      <c r="M39" s="26">
        <f>+C39+F39+J39</f>
        <v>27.5</v>
      </c>
      <c r="N39" s="6"/>
      <c r="O39" s="23">
        <v>2</v>
      </c>
      <c r="P39" s="26">
        <v>0</v>
      </c>
      <c r="Q39" s="6"/>
      <c r="R39" s="23">
        <v>1</v>
      </c>
      <c r="S39" s="26">
        <v>10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65.991</v>
      </c>
      <c r="D40" s="8"/>
      <c r="E40" s="18">
        <f>SUM(E37:E39)</f>
        <v>5</v>
      </c>
      <c r="F40" s="24">
        <f>SUM(F37:F39)</f>
        <v>9.1670000000000016</v>
      </c>
      <c r="G40" s="49"/>
      <c r="H40" s="8"/>
      <c r="I40" s="18">
        <f>SUM(I37:I39)</f>
        <v>1</v>
      </c>
      <c r="J40" s="24">
        <f>SUM(J37:J39)</f>
        <v>0</v>
      </c>
      <c r="K40" s="8"/>
      <c r="L40" s="18">
        <f>SUM(L37:L39)</f>
        <v>9</v>
      </c>
      <c r="M40" s="24">
        <f>SUM(M37:M39)</f>
        <v>75.158000000000001</v>
      </c>
      <c r="N40" s="8"/>
      <c r="O40" s="18">
        <f>SUM(O37:O39)</f>
        <v>2</v>
      </c>
      <c r="P40" s="24">
        <f>SUM(P37:P39)</f>
        <v>0</v>
      </c>
      <c r="Q40" s="8"/>
      <c r="R40" s="18">
        <f>SUM(R37:R39)</f>
        <v>1</v>
      </c>
      <c r="S40" s="24">
        <f>SUM(S37:S39)</f>
        <v>10</v>
      </c>
      <c r="T40" s="8"/>
    </row>
    <row r="41" spans="1:20" s="9" customFormat="1" x14ac:dyDescent="0.2">
      <c r="A41" s="40" t="s">
        <v>17</v>
      </c>
      <c r="B41" s="25"/>
      <c r="C41" s="69">
        <v>15.385</v>
      </c>
      <c r="D41" s="7"/>
      <c r="E41" s="25"/>
      <c r="F41" s="75">
        <f>+'[3]Hotlist - Completed'!$I$41/1000</f>
        <v>15.39</v>
      </c>
      <c r="G41" s="49"/>
      <c r="H41" s="7"/>
      <c r="I41" s="25"/>
      <c r="J41" s="74">
        <f>+'[3]Hotlist - Identified '!$F$148/1000</f>
        <v>15.39</v>
      </c>
      <c r="K41" s="7"/>
      <c r="L41" s="25"/>
      <c r="M41" s="24">
        <f>+C41+F41+J41</f>
        <v>46.164999999999999</v>
      </c>
      <c r="N41" s="7"/>
      <c r="O41" s="25"/>
      <c r="P41" s="75">
        <f>+'[3]Hotlist - Identified '!$L$148/1000</f>
        <v>20.761650000000003</v>
      </c>
      <c r="Q41" s="7"/>
      <c r="R41" s="25"/>
      <c r="S41" s="75">
        <f>+'[3]Hotlist - Identified '!$O$148/1000</f>
        <v>20.769749999999998</v>
      </c>
      <c r="T41" s="7"/>
    </row>
    <row r="42" spans="1:20" s="5" customFormat="1" ht="18.75" thickBot="1" x14ac:dyDescent="0.3">
      <c r="A42" s="5" t="s">
        <v>27</v>
      </c>
      <c r="B42" s="108">
        <f>+C40/C41</f>
        <v>4.2893077673058171</v>
      </c>
      <c r="C42" s="109"/>
      <c r="D42" s="32"/>
      <c r="E42" s="108">
        <f>+F40/F41</f>
        <v>0.59564652371669924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1.6280298927759125</v>
      </c>
      <c r="M42" s="109"/>
      <c r="N42" s="32"/>
      <c r="O42" s="108">
        <f>+P40/P41</f>
        <v>0</v>
      </c>
      <c r="P42" s="109"/>
      <c r="Q42" s="32"/>
      <c r="R42" s="108">
        <f>+S40/S41</f>
        <v>0.48146944474536291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44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12</v>
      </c>
      <c r="D12" s="12">
        <f>+C16</f>
        <v>12</v>
      </c>
      <c r="E12" s="12">
        <f>+D16</f>
        <v>12</v>
      </c>
      <c r="F12" s="12">
        <f>+E16</f>
        <v>12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4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12</v>
      </c>
      <c r="D16" s="13">
        <f t="shared" si="1"/>
        <v>12</v>
      </c>
      <c r="E16" s="13">
        <f t="shared" si="1"/>
        <v>12</v>
      </c>
      <c r="F16" s="13">
        <f t="shared" si="1"/>
        <v>11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+'[1]Energy Capital Res.'!E39+'[1]Energy Capital Res.'!B39</f>
        <v>1</v>
      </c>
      <c r="C37" s="27">
        <f>+'[1]Energy Capital Res.'!F39+'[1]Energy Capital Res.'!C39</f>
        <v>0.1</v>
      </c>
      <c r="D37" s="6"/>
      <c r="E37" s="21">
        <v>1</v>
      </c>
      <c r="F37" s="27">
        <v>0</v>
      </c>
      <c r="G37" s="53">
        <v>0</v>
      </c>
      <c r="H37" s="6"/>
      <c r="I37" s="21">
        <v>0</v>
      </c>
      <c r="J37" s="22">
        <v>0</v>
      </c>
      <c r="K37" s="6"/>
      <c r="L37" s="21">
        <f>+B37+E37+I37</f>
        <v>2</v>
      </c>
      <c r="M37" s="22">
        <f>+C37+F37+J37</f>
        <v>0.1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+'[1]Energy Capital Res.'!F40+'[1]Energy Capital Res.'!C40</f>
        <v>6.5529999999999999</v>
      </c>
      <c r="D38" s="6"/>
      <c r="E38" s="21"/>
      <c r="F38" s="60">
        <f>+[2]GrossMargin!$J$41/1000-F37</f>
        <v>-0.86199999999999999</v>
      </c>
      <c r="G38" s="53"/>
      <c r="H38" s="6"/>
      <c r="I38" s="62"/>
      <c r="J38" s="58">
        <v>0</v>
      </c>
      <c r="K38" s="61"/>
      <c r="L38" s="62"/>
      <c r="M38" s="22">
        <f>+C38+F38+J38</f>
        <v>5.6909999999999998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+'[1]Energy Capital Res.'!E41+'[1]Energy Capital Res.'!B41</f>
        <v>0</v>
      </c>
      <c r="C39" s="63">
        <f>+'[1]Energy Capital Res.'!F41+'[1]Energy Capital Res.'!C41</f>
        <v>0</v>
      </c>
      <c r="D39" s="6"/>
      <c r="E39" s="23">
        <v>5</v>
      </c>
      <c r="F39" s="63">
        <v>0</v>
      </c>
      <c r="G39" s="48"/>
      <c r="H39" s="6"/>
      <c r="I39" s="64">
        <v>6</v>
      </c>
      <c r="J39" s="63">
        <v>0</v>
      </c>
      <c r="K39" s="61"/>
      <c r="L39" s="90">
        <f>+B39+E39+I39</f>
        <v>11</v>
      </c>
      <c r="M39" s="26">
        <f>+C39+F39+J39</f>
        <v>0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1</v>
      </c>
      <c r="C40" s="24">
        <f>SUM(C37:C39)</f>
        <v>6.6529999999999996</v>
      </c>
      <c r="D40" s="8"/>
      <c r="E40" s="18">
        <f>SUM(E37:E39)</f>
        <v>6</v>
      </c>
      <c r="F40" s="24">
        <f>SUM(F37:F39)</f>
        <v>-0.86199999999999999</v>
      </c>
      <c r="G40" s="49"/>
      <c r="H40" s="8"/>
      <c r="I40" s="18">
        <f>SUM(I37:I39)</f>
        <v>6</v>
      </c>
      <c r="J40" s="24">
        <f>SUM(J37:J39)</f>
        <v>0</v>
      </c>
      <c r="K40" s="8"/>
      <c r="L40" s="18">
        <f>SUM(L37:L39)</f>
        <v>13</v>
      </c>
      <c r="M40" s="24">
        <f>SUM(M37:M39)</f>
        <v>5.7909999999999995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2</v>
      </c>
      <c r="D41" s="7"/>
      <c r="E41" s="25"/>
      <c r="F41" s="75">
        <f>+'[3]Hotlist - Completed'!$I$48/1000</f>
        <v>5</v>
      </c>
      <c r="G41" s="49"/>
      <c r="H41" s="7"/>
      <c r="I41" s="25"/>
      <c r="J41" s="74">
        <f>+'[3]Hotlist - Identified '!$F$158/1000</f>
        <v>8</v>
      </c>
      <c r="K41" s="7"/>
      <c r="L41" s="25"/>
      <c r="M41" s="24">
        <f>+C41+F41+J41</f>
        <v>15</v>
      </c>
      <c r="N41" s="7"/>
      <c r="O41" s="25"/>
      <c r="P41" s="76">
        <f>+'[3]Hotlist - Identified '!$L$158/1000</f>
        <v>2.7</v>
      </c>
      <c r="Q41" s="7"/>
      <c r="R41" s="25"/>
      <c r="S41" s="76">
        <f>+'[3]Hotlist - Identified '!$O$158/1000</f>
        <v>2.7</v>
      </c>
      <c r="T41" s="7"/>
    </row>
    <row r="42" spans="1:20" s="5" customFormat="1" ht="18.75" thickBot="1" x14ac:dyDescent="0.3">
      <c r="A42" s="5" t="s">
        <v>27</v>
      </c>
      <c r="B42" s="108">
        <f>+C40/C41</f>
        <v>3.3264999999999998</v>
      </c>
      <c r="C42" s="109"/>
      <c r="D42" s="32"/>
      <c r="E42" s="108">
        <f>+F40/F41</f>
        <v>-0.1724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0.38606666666666661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5" width="10.85546875" style="2" bestFit="1" customWidth="1"/>
    <col min="6" max="6" width="11.140625" style="2" bestFit="1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42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14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14</v>
      </c>
      <c r="F16" s="13">
        <f t="shared" si="1"/>
        <v>14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+'[1]CTG Assets'!B39+'[1]CTG Assets'!E39</f>
        <v>3</v>
      </c>
      <c r="C37" s="27">
        <f>+'[1]CTG Assets'!C39+'[1]CTG Assets'!F39</f>
        <v>1.1750269999999998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3</v>
      </c>
      <c r="M37" s="22">
        <f>+C37+F37+J37</f>
        <v>1.1750269999999998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+'[1]CTG Assets'!C40+'[1]CTG Assets'!F40</f>
        <v>-3.3920269999999997</v>
      </c>
      <c r="D38" s="6"/>
      <c r="E38" s="21"/>
      <c r="F38" s="60">
        <f>+[2]GrossMargin!$J$44/1000-F37</f>
        <v>-25.155999999999999</v>
      </c>
      <c r="G38" s="53"/>
      <c r="H38" s="6"/>
      <c r="I38" s="62"/>
      <c r="J38" s="58">
        <v>0</v>
      </c>
      <c r="K38" s="61"/>
      <c r="L38" s="62"/>
      <c r="M38" s="22">
        <f>+C38+F38+J38</f>
        <v>-28.548026999999998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+'[1]CTG Assets'!B41+'[1]CTG Assets'!E41</f>
        <v>0</v>
      </c>
      <c r="C39" s="63">
        <f>+'[1]CTG Assets'!C41+'[1]CTG Assets'!F41</f>
        <v>0</v>
      </c>
      <c r="D39" s="6"/>
      <c r="E39" s="23">
        <v>13</v>
      </c>
      <c r="F39" s="63">
        <v>1</v>
      </c>
      <c r="G39" s="48"/>
      <c r="H39" s="6"/>
      <c r="I39" s="64">
        <v>1</v>
      </c>
      <c r="J39" s="63">
        <v>0</v>
      </c>
      <c r="K39" s="61"/>
      <c r="L39" s="90">
        <f>+B39+E39+I39</f>
        <v>14</v>
      </c>
      <c r="M39" s="26">
        <f>+C39+F39+J39</f>
        <v>1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-2.2169999999999996</v>
      </c>
      <c r="D40" s="8"/>
      <c r="E40" s="18">
        <f>SUM(E37:E39)</f>
        <v>13</v>
      </c>
      <c r="F40" s="24">
        <f>SUM(F37:F39)</f>
        <v>-24.155999999999999</v>
      </c>
      <c r="G40" s="49"/>
      <c r="H40" s="8"/>
      <c r="I40" s="18">
        <f>SUM(I37:I39)</f>
        <v>1</v>
      </c>
      <c r="J40" s="24">
        <f>SUM(J37:J39)</f>
        <v>0</v>
      </c>
      <c r="K40" s="8"/>
      <c r="L40" s="18">
        <f>SUM(L37:L39)</f>
        <v>17</v>
      </c>
      <c r="M40" s="24">
        <f>SUM(M37:M39)</f>
        <v>-26.372999999999998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14.705</v>
      </c>
      <c r="D41" s="7"/>
      <c r="E41" s="25"/>
      <c r="F41" s="75">
        <f>+'[3]Hotlist - Completed'!$I$56/1000</f>
        <v>13.904999999999999</v>
      </c>
      <c r="G41" s="49"/>
      <c r="H41" s="7"/>
      <c r="I41" s="25"/>
      <c r="J41" s="74">
        <f>+'[3]Hotlist - Identified '!$F$175/1000</f>
        <v>19.954999999999998</v>
      </c>
      <c r="K41" s="7"/>
      <c r="L41" s="25"/>
      <c r="M41" s="24">
        <f>+C41+F41+J41</f>
        <v>48.564999999999998</v>
      </c>
      <c r="N41" s="7"/>
      <c r="O41" s="25"/>
      <c r="P41" s="75">
        <f>+'[3]Hotlist - Identified '!$L$175/1000</f>
        <v>19.445400000000003</v>
      </c>
      <c r="Q41" s="7"/>
      <c r="R41" s="25"/>
      <c r="S41" s="75">
        <f>+'[3]Hotlist - Identified '!$O$175/1000</f>
        <v>19.851749999999999</v>
      </c>
      <c r="T41" s="7"/>
    </row>
    <row r="42" spans="1:20" s="5" customFormat="1" ht="18.75" thickBot="1" x14ac:dyDescent="0.3">
      <c r="A42" s="5" t="s">
        <v>27</v>
      </c>
      <c r="B42" s="108">
        <f>+C40/C41</f>
        <v>-0.15076504590275414</v>
      </c>
      <c r="C42" s="109"/>
      <c r="D42" s="32"/>
      <c r="E42" s="108">
        <f>+F40/F41</f>
        <v>-1.7372168284789644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-0.54304540306805305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8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43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</v>
      </c>
      <c r="D12" s="12">
        <f>+C16</f>
        <v>1</v>
      </c>
      <c r="E12" s="12">
        <f>+D16</f>
        <v>1</v>
      </c>
      <c r="F12" s="12">
        <f>+E16</f>
        <v>1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</v>
      </c>
      <c r="D16" s="13">
        <f t="shared" si="1"/>
        <v>1</v>
      </c>
      <c r="E16" s="13">
        <f t="shared" si="1"/>
        <v>1</v>
      </c>
      <c r="F16" s="13">
        <f t="shared" si="1"/>
        <v>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+[1]Chairman!B39+[1]Chairman!E39</f>
        <v>0</v>
      </c>
      <c r="C37" s="27">
        <f>+[1]Chairman!C39+[1]Chairman!F39</f>
        <v>0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0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+[1]Chairman!C40+[1]Chairman!F40</f>
        <v>-19.239000000000001</v>
      </c>
      <c r="D38" s="6"/>
      <c r="E38" s="21"/>
      <c r="F38" s="60">
        <f>+[2]GrossMargin!$J$50/1000-F37</f>
        <v>-55.573</v>
      </c>
      <c r="G38" s="53"/>
      <c r="H38" s="6"/>
      <c r="I38" s="62"/>
      <c r="J38" s="58">
        <v>0</v>
      </c>
      <c r="K38" s="61"/>
      <c r="L38" s="62"/>
      <c r="M38" s="22">
        <f>+C38+F38+J38</f>
        <v>-74.811999999999998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+[1]Chairman!B41+[1]Chairman!E41</f>
        <v>0</v>
      </c>
      <c r="C39" s="63">
        <f>+[1]Chairman!C41+[1]Chairman!F41</f>
        <v>0</v>
      </c>
      <c r="D39" s="6"/>
      <c r="E39" s="23">
        <v>1</v>
      </c>
      <c r="F39" s="63">
        <v>30</v>
      </c>
      <c r="G39" s="48"/>
      <c r="H39" s="6"/>
      <c r="I39" s="64">
        <v>0</v>
      </c>
      <c r="J39" s="63">
        <v>0</v>
      </c>
      <c r="K39" s="61"/>
      <c r="L39" s="90">
        <f>+B39+E39+I39</f>
        <v>1</v>
      </c>
      <c r="M39" s="26">
        <f>+C39+F39+J39</f>
        <v>30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0</v>
      </c>
      <c r="C40" s="24">
        <f>SUM(C37:C39)</f>
        <v>-19.239000000000001</v>
      </c>
      <c r="D40" s="8"/>
      <c r="E40" s="18">
        <f>SUM(E37:E39)</f>
        <v>1</v>
      </c>
      <c r="F40" s="24">
        <f>SUM(F37:F39)</f>
        <v>-25.573</v>
      </c>
      <c r="G40" s="49"/>
      <c r="H40" s="8"/>
      <c r="I40" s="18">
        <f>SUM(I37:I39)</f>
        <v>0</v>
      </c>
      <c r="J40" s="24">
        <f>SUM(J37:J39)</f>
        <v>0</v>
      </c>
      <c r="K40" s="8"/>
      <c r="L40" s="18">
        <f>SUM(L37:L39)</f>
        <v>1</v>
      </c>
      <c r="M40" s="24">
        <f>SUM(M37:M39)</f>
        <v>-44.811999999999998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73" customFormat="1" x14ac:dyDescent="0.2">
      <c r="A41" s="70" t="s">
        <v>17</v>
      </c>
      <c r="B41" s="71"/>
      <c r="C41" s="69">
        <v>0.01</v>
      </c>
      <c r="D41" s="72"/>
      <c r="E41" s="71"/>
      <c r="F41" s="74">
        <v>23.4</v>
      </c>
      <c r="G41" s="49"/>
      <c r="H41" s="72"/>
      <c r="I41" s="71"/>
      <c r="J41" s="74">
        <v>0.01</v>
      </c>
      <c r="K41" s="72"/>
      <c r="L41" s="71"/>
      <c r="M41" s="69">
        <f>+C41+F41+J41</f>
        <v>23.42</v>
      </c>
      <c r="N41" s="72"/>
      <c r="O41" s="71"/>
      <c r="P41" s="74">
        <v>0.01</v>
      </c>
      <c r="Q41" s="72"/>
      <c r="R41" s="71"/>
      <c r="S41" s="74">
        <v>0.01</v>
      </c>
      <c r="T41" s="72"/>
    </row>
    <row r="42" spans="1:20" s="5" customFormat="1" ht="18.75" thickBot="1" x14ac:dyDescent="0.3">
      <c r="A42" s="5" t="s">
        <v>27</v>
      </c>
      <c r="B42" s="108">
        <v>0</v>
      </c>
      <c r="C42" s="109"/>
      <c r="D42" s="32"/>
      <c r="E42" s="108">
        <f>+F40/F41</f>
        <v>-1.0928632478632478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-1.9134073441502986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31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24</v>
      </c>
      <c r="D12" s="12">
        <f>+C16</f>
        <v>23</v>
      </c>
      <c r="E12" s="12">
        <f>+D16</f>
        <v>23</v>
      </c>
      <c r="F12" s="12">
        <f>+E16</f>
        <v>22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1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1</v>
      </c>
      <c r="D14" s="12">
        <v>1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12"/>
    </row>
    <row r="16" spans="1:16" ht="13.5" thickBot="1" x14ac:dyDescent="0.25">
      <c r="A16" s="2" t="s">
        <v>6</v>
      </c>
      <c r="C16" s="13">
        <f t="shared" ref="C16:O16" si="1">+C12+C13-C14-C15</f>
        <v>23</v>
      </c>
      <c r="D16" s="13">
        <f t="shared" si="1"/>
        <v>23</v>
      </c>
      <c r="E16" s="13">
        <f t="shared" si="1"/>
        <v>22</v>
      </c>
      <c r="F16" s="13">
        <f t="shared" si="1"/>
        <v>21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t="12.75" hidden="1" customHeight="1" x14ac:dyDescent="0.2"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</row>
    <row r="19" spans="1:19" ht="12.75" hidden="1" customHeight="1" x14ac:dyDescent="0.2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</row>
    <row r="20" spans="1:19" ht="12.75" hidden="1" customHeight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t="12.75" hidden="1" customHeight="1" x14ac:dyDescent="0.2">
      <c r="A21" s="2" t="s">
        <v>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</row>
    <row r="22" spans="1:19" ht="12.75" hidden="1" customHeight="1" x14ac:dyDescent="0.2">
      <c r="A22" s="4" t="s">
        <v>1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</row>
    <row r="23" spans="1:19" ht="12.75" hidden="1" customHeight="1" x14ac:dyDescent="0.2">
      <c r="A23" s="4" t="s">
        <v>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spans="1:19" ht="12.75" hidden="1" customHeight="1" x14ac:dyDescent="0.2">
      <c r="A24" s="4" t="s">
        <v>19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spans="1:19" ht="12.75" hidden="1" customHeight="1" x14ac:dyDescent="0.2">
      <c r="A25" s="4" t="s">
        <v>3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</row>
    <row r="26" spans="1:19" ht="13.5" hidden="1" customHeight="1" thickBot="1" x14ac:dyDescent="0.25">
      <c r="A26" s="2" t="s">
        <v>6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1:19" ht="12.75" hidden="1" customHeight="1" x14ac:dyDescent="0.2"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</row>
    <row r="28" spans="1:19" s="5" customFormat="1" ht="12.75" hidden="1" customHeight="1" x14ac:dyDescent="0.2">
      <c r="A28" s="5" t="s">
        <v>18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83"/>
    </row>
    <row r="29" spans="1:19" s="5" customFormat="1" ht="12.75" customHeight="1" thickBot="1" x14ac:dyDescent="0.25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4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+[1]East!B39+[1]East!E39</f>
        <v>7</v>
      </c>
      <c r="C37" s="27">
        <f>+[1]East!C39+[1]East!F39</f>
        <v>6.2</v>
      </c>
      <c r="D37" s="6"/>
      <c r="E37" s="21">
        <v>1</v>
      </c>
      <c r="F37" s="27">
        <v>0.4</v>
      </c>
      <c r="G37" s="53">
        <v>0.4</v>
      </c>
      <c r="H37" s="6"/>
      <c r="I37" s="21">
        <v>0</v>
      </c>
      <c r="J37" s="22">
        <v>0</v>
      </c>
      <c r="K37" s="6"/>
      <c r="L37" s="21">
        <f>+B37+E37+I37</f>
        <v>8</v>
      </c>
      <c r="M37" s="22">
        <f>+C37+F37+J37</f>
        <v>6.6000000000000005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+[1]East!C40+[1]East!F40</f>
        <v>-0.67199999999999993</v>
      </c>
      <c r="D38" s="6"/>
      <c r="E38" s="21"/>
      <c r="F38" s="60">
        <f>+[2]GrossMargin!$J$25/1000-F37</f>
        <v>-0.27</v>
      </c>
      <c r="G38" s="55"/>
      <c r="H38" s="6"/>
      <c r="I38" s="62"/>
      <c r="J38" s="58">
        <v>0</v>
      </c>
      <c r="K38" s="61"/>
      <c r="L38" s="62"/>
      <c r="M38" s="22">
        <f>+C38+F38+J38</f>
        <v>-0.94199999999999995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+[1]East!B41+[1]East!E41</f>
        <v>0</v>
      </c>
      <c r="C39" s="63">
        <f>+[1]East!C41+[1]East!F41</f>
        <v>0</v>
      </c>
      <c r="D39" s="6"/>
      <c r="E39" s="23">
        <v>12</v>
      </c>
      <c r="F39" s="63">
        <v>35.924999999999997</v>
      </c>
      <c r="G39" s="55"/>
      <c r="H39" s="6"/>
      <c r="I39" s="64">
        <v>9</v>
      </c>
      <c r="J39" s="63">
        <v>68.325000000000003</v>
      </c>
      <c r="K39" s="61"/>
      <c r="L39" s="90">
        <f>+B39+E39+I39</f>
        <v>21</v>
      </c>
      <c r="M39" s="26">
        <f>+C39+F39+J39</f>
        <v>104.25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7</v>
      </c>
      <c r="C40" s="24">
        <f>SUM(C37:C39)</f>
        <v>5.5280000000000005</v>
      </c>
      <c r="D40" s="8"/>
      <c r="E40" s="18">
        <f>SUM(E37:E39)</f>
        <v>13</v>
      </c>
      <c r="F40" s="24">
        <f>SUM(F37:F39)</f>
        <v>36.055</v>
      </c>
      <c r="G40" s="56"/>
      <c r="H40" s="8"/>
      <c r="I40" s="18">
        <f>SUM(I37:I39)</f>
        <v>9</v>
      </c>
      <c r="J40" s="24">
        <f>SUM(J37:J39)</f>
        <v>68.325000000000003</v>
      </c>
      <c r="K40" s="8"/>
      <c r="L40" s="18">
        <f>SUM(L37:L39)</f>
        <v>29</v>
      </c>
      <c r="M40" s="24">
        <f>SUM(M37:M39)</f>
        <v>109.908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20.492999999999999</v>
      </c>
      <c r="D41" s="7"/>
      <c r="E41" s="25"/>
      <c r="F41" s="75">
        <f>+'[3]Hotlist - Completed'!$C$12/1000</f>
        <v>19.617999999999999</v>
      </c>
      <c r="G41" s="56"/>
      <c r="H41" s="7"/>
      <c r="I41" s="25"/>
      <c r="J41" s="74">
        <f>+'[3]Hotlist - Identified '!$F$23/1000</f>
        <v>22.344000000000001</v>
      </c>
      <c r="K41" s="7"/>
      <c r="L41" s="25"/>
      <c r="M41" s="24">
        <f>+C41+F41+J41</f>
        <v>62.454999999999998</v>
      </c>
      <c r="N41" s="7"/>
      <c r="O41" s="25"/>
      <c r="P41" s="75">
        <f>+'[3]Hotlist - Identified '!$L$23/1000</f>
        <v>19.228050000000003</v>
      </c>
      <c r="Q41" s="7"/>
      <c r="R41" s="25"/>
      <c r="S41" s="75">
        <f>+'[3]Hotlist - Identified '!$O$23/1000</f>
        <v>27.665550000000003</v>
      </c>
      <c r="T41" s="7"/>
    </row>
    <row r="42" spans="1:20" s="5" customFormat="1" ht="18.75" thickBot="1" x14ac:dyDescent="0.3">
      <c r="A42" s="5" t="s">
        <v>27</v>
      </c>
      <c r="B42" s="108">
        <f>+C40/C41</f>
        <v>0.26975064656224079</v>
      </c>
      <c r="C42" s="109"/>
      <c r="D42" s="32"/>
      <c r="E42" s="108">
        <f>+F40/F41</f>
        <v>1.8378529921500664</v>
      </c>
      <c r="F42" s="109"/>
      <c r="G42" s="57"/>
      <c r="H42" s="32"/>
      <c r="I42" s="108">
        <f>+J40/J41</f>
        <v>3.0578678839957036</v>
      </c>
      <c r="J42" s="109"/>
      <c r="K42" s="32"/>
      <c r="L42" s="108">
        <f>+M40/M41</f>
        <v>1.7597950524377552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2">
    <mergeCell ref="A30:S30"/>
    <mergeCell ref="R34:S34"/>
    <mergeCell ref="O34:P34"/>
    <mergeCell ref="E34:F34"/>
    <mergeCell ref="B34:C34"/>
    <mergeCell ref="E35:F35"/>
    <mergeCell ref="L42:M42"/>
    <mergeCell ref="R42:S42"/>
    <mergeCell ref="I32:S32"/>
    <mergeCell ref="R35:S35"/>
    <mergeCell ref="B35:C35"/>
    <mergeCell ref="L34:M34"/>
    <mergeCell ref="A3:F3"/>
    <mergeCell ref="C7:O7"/>
    <mergeCell ref="C8:O8"/>
    <mergeCell ref="O42:P42"/>
    <mergeCell ref="O35:P35"/>
    <mergeCell ref="B42:C42"/>
    <mergeCell ref="L35:M35"/>
    <mergeCell ref="I35:J35"/>
    <mergeCell ref="E42:F42"/>
    <mergeCell ref="I42:J4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38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16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3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16</v>
      </c>
      <c r="F16" s="13">
        <f t="shared" si="1"/>
        <v>15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+[1]West!B39+[1]West!E39</f>
        <v>3</v>
      </c>
      <c r="C37" s="27">
        <f>+[1]West!C39+[1]West!F39</f>
        <v>12.58</v>
      </c>
      <c r="D37" s="6"/>
      <c r="E37" s="21">
        <v>1</v>
      </c>
      <c r="F37" s="27">
        <v>7.9</v>
      </c>
      <c r="G37" s="53">
        <v>7.9</v>
      </c>
      <c r="H37" s="6"/>
      <c r="I37" s="21">
        <v>0</v>
      </c>
      <c r="J37" s="22">
        <v>0</v>
      </c>
      <c r="K37" s="6"/>
      <c r="L37" s="21">
        <f>+B37+E37+I37</f>
        <v>4</v>
      </c>
      <c r="M37" s="22">
        <f>+C37+F37+J37</f>
        <v>20.48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+[1]West!C40+[1]West!F40</f>
        <v>5.9269999999999996</v>
      </c>
      <c r="D38" s="6"/>
      <c r="E38" s="21"/>
      <c r="F38" s="60">
        <f>+[2]GrossMargin!$J$26/1000-F37</f>
        <v>0.51200000000000045</v>
      </c>
      <c r="G38" s="53"/>
      <c r="H38" s="6"/>
      <c r="I38" s="62"/>
      <c r="J38" s="58">
        <v>0</v>
      </c>
      <c r="K38" s="61"/>
      <c r="L38" s="62"/>
      <c r="M38" s="22">
        <f>+C38+F38+J38</f>
        <v>6.4390000000000001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+[1]West!B41+[1]West!E41</f>
        <v>0</v>
      </c>
      <c r="C39" s="63">
        <f>+[1]West!C41+[1]West!F41</f>
        <v>0</v>
      </c>
      <c r="D39" s="6"/>
      <c r="E39" s="23">
        <v>4</v>
      </c>
      <c r="F39" s="63">
        <v>3.1</v>
      </c>
      <c r="G39" s="48"/>
      <c r="H39" s="6"/>
      <c r="I39" s="64">
        <v>8</v>
      </c>
      <c r="J39" s="63">
        <v>69</v>
      </c>
      <c r="K39" s="61"/>
      <c r="L39" s="90">
        <f>+B39+E39+I39</f>
        <v>12</v>
      </c>
      <c r="M39" s="26">
        <f>+C39+F39+J39</f>
        <v>72.099999999999994</v>
      </c>
      <c r="N39" s="6"/>
      <c r="O39" s="23">
        <v>2</v>
      </c>
      <c r="P39" s="26">
        <v>5</v>
      </c>
      <c r="Q39" s="6"/>
      <c r="R39" s="23">
        <v>1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18.506999999999998</v>
      </c>
      <c r="D40" s="8"/>
      <c r="E40" s="18">
        <f>SUM(E37:E39)</f>
        <v>5</v>
      </c>
      <c r="F40" s="24">
        <f>SUM(F37:F39)</f>
        <v>11.512</v>
      </c>
      <c r="G40" s="49"/>
      <c r="H40" s="8"/>
      <c r="I40" s="18">
        <f>SUM(I37:I39)</f>
        <v>8</v>
      </c>
      <c r="J40" s="24">
        <f>SUM(J37:J39)</f>
        <v>69</v>
      </c>
      <c r="K40" s="8"/>
      <c r="L40" s="18">
        <f>SUM(L37:L39)</f>
        <v>16</v>
      </c>
      <c r="M40" s="24">
        <f>SUM(M37:M39)</f>
        <v>99.018999999999991</v>
      </c>
      <c r="N40" s="8"/>
      <c r="O40" s="18">
        <f>SUM(O37:O39)</f>
        <v>2</v>
      </c>
      <c r="P40" s="24">
        <f>SUM(P37:P39)</f>
        <v>5</v>
      </c>
      <c r="Q40" s="8"/>
      <c r="R40" s="18">
        <f>SUM(R37:R39)</f>
        <v>1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13.234999999999999</v>
      </c>
      <c r="D41" s="7"/>
      <c r="E41" s="25"/>
      <c r="F41" s="75">
        <f>+'[3]Hotlist - Completed'!$C$20/1000</f>
        <v>17.163</v>
      </c>
      <c r="G41" s="49"/>
      <c r="H41" s="7"/>
      <c r="I41" s="25"/>
      <c r="J41" s="74">
        <f>+'[3]Hotlist - Identified '!$F$36/1000</f>
        <v>43.231000000000002</v>
      </c>
      <c r="K41" s="7"/>
      <c r="L41" s="25"/>
      <c r="M41" s="24">
        <f>+C41+F41+J41</f>
        <v>73.629000000000005</v>
      </c>
      <c r="N41" s="7"/>
      <c r="O41" s="25"/>
      <c r="P41" s="75">
        <f>+'[3]Hotlist - Identified '!$L$36/1000</f>
        <v>17.867249999999999</v>
      </c>
      <c r="Q41" s="7"/>
      <c r="R41" s="25"/>
      <c r="S41" s="75">
        <f>+'[3]Hotlist - Identified '!$O$36/1000</f>
        <v>17.867249999999999</v>
      </c>
      <c r="T41" s="7"/>
    </row>
    <row r="42" spans="1:20" s="5" customFormat="1" ht="18.75" thickBot="1" x14ac:dyDescent="0.3">
      <c r="A42" s="5" t="s">
        <v>27</v>
      </c>
      <c r="B42" s="108">
        <f>+C40/C41</f>
        <v>1.3983377408386852</v>
      </c>
      <c r="C42" s="109"/>
      <c r="D42" s="32"/>
      <c r="E42" s="108">
        <f>+F40/F41</f>
        <v>0.67074520771426904</v>
      </c>
      <c r="F42" s="109"/>
      <c r="G42" s="50"/>
      <c r="H42" s="32"/>
      <c r="I42" s="108">
        <f>+J40/J41</f>
        <v>1.5960768892692743</v>
      </c>
      <c r="J42" s="109"/>
      <c r="K42" s="32"/>
      <c r="L42" s="108">
        <f>+M40/M41</f>
        <v>1.3448369528310853</v>
      </c>
      <c r="M42" s="109"/>
      <c r="N42" s="32"/>
      <c r="O42" s="108">
        <f>+P40/P41</f>
        <v>0.27984160964893873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8:O8"/>
    <mergeCell ref="C7:O7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39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23</v>
      </c>
      <c r="D12" s="12">
        <f>+C16</f>
        <v>24</v>
      </c>
      <c r="E12" s="12">
        <f>+D16</f>
        <v>24</v>
      </c>
      <c r="F12" s="12">
        <f>+E16</f>
        <v>27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1</v>
      </c>
      <c r="D13" s="12">
        <v>0</v>
      </c>
      <c r="E13" s="12">
        <v>5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2</v>
      </c>
      <c r="F14" s="12">
        <v>3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>
        <f>SUM(C15:O15)</f>
        <v>0</v>
      </c>
    </row>
    <row r="16" spans="1:16" ht="13.5" thickBot="1" x14ac:dyDescent="0.25">
      <c r="A16" s="2" t="s">
        <v>6</v>
      </c>
      <c r="C16" s="13">
        <f t="shared" ref="C16:O16" si="1">+C12+C13-C14-C15</f>
        <v>24</v>
      </c>
      <c r="D16" s="13">
        <f t="shared" si="1"/>
        <v>24</v>
      </c>
      <c r="E16" s="13">
        <f t="shared" si="1"/>
        <v>27</v>
      </c>
      <c r="F16" s="13">
        <f t="shared" si="1"/>
        <v>24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>
        <f>+E37</f>
        <v>0</v>
      </c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+[1]Downstream!B39+[1]Downstream!E39</f>
        <v>15</v>
      </c>
      <c r="C37" s="27">
        <f>+[1]Downstream!C39+[1]Downstream!F39</f>
        <v>4.3360000000000003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15</v>
      </c>
      <c r="M37" s="22">
        <f>+C37+F37+J37</f>
        <v>4.3360000000000003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+[1]Downstream!C40+[1]Downstream!F40</f>
        <v>4.8869999999999996</v>
      </c>
      <c r="D38" s="6"/>
      <c r="E38" s="21"/>
      <c r="F38" s="60">
        <f>+[2]GrossMargin!$J$27/1000-F37</f>
        <v>0.40500000000000003</v>
      </c>
      <c r="G38" s="53"/>
      <c r="H38" s="6"/>
      <c r="I38" s="62"/>
      <c r="J38" s="58">
        <v>0</v>
      </c>
      <c r="K38" s="61"/>
      <c r="L38" s="62"/>
      <c r="M38" s="22">
        <f>+C38+F38+J38</f>
        <v>5.2919999999999998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+[1]Downstream!B41+[1]Downstream!E41</f>
        <v>0</v>
      </c>
      <c r="C39" s="63">
        <f>+[1]Downstream!C41+[1]Downstream!F41</f>
        <v>0</v>
      </c>
      <c r="D39" s="6"/>
      <c r="E39" s="23">
        <v>9</v>
      </c>
      <c r="F39" s="63">
        <v>69</v>
      </c>
      <c r="G39" s="48"/>
      <c r="H39" s="6"/>
      <c r="I39" s="64">
        <v>9</v>
      </c>
      <c r="J39" s="63">
        <v>53</v>
      </c>
      <c r="K39" s="61"/>
      <c r="L39" s="90">
        <f>+B39+E39+I39</f>
        <v>18</v>
      </c>
      <c r="M39" s="26">
        <f>+C39+F39+J39</f>
        <v>122</v>
      </c>
      <c r="N39" s="6"/>
      <c r="O39" s="23">
        <v>5</v>
      </c>
      <c r="P39" s="26">
        <v>39</v>
      </c>
      <c r="Q39" s="6"/>
      <c r="R39" s="23">
        <v>1</v>
      </c>
      <c r="S39" s="26">
        <v>5</v>
      </c>
      <c r="T39" s="6"/>
    </row>
    <row r="40" spans="1:20" s="5" customFormat="1" x14ac:dyDescent="0.2">
      <c r="A40" s="5" t="s">
        <v>51</v>
      </c>
      <c r="B40" s="18">
        <f>SUM(B37:B39)</f>
        <v>15</v>
      </c>
      <c r="C40" s="24">
        <f>SUM(C37:C39)</f>
        <v>9.222999999999999</v>
      </c>
      <c r="D40" s="8"/>
      <c r="E40" s="18">
        <f>SUM(E37:E39)</f>
        <v>9</v>
      </c>
      <c r="F40" s="24">
        <f>SUM(F37:F39)</f>
        <v>69.405000000000001</v>
      </c>
      <c r="G40" s="49"/>
      <c r="H40" s="8"/>
      <c r="I40" s="18">
        <f>SUM(I37:I39)</f>
        <v>9</v>
      </c>
      <c r="J40" s="24">
        <f>SUM(J37:J39)</f>
        <v>53</v>
      </c>
      <c r="K40" s="8"/>
      <c r="L40" s="18">
        <f>SUM(L37:L39)</f>
        <v>33</v>
      </c>
      <c r="M40" s="24">
        <f>SUM(M37:M39)</f>
        <v>131.62799999999999</v>
      </c>
      <c r="N40" s="8"/>
      <c r="O40" s="18">
        <f>SUM(O37:O39)</f>
        <v>5</v>
      </c>
      <c r="P40" s="24">
        <f>SUM(P37:P39)</f>
        <v>39</v>
      </c>
      <c r="Q40" s="8"/>
      <c r="R40" s="18">
        <f>SUM(R37:R39)</f>
        <v>1</v>
      </c>
      <c r="S40" s="24">
        <f>SUM(S37:S39)</f>
        <v>5</v>
      </c>
      <c r="T40" s="8"/>
    </row>
    <row r="41" spans="1:20" s="9" customFormat="1" x14ac:dyDescent="0.2">
      <c r="A41" s="40" t="s">
        <v>17</v>
      </c>
      <c r="B41" s="25"/>
      <c r="C41" s="69">
        <v>22.861000000000001</v>
      </c>
      <c r="D41" s="7"/>
      <c r="E41" s="25"/>
      <c r="F41" s="75">
        <f>+'[3]Hotlist - Completed'!$C$28/1000</f>
        <v>28.361000000000001</v>
      </c>
      <c r="G41" s="49"/>
      <c r="H41" s="7"/>
      <c r="I41" s="25"/>
      <c r="J41" s="74">
        <f>+'[3]Hotlist - Identified '!$F$51/1000</f>
        <v>28.361000000000001</v>
      </c>
      <c r="K41" s="7"/>
      <c r="L41" s="25"/>
      <c r="M41" s="24">
        <f>+C41+F41+J41</f>
        <v>79.582999999999998</v>
      </c>
      <c r="N41" s="7"/>
      <c r="O41" s="25"/>
      <c r="P41" s="75">
        <f>+'[3]Hotlist - Identified '!$L$51/1000</f>
        <v>22.762350000000001</v>
      </c>
      <c r="Q41" s="7"/>
      <c r="R41" s="25"/>
      <c r="S41" s="75">
        <f>+'[3]Hotlist - Identified '!$O$51/1000</f>
        <v>30.862350000000003</v>
      </c>
      <c r="T41" s="7"/>
    </row>
    <row r="42" spans="1:20" s="5" customFormat="1" ht="18.75" thickBot="1" x14ac:dyDescent="0.3">
      <c r="A42" s="5" t="s">
        <v>27</v>
      </c>
      <c r="B42" s="108">
        <f>+C40/C41</f>
        <v>0.40343816980884473</v>
      </c>
      <c r="C42" s="109"/>
      <c r="D42" s="32"/>
      <c r="E42" s="108">
        <f>+F40/F41</f>
        <v>2.4471986178202463</v>
      </c>
      <c r="F42" s="109"/>
      <c r="G42" s="50"/>
      <c r="H42" s="32"/>
      <c r="I42" s="108">
        <f>+J40/J41</f>
        <v>1.8687634427558972</v>
      </c>
      <c r="J42" s="109"/>
      <c r="K42" s="32"/>
      <c r="L42" s="108">
        <f>+M40/M41</f>
        <v>1.6539713255343476</v>
      </c>
      <c r="M42" s="109"/>
      <c r="N42" s="32"/>
      <c r="O42" s="108">
        <f>+P40/P41</f>
        <v>1.7133556069562237</v>
      </c>
      <c r="P42" s="109"/>
      <c r="Q42" s="32"/>
      <c r="R42" s="108">
        <f>+S40/S41</f>
        <v>0.16200969790051631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54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11</v>
      </c>
      <c r="D12" s="12">
        <f>+C16</f>
        <v>11</v>
      </c>
      <c r="E12" s="12">
        <f>+D16</f>
        <v>11</v>
      </c>
      <c r="F12" s="12">
        <f>+E16</f>
        <v>18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7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2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>
        <f>SUM(C15:O15)</f>
        <v>0</v>
      </c>
    </row>
    <row r="16" spans="1:16" ht="13.5" thickBot="1" x14ac:dyDescent="0.25">
      <c r="A16" s="2" t="s">
        <v>6</v>
      </c>
      <c r="C16" s="13">
        <f t="shared" ref="C16:O16" si="1">+C12+C13-C14-C15</f>
        <v>11</v>
      </c>
      <c r="D16" s="13">
        <f t="shared" si="1"/>
        <v>11</v>
      </c>
      <c r="E16" s="13">
        <f t="shared" si="1"/>
        <v>18</v>
      </c>
      <c r="F16" s="13">
        <f t="shared" si="1"/>
        <v>16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>
        <f>+E37</f>
        <v>0</v>
      </c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+[1]Generation!B39+[1]Generation!E39</f>
        <v>2</v>
      </c>
      <c r="C37" s="27">
        <f>+[1]Generation!C39+[1]Generation!F39</f>
        <v>31.799999999999997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2</v>
      </c>
      <c r="M37" s="22">
        <f>+C37+F37+J37</f>
        <v>31.799999999999997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+[1]Generation!C40+[1]Generation!F40</f>
        <v>20.495000000000001</v>
      </c>
      <c r="D38" s="6"/>
      <c r="E38" s="21"/>
      <c r="F38" s="60">
        <f>+[2]GrossMargin!$J$28/1000-F37</f>
        <v>3.5529999999999999</v>
      </c>
      <c r="G38" s="53"/>
      <c r="H38" s="6"/>
      <c r="I38" s="62"/>
      <c r="J38" s="58">
        <v>0</v>
      </c>
      <c r="K38" s="61"/>
      <c r="L38" s="62"/>
      <c r="M38" s="22">
        <f>+C38+F38+J38</f>
        <v>24.048000000000002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+[1]Generation!B41+[1]Generation!E41</f>
        <v>0</v>
      </c>
      <c r="C39" s="63">
        <f>+[1]Generation!C41+[1]Generation!F41</f>
        <v>0</v>
      </c>
      <c r="D39" s="6"/>
      <c r="E39" s="23">
        <v>4</v>
      </c>
      <c r="F39" s="63">
        <v>25</v>
      </c>
      <c r="G39" s="48"/>
      <c r="H39" s="6"/>
      <c r="I39" s="64">
        <v>10</v>
      </c>
      <c r="J39" s="63">
        <v>72.5</v>
      </c>
      <c r="K39" s="61"/>
      <c r="L39" s="90">
        <f>+B39+E39+I39</f>
        <v>14</v>
      </c>
      <c r="M39" s="26">
        <f>+C39+F39+J39</f>
        <v>97.5</v>
      </c>
      <c r="N39" s="6"/>
      <c r="O39" s="23">
        <v>2</v>
      </c>
      <c r="P39" s="26">
        <v>20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2</v>
      </c>
      <c r="C40" s="24">
        <f>SUM(C37:C39)</f>
        <v>52.295000000000002</v>
      </c>
      <c r="D40" s="8"/>
      <c r="E40" s="18">
        <f>SUM(E37:E39)</f>
        <v>4</v>
      </c>
      <c r="F40" s="24">
        <f>SUM(F37:F39)</f>
        <v>28.553000000000001</v>
      </c>
      <c r="G40" s="49"/>
      <c r="H40" s="8"/>
      <c r="I40" s="18">
        <f>SUM(I37:I39)</f>
        <v>10</v>
      </c>
      <c r="J40" s="24">
        <f>SUM(J37:J39)</f>
        <v>72.5</v>
      </c>
      <c r="K40" s="8"/>
      <c r="L40" s="18">
        <f>SUM(L37:L39)</f>
        <v>16</v>
      </c>
      <c r="M40" s="24">
        <f>SUM(M37:M39)</f>
        <v>153.34800000000001</v>
      </c>
      <c r="N40" s="8"/>
      <c r="O40" s="18">
        <f>SUM(O37:O39)</f>
        <v>2</v>
      </c>
      <c r="P40" s="24">
        <f>SUM(P37:P39)</f>
        <v>20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18.710999999999999</v>
      </c>
      <c r="D41" s="7"/>
      <c r="E41" s="25"/>
      <c r="F41" s="75">
        <f>+'[3]Hotlist - Completed'!$C$36/1000</f>
        <v>18.712</v>
      </c>
      <c r="G41" s="49"/>
      <c r="H41" s="7"/>
      <c r="I41" s="25"/>
      <c r="J41" s="74">
        <f>+'[3]Hotlist - Identified '!$F$65/1000</f>
        <v>18.713000000000001</v>
      </c>
      <c r="K41" s="7"/>
      <c r="L41" s="25"/>
      <c r="M41" s="24">
        <f>+C41+F41+J41</f>
        <v>56.136000000000003</v>
      </c>
      <c r="N41" s="7"/>
      <c r="O41" s="25"/>
      <c r="P41" s="75">
        <f>+'[3]Hotlist - Identified '!$L$65/1000</f>
        <v>16.515900000000002</v>
      </c>
      <c r="Q41" s="7"/>
      <c r="R41" s="25"/>
      <c r="S41" s="75">
        <f>+'[3]Hotlist - Identified '!$O$65/1000</f>
        <v>25.259850000000004</v>
      </c>
      <c r="T41" s="7"/>
    </row>
    <row r="42" spans="1:20" s="5" customFormat="1" ht="18.75" thickBot="1" x14ac:dyDescent="0.3">
      <c r="A42" s="5" t="s">
        <v>27</v>
      </c>
      <c r="B42" s="108">
        <f>+C40/C41</f>
        <v>2.7948800171022397</v>
      </c>
      <c r="C42" s="109"/>
      <c r="D42" s="32"/>
      <c r="E42" s="108">
        <f>+F40/F41</f>
        <v>1.5259191962377086</v>
      </c>
      <c r="F42" s="109"/>
      <c r="G42" s="50"/>
      <c r="H42" s="32"/>
      <c r="I42" s="108">
        <f>+J40/J41</f>
        <v>3.8743119756319135</v>
      </c>
      <c r="J42" s="109"/>
      <c r="K42" s="32"/>
      <c r="L42" s="108">
        <f>+M40/M41</f>
        <v>2.7317229585292861</v>
      </c>
      <c r="M42" s="109"/>
      <c r="N42" s="32"/>
      <c r="O42" s="108">
        <f>+P40/P41</f>
        <v>1.2109542925302283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46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19</v>
      </c>
      <c r="D12" s="12">
        <f>+C16</f>
        <v>19</v>
      </c>
      <c r="E12" s="12">
        <f>+D16</f>
        <v>19</v>
      </c>
      <c r="F12" s="12">
        <f>+E16</f>
        <v>19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3</v>
      </c>
      <c r="E13" s="12">
        <v>0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3</v>
      </c>
      <c r="E14" s="12">
        <v>0</v>
      </c>
      <c r="F14" s="12">
        <v>3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2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19</v>
      </c>
      <c r="D16" s="13">
        <f t="shared" si="1"/>
        <v>19</v>
      </c>
      <c r="E16" s="13">
        <f t="shared" si="1"/>
        <v>19</v>
      </c>
      <c r="F16" s="13">
        <f t="shared" si="1"/>
        <v>18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+[1]Coal!E39+[1]Coal!B39</f>
        <v>3</v>
      </c>
      <c r="C37" s="27">
        <f>+[1]Coal!F39+[1]Coal!C39</f>
        <v>2.5</v>
      </c>
      <c r="D37" s="6"/>
      <c r="E37" s="21">
        <v>2</v>
      </c>
      <c r="F37" s="27">
        <v>0.25</v>
      </c>
      <c r="G37" s="53">
        <v>0.25</v>
      </c>
      <c r="H37" s="6"/>
      <c r="I37" s="21">
        <v>0</v>
      </c>
      <c r="J37" s="22">
        <v>0</v>
      </c>
      <c r="K37" s="6"/>
      <c r="L37" s="21">
        <f>+B37+E37+I37</f>
        <v>5</v>
      </c>
      <c r="M37" s="22">
        <f>+C37+F37+J37</f>
        <v>2.75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+[1]Coal!F40+[1]Coal!C40</f>
        <v>-3.032</v>
      </c>
      <c r="D38" s="6"/>
      <c r="E38" s="21"/>
      <c r="F38" s="60">
        <f>+[2]GrossMargin!$J$29/1000-F37</f>
        <v>-0.151</v>
      </c>
      <c r="G38" s="53"/>
      <c r="H38" s="6"/>
      <c r="I38" s="62"/>
      <c r="J38" s="58">
        <v>0</v>
      </c>
      <c r="K38" s="61"/>
      <c r="L38" s="62"/>
      <c r="M38" s="22">
        <f>+C38+F38+J38</f>
        <v>-3.1829999999999998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+[1]Coal!E41+[1]Coal!B41</f>
        <v>0</v>
      </c>
      <c r="C39" s="63">
        <f>+[1]Coal!F41+[1]Coal!C41</f>
        <v>0</v>
      </c>
      <c r="D39" s="6"/>
      <c r="E39" s="23">
        <v>8</v>
      </c>
      <c r="F39" s="63">
        <v>103.25</v>
      </c>
      <c r="G39" s="48"/>
      <c r="H39" s="6"/>
      <c r="I39" s="64">
        <v>7</v>
      </c>
      <c r="J39" s="63">
        <v>12</v>
      </c>
      <c r="K39" s="61"/>
      <c r="L39" s="90">
        <f>+B39+E39+I39</f>
        <v>15</v>
      </c>
      <c r="M39" s="26">
        <f>+C39+F39+J39</f>
        <v>115.25</v>
      </c>
      <c r="N39" s="6"/>
      <c r="O39" s="23">
        <v>3</v>
      </c>
      <c r="P39" s="26">
        <v>35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-0.53200000000000003</v>
      </c>
      <c r="D40" s="8"/>
      <c r="E40" s="18">
        <f>SUM(E37:E39)</f>
        <v>10</v>
      </c>
      <c r="F40" s="24">
        <f>SUM(F37:F39)</f>
        <v>103.349</v>
      </c>
      <c r="G40" s="49"/>
      <c r="H40" s="8"/>
      <c r="I40" s="18">
        <f>SUM(I37:I39)</f>
        <v>7</v>
      </c>
      <c r="J40" s="24">
        <f>SUM(J37:J39)</f>
        <v>12</v>
      </c>
      <c r="K40" s="8"/>
      <c r="L40" s="18">
        <f>SUM(L37:L39)</f>
        <v>20</v>
      </c>
      <c r="M40" s="24">
        <f>SUM(M37:M39)</f>
        <v>114.81700000000001</v>
      </c>
      <c r="N40" s="8"/>
      <c r="O40" s="18">
        <f>SUM(O37:O39)</f>
        <v>3</v>
      </c>
      <c r="P40" s="24">
        <f>SUM(P37:P39)</f>
        <v>35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6.2119999999999997</v>
      </c>
      <c r="D41" s="7"/>
      <c r="E41" s="25"/>
      <c r="F41" s="75">
        <f>+'[3]Hotlist - Completed'!$C$44/1000</f>
        <v>6.3734999999999999</v>
      </c>
      <c r="G41" s="49"/>
      <c r="H41" s="7"/>
      <c r="I41" s="25"/>
      <c r="J41" s="74">
        <f>+'[3]Hotlist - Identified '!$F$81/1000</f>
        <v>6.2789999999999999</v>
      </c>
      <c r="K41" s="7"/>
      <c r="L41" s="25"/>
      <c r="M41" s="24">
        <f>+C41+F41+J41</f>
        <v>18.8645</v>
      </c>
      <c r="N41" s="7"/>
      <c r="O41" s="25"/>
      <c r="P41" s="75">
        <f>+'[3]Hotlist - Identified '!$L$81/1000</f>
        <v>8.3862000000000005</v>
      </c>
      <c r="Q41" s="7"/>
      <c r="R41" s="25"/>
      <c r="S41" s="75">
        <f>+'[3]Hotlist - Identified '!$O$81/1000</f>
        <v>8.3862000000000005</v>
      </c>
      <c r="T41" s="7"/>
    </row>
    <row r="42" spans="1:20" s="5" customFormat="1" ht="18.75" thickBot="1" x14ac:dyDescent="0.3">
      <c r="A42" s="5" t="s">
        <v>27</v>
      </c>
      <c r="B42" s="108">
        <f>+C40/C41</f>
        <v>-8.5640695428203489E-2</v>
      </c>
      <c r="C42" s="109"/>
      <c r="D42" s="32"/>
      <c r="E42" s="108">
        <f>+F40/F41</f>
        <v>16.215423236840042</v>
      </c>
      <c r="F42" s="109"/>
      <c r="G42" s="50"/>
      <c r="H42" s="32"/>
      <c r="I42" s="108">
        <f>+J40/J41</f>
        <v>1.9111323459149547</v>
      </c>
      <c r="J42" s="109"/>
      <c r="K42" s="32"/>
      <c r="L42" s="108">
        <f>+M40/M41</f>
        <v>6.0864056826313977</v>
      </c>
      <c r="M42" s="109"/>
      <c r="N42" s="32"/>
      <c r="O42" s="108">
        <f>+P40/P41</f>
        <v>4.1735231690157635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47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16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3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16</v>
      </c>
      <c r="F16" s="13">
        <f t="shared" si="1"/>
        <v>16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+[1]Canada!B39+[1]Canada!E39</f>
        <v>21</v>
      </c>
      <c r="C37" s="27">
        <f>+[1]Canada!C39+[1]Canada!F39</f>
        <v>18.530999999999999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21</v>
      </c>
      <c r="M37" s="22">
        <f>+C37+F37+J37</f>
        <v>18.530999999999999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+[1]Canada!C40+[1]Canada!F40</f>
        <v>4.03</v>
      </c>
      <c r="D38" s="6"/>
      <c r="E38" s="21"/>
      <c r="F38" s="60">
        <f>+[2]GrossMargin!$J$30/1000-F37</f>
        <v>-2.0419999999999998</v>
      </c>
      <c r="G38" s="53"/>
      <c r="H38" s="6"/>
      <c r="I38" s="62"/>
      <c r="J38" s="58">
        <v>0</v>
      </c>
      <c r="K38" s="61"/>
      <c r="L38" s="62"/>
      <c r="M38" s="22">
        <f>+C38+F38+J38</f>
        <v>1.9880000000000004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+[1]Canada!B41+[1]Canada!E41</f>
        <v>0</v>
      </c>
      <c r="C39" s="63">
        <f>+[1]Canada!C41+[1]Canada!F41</f>
        <v>0</v>
      </c>
      <c r="D39" s="6"/>
      <c r="E39" s="23">
        <v>9</v>
      </c>
      <c r="F39" s="63">
        <v>20.3</v>
      </c>
      <c r="G39" s="48"/>
      <c r="H39" s="6"/>
      <c r="I39" s="64">
        <v>7</v>
      </c>
      <c r="J39" s="63">
        <v>15</v>
      </c>
      <c r="K39" s="61"/>
      <c r="L39" s="90">
        <f>+B39+E39+I39</f>
        <v>16</v>
      </c>
      <c r="M39" s="26">
        <f>+C39+F39+J39</f>
        <v>35.299999999999997</v>
      </c>
      <c r="N39" s="6"/>
      <c r="O39" s="23">
        <v>0</v>
      </c>
      <c r="P39" s="42">
        <v>0</v>
      </c>
      <c r="Q39" s="6"/>
      <c r="R39" s="23">
        <v>0</v>
      </c>
      <c r="S39" s="42">
        <v>0</v>
      </c>
      <c r="T39" s="6"/>
    </row>
    <row r="40" spans="1:20" s="5" customFormat="1" x14ac:dyDescent="0.2">
      <c r="A40" s="5" t="s">
        <v>51</v>
      </c>
      <c r="B40" s="18">
        <f>SUM(B37:B39)</f>
        <v>21</v>
      </c>
      <c r="C40" s="24">
        <f>SUM(C37:C39)</f>
        <v>22.561</v>
      </c>
      <c r="D40" s="8"/>
      <c r="E40" s="18">
        <f>SUM(E37:E39)</f>
        <v>9</v>
      </c>
      <c r="F40" s="24">
        <f>SUM(F37:F39)</f>
        <v>18.258000000000003</v>
      </c>
      <c r="G40" s="49"/>
      <c r="H40" s="8"/>
      <c r="I40" s="18">
        <f>SUM(I37:I39)</f>
        <v>7</v>
      </c>
      <c r="J40" s="24">
        <f>SUM(J37:J39)</f>
        <v>15</v>
      </c>
      <c r="K40" s="8"/>
      <c r="L40" s="18">
        <f>SUM(L37:L39)</f>
        <v>37</v>
      </c>
      <c r="M40" s="24">
        <f>SUM(M37:M39)</f>
        <v>55.818999999999996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11.555999999999999</v>
      </c>
      <c r="D41" s="7"/>
      <c r="E41" s="25"/>
      <c r="F41" s="75">
        <f>+'[3]Hotlist - Completed'!$C$52/1000</f>
        <v>11.555999999999999</v>
      </c>
      <c r="G41" s="49"/>
      <c r="H41" s="7"/>
      <c r="I41" s="25"/>
      <c r="J41" s="74">
        <f>+'[3]Hotlist - Identified '!$F$94/1000</f>
        <v>11.558</v>
      </c>
      <c r="K41" s="7"/>
      <c r="L41" s="25"/>
      <c r="M41" s="24">
        <f>+C41+F41+J41</f>
        <v>34.67</v>
      </c>
      <c r="N41" s="7"/>
      <c r="O41" s="25"/>
      <c r="P41" s="75">
        <f>+'[3]Hotlist - Identified '!$L$94/1000</f>
        <v>15.6006</v>
      </c>
      <c r="Q41" s="7"/>
      <c r="R41" s="25"/>
      <c r="S41" s="75">
        <f>+'[3]Hotlist - Identified '!$O$94/1000</f>
        <v>15.6006</v>
      </c>
      <c r="T41" s="7"/>
    </row>
    <row r="42" spans="1:20" s="5" customFormat="1" ht="18.75" thickBot="1" x14ac:dyDescent="0.3">
      <c r="A42" s="5" t="s">
        <v>27</v>
      </c>
      <c r="B42" s="108">
        <f>+C40/C41</f>
        <v>1.9523191415714782</v>
      </c>
      <c r="C42" s="109"/>
      <c r="D42" s="32"/>
      <c r="E42" s="108">
        <f>+F40/F41</f>
        <v>1.5799584631360335</v>
      </c>
      <c r="F42" s="109"/>
      <c r="G42" s="50"/>
      <c r="H42" s="32"/>
      <c r="I42" s="108">
        <f>+J40/J41</f>
        <v>1.2978023879563938</v>
      </c>
      <c r="J42" s="109"/>
      <c r="K42" s="32"/>
      <c r="L42" s="108">
        <f>+M40/M41</f>
        <v>1.6100086530141331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35"/>
      <c r="B1" s="36"/>
    </row>
    <row r="2" spans="1:17" ht="30" x14ac:dyDescent="0.4">
      <c r="A2" s="37" t="s">
        <v>34</v>
      </c>
      <c r="B2" s="37"/>
      <c r="N2" s="34" t="s">
        <v>29</v>
      </c>
      <c r="O2" s="33" t="s">
        <v>45</v>
      </c>
    </row>
    <row r="3" spans="1:17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7" s="10" customFormat="1" ht="18" x14ac:dyDescent="0.25">
      <c r="B4" s="11"/>
    </row>
    <row r="5" spans="1:17" s="10" customFormat="1" ht="18" x14ac:dyDescent="0.25">
      <c r="B5" s="11"/>
    </row>
    <row r="6" spans="1:17" s="10" customFormat="1" ht="18" x14ac:dyDescent="0.25">
      <c r="B6" s="11"/>
    </row>
    <row r="7" spans="1:17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  <c r="Q7" s="32"/>
    </row>
    <row r="8" spans="1:17" s="10" customFormat="1" ht="23.25" customHeight="1" x14ac:dyDescent="0.25">
      <c r="B8" s="11"/>
      <c r="C8" s="100" t="s">
        <v>15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46"/>
    </row>
    <row r="9" spans="1:17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7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7" x14ac:dyDescent="0.2">
      <c r="A11" s="3" t="s">
        <v>4</v>
      </c>
    </row>
    <row r="12" spans="1:17" ht="12.75" customHeight="1" x14ac:dyDescent="0.2">
      <c r="A12" s="2" t="s">
        <v>5</v>
      </c>
      <c r="C12" s="12">
        <v>5</v>
      </c>
      <c r="D12" s="12">
        <f>+C16</f>
        <v>5</v>
      </c>
      <c r="E12" s="12">
        <f>+D16</f>
        <v>5</v>
      </c>
      <c r="F12" s="12">
        <f>+E16</f>
        <v>3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7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7" x14ac:dyDescent="0.2">
      <c r="A14" s="4" t="s">
        <v>2</v>
      </c>
      <c r="C14" s="12">
        <v>0</v>
      </c>
      <c r="D14" s="12">
        <v>0</v>
      </c>
      <c r="E14" s="12">
        <v>2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7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7" ht="13.5" thickBot="1" x14ac:dyDescent="0.25">
      <c r="A16" s="2" t="s">
        <v>6</v>
      </c>
      <c r="C16" s="13">
        <f t="shared" ref="C16:O16" si="1">+C12+C13-C14-C15</f>
        <v>5</v>
      </c>
      <c r="D16" s="13">
        <f t="shared" si="1"/>
        <v>5</v>
      </c>
      <c r="E16" s="13">
        <f t="shared" si="1"/>
        <v>3</v>
      </c>
      <c r="F16" s="13">
        <f t="shared" si="1"/>
        <v>3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4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+'[1]New Products'!B39+'[1]New Products'!E39</f>
        <v>0</v>
      </c>
      <c r="C37" s="27">
        <f>+'[1]New Products'!C39+'[1]New Products'!F39</f>
        <v>0</v>
      </c>
      <c r="D37" s="6"/>
      <c r="E37" s="21">
        <v>0</v>
      </c>
      <c r="F37" s="27">
        <v>0</v>
      </c>
      <c r="G37" s="55"/>
      <c r="H37" s="6"/>
      <c r="I37" s="21">
        <v>0</v>
      </c>
      <c r="J37" s="22">
        <v>0</v>
      </c>
      <c r="K37" s="6"/>
      <c r="L37" s="21">
        <f>+B37+E37+I37</f>
        <v>0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+'[1]New Products'!C40+'[1]New Products'!F40</f>
        <v>1.22</v>
      </c>
      <c r="D38" s="6"/>
      <c r="E38" s="21"/>
      <c r="F38" s="60">
        <f>+[2]GrossMargin!$J$34/1000-F37</f>
        <v>0</v>
      </c>
      <c r="G38" s="55"/>
      <c r="H38" s="6"/>
      <c r="I38" s="62"/>
      <c r="J38" s="58">
        <v>0</v>
      </c>
      <c r="K38" s="61"/>
      <c r="L38" s="62"/>
      <c r="M38" s="22">
        <f>+C38+F38+J38</f>
        <v>1.22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+'[1]New Products'!B41+'[1]New Products'!E41</f>
        <v>0</v>
      </c>
      <c r="C39" s="63">
        <f>+'[1]New Products'!C41+'[1]New Products'!F41</f>
        <v>0</v>
      </c>
      <c r="D39" s="6"/>
      <c r="E39" s="23">
        <v>1</v>
      </c>
      <c r="F39" s="63">
        <v>0.75</v>
      </c>
      <c r="G39" s="55"/>
      <c r="H39" s="6"/>
      <c r="I39" s="64">
        <v>1</v>
      </c>
      <c r="J39" s="63">
        <v>10</v>
      </c>
      <c r="K39" s="61"/>
      <c r="L39" s="90">
        <f>+B39+E39+I39</f>
        <v>2</v>
      </c>
      <c r="M39" s="26">
        <f>+C39+F39+J39</f>
        <v>10.75</v>
      </c>
      <c r="N39" s="6"/>
      <c r="O39" s="23">
        <v>1</v>
      </c>
      <c r="P39" s="26">
        <v>7.5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0</v>
      </c>
      <c r="C40" s="24">
        <f>SUM(C37:C39)</f>
        <v>1.22</v>
      </c>
      <c r="D40" s="8"/>
      <c r="E40" s="18">
        <f>SUM(E37:E39)</f>
        <v>1</v>
      </c>
      <c r="F40" s="24">
        <f>SUM(F37:F39)</f>
        <v>0.75</v>
      </c>
      <c r="G40" s="56"/>
      <c r="H40" s="8"/>
      <c r="I40" s="18">
        <f>SUM(I37:I39)</f>
        <v>1</v>
      </c>
      <c r="J40" s="24">
        <f>SUM(J37:J39)</f>
        <v>10</v>
      </c>
      <c r="K40" s="8"/>
      <c r="L40" s="18">
        <f>SUM(L37:L39)</f>
        <v>2</v>
      </c>
      <c r="M40" s="24">
        <f>SUM(M37:M39)</f>
        <v>11.97</v>
      </c>
      <c r="N40" s="8"/>
      <c r="O40" s="18">
        <f>SUM(O37:O39)</f>
        <v>1</v>
      </c>
      <c r="P40" s="24">
        <f>SUM(P37:P39)</f>
        <v>7.5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7.7119999999999997</v>
      </c>
      <c r="D41" s="7"/>
      <c r="E41" s="25"/>
      <c r="F41" s="75">
        <f>+'[3]Hotlist - Completed'!$C$58/1000</f>
        <v>7.7119999999999997</v>
      </c>
      <c r="G41" s="56"/>
      <c r="H41" s="7"/>
      <c r="I41" s="25"/>
      <c r="J41" s="74">
        <f>+'[3]Hotlist - Identified '!$F$99/1000</f>
        <v>7.7119999999999997</v>
      </c>
      <c r="K41" s="7"/>
      <c r="L41" s="25"/>
      <c r="M41" s="24">
        <f>+C41+F41+J41</f>
        <v>23.135999999999999</v>
      </c>
      <c r="N41" s="7"/>
      <c r="O41" s="25"/>
      <c r="P41" s="75">
        <f>+'[3]Hotlist - Identified '!$L$99/1000</f>
        <v>10.411200000000001</v>
      </c>
      <c r="Q41" s="7"/>
      <c r="R41" s="25"/>
      <c r="S41" s="75">
        <f>+'[3]Hotlist - Identified '!$O$99/1000</f>
        <v>10.411200000000001</v>
      </c>
      <c r="T41" s="7"/>
    </row>
    <row r="42" spans="1:20" s="5" customFormat="1" ht="18.75" thickBot="1" x14ac:dyDescent="0.3">
      <c r="A42" s="5" t="s">
        <v>27</v>
      </c>
      <c r="B42" s="108">
        <f>+C40/C41</f>
        <v>0.15819502074688796</v>
      </c>
      <c r="C42" s="109"/>
      <c r="D42" s="32"/>
      <c r="E42" s="108">
        <f>+F40/F41</f>
        <v>9.7251037344398342E-2</v>
      </c>
      <c r="F42" s="109"/>
      <c r="G42" s="57"/>
      <c r="H42" s="32"/>
      <c r="I42" s="108">
        <f>+J40/J41</f>
        <v>1.2966804979253113</v>
      </c>
      <c r="J42" s="109"/>
      <c r="K42" s="32"/>
      <c r="L42" s="108">
        <f>+M40/M41</f>
        <v>0.51737551867219922</v>
      </c>
      <c r="M42" s="109"/>
      <c r="N42" s="32"/>
      <c r="O42" s="108">
        <f>+P40/P41</f>
        <v>0.72037805440295055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40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8</v>
      </c>
      <c r="D12" s="12">
        <f>+C16</f>
        <v>8</v>
      </c>
      <c r="E12" s="12">
        <f>+D16</f>
        <v>8</v>
      </c>
      <c r="F12" s="12">
        <f>+E16</f>
        <v>8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8</v>
      </c>
      <c r="D16" s="13">
        <f t="shared" si="1"/>
        <v>8</v>
      </c>
      <c r="E16" s="13">
        <f t="shared" si="1"/>
        <v>8</v>
      </c>
      <c r="F16" s="13">
        <f t="shared" si="1"/>
        <v>8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+[1]Mexico!B39+[1]Mexico!E39</f>
        <v>1</v>
      </c>
      <c r="C37" s="27">
        <f>+[1]Mexico!C39+[1]Mexico!F39</f>
        <v>0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1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+[1]Mexico!C40+[1]Mexico!F40</f>
        <v>2.1999999999999999E-2</v>
      </c>
      <c r="D38" s="6"/>
      <c r="E38" s="21"/>
      <c r="F38" s="60">
        <f>+[2]GrossMargin!$J$35/1000-F37</f>
        <v>0</v>
      </c>
      <c r="G38" s="53"/>
      <c r="H38" s="6"/>
      <c r="I38" s="62"/>
      <c r="J38" s="58">
        <v>0</v>
      </c>
      <c r="K38" s="61"/>
      <c r="L38" s="62"/>
      <c r="M38" s="22">
        <f>+C38+F38+J38</f>
        <v>2.1999999999999999E-2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+[1]Mexico!B41+[1]Mexico!E41</f>
        <v>0</v>
      </c>
      <c r="C39" s="63">
        <f>+[1]Mexico!C41+[1]Mexico!F41</f>
        <v>0</v>
      </c>
      <c r="D39" s="6"/>
      <c r="E39" s="23">
        <v>2</v>
      </c>
      <c r="F39" s="63">
        <v>0</v>
      </c>
      <c r="G39" s="48"/>
      <c r="H39" s="6"/>
      <c r="I39" s="64">
        <v>4</v>
      </c>
      <c r="J39" s="63">
        <v>34</v>
      </c>
      <c r="K39" s="61"/>
      <c r="L39" s="90">
        <f>+B39+E39+I39</f>
        <v>6</v>
      </c>
      <c r="M39" s="26">
        <f>+C39+F39+J39</f>
        <v>34</v>
      </c>
      <c r="N39" s="6"/>
      <c r="O39" s="23">
        <v>2</v>
      </c>
      <c r="P39" s="26">
        <v>4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1</v>
      </c>
      <c r="C40" s="24">
        <f>SUM(C37:C39)</f>
        <v>2.1999999999999999E-2</v>
      </c>
      <c r="D40" s="8"/>
      <c r="E40" s="18">
        <f>SUM(E37:E39)</f>
        <v>2</v>
      </c>
      <c r="F40" s="24">
        <f>SUM(F37:F39)</f>
        <v>0</v>
      </c>
      <c r="G40" s="49"/>
      <c r="H40" s="8"/>
      <c r="I40" s="18">
        <f>SUM(I37:I39)</f>
        <v>4</v>
      </c>
      <c r="J40" s="24">
        <f>SUM(J37:J39)</f>
        <v>34</v>
      </c>
      <c r="K40" s="8"/>
      <c r="L40" s="18">
        <f>SUM(L37:L39)</f>
        <v>7</v>
      </c>
      <c r="M40" s="24">
        <f>SUM(M37:M39)</f>
        <v>34.021999999999998</v>
      </c>
      <c r="N40" s="8"/>
      <c r="O40" s="18">
        <f>SUM(O37:O39)</f>
        <v>2</v>
      </c>
      <c r="P40" s="24">
        <f>SUM(P37:P39)</f>
        <v>4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4.6559999999999997</v>
      </c>
      <c r="D41" s="7"/>
      <c r="E41" s="25"/>
      <c r="F41" s="75">
        <f>+'[3]Hotlist - Completed'!$I$11/1000</f>
        <v>4.6559999999999997</v>
      </c>
      <c r="G41" s="49"/>
      <c r="H41" s="7"/>
      <c r="I41" s="25"/>
      <c r="J41" s="74">
        <f>+'[3]Hotlist - Identified '!$F$107/1000</f>
        <v>4.6559999999999997</v>
      </c>
      <c r="K41" s="7"/>
      <c r="L41" s="25"/>
      <c r="M41" s="24">
        <f>+C41+F41+J41</f>
        <v>13.968</v>
      </c>
      <c r="N41" s="7"/>
      <c r="O41" s="25"/>
      <c r="P41" s="75">
        <f>+'[3]Hotlist - Identified '!$L$107/1000</f>
        <v>6.2856000000000005</v>
      </c>
      <c r="Q41" s="7"/>
      <c r="R41" s="25"/>
      <c r="S41" s="75">
        <f>+'[3]Hotlist - Identified '!$O$107/1000</f>
        <v>6.2856000000000005</v>
      </c>
      <c r="T41" s="7"/>
    </row>
    <row r="42" spans="1:20" s="5" customFormat="1" ht="18.75" thickBot="1" x14ac:dyDescent="0.3">
      <c r="A42" s="5" t="s">
        <v>27</v>
      </c>
      <c r="B42" s="108">
        <f>+C40/C41</f>
        <v>4.7250859106529207E-3</v>
      </c>
      <c r="C42" s="109"/>
      <c r="D42" s="32"/>
      <c r="E42" s="108">
        <f>+F40/F41</f>
        <v>0</v>
      </c>
      <c r="F42" s="109"/>
      <c r="G42" s="50"/>
      <c r="H42" s="32"/>
      <c r="I42" s="108">
        <f>+J40/J41</f>
        <v>7.3024054982817876</v>
      </c>
      <c r="J42" s="109"/>
      <c r="K42" s="32"/>
      <c r="L42" s="108">
        <f>+M40/M41</f>
        <v>2.4357101947308131</v>
      </c>
      <c r="M42" s="109"/>
      <c r="N42" s="32"/>
      <c r="O42" s="108">
        <f>+P40/P41</f>
        <v>0.63637520682194215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Felienne</cp:lastModifiedBy>
  <cp:lastPrinted>2000-07-28T14:47:32Z</cp:lastPrinted>
  <dcterms:created xsi:type="dcterms:W3CDTF">2000-05-01T16:06:07Z</dcterms:created>
  <dcterms:modified xsi:type="dcterms:W3CDTF">2014-09-05T10:49:18Z</dcterms:modified>
</cp:coreProperties>
</file>