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S9" i="1" s="1"/>
  <c r="K10" i="4"/>
  <c r="M10" i="4" s="1"/>
  <c r="D11" i="4"/>
  <c r="F11" i="4"/>
  <c r="S10" i="1" s="1"/>
  <c r="K11" i="4"/>
  <c r="M11" i="4" s="1"/>
  <c r="D12" i="4"/>
  <c r="F12" i="4" s="1"/>
  <c r="K12" i="4"/>
  <c r="M12" i="4" s="1"/>
  <c r="D13" i="4"/>
  <c r="F13" i="4"/>
  <c r="S12" i="1" s="1"/>
  <c r="K13" i="4"/>
  <c r="M13" i="4" s="1"/>
  <c r="F14" i="4"/>
  <c r="S13" i="1" s="1"/>
  <c r="K14" i="4"/>
  <c r="M14" i="4" s="1"/>
  <c r="D15" i="4"/>
  <c r="F15" i="4" s="1"/>
  <c r="S14" i="1" s="1"/>
  <c r="K15" i="4"/>
  <c r="M15" i="4" s="1"/>
  <c r="U14" i="1" s="1"/>
  <c r="U14" i="36" s="1"/>
  <c r="F16" i="4"/>
  <c r="K16" i="4"/>
  <c r="M16" i="4" s="1"/>
  <c r="U15" i="1" s="1"/>
  <c r="U15" i="36" s="1"/>
  <c r="D17" i="4"/>
  <c r="K17" i="4"/>
  <c r="M17" i="4"/>
  <c r="D18" i="4"/>
  <c r="K18" i="4"/>
  <c r="M18" i="4"/>
  <c r="D19" i="4"/>
  <c r="K19" i="4"/>
  <c r="M19" i="4"/>
  <c r="F20" i="4"/>
  <c r="S19" i="1" s="1"/>
  <c r="K20" i="4"/>
  <c r="M20" i="4"/>
  <c r="F21" i="4"/>
  <c r="S20" i="1" s="1"/>
  <c r="K21" i="4"/>
  <c r="M21" i="4" s="1"/>
  <c r="E23" i="4"/>
  <c r="L23" i="4"/>
  <c r="L26" i="4" s="1"/>
  <c r="M25" i="4"/>
  <c r="F26" i="4"/>
  <c r="C9" i="19"/>
  <c r="D9" i="19"/>
  <c r="E9" i="19" s="1"/>
  <c r="D10" i="19"/>
  <c r="D11" i="19"/>
  <c r="E11" i="19"/>
  <c r="D12" i="19"/>
  <c r="C13" i="19"/>
  <c r="D13" i="19"/>
  <c r="E13" i="19" s="1"/>
  <c r="D14" i="19"/>
  <c r="E14" i="19" s="1"/>
  <c r="C15" i="19"/>
  <c r="D15" i="19"/>
  <c r="E15" i="19"/>
  <c r="D16" i="19"/>
  <c r="C17" i="19"/>
  <c r="D17" i="19"/>
  <c r="D19" i="19"/>
  <c r="D20" i="19"/>
  <c r="C25" i="19"/>
  <c r="D25" i="19"/>
  <c r="C32" i="19"/>
  <c r="D32" i="19"/>
  <c r="E32" i="19" s="1"/>
  <c r="C33" i="19"/>
  <c r="D33" i="19"/>
  <c r="E33" i="19"/>
  <c r="C34" i="19"/>
  <c r="E34" i="19" s="1"/>
  <c r="D34" i="19"/>
  <c r="B4" i="3"/>
  <c r="A4" i="19" s="1"/>
  <c r="D9" i="3"/>
  <c r="D10" i="3"/>
  <c r="C10" i="19" s="1"/>
  <c r="E10" i="19" s="1"/>
  <c r="F10" i="3"/>
  <c r="T10" i="1" s="1"/>
  <c r="D11" i="3"/>
  <c r="C11" i="19" s="1"/>
  <c r="E11" i="3"/>
  <c r="F11" i="3"/>
  <c r="D12" i="3"/>
  <c r="C12" i="19" s="1"/>
  <c r="F12" i="3"/>
  <c r="T12" i="1" s="1"/>
  <c r="D13" i="3"/>
  <c r="F13" i="3" s="1"/>
  <c r="D14" i="3"/>
  <c r="C14" i="19" s="1"/>
  <c r="D15" i="3"/>
  <c r="F15" i="3"/>
  <c r="D16" i="3"/>
  <c r="C16" i="19" s="1"/>
  <c r="E16" i="19" s="1"/>
  <c r="D17" i="3"/>
  <c r="F17" i="3" s="1"/>
  <c r="E18" i="3"/>
  <c r="D19" i="3"/>
  <c r="C19" i="19" s="1"/>
  <c r="D20" i="3"/>
  <c r="F20" i="3" s="1"/>
  <c r="E22" i="3"/>
  <c r="E24" i="3"/>
  <c r="D24" i="3" s="1"/>
  <c r="C24" i="19" s="1"/>
  <c r="F25" i="3"/>
  <c r="F32" i="3"/>
  <c r="F33" i="3"/>
  <c r="F34" i="3"/>
  <c r="A3" i="9"/>
  <c r="C9" i="9"/>
  <c r="D9" i="9"/>
  <c r="E9" i="9"/>
  <c r="F9" i="9"/>
  <c r="G9" i="9"/>
  <c r="I9" i="9"/>
  <c r="J9" i="9"/>
  <c r="C10" i="9"/>
  <c r="E10" i="9"/>
  <c r="F10" i="9"/>
  <c r="G10" i="9"/>
  <c r="I10" i="9"/>
  <c r="J10" i="9"/>
  <c r="C11" i="9"/>
  <c r="D11" i="9"/>
  <c r="H11" i="9" s="1"/>
  <c r="K11" i="9" s="1"/>
  <c r="E11" i="9"/>
  <c r="F11" i="9"/>
  <c r="G11" i="9"/>
  <c r="I11" i="9"/>
  <c r="J11" i="9"/>
  <c r="C12" i="9"/>
  <c r="H12" i="9" s="1"/>
  <c r="K12" i="9" s="1"/>
  <c r="D12" i="9"/>
  <c r="E12" i="9"/>
  <c r="F12" i="9"/>
  <c r="G12" i="9"/>
  <c r="I12" i="9"/>
  <c r="J12" i="9"/>
  <c r="C13" i="9"/>
  <c r="H13" i="9" s="1"/>
  <c r="K13" i="9" s="1"/>
  <c r="D13" i="9"/>
  <c r="E13" i="9"/>
  <c r="F13" i="9"/>
  <c r="G13" i="9"/>
  <c r="I13" i="9"/>
  <c r="J13" i="9"/>
  <c r="C14" i="9"/>
  <c r="H14" i="9" s="1"/>
  <c r="K14" i="9" s="1"/>
  <c r="D14" i="9"/>
  <c r="E14" i="9"/>
  <c r="F14" i="9"/>
  <c r="G14" i="9"/>
  <c r="I14" i="9"/>
  <c r="J14" i="9"/>
  <c r="C15" i="9"/>
  <c r="C20" i="9" s="1"/>
  <c r="D15" i="9"/>
  <c r="D20" i="9" s="1"/>
  <c r="E15" i="9"/>
  <c r="F15" i="9"/>
  <c r="G15" i="9"/>
  <c r="I15" i="9"/>
  <c r="J15" i="9"/>
  <c r="C16" i="9"/>
  <c r="H16" i="9" s="1"/>
  <c r="K16" i="9" s="1"/>
  <c r="D16" i="9"/>
  <c r="E16" i="9"/>
  <c r="F16" i="9"/>
  <c r="G16" i="9"/>
  <c r="I16" i="9"/>
  <c r="J16" i="9"/>
  <c r="C17" i="9"/>
  <c r="D17" i="9"/>
  <c r="E17" i="9"/>
  <c r="F17" i="9"/>
  <c r="G17" i="9"/>
  <c r="G20" i="9" s="1"/>
  <c r="I17" i="9"/>
  <c r="J17" i="9"/>
  <c r="C18" i="9"/>
  <c r="D18" i="9"/>
  <c r="E18" i="9"/>
  <c r="F18" i="9"/>
  <c r="G18" i="9"/>
  <c r="H18" i="9"/>
  <c r="I18" i="9"/>
  <c r="J18" i="9"/>
  <c r="C19" i="9"/>
  <c r="D19" i="9"/>
  <c r="E19" i="9"/>
  <c r="F19" i="9"/>
  <c r="G19" i="9"/>
  <c r="H19" i="9" s="1"/>
  <c r="K19" i="9" s="1"/>
  <c r="I19" i="9"/>
  <c r="J19" i="9"/>
  <c r="F20" i="9"/>
  <c r="C21" i="9"/>
  <c r="H21" i="9" s="1"/>
  <c r="K21" i="9" s="1"/>
  <c r="D21" i="9"/>
  <c r="E21" i="9"/>
  <c r="F21" i="9"/>
  <c r="G21" i="9"/>
  <c r="I21" i="9"/>
  <c r="J21" i="9"/>
  <c r="D22" i="9"/>
  <c r="E22" i="9"/>
  <c r="F22" i="9"/>
  <c r="G22" i="9"/>
  <c r="I22" i="9"/>
  <c r="J22" i="9"/>
  <c r="C23" i="9"/>
  <c r="H23" i="9" s="1"/>
  <c r="K23" i="9" s="1"/>
  <c r="D23" i="9"/>
  <c r="E23" i="9"/>
  <c r="F23" i="9"/>
  <c r="G23" i="9"/>
  <c r="I23" i="9"/>
  <c r="J23" i="9"/>
  <c r="C24" i="9"/>
  <c r="H24" i="9" s="1"/>
  <c r="K24" i="9" s="1"/>
  <c r="D24" i="9"/>
  <c r="E24" i="9"/>
  <c r="F24" i="9"/>
  <c r="G24" i="9"/>
  <c r="I24" i="9"/>
  <c r="J24" i="9"/>
  <c r="C25" i="9"/>
  <c r="H25" i="9" s="1"/>
  <c r="K25" i="9" s="1"/>
  <c r="D25" i="9"/>
  <c r="E25" i="9"/>
  <c r="F25" i="9"/>
  <c r="G25" i="9"/>
  <c r="I25" i="9"/>
  <c r="J25" i="9"/>
  <c r="C26" i="9"/>
  <c r="D26" i="9"/>
  <c r="E26" i="9"/>
  <c r="F26" i="9"/>
  <c r="H26" i="9" s="1"/>
  <c r="K26" i="9" s="1"/>
  <c r="G26" i="9"/>
  <c r="I26" i="9"/>
  <c r="J26" i="9"/>
  <c r="C30" i="9"/>
  <c r="H30" i="9" s="1"/>
  <c r="K30" i="9" s="1"/>
  <c r="D30" i="9"/>
  <c r="E30" i="9"/>
  <c r="F30" i="9"/>
  <c r="G30" i="9"/>
  <c r="I30" i="9"/>
  <c r="J30" i="9"/>
  <c r="B4" i="2"/>
  <c r="I10" i="2"/>
  <c r="G9" i="1" s="1"/>
  <c r="L10" i="2"/>
  <c r="N10" i="2" s="1"/>
  <c r="E11" i="2"/>
  <c r="D10" i="9" s="1"/>
  <c r="I12" i="2"/>
  <c r="L12" i="2"/>
  <c r="M12" i="2"/>
  <c r="N12" i="2"/>
  <c r="I13" i="2"/>
  <c r="L13" i="2" s="1"/>
  <c r="N13" i="2"/>
  <c r="I14" i="2"/>
  <c r="L14" i="2" s="1"/>
  <c r="N14" i="2" s="1"/>
  <c r="I15" i="2"/>
  <c r="L15" i="2"/>
  <c r="N15" i="2" s="1"/>
  <c r="I16" i="2"/>
  <c r="L16" i="2"/>
  <c r="N16" i="2" s="1"/>
  <c r="I17" i="2"/>
  <c r="L17" i="2"/>
  <c r="N17" i="2" s="1"/>
  <c r="I18" i="2"/>
  <c r="L18" i="2" s="1"/>
  <c r="N18" i="2" s="1"/>
  <c r="I19" i="2"/>
  <c r="L19" i="2" s="1"/>
  <c r="N19" i="2" s="1"/>
  <c r="I20" i="2"/>
  <c r="L20" i="2" s="1"/>
  <c r="N20" i="2" s="1"/>
  <c r="D21" i="2"/>
  <c r="E21" i="2"/>
  <c r="F21" i="2"/>
  <c r="F29" i="2" s="1"/>
  <c r="F33" i="2" s="1"/>
  <c r="G21" i="2"/>
  <c r="G29" i="2" s="1"/>
  <c r="G33" i="2" s="1"/>
  <c r="H21" i="2"/>
  <c r="H29" i="2" s="1"/>
  <c r="H33" i="2" s="1"/>
  <c r="I21" i="2"/>
  <c r="L21" i="2" s="1"/>
  <c r="N21" i="2" s="1"/>
  <c r="K21" i="2"/>
  <c r="K29" i="2" s="1"/>
  <c r="K33" i="2" s="1"/>
  <c r="I22" i="2"/>
  <c r="L22" i="2"/>
  <c r="N22" i="2"/>
  <c r="D23" i="2"/>
  <c r="C22" i="9" s="1"/>
  <c r="H22" i="9" s="1"/>
  <c r="K22" i="9" s="1"/>
  <c r="I23" i="2"/>
  <c r="L23" i="2"/>
  <c r="N23" i="2" s="1"/>
  <c r="I24" i="2"/>
  <c r="L24" i="2" s="1"/>
  <c r="N24" i="2"/>
  <c r="I25" i="2"/>
  <c r="L25" i="2" s="1"/>
  <c r="M25" i="2"/>
  <c r="N25" i="2"/>
  <c r="I26" i="2"/>
  <c r="L26" i="2" s="1"/>
  <c r="N26" i="2" s="1"/>
  <c r="I27" i="2"/>
  <c r="L27" i="2" s="1"/>
  <c r="N27" i="2" s="1"/>
  <c r="D29" i="2"/>
  <c r="D33" i="2" s="1"/>
  <c r="E29" i="2"/>
  <c r="J29" i="2"/>
  <c r="J33" i="2" s="1"/>
  <c r="M29" i="2"/>
  <c r="G31" i="2"/>
  <c r="I31" i="2" s="1"/>
  <c r="L31" i="2"/>
  <c r="N31" i="2" s="1"/>
  <c r="M31" i="2"/>
  <c r="E33" i="2"/>
  <c r="M33" i="2"/>
  <c r="F9" i="8"/>
  <c r="J9" i="8"/>
  <c r="L9" i="8"/>
  <c r="M9" i="8"/>
  <c r="F15" i="8"/>
  <c r="J15" i="8"/>
  <c r="L15" i="8"/>
  <c r="M15" i="8"/>
  <c r="N15" i="8" s="1"/>
  <c r="F16" i="8"/>
  <c r="J16" i="8"/>
  <c r="L16" i="8"/>
  <c r="M16" i="8"/>
  <c r="N16" i="8"/>
  <c r="C9" i="1"/>
  <c r="D9" i="1"/>
  <c r="E9" i="1"/>
  <c r="H9" i="1"/>
  <c r="I9" i="1"/>
  <c r="J9" i="1" s="1"/>
  <c r="L9" i="1"/>
  <c r="M9" i="1"/>
  <c r="N9" i="1"/>
  <c r="U9" i="1"/>
  <c r="C10" i="1"/>
  <c r="D9" i="37" s="1"/>
  <c r="L9" i="37" s="1"/>
  <c r="D10" i="1"/>
  <c r="H10" i="1"/>
  <c r="I10" i="1"/>
  <c r="L10" i="1"/>
  <c r="M10" i="1"/>
  <c r="N10" i="1"/>
  <c r="U10" i="1"/>
  <c r="C11" i="1"/>
  <c r="D11" i="1"/>
  <c r="E11" i="1"/>
  <c r="G11" i="1"/>
  <c r="J11" i="1" s="1"/>
  <c r="H11" i="1"/>
  <c r="I11" i="1"/>
  <c r="M11" i="1"/>
  <c r="N11" i="1"/>
  <c r="T11" i="1"/>
  <c r="U11" i="1"/>
  <c r="C12" i="1"/>
  <c r="D11" i="37" s="1"/>
  <c r="L11" i="37" s="1"/>
  <c r="D12" i="1"/>
  <c r="G12" i="1"/>
  <c r="J12" i="1" s="1"/>
  <c r="H12" i="1"/>
  <c r="I12" i="1"/>
  <c r="L12" i="1"/>
  <c r="M12" i="1"/>
  <c r="N12" i="1"/>
  <c r="U12" i="1"/>
  <c r="C13" i="1"/>
  <c r="D13" i="1"/>
  <c r="E13" i="1"/>
  <c r="H13" i="1"/>
  <c r="I13" i="1"/>
  <c r="L13" i="1"/>
  <c r="M13" i="1"/>
  <c r="N13" i="1"/>
  <c r="T13" i="1"/>
  <c r="C14" i="1"/>
  <c r="D13" i="37" s="1"/>
  <c r="D14" i="1"/>
  <c r="E14" i="1" s="1"/>
  <c r="G14" i="1"/>
  <c r="H14" i="1"/>
  <c r="L14" i="1"/>
  <c r="M14" i="1"/>
  <c r="N14" i="1"/>
  <c r="C15" i="1"/>
  <c r="E15" i="1" s="1"/>
  <c r="D15" i="1"/>
  <c r="G15" i="1"/>
  <c r="J15" i="1" s="1"/>
  <c r="H15" i="1"/>
  <c r="I15" i="1"/>
  <c r="L15" i="1"/>
  <c r="M15" i="1"/>
  <c r="N15" i="1"/>
  <c r="S15" i="1"/>
  <c r="T15" i="1"/>
  <c r="C16" i="1"/>
  <c r="D15" i="37" s="1"/>
  <c r="D16" i="1"/>
  <c r="E16" i="1"/>
  <c r="G16" i="1"/>
  <c r="H16" i="1"/>
  <c r="I16" i="1"/>
  <c r="J16" i="1"/>
  <c r="M16" i="1"/>
  <c r="N16" i="1"/>
  <c r="Q16" i="1"/>
  <c r="U16" i="1"/>
  <c r="C17" i="1"/>
  <c r="D17" i="1"/>
  <c r="E17" i="1"/>
  <c r="G17" i="1"/>
  <c r="H17" i="1"/>
  <c r="I17" i="1"/>
  <c r="J17" i="1" s="1"/>
  <c r="M17" i="1"/>
  <c r="N17" i="1"/>
  <c r="T17" i="1"/>
  <c r="U17" i="1"/>
  <c r="C18" i="1"/>
  <c r="D17" i="37" s="1"/>
  <c r="D18" i="1"/>
  <c r="G18" i="1"/>
  <c r="J18" i="1" s="1"/>
  <c r="H18" i="1"/>
  <c r="I18" i="1"/>
  <c r="N18" i="1"/>
  <c r="N22" i="1" s="1"/>
  <c r="U18" i="1"/>
  <c r="C19" i="1"/>
  <c r="E19" i="1" s="1"/>
  <c r="D19" i="1"/>
  <c r="G19" i="1"/>
  <c r="J19" i="1" s="1"/>
  <c r="H19" i="1"/>
  <c r="I19" i="1"/>
  <c r="L19" i="1"/>
  <c r="M19" i="1"/>
  <c r="N19" i="1"/>
  <c r="U19" i="1"/>
  <c r="C20" i="1"/>
  <c r="D19" i="37" s="1"/>
  <c r="D20" i="1"/>
  <c r="E20" i="1"/>
  <c r="H20" i="1"/>
  <c r="I20" i="1"/>
  <c r="L20" i="1"/>
  <c r="M20" i="1"/>
  <c r="N20" i="1"/>
  <c r="T20" i="1"/>
  <c r="U20" i="1"/>
  <c r="D22" i="1"/>
  <c r="H22" i="1"/>
  <c r="K22" i="1"/>
  <c r="R22" i="1"/>
  <c r="D24" i="1"/>
  <c r="E24" i="1"/>
  <c r="J24" i="1"/>
  <c r="L24" i="1"/>
  <c r="M24" i="1"/>
  <c r="O24" i="1" s="1"/>
  <c r="Q24" i="1"/>
  <c r="J25" i="1"/>
  <c r="Q25" i="1" s="1"/>
  <c r="Q31" i="36" s="1"/>
  <c r="C26" i="1"/>
  <c r="E26" i="1" s="1"/>
  <c r="D26" i="1"/>
  <c r="G26" i="1"/>
  <c r="J26" i="1" s="1"/>
  <c r="H26" i="1"/>
  <c r="H29" i="1" s="1"/>
  <c r="H33" i="1" s="1"/>
  <c r="I26" i="1"/>
  <c r="M26" i="1"/>
  <c r="T26" i="1"/>
  <c r="J27" i="1"/>
  <c r="Q27" i="1" s="1"/>
  <c r="V28" i="1"/>
  <c r="K29" i="1"/>
  <c r="R29" i="1"/>
  <c r="R33" i="1" s="1"/>
  <c r="E31" i="1"/>
  <c r="G31" i="1"/>
  <c r="H31" i="1"/>
  <c r="I31" i="1"/>
  <c r="J31" i="1"/>
  <c r="O31" i="1" s="1"/>
  <c r="Q31" i="1"/>
  <c r="V31" i="1" s="1"/>
  <c r="T31" i="1"/>
  <c r="K33" i="1"/>
  <c r="G35" i="1"/>
  <c r="Q3" i="37"/>
  <c r="D8" i="37"/>
  <c r="G8" i="37"/>
  <c r="H8" i="37"/>
  <c r="I8" i="37" s="1"/>
  <c r="P8" i="37"/>
  <c r="G9" i="37"/>
  <c r="I9" i="37" s="1"/>
  <c r="H9" i="37"/>
  <c r="D10" i="37"/>
  <c r="G10" i="37"/>
  <c r="P10" i="37" s="1"/>
  <c r="H10" i="37"/>
  <c r="I10" i="37" s="1"/>
  <c r="G11" i="37"/>
  <c r="P11" i="37" s="1"/>
  <c r="H11" i="37"/>
  <c r="D12" i="37"/>
  <c r="L12" i="37" s="1"/>
  <c r="G12" i="37"/>
  <c r="H12" i="37"/>
  <c r="I12" i="37" s="1"/>
  <c r="P12" i="37"/>
  <c r="G13" i="37"/>
  <c r="I13" i="37" s="1"/>
  <c r="H13" i="37"/>
  <c r="L13" i="37"/>
  <c r="D14" i="37"/>
  <c r="L14" i="37" s="1"/>
  <c r="G14" i="37"/>
  <c r="P14" i="37" s="1"/>
  <c r="H14" i="37"/>
  <c r="G15" i="37"/>
  <c r="P15" i="37" s="1"/>
  <c r="H15" i="37"/>
  <c r="I15" i="37"/>
  <c r="L15" i="37"/>
  <c r="D16" i="37"/>
  <c r="G16" i="37"/>
  <c r="P16" i="37" s="1"/>
  <c r="H16" i="37"/>
  <c r="L16" i="37"/>
  <c r="D18" i="37"/>
  <c r="L18" i="37" s="1"/>
  <c r="G18" i="37"/>
  <c r="H18" i="37"/>
  <c r="I18" i="37" s="1"/>
  <c r="P18" i="37"/>
  <c r="G19" i="37"/>
  <c r="H19" i="37"/>
  <c r="L19" i="37"/>
  <c r="D21" i="37"/>
  <c r="E23" i="37"/>
  <c r="H23" i="37"/>
  <c r="L23" i="37"/>
  <c r="O23" i="37"/>
  <c r="E24" i="37"/>
  <c r="O24" i="37"/>
  <c r="G25" i="37"/>
  <c r="H25" i="37"/>
  <c r="I25" i="37" s="1"/>
  <c r="P25" i="37"/>
  <c r="C26" i="37"/>
  <c r="D26" i="37"/>
  <c r="E26" i="37"/>
  <c r="C30" i="37"/>
  <c r="D30" i="37"/>
  <c r="G30" i="37"/>
  <c r="P30" i="37" s="1"/>
  <c r="H30" i="37"/>
  <c r="L30" i="37"/>
  <c r="E45" i="37"/>
  <c r="I45" i="37"/>
  <c r="C9" i="36"/>
  <c r="E9" i="36" s="1"/>
  <c r="D9" i="36"/>
  <c r="G9" i="36"/>
  <c r="H9" i="36"/>
  <c r="I9" i="36"/>
  <c r="L9" i="36"/>
  <c r="M9" i="36"/>
  <c r="N9" i="36"/>
  <c r="S9" i="36"/>
  <c r="U9" i="36"/>
  <c r="C10" i="36"/>
  <c r="E10" i="36" s="1"/>
  <c r="D10" i="36"/>
  <c r="H10" i="36"/>
  <c r="I10" i="36"/>
  <c r="L10" i="36"/>
  <c r="M10" i="36"/>
  <c r="N10" i="36"/>
  <c r="S10" i="36"/>
  <c r="T10" i="36"/>
  <c r="U10" i="36"/>
  <c r="C11" i="36"/>
  <c r="D11" i="36"/>
  <c r="E11" i="36"/>
  <c r="G11" i="36"/>
  <c r="H11" i="36"/>
  <c r="I11" i="36"/>
  <c r="M11" i="36"/>
  <c r="N11" i="36"/>
  <c r="T11" i="36"/>
  <c r="U11" i="36"/>
  <c r="C12" i="36"/>
  <c r="D12" i="36"/>
  <c r="E12" i="36"/>
  <c r="G12" i="36"/>
  <c r="J12" i="36" s="1"/>
  <c r="O12" i="36" s="1"/>
  <c r="H12" i="36"/>
  <c r="I12" i="36"/>
  <c r="L12" i="36"/>
  <c r="M12" i="36"/>
  <c r="N12" i="36"/>
  <c r="S12" i="36"/>
  <c r="T12" i="36"/>
  <c r="U12" i="36"/>
  <c r="C13" i="36"/>
  <c r="E13" i="36" s="1"/>
  <c r="D13" i="36"/>
  <c r="H13" i="36"/>
  <c r="I13" i="36"/>
  <c r="L13" i="36"/>
  <c r="M13" i="36"/>
  <c r="N13" i="36"/>
  <c r="S13" i="36"/>
  <c r="T13" i="36"/>
  <c r="C14" i="36"/>
  <c r="D14" i="36"/>
  <c r="E14" i="36"/>
  <c r="G14" i="36"/>
  <c r="H14" i="36"/>
  <c r="L14" i="36"/>
  <c r="M14" i="36"/>
  <c r="N14" i="36"/>
  <c r="S14" i="36"/>
  <c r="C15" i="36"/>
  <c r="E15" i="36" s="1"/>
  <c r="D15" i="36"/>
  <c r="G15" i="36"/>
  <c r="H15" i="36"/>
  <c r="I15" i="36"/>
  <c r="L15" i="36"/>
  <c r="M15" i="36"/>
  <c r="N15" i="36"/>
  <c r="S15" i="36"/>
  <c r="T15" i="36"/>
  <c r="C16" i="36"/>
  <c r="D16" i="36"/>
  <c r="E16" i="36"/>
  <c r="G16" i="36"/>
  <c r="J16" i="36" s="1"/>
  <c r="H16" i="36"/>
  <c r="I16" i="36"/>
  <c r="L16" i="36"/>
  <c r="O16" i="36" s="1"/>
  <c r="M16" i="36"/>
  <c r="N16" i="36"/>
  <c r="Q16" i="36"/>
  <c r="S16" i="36"/>
  <c r="T16" i="36"/>
  <c r="U16" i="36"/>
  <c r="V16" i="36"/>
  <c r="C17" i="36"/>
  <c r="D17" i="36"/>
  <c r="E17" i="36"/>
  <c r="H17" i="36"/>
  <c r="I17" i="36"/>
  <c r="L17" i="36"/>
  <c r="M17" i="36"/>
  <c r="N17" i="36"/>
  <c r="S17" i="36"/>
  <c r="T17" i="36"/>
  <c r="U17" i="36"/>
  <c r="C19" i="36"/>
  <c r="D19" i="36"/>
  <c r="H19" i="36"/>
  <c r="H28" i="36" s="1"/>
  <c r="H35" i="36" s="1"/>
  <c r="H39" i="36" s="1"/>
  <c r="K19" i="36"/>
  <c r="N19" i="36"/>
  <c r="N28" i="36" s="1"/>
  <c r="N35" i="36" s="1"/>
  <c r="N39" i="36" s="1"/>
  <c r="R19" i="36"/>
  <c r="R28" i="36" s="1"/>
  <c r="R35" i="36" s="1"/>
  <c r="R39" i="36" s="1"/>
  <c r="C21" i="36"/>
  <c r="D21" i="36"/>
  <c r="D25" i="36" s="1"/>
  <c r="D28" i="36" s="1"/>
  <c r="D35" i="36" s="1"/>
  <c r="D39" i="36" s="1"/>
  <c r="E21" i="36"/>
  <c r="E25" i="36" s="1"/>
  <c r="G21" i="36"/>
  <c r="H21" i="36"/>
  <c r="I21" i="36"/>
  <c r="I25" i="36" s="1"/>
  <c r="J21" i="36"/>
  <c r="M21" i="36"/>
  <c r="N21" i="36"/>
  <c r="Q21" i="36"/>
  <c r="U21" i="36"/>
  <c r="C22" i="36"/>
  <c r="E22" i="36" s="1"/>
  <c r="D22" i="36"/>
  <c r="G22" i="36"/>
  <c r="H22" i="36"/>
  <c r="I22" i="36"/>
  <c r="J22" i="36" s="1"/>
  <c r="M22" i="36"/>
  <c r="N22" i="36"/>
  <c r="N25" i="36" s="1"/>
  <c r="T22" i="36"/>
  <c r="U22" i="36"/>
  <c r="U25" i="36" s="1"/>
  <c r="C23" i="36"/>
  <c r="E23" i="36" s="1"/>
  <c r="D23" i="36"/>
  <c r="G23" i="36"/>
  <c r="J23" i="36" s="1"/>
  <c r="H23" i="36"/>
  <c r="I23" i="36"/>
  <c r="N23" i="36"/>
  <c r="U23" i="36"/>
  <c r="F25" i="36"/>
  <c r="F28" i="36" s="1"/>
  <c r="H25" i="36"/>
  <c r="K25" i="36"/>
  <c r="K28" i="36" s="1"/>
  <c r="K35" i="36" s="1"/>
  <c r="K39" i="36" s="1"/>
  <c r="R25" i="36"/>
  <c r="C30" i="36"/>
  <c r="D30" i="36"/>
  <c r="E30" i="36"/>
  <c r="G30" i="36"/>
  <c r="J30" i="36" s="1"/>
  <c r="H30" i="36"/>
  <c r="I30" i="36"/>
  <c r="L30" i="36"/>
  <c r="O30" i="36" s="1"/>
  <c r="M30" i="36"/>
  <c r="N30" i="36"/>
  <c r="Q30" i="36"/>
  <c r="S30" i="36"/>
  <c r="U30" i="36"/>
  <c r="C31" i="36"/>
  <c r="G31" i="36"/>
  <c r="H31" i="36"/>
  <c r="I31" i="36"/>
  <c r="L31" i="36"/>
  <c r="M31" i="36"/>
  <c r="S31" i="36"/>
  <c r="U31" i="36"/>
  <c r="C32" i="36"/>
  <c r="D32" i="36"/>
  <c r="E32" i="36"/>
  <c r="G32" i="36"/>
  <c r="H32" i="36"/>
  <c r="I32" i="36"/>
  <c r="L32" i="36"/>
  <c r="M32" i="36"/>
  <c r="N32" i="36"/>
  <c r="S32" i="36"/>
  <c r="T32" i="36"/>
  <c r="U32" i="36"/>
  <c r="C33" i="36"/>
  <c r="G33" i="36"/>
  <c r="J33" i="36" s="1"/>
  <c r="H33" i="36"/>
  <c r="I33" i="36"/>
  <c r="M33" i="36"/>
  <c r="N33" i="36"/>
  <c r="Q33" i="36"/>
  <c r="T33" i="36"/>
  <c r="U33" i="36"/>
  <c r="V34" i="36"/>
  <c r="C37" i="36"/>
  <c r="E37" i="36" s="1"/>
  <c r="D37" i="36"/>
  <c r="G37" i="36"/>
  <c r="H37" i="36"/>
  <c r="I37" i="36"/>
  <c r="J37" i="36" s="1"/>
  <c r="O37" i="36" s="1"/>
  <c r="L37" i="36"/>
  <c r="M37" i="36"/>
  <c r="N37" i="36"/>
  <c r="Q37" i="36"/>
  <c r="V37" i="36" s="1"/>
  <c r="S37" i="36"/>
  <c r="T37" i="36"/>
  <c r="U37" i="36"/>
  <c r="G41" i="36"/>
  <c r="H10" i="8"/>
  <c r="E12" i="8"/>
  <c r="D13" i="8"/>
  <c r="I10" i="8"/>
  <c r="H11" i="8"/>
  <c r="E13" i="8"/>
  <c r="D14" i="8"/>
  <c r="I13" i="8"/>
  <c r="H14" i="8"/>
  <c r="E11" i="8"/>
  <c r="E14" i="8"/>
  <c r="D10" i="8"/>
  <c r="I11" i="8"/>
  <c r="E10" i="8"/>
  <c r="I14" i="8"/>
  <c r="H13" i="8"/>
  <c r="D12" i="8"/>
  <c r="H12" i="8"/>
  <c r="D11" i="8"/>
  <c r="I12" i="8"/>
  <c r="F11" i="8" l="1"/>
  <c r="L11" i="8"/>
  <c r="N11" i="8" s="1"/>
  <c r="J12" i="8"/>
  <c r="F12" i="8"/>
  <c r="L12" i="8"/>
  <c r="J13" i="8"/>
  <c r="M10" i="8"/>
  <c r="M18" i="8" s="1"/>
  <c r="E18" i="8"/>
  <c r="D18" i="8"/>
  <c r="F10" i="8"/>
  <c r="F18" i="8" s="1"/>
  <c r="L10" i="8"/>
  <c r="M14" i="8"/>
  <c r="M11" i="8"/>
  <c r="J14" i="8"/>
  <c r="F14" i="8"/>
  <c r="L14" i="8"/>
  <c r="M13" i="8"/>
  <c r="J11" i="8"/>
  <c r="I18" i="8"/>
  <c r="F13" i="8"/>
  <c r="L13" i="8"/>
  <c r="M12" i="8"/>
  <c r="H18" i="8"/>
  <c r="J10" i="8"/>
  <c r="J18" i="8" s="1"/>
  <c r="E19" i="36"/>
  <c r="E28" i="36" s="1"/>
  <c r="E35" i="36" s="1"/>
  <c r="E39" i="36" s="1"/>
  <c r="O21" i="36"/>
  <c r="J32" i="36"/>
  <c r="O32" i="36" s="1"/>
  <c r="G25" i="36"/>
  <c r="I30" i="37"/>
  <c r="Q18" i="1"/>
  <c r="C17" i="37"/>
  <c r="C11" i="37"/>
  <c r="O12" i="1"/>
  <c r="Q12" i="1"/>
  <c r="D28" i="9"/>
  <c r="D32" i="9" s="1"/>
  <c r="E39" i="37" s="1"/>
  <c r="G28" i="9"/>
  <c r="G32" i="9" s="1"/>
  <c r="I39" i="37"/>
  <c r="C18" i="37"/>
  <c r="O19" i="1"/>
  <c r="Q19" i="1"/>
  <c r="V19" i="1" s="1"/>
  <c r="O16" i="1"/>
  <c r="C10" i="37"/>
  <c r="Q11" i="1"/>
  <c r="Q9" i="1"/>
  <c r="C8" i="37"/>
  <c r="O9" i="1"/>
  <c r="S11" i="1"/>
  <c r="J15" i="36"/>
  <c r="O15" i="36" s="1"/>
  <c r="E10" i="37"/>
  <c r="J9" i="36"/>
  <c r="L17" i="37"/>
  <c r="Q26" i="1"/>
  <c r="C25" i="37"/>
  <c r="O26" i="1"/>
  <c r="M23" i="4"/>
  <c r="U13" i="1"/>
  <c r="C25" i="36"/>
  <c r="C28" i="36" s="1"/>
  <c r="C35" i="36" s="1"/>
  <c r="C39" i="36" s="1"/>
  <c r="J11" i="36"/>
  <c r="I40" i="37"/>
  <c r="K30" i="37"/>
  <c r="M30" i="37" s="1"/>
  <c r="O30" i="37"/>
  <c r="Q30" i="37" s="1"/>
  <c r="E30" i="37"/>
  <c r="M19" i="36"/>
  <c r="J25" i="36"/>
  <c r="J31" i="36"/>
  <c r="O26" i="37"/>
  <c r="I19" i="37"/>
  <c r="P19" i="37"/>
  <c r="C16" i="37"/>
  <c r="Q17" i="1"/>
  <c r="C14" i="37"/>
  <c r="Q15" i="1"/>
  <c r="O15" i="1"/>
  <c r="D25" i="1"/>
  <c r="D25" i="37"/>
  <c r="C15" i="37"/>
  <c r="C22" i="1"/>
  <c r="C29" i="1" s="1"/>
  <c r="C33" i="1" s="1"/>
  <c r="N9" i="8"/>
  <c r="H15" i="9"/>
  <c r="H10" i="9"/>
  <c r="K10" i="9" s="1"/>
  <c r="F19" i="3"/>
  <c r="T19" i="1" s="1"/>
  <c r="E25" i="19"/>
  <c r="E12" i="19"/>
  <c r="P9" i="37"/>
  <c r="F28" i="9"/>
  <c r="F32" i="9" s="1"/>
  <c r="F14" i="3"/>
  <c r="T14" i="1" s="1"/>
  <c r="T14" i="36" s="1"/>
  <c r="L28" i="4"/>
  <c r="D23" i="4"/>
  <c r="L11" i="1"/>
  <c r="O11" i="1" s="1"/>
  <c r="I11" i="37"/>
  <c r="L10" i="37"/>
  <c r="T24" i="1"/>
  <c r="E12" i="1"/>
  <c r="E20" i="9"/>
  <c r="E28" i="9" s="1"/>
  <c r="E32" i="9" s="1"/>
  <c r="E40" i="37" s="1"/>
  <c r="H17" i="37"/>
  <c r="D18" i="19"/>
  <c r="F17" i="4"/>
  <c r="S16" i="1" s="1"/>
  <c r="S21" i="36" s="1"/>
  <c r="L16" i="1"/>
  <c r="L21" i="36" s="1"/>
  <c r="E18" i="37"/>
  <c r="I16" i="37"/>
  <c r="P13" i="37"/>
  <c r="I22" i="1"/>
  <c r="I29" i="1" s="1"/>
  <c r="I33" i="1" s="1"/>
  <c r="G20" i="1"/>
  <c r="I14" i="1"/>
  <c r="I14" i="36" s="1"/>
  <c r="J14" i="36" s="1"/>
  <c r="O14" i="36" s="1"/>
  <c r="G13" i="1"/>
  <c r="H17" i="9"/>
  <c r="K17" i="9" s="1"/>
  <c r="F24" i="3"/>
  <c r="D18" i="3"/>
  <c r="F9" i="3"/>
  <c r="D22" i="3"/>
  <c r="D27" i="3" s="1"/>
  <c r="D24" i="19"/>
  <c r="E24" i="19" s="1"/>
  <c r="E17" i="19"/>
  <c r="C28" i="9"/>
  <c r="C32" i="9" s="1"/>
  <c r="H9" i="9"/>
  <c r="E25" i="4"/>
  <c r="E28" i="4"/>
  <c r="F19" i="4"/>
  <c r="S18" i="1" s="1"/>
  <c r="S23" i="36" s="1"/>
  <c r="L18" i="1"/>
  <c r="L23" i="36" s="1"/>
  <c r="L8" i="37"/>
  <c r="G23" i="37"/>
  <c r="E10" i="1"/>
  <c r="E22" i="1" s="1"/>
  <c r="F16" i="3"/>
  <c r="T16" i="1" s="1"/>
  <c r="T21" i="36" s="1"/>
  <c r="I14" i="37"/>
  <c r="K18" i="9"/>
  <c r="J20" i="9"/>
  <c r="J28" i="9" s="1"/>
  <c r="J32" i="9" s="1"/>
  <c r="E27" i="3"/>
  <c r="E18" i="1"/>
  <c r="I20" i="9"/>
  <c r="I28" i="9" s="1"/>
  <c r="I32" i="9" s="1"/>
  <c r="C20" i="19"/>
  <c r="E20" i="19" s="1"/>
  <c r="F18" i="4"/>
  <c r="S17" i="1" s="1"/>
  <c r="S22" i="36" s="1"/>
  <c r="L17" i="1"/>
  <c r="L22" i="36" s="1"/>
  <c r="O22" i="36" s="1"/>
  <c r="K23" i="4"/>
  <c r="I11" i="2"/>
  <c r="K26" i="4" l="1"/>
  <c r="K28" i="4" s="1"/>
  <c r="K23" i="37"/>
  <c r="M23" i="37" s="1"/>
  <c r="P23" i="37"/>
  <c r="Q23" i="37" s="1"/>
  <c r="V16" i="1"/>
  <c r="I23" i="37"/>
  <c r="O11" i="37"/>
  <c r="Q11" i="37" s="1"/>
  <c r="E11" i="37"/>
  <c r="K11" i="37"/>
  <c r="M11" i="37" s="1"/>
  <c r="L21" i="37"/>
  <c r="L25" i="36"/>
  <c r="U13" i="36"/>
  <c r="U19" i="36" s="1"/>
  <c r="U28" i="36" s="1"/>
  <c r="U35" i="36" s="1"/>
  <c r="U39" i="36" s="1"/>
  <c r="U22" i="1"/>
  <c r="U29" i="1" s="1"/>
  <c r="U33" i="1" s="1"/>
  <c r="K8" i="37"/>
  <c r="O8" i="37"/>
  <c r="E8" i="37"/>
  <c r="O18" i="37"/>
  <c r="Q18" i="37" s="1"/>
  <c r="K18" i="37"/>
  <c r="M18" i="37" s="1"/>
  <c r="J20" i="1"/>
  <c r="G17" i="36"/>
  <c r="J17" i="36" s="1"/>
  <c r="O17" i="36" s="1"/>
  <c r="S25" i="36"/>
  <c r="V15" i="1"/>
  <c r="Q15" i="36"/>
  <c r="V15" i="36" s="1"/>
  <c r="Q9" i="36"/>
  <c r="V21" i="36"/>
  <c r="O17" i="37"/>
  <c r="E17" i="37"/>
  <c r="K17" i="37"/>
  <c r="M17" i="37" s="1"/>
  <c r="I19" i="36"/>
  <c r="I28" i="36" s="1"/>
  <c r="I35" i="36" s="1"/>
  <c r="I39" i="36" s="1"/>
  <c r="N14" i="8"/>
  <c r="L11" i="2"/>
  <c r="G10" i="1"/>
  <c r="I29" i="2"/>
  <c r="I33" i="2" s="1"/>
  <c r="E46" i="37" s="1"/>
  <c r="E48" i="37" s="1"/>
  <c r="D22" i="19"/>
  <c r="D27" i="19" s="1"/>
  <c r="K14" i="37"/>
  <c r="M14" i="37" s="1"/>
  <c r="O14" i="37"/>
  <c r="Q14" i="37" s="1"/>
  <c r="Q23" i="36"/>
  <c r="E14" i="37"/>
  <c r="D28" i="4"/>
  <c r="D25" i="4"/>
  <c r="K9" i="9"/>
  <c r="H28" i="9"/>
  <c r="L22" i="1"/>
  <c r="L11" i="36"/>
  <c r="L19" i="36" s="1"/>
  <c r="L28" i="36" s="1"/>
  <c r="L35" i="36" s="1"/>
  <c r="L39" i="36" s="1"/>
  <c r="T9" i="1"/>
  <c r="V9" i="1" s="1"/>
  <c r="H21" i="37"/>
  <c r="I17" i="37"/>
  <c r="I21" i="37" s="1"/>
  <c r="O15" i="37"/>
  <c r="Q15" i="37" s="1"/>
  <c r="E15" i="37"/>
  <c r="K15" i="37"/>
  <c r="M15" i="37" s="1"/>
  <c r="V17" i="1"/>
  <c r="Q22" i="36"/>
  <c r="O25" i="37"/>
  <c r="Q25" i="37" s="1"/>
  <c r="K25" i="37"/>
  <c r="M25" i="37" s="1"/>
  <c r="F23" i="4"/>
  <c r="F28" i="4" s="1"/>
  <c r="V11" i="1"/>
  <c r="Q11" i="36"/>
  <c r="F25" i="4"/>
  <c r="S27" i="1" s="1"/>
  <c r="D27" i="1"/>
  <c r="D29" i="1" s="1"/>
  <c r="D33" i="1" s="1"/>
  <c r="H26" i="37"/>
  <c r="C18" i="19"/>
  <c r="C22" i="19" s="1"/>
  <c r="C27" i="19" s="1"/>
  <c r="G17" i="37"/>
  <c r="M18" i="1"/>
  <c r="F18" i="3"/>
  <c r="T18" i="1" s="1"/>
  <c r="T23" i="36" s="1"/>
  <c r="L25" i="37"/>
  <c r="E25" i="37"/>
  <c r="D28" i="37"/>
  <c r="D32" i="37" s="1"/>
  <c r="O17" i="1"/>
  <c r="J14" i="1"/>
  <c r="V26" i="1"/>
  <c r="Q32" i="36"/>
  <c r="V32" i="36" s="1"/>
  <c r="S22" i="1"/>
  <c r="S29" i="1" s="1"/>
  <c r="S33" i="1" s="1"/>
  <c r="S11" i="36"/>
  <c r="S19" i="36" s="1"/>
  <c r="K10" i="37"/>
  <c r="M10" i="37" s="1"/>
  <c r="O10" i="37"/>
  <c r="Q10" i="37" s="1"/>
  <c r="N13" i="8"/>
  <c r="N12" i="8"/>
  <c r="H20" i="9"/>
  <c r="K15" i="9"/>
  <c r="K20" i="9" s="1"/>
  <c r="E25" i="1"/>
  <c r="H24" i="37"/>
  <c r="D31" i="36"/>
  <c r="E31" i="36" s="1"/>
  <c r="E16" i="37"/>
  <c r="K16" i="37"/>
  <c r="M16" i="37" s="1"/>
  <c r="O16" i="37"/>
  <c r="Q16" i="37" s="1"/>
  <c r="V12" i="1"/>
  <c r="Q12" i="36"/>
  <c r="V12" i="36" s="1"/>
  <c r="O11" i="36"/>
  <c r="O9" i="36"/>
  <c r="L18" i="8"/>
  <c r="N10" i="8"/>
  <c r="N18" i="8" s="1"/>
  <c r="H32" i="9"/>
  <c r="K32" i="9" s="1"/>
  <c r="E38" i="37"/>
  <c r="E42" i="37" s="1"/>
  <c r="T25" i="36"/>
  <c r="J13" i="1"/>
  <c r="G13" i="36"/>
  <c r="J13" i="36" s="1"/>
  <c r="O13" i="36" s="1"/>
  <c r="V24" i="1"/>
  <c r="T30" i="36"/>
  <c r="V30" i="36" s="1"/>
  <c r="V22" i="36" l="1"/>
  <c r="V25" i="36" s="1"/>
  <c r="Q25" i="36"/>
  <c r="S33" i="36"/>
  <c r="V33" i="36" s="1"/>
  <c r="V27" i="1"/>
  <c r="V23" i="36"/>
  <c r="N11" i="2"/>
  <c r="N29" i="2" s="1"/>
  <c r="N33" i="2" s="1"/>
  <c r="L29" i="2"/>
  <c r="L33" i="2" s="1"/>
  <c r="O20" i="1"/>
  <c r="Q20" i="1"/>
  <c r="C19" i="37"/>
  <c r="L24" i="37"/>
  <c r="S28" i="36"/>
  <c r="S35" i="36" s="1"/>
  <c r="S39" i="36" s="1"/>
  <c r="V11" i="36"/>
  <c r="L29" i="1"/>
  <c r="L33" i="1" s="1"/>
  <c r="V18" i="1"/>
  <c r="M22" i="1"/>
  <c r="M29" i="1" s="1"/>
  <c r="M33" i="1" s="1"/>
  <c r="M23" i="36"/>
  <c r="O18" i="1"/>
  <c r="K28" i="9"/>
  <c r="G21" i="37"/>
  <c r="P17" i="37"/>
  <c r="P21" i="37" s="1"/>
  <c r="H28" i="37"/>
  <c r="H32" i="37" s="1"/>
  <c r="L27" i="1"/>
  <c r="G26" i="37"/>
  <c r="I26" i="37" s="1"/>
  <c r="E18" i="19"/>
  <c r="Q8" i="37"/>
  <c r="C12" i="37"/>
  <c r="O13" i="1"/>
  <c r="Q13" i="1"/>
  <c r="O14" i="1"/>
  <c r="Q14" i="1"/>
  <c r="C13" i="37"/>
  <c r="T22" i="1"/>
  <c r="T9" i="36"/>
  <c r="T19" i="36" s="1"/>
  <c r="T28" i="36" s="1"/>
  <c r="T35" i="36" s="1"/>
  <c r="T39" i="36" s="1"/>
  <c r="Q17" i="37"/>
  <c r="M8" i="37"/>
  <c r="N25" i="1"/>
  <c r="M26" i="4"/>
  <c r="M28" i="4" s="1"/>
  <c r="E27" i="1"/>
  <c r="E29" i="1" s="1"/>
  <c r="E33" i="1" s="1"/>
  <c r="D33" i="36"/>
  <c r="E33" i="36" s="1"/>
  <c r="G22" i="1"/>
  <c r="G29" i="1" s="1"/>
  <c r="G33" i="1" s="1"/>
  <c r="J10" i="1"/>
  <c r="G10" i="36"/>
  <c r="L26" i="37"/>
  <c r="L28" i="37" s="1"/>
  <c r="L32" i="37" s="1"/>
  <c r="F22" i="3"/>
  <c r="F27" i="3" s="1"/>
  <c r="V13" i="1" l="1"/>
  <c r="Q13" i="36"/>
  <c r="V13" i="36" s="1"/>
  <c r="G28" i="37"/>
  <c r="G32" i="37" s="1"/>
  <c r="I46" i="37" s="1"/>
  <c r="I48" i="37" s="1"/>
  <c r="O13" i="37"/>
  <c r="Q13" i="37" s="1"/>
  <c r="K13" i="37"/>
  <c r="M13" i="37" s="1"/>
  <c r="E13" i="37"/>
  <c r="O10" i="1"/>
  <c r="O22" i="1" s="1"/>
  <c r="Q10" i="1"/>
  <c r="C9" i="37"/>
  <c r="J22" i="1"/>
  <c r="J29" i="1" s="1"/>
  <c r="J33" i="1" s="1"/>
  <c r="O33" i="1" s="1"/>
  <c r="O12" i="37"/>
  <c r="Q12" i="37" s="1"/>
  <c r="K12" i="37"/>
  <c r="M12" i="37" s="1"/>
  <c r="E12" i="37"/>
  <c r="V9" i="36"/>
  <c r="G24" i="37"/>
  <c r="N31" i="36"/>
  <c r="O31" i="36" s="1"/>
  <c r="O25" i="1"/>
  <c r="N29" i="1"/>
  <c r="N33" i="1" s="1"/>
  <c r="T25" i="1"/>
  <c r="V14" i="1"/>
  <c r="Q14" i="36"/>
  <c r="V14" i="36" s="1"/>
  <c r="I38" i="37"/>
  <c r="I42" i="37" s="1"/>
  <c r="E22" i="19"/>
  <c r="E27" i="19" s="1"/>
  <c r="M25" i="36"/>
  <c r="M28" i="36" s="1"/>
  <c r="M35" i="36" s="1"/>
  <c r="M39" i="36" s="1"/>
  <c r="O23" i="36"/>
  <c r="O25" i="36" s="1"/>
  <c r="P26" i="37"/>
  <c r="Q26" i="37" s="1"/>
  <c r="K26" i="37"/>
  <c r="M26" i="37" s="1"/>
  <c r="O19" i="37"/>
  <c r="Q19" i="37" s="1"/>
  <c r="K19" i="37"/>
  <c r="M19" i="37" s="1"/>
  <c r="E19" i="37"/>
  <c r="J10" i="36"/>
  <c r="G19" i="36"/>
  <c r="G28" i="36" s="1"/>
  <c r="G35" i="36" s="1"/>
  <c r="G39" i="36" s="1"/>
  <c r="O27" i="1"/>
  <c r="L33" i="36"/>
  <c r="O33" i="36" s="1"/>
  <c r="V20" i="1"/>
  <c r="Q17" i="36"/>
  <c r="V17" i="36" s="1"/>
  <c r="O10" i="36" l="1"/>
  <c r="O19" i="36" s="1"/>
  <c r="O28" i="36" s="1"/>
  <c r="J19" i="36"/>
  <c r="J28" i="36" s="1"/>
  <c r="J35" i="36" s="1"/>
  <c r="V10" i="1"/>
  <c r="V22" i="1" s="1"/>
  <c r="V29" i="1" s="1"/>
  <c r="V33" i="1" s="1"/>
  <c r="Q10" i="36"/>
  <c r="Q22" i="1"/>
  <c r="Q29" i="1" s="1"/>
  <c r="Q33" i="1" s="1"/>
  <c r="T31" i="36"/>
  <c r="V31" i="36" s="1"/>
  <c r="V25" i="1"/>
  <c r="T29" i="1"/>
  <c r="T33" i="1" s="1"/>
  <c r="O9" i="37"/>
  <c r="K9" i="37"/>
  <c r="E9" i="37"/>
  <c r="E21" i="37" s="1"/>
  <c r="E28" i="37" s="1"/>
  <c r="E32" i="37" s="1"/>
  <c r="C21" i="37"/>
  <c r="C28" i="37" s="1"/>
  <c r="C32" i="37" s="1"/>
  <c r="K24" i="37"/>
  <c r="M24" i="37" s="1"/>
  <c r="P24" i="37"/>
  <c r="I24" i="37"/>
  <c r="I28" i="37" s="1"/>
  <c r="I32" i="37" s="1"/>
  <c r="O29" i="1"/>
  <c r="J39" i="36" l="1"/>
  <c r="O39" i="36" s="1"/>
  <c r="O35" i="36"/>
  <c r="Q9" i="37"/>
  <c r="Q21" i="37" s="1"/>
  <c r="Q28" i="37" s="1"/>
  <c r="Q32" i="37" s="1"/>
  <c r="O21" i="37"/>
  <c r="O28" i="37" s="1"/>
  <c r="O32" i="37" s="1"/>
  <c r="Q24" i="37"/>
  <c r="P28" i="37"/>
  <c r="P32" i="37" s="1"/>
  <c r="V10" i="36"/>
  <c r="V19" i="36" s="1"/>
  <c r="V28" i="36" s="1"/>
  <c r="V35" i="36" s="1"/>
  <c r="V39" i="36" s="1"/>
  <c r="Q19" i="36"/>
  <c r="Q28" i="36" s="1"/>
  <c r="Q35" i="36" s="1"/>
  <c r="Q39" i="36" s="1"/>
  <c r="M9" i="37"/>
  <c r="M21" i="37" s="1"/>
  <c r="M28" i="37" s="1"/>
  <c r="M32" i="37" s="1"/>
  <c r="K21" i="37"/>
  <c r="K28" i="37" s="1"/>
  <c r="K32" i="37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<sst xmlns="http://schemas.openxmlformats.org/spreadsheetml/2006/main" count="427" uniqueCount="132">
  <si>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</si>
  <si>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</si>
  <si>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</si>
  <si>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</si>
  <si>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</si>
  <si>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</si>
  <si>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</si>
  <si>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</si>
  <si>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</si>
  <si>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</si>
  <si>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</si>
  <si>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</si>
  <si>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</si>
  <si>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</si>
  <si>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</si>
  <si>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</si>
  <si>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</si>
  <si>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</si>
  <si>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</si>
  <si>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</si>
  <si>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</si>
  <si>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</si>
  <si>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</si>
  <si>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</si>
  <si>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</si>
  <si>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</si>
  <si>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</si>
  <si>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</si>
  <si>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</si>
  <si>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</si>
  <si>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</si>
  <si>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</si>
  <si>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</si>
  <si>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</si>
  <si>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</si>
  <si>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</si>
  <si>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</si>
  <si>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</si>
  <si>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</si>
  <si>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</si>
  <si>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</si>
  <si>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</si>
  <si>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</si>
  <si>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</si>
  <si>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</si>
  <si>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</si>
  <si>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</si>
  <si>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</si>
  <si>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</si>
  <si>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</si>
  <si>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</si>
  <si>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</si>
  <si>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</si>
  <si>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</si>
  <si>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</si>
  <si>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</si>
  <si>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</si>
  <si>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</si>
  <si>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</si>
  <si>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</si>
  <si>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</si>
  <si>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</si>
  <si>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</si>
  <si>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</si>
  <si>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</si>
  <si>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</si>
  <si>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</si>
  <si>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</si>
  <si>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</si>
  <si>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</si>
  <si>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</si>
  <si>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</si>
  <si>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</si>
  <si>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</si>
  <si>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</si>
  <si>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</si>
  <si>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</si>
  <si>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</si>
  <si>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</si>
  <si>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</si>
  <si>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</si>
  <si>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</si>
  <si>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</si>
  <si>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</si>
  <si>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</si>
  <si>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</si>
  <si>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</si>
  <si>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</si>
  <si>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</si>
  <si>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</si>
  <si>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</si>
  <si>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</si>
  <si>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</si>
  <si>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</si>
  <si>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</si>
  <si>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</si>
  <si>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</si>
  <si>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</si>
  <si>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</si>
  <si>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</si>
  <si>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</si>
  <si>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</si>
  <si>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</si>
  <si>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</si>
  <si>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</si>
  <si>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</si>
  <si>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</si>
  <si>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</si>
  <si>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</si>
  <si>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</si>
  <si>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</si>
  <si>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</si>
  <si>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</si>
  <si>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</si>
  <si>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</si>
  <si>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</si>
  <si>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</si>
  <si>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</si>
  <si>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</si>
  <si>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</si>
  <si>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</si>
  <si>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</si>
  <si>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</si>
  <si>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</si>
  <si>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</si>
  <si>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</si>
  <si>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</si>
  <si>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</si>
  <si>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</si>
  <si>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</si>
  <si>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Results based on activity through February 8, 2001</t>
  </si>
  <si>
    <t>Peaker expenses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</si>
</sst>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-13905</v>
          </cell>
          <cell r="G8">
            <v>17128.77</v>
          </cell>
        </row>
        <row r="9">
          <cell r="C9">
            <v>3961.5909999999999</v>
          </cell>
          <cell r="G9">
            <v>7821.5169999999998</v>
          </cell>
        </row>
        <row r="10">
          <cell r="C10">
            <v>-3861</v>
          </cell>
          <cell r="G10">
            <v>2056.681</v>
          </cell>
        </row>
        <row r="11">
          <cell r="C11">
            <v>2228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3612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1082</v>
          </cell>
          <cell r="G15">
            <v>2575.25</v>
          </cell>
        </row>
        <row r="16">
          <cell r="C16">
            <v>165</v>
          </cell>
          <cell r="G16">
            <v>1588.5</v>
          </cell>
        </row>
        <row r="17">
          <cell r="C17">
            <v>-859</v>
          </cell>
          <cell r="G17">
            <v>1424.5419999999999</v>
          </cell>
        </row>
        <row r="18">
          <cell r="C18">
            <v>0</v>
          </cell>
          <cell r="G18">
            <v>767.23099999999999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-22347.853000000003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17128.77</v>
          </cell>
          <cell r="E9">
            <v>22871.23</v>
          </cell>
          <cell r="G9">
            <v>-13905</v>
          </cell>
          <cell r="H9">
            <v>0</v>
          </cell>
          <cell r="I9">
            <v>0</v>
          </cell>
          <cell r="J9">
            <v>-13905</v>
          </cell>
          <cell r="L9">
            <v>0</v>
          </cell>
          <cell r="M9">
            <v>6767.77</v>
          </cell>
          <cell r="N9">
            <v>10361</v>
          </cell>
          <cell r="O9">
            <v>-31033.77</v>
          </cell>
          <cell r="Q9">
            <v>-53905</v>
          </cell>
          <cell r="S9">
            <v>0</v>
          </cell>
          <cell r="T9">
            <v>0</v>
          </cell>
          <cell r="U9">
            <v>0</v>
          </cell>
          <cell r="V9">
            <v>-53905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3961.5909999999999</v>
          </cell>
          <cell r="H10">
            <v>0</v>
          </cell>
          <cell r="I10">
            <v>0</v>
          </cell>
          <cell r="J10">
            <v>3961.5909999999999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-3859.9259999999999</v>
          </cell>
          <cell r="Q10">
            <v>-9788.4089999999997</v>
          </cell>
          <cell r="S10">
            <v>0</v>
          </cell>
          <cell r="T10">
            <v>0</v>
          </cell>
          <cell r="U10">
            <v>0</v>
          </cell>
          <cell r="V10">
            <v>-9788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-3861</v>
          </cell>
          <cell r="H11">
            <v>0</v>
          </cell>
          <cell r="I11">
            <v>0</v>
          </cell>
          <cell r="J11">
            <v>-3861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-5917.6810000000005</v>
          </cell>
          <cell r="Q11">
            <v>-8861</v>
          </cell>
          <cell r="S11">
            <v>0</v>
          </cell>
          <cell r="T11">
            <v>0</v>
          </cell>
          <cell r="U11">
            <v>0</v>
          </cell>
          <cell r="V11">
            <v>-8861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2228</v>
          </cell>
          <cell r="H12">
            <v>0</v>
          </cell>
          <cell r="I12">
            <v>0</v>
          </cell>
          <cell r="J12">
            <v>2228</v>
          </cell>
          <cell r="L12">
            <v>0</v>
          </cell>
          <cell r="M12">
            <v>1808.5229999999999</v>
          </cell>
          <cell r="N12">
            <v>1923</v>
          </cell>
          <cell r="O12">
            <v>-1503.5229999999999</v>
          </cell>
          <cell r="Q12">
            <v>-6281.2510000000002</v>
          </cell>
          <cell r="S12">
            <v>0</v>
          </cell>
          <cell r="T12">
            <v>0</v>
          </cell>
          <cell r="U12">
            <v>0</v>
          </cell>
          <cell r="V12">
            <v>-6281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3612</v>
          </cell>
          <cell r="H14">
            <v>0</v>
          </cell>
          <cell r="I14">
            <v>0</v>
          </cell>
          <cell r="J14">
            <v>3612</v>
          </cell>
          <cell r="L14">
            <v>0</v>
          </cell>
          <cell r="M14">
            <v>3467.386</v>
          </cell>
          <cell r="N14">
            <v>2315</v>
          </cell>
          <cell r="O14">
            <v>-2170.386</v>
          </cell>
          <cell r="Q14">
            <v>-16388</v>
          </cell>
          <cell r="S14">
            <v>0</v>
          </cell>
          <cell r="T14">
            <v>0</v>
          </cell>
          <cell r="U14">
            <v>0</v>
          </cell>
          <cell r="V14">
            <v>-16388</v>
          </cell>
        </row>
        <row r="15">
          <cell r="A15" t="str">
            <v>Freight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1145</v>
          </cell>
          <cell r="O16">
            <v>-1493.25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779</v>
          </cell>
          <cell r="O17">
            <v>-1423.5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1424.5419999999999</v>
          </cell>
          <cell r="E18">
            <v>-2283.0430000000001</v>
          </cell>
          <cell r="G18">
            <v>-859</v>
          </cell>
          <cell r="H18">
            <v>0</v>
          </cell>
          <cell r="I18">
            <v>0</v>
          </cell>
          <cell r="J18">
            <v>-859</v>
          </cell>
          <cell r="L18">
            <v>591</v>
          </cell>
          <cell r="M18">
            <v>272.54199999999997</v>
          </cell>
          <cell r="N18">
            <v>561</v>
          </cell>
          <cell r="O18">
            <v>-2283.5419999999999</v>
          </cell>
          <cell r="Q18">
            <v>-0.49899999999979627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Finance and Structuring</v>
          </cell>
          <cell r="C19">
            <v>0</v>
          </cell>
          <cell r="D19">
            <v>767.23099999999999</v>
          </cell>
          <cell r="E19">
            <v>-767.23099999999999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55.061</v>
          </cell>
          <cell r="O19">
            <v>-767.23099999999999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998.16100000000006</v>
          </cell>
          <cell r="E20">
            <v>-998.16100000000006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464.79199999999997</v>
          </cell>
          <cell r="O20">
            <v>-1248.1610000000001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47023.916000000005</v>
          </cell>
          <cell r="E22">
            <v>49164.834000000003</v>
          </cell>
          <cell r="G22">
            <v>-7576.4089999999997</v>
          </cell>
          <cell r="H22">
            <v>0</v>
          </cell>
          <cell r="I22">
            <v>0</v>
          </cell>
          <cell r="J22">
            <v>-7576.4089999999997</v>
          </cell>
          <cell r="K22">
            <v>0</v>
          </cell>
          <cell r="L22">
            <v>1383.4870000000001</v>
          </cell>
          <cell r="M22">
            <v>23542.575999999997</v>
          </cell>
          <cell r="N22">
            <v>22347.853000000003</v>
          </cell>
          <cell r="O22">
            <v>-54850.325000000012</v>
          </cell>
          <cell r="Q22">
            <v>-103765.159</v>
          </cell>
          <cell r="R22">
            <v>0</v>
          </cell>
          <cell r="S22">
            <v>0</v>
          </cell>
          <cell r="T22">
            <v>-250</v>
          </cell>
          <cell r="U22">
            <v>0</v>
          </cell>
          <cell r="V22">
            <v>-104014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-22347.853000000003</v>
          </cell>
          <cell r="E25">
            <v>22347.853000000003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-22347.853000000003</v>
          </cell>
          <cell r="O25">
            <v>22347.853000000003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44989.358000000007</v>
          </cell>
          <cell r="G29">
            <v>-8076.4089999999997</v>
          </cell>
          <cell r="H29">
            <v>0</v>
          </cell>
          <cell r="I29">
            <v>0</v>
          </cell>
          <cell r="J29">
            <v>-8076.4089999999997</v>
          </cell>
          <cell r="K29">
            <v>0</v>
          </cell>
          <cell r="L29">
            <v>0</v>
          </cell>
          <cell r="M29">
            <v>50949.391999999993</v>
          </cell>
          <cell r="N29">
            <v>0</v>
          </cell>
          <cell r="O29">
            <v>-59025.800999999999</v>
          </cell>
          <cell r="Q29">
            <v>-103765.159</v>
          </cell>
          <cell r="R29">
            <v>0</v>
          </cell>
          <cell r="S29">
            <v>0</v>
          </cell>
          <cell r="T29">
            <v>-250</v>
          </cell>
          <cell r="U29">
            <v>0</v>
          </cell>
          <cell r="V29">
            <v>-104014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44681.358000000007</v>
          </cell>
          <cell r="G33">
            <v>-8076.4089999999997</v>
          </cell>
          <cell r="H33">
            <v>0</v>
          </cell>
          <cell r="I33">
            <v>0</v>
          </cell>
          <cell r="J33">
            <v>-8076.4089999999997</v>
          </cell>
          <cell r="K33">
            <v>0</v>
          </cell>
          <cell r="L33">
            <v>0</v>
          </cell>
          <cell r="M33">
            <v>51257.391999999993</v>
          </cell>
          <cell r="N33">
            <v>0</v>
          </cell>
          <cell r="O33">
            <v>-59333.800999999992</v>
          </cell>
          <cell r="Q33">
            <v>-103765.159</v>
          </cell>
          <cell r="R33">
            <v>0</v>
          </cell>
          <cell r="S33">
            <v>0</v>
          </cell>
          <cell r="T33">
            <v>-250</v>
          </cell>
          <cell r="U33">
            <v>0</v>
          </cell>
          <cell r="V33">
            <v>-104014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-13905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3857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-3861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2228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-319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1581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2356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-859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-9507</v>
      </c>
      <c r="H9" s="36">
        <f>GrossMargin!J10</f>
        <v>0</v>
      </c>
      <c r="I9" s="36">
        <f>+'Mgmt Summary'!I9</f>
        <v>0</v>
      </c>
      <c r="J9" s="136">
        <f>SUM(G9:I9)</f>
        <v>-9507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-26635.77</v>
      </c>
      <c r="P9" s="37"/>
      <c r="Q9" s="133">
        <f>+'Mgmt Summary'!Q9</f>
        <v>-49507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3217.5909999999999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3217.5909999999999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-4603.9259999999995</v>
      </c>
      <c r="P10" s="37"/>
      <c r="Q10" s="133">
        <f>+'Mgmt Summary'!Q10</f>
        <v>-10532.409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-10532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-3746</v>
      </c>
      <c r="H11" s="36">
        <f>GrossMargin!J12</f>
        <v>0</v>
      </c>
      <c r="I11" s="36">
        <f>+'Mgmt Summary'!I11</f>
        <v>0</v>
      </c>
      <c r="J11" s="136">
        <f t="shared" si="1"/>
        <v>-3746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-5802.6810000000005</v>
      </c>
      <c r="P11" s="37"/>
      <c r="Q11" s="133">
        <f>+'Mgmt Summary'!Q11</f>
        <v>-8746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-8746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402</v>
      </c>
      <c r="H12" s="36">
        <f>GrossMargin!J13</f>
        <v>0</v>
      </c>
      <c r="I12" s="36">
        <f>+'Mgmt Summary'!I12</f>
        <v>0</v>
      </c>
      <c r="J12" s="136">
        <f t="shared" si="1"/>
        <v>402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-3329.5230000000001</v>
      </c>
      <c r="P12" s="37"/>
      <c r="Q12" s="133">
        <f>+'Mgmt Summary'!Q12</f>
        <v>-8107.2510000000002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-8107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732</v>
      </c>
      <c r="O13" s="136">
        <f t="shared" si="2"/>
        <v>-1884.6479999999999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-4225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6031</v>
      </c>
      <c r="H14" s="36">
        <f>GrossMargin!J15</f>
        <v>0</v>
      </c>
      <c r="I14" s="36">
        <f>+'Mgmt Summary'!I14</f>
        <v>0</v>
      </c>
      <c r="J14" s="136">
        <f t="shared" si="1"/>
        <v>6031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248.61400000000003</v>
      </c>
      <c r="P14" s="37"/>
      <c r="Q14" s="133">
        <f>+'Mgmt Summary'!Q14</f>
        <v>-13969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-13969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-1493.25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-1423.5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1424.5419999999999</v>
      </c>
      <c r="E23" s="135">
        <f>C23-D23</f>
        <v>-2283.0430000000001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5588.2919999999995</v>
      </c>
      <c r="E25" s="45">
        <f>SUM(E21:E24)</f>
        <v>-2033.7930000000001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6" sqref="H16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-9507</v>
      </c>
      <c r="D8" s="226">
        <f>+'Mgmt Summary'!C9</f>
        <v>40000</v>
      </c>
      <c r="E8" s="227">
        <f t="shared" ref="E8:E13" si="0">-D8+C8</f>
        <v>-49507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-26635.77</v>
      </c>
      <c r="L8" s="226">
        <f t="shared" ref="K8:L13" si="2">D8-H8</f>
        <v>22871.23</v>
      </c>
      <c r="M8" s="227">
        <f t="shared" ref="M8:M13" si="3">K8-L8</f>
        <v>-49507</v>
      </c>
      <c r="N8" s="290"/>
      <c r="O8" s="225">
        <f>+C8-'[1]QTD Mgmt Summary'!C8</f>
        <v>4398</v>
      </c>
      <c r="P8" s="226">
        <f>-G8+'[1]QTD Mgmt Summary'!G8</f>
        <v>0</v>
      </c>
      <c r="Q8" s="227">
        <f>+O8+P8</f>
        <v>4398</v>
      </c>
    </row>
    <row r="9" spans="1:22" s="32" customFormat="1" ht="13.5" customHeight="1">
      <c r="A9" s="223" t="s">
        <v>1</v>
      </c>
      <c r="B9" s="224"/>
      <c r="C9" s="225">
        <f>+'Mgmt Summary'!J10</f>
        <v>3217.5909999999999</v>
      </c>
      <c r="D9" s="226">
        <f>+'Mgmt Summary'!C10</f>
        <v>13750</v>
      </c>
      <c r="E9" s="227">
        <f t="shared" si="0"/>
        <v>-10532.409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-4603.9259999999995</v>
      </c>
      <c r="L9" s="226">
        <f t="shared" si="2"/>
        <v>5928.4830000000002</v>
      </c>
      <c r="M9" s="227">
        <f t="shared" si="3"/>
        <v>-10532.409</v>
      </c>
      <c r="N9" s="290"/>
      <c r="O9" s="225">
        <f>+C9-'[1]QTD Mgmt Summary'!C9</f>
        <v>-744</v>
      </c>
      <c r="P9" s="226">
        <f>-G9+'[1]QTD Mgmt Summary'!G9</f>
        <v>0</v>
      </c>
      <c r="Q9" s="227">
        <f t="shared" ref="Q9:Q16" si="4">+O9+P9</f>
        <v>-744</v>
      </c>
    </row>
    <row r="10" spans="1:22" s="32" customFormat="1" ht="13.5" customHeight="1">
      <c r="A10" s="223" t="s">
        <v>44</v>
      </c>
      <c r="B10" s="224"/>
      <c r="C10" s="225">
        <f>+'Mgmt Summary'!J11</f>
        <v>-3746</v>
      </c>
      <c r="D10" s="226">
        <f>+'Mgmt Summary'!C11</f>
        <v>5000</v>
      </c>
      <c r="E10" s="227">
        <f t="shared" si="0"/>
        <v>-8746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-5802.6810000000005</v>
      </c>
      <c r="L10" s="226">
        <f t="shared" si="2"/>
        <v>2943.319</v>
      </c>
      <c r="M10" s="227">
        <f t="shared" si="3"/>
        <v>-8746</v>
      </c>
      <c r="N10" s="290"/>
      <c r="O10" s="225">
        <f>+C10-'[1]QTD Mgmt Summary'!C10</f>
        <v>115</v>
      </c>
      <c r="P10" s="226">
        <f>-G10+'[1]QTD Mgmt Summary'!G10</f>
        <v>0</v>
      </c>
      <c r="Q10" s="227">
        <f t="shared" si="4"/>
        <v>115</v>
      </c>
    </row>
    <row r="11" spans="1:22" s="32" customFormat="1" ht="13.5" customHeight="1">
      <c r="A11" s="223" t="s">
        <v>64</v>
      </c>
      <c r="B11" s="224"/>
      <c r="C11" s="225">
        <f>+'Mgmt Summary'!J12</f>
        <v>402</v>
      </c>
      <c r="D11" s="226">
        <f>+'Mgmt Summary'!C12</f>
        <v>8509.2510000000002</v>
      </c>
      <c r="E11" s="227">
        <f t="shared" si="0"/>
        <v>-8107.2510000000002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-3329.5230000000001</v>
      </c>
      <c r="L11" s="226">
        <f t="shared" si="2"/>
        <v>4777.7280000000001</v>
      </c>
      <c r="M11" s="227">
        <f t="shared" si="3"/>
        <v>-8107.2510000000002</v>
      </c>
      <c r="N11" s="290"/>
      <c r="O11" s="225">
        <f>+C11-'[1]QTD Mgmt Summary'!C11</f>
        <v>-1826</v>
      </c>
      <c r="P11" s="226">
        <f>-G11+'[1]QTD Mgmt Summary'!G11</f>
        <v>0</v>
      </c>
      <c r="Q11" s="227">
        <f t="shared" si="4"/>
        <v>-1826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1884.6479999999999</v>
      </c>
      <c r="H12" s="226">
        <f>+Expenses!E13+'CapChrg-AllocExp'!L14+'CapChrg-AllocExp'!E14</f>
        <v>2534.6480000000001</v>
      </c>
      <c r="I12" s="227">
        <f t="shared" si="1"/>
        <v>650.00000000000023</v>
      </c>
      <c r="J12" s="228"/>
      <c r="K12" s="225">
        <f t="shared" si="2"/>
        <v>-1884.6479999999999</v>
      </c>
      <c r="L12" s="226">
        <f t="shared" si="2"/>
        <v>2340.3519999999999</v>
      </c>
      <c r="M12" s="227">
        <f t="shared" si="3"/>
        <v>-4225</v>
      </c>
      <c r="N12" s="290"/>
      <c r="O12" s="225">
        <f>+C12-'[1]QTD Mgmt Summary'!C12</f>
        <v>0</v>
      </c>
      <c r="P12" s="226">
        <f>-G12+'[1]QTD Mgmt Summary'!G12</f>
        <v>650.00000000000023</v>
      </c>
      <c r="Q12" s="227">
        <f t="shared" si="4"/>
        <v>650.00000000000023</v>
      </c>
    </row>
    <row r="13" spans="1:22" s="32" customFormat="1" ht="13.5" customHeight="1">
      <c r="A13" s="223" t="s">
        <v>50</v>
      </c>
      <c r="B13" s="224"/>
      <c r="C13" s="225">
        <f>+'Mgmt Summary'!J14</f>
        <v>6031</v>
      </c>
      <c r="D13" s="226">
        <f>+'Mgmt Summary'!C14</f>
        <v>20000</v>
      </c>
      <c r="E13" s="227">
        <f t="shared" si="0"/>
        <v>-13969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248.61399999999958</v>
      </c>
      <c r="L13" s="226">
        <f t="shared" si="2"/>
        <v>14217.614</v>
      </c>
      <c r="M13" s="227">
        <f t="shared" si="3"/>
        <v>-13969</v>
      </c>
      <c r="N13" s="290"/>
      <c r="O13" s="225">
        <f>+C13-'[1]QTD Mgmt Summary'!C13</f>
        <v>2419</v>
      </c>
      <c r="P13" s="294">
        <f>(-G13+'[1]QTD Mgmt Summary'!G13)*0</f>
        <v>0</v>
      </c>
      <c r="Q13" s="227">
        <f t="shared" si="4"/>
        <v>2419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-1493.25</v>
      </c>
      <c r="L15" s="226">
        <f t="shared" si="7"/>
        <v>424.75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-1423.5</v>
      </c>
      <c r="L16" s="226">
        <f t="shared" si="7"/>
        <v>-175.5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1424.5419999999999</v>
      </c>
      <c r="H17" s="259">
        <f>+Expenses!E18+'CapChrg-AllocExp'!L19+'CapChrg-AllocExp'!E19</f>
        <v>1424.5419999999999</v>
      </c>
      <c r="I17" s="260">
        <f>+H17-G17</f>
        <v>0</v>
      </c>
      <c r="J17" s="228"/>
      <c r="K17" s="258">
        <f t="shared" si="7"/>
        <v>-2253.5419999999999</v>
      </c>
      <c r="L17" s="259">
        <f t="shared" si="7"/>
        <v>-2283.0430000000001</v>
      </c>
      <c r="M17" s="260">
        <f t="shared" si="6"/>
        <v>29.501000000000204</v>
      </c>
      <c r="N17" s="290"/>
      <c r="O17" s="225">
        <f>+C17-'[1]QTD Mgmt Summary'!C17</f>
        <v>30</v>
      </c>
      <c r="P17" s="226">
        <f>-G17+'[1]QTD Mgmt Summary'!G17</f>
        <v>0</v>
      </c>
      <c r="Q17" s="227">
        <f>+O17+P17</f>
        <v>30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-3184.4089999999997</v>
      </c>
      <c r="D21" s="235">
        <f>SUM(D8:D20)</f>
        <v>96188.75</v>
      </c>
      <c r="E21" s="236">
        <f>SUM(E8:E20)</f>
        <v>-99373.159</v>
      </c>
      <c r="F21" s="237"/>
      <c r="G21" s="234">
        <f>SUM(G8:G20)</f>
        <v>46623.916000000005</v>
      </c>
      <c r="H21" s="235">
        <f>SUM(H8:H20)</f>
        <v>47023.916000000005</v>
      </c>
      <c r="I21" s="236">
        <f>SUM(I8:I20)</f>
        <v>400.00000000000023</v>
      </c>
      <c r="J21" s="237"/>
      <c r="K21" s="234">
        <f>SUM(K8:K20)</f>
        <v>-49808.325000000004</v>
      </c>
      <c r="L21" s="235">
        <f>SUM(L8:L20)</f>
        <v>49164.834000000003</v>
      </c>
      <c r="M21" s="236">
        <f>SUM(M8:M20)</f>
        <v>-98973.159</v>
      </c>
      <c r="N21" s="291"/>
      <c r="O21" s="234">
        <f>SUM(O8:O20)</f>
        <v>4392</v>
      </c>
      <c r="P21" s="235">
        <f>SUM(P8:P20)</f>
        <v>650.00000000000023</v>
      </c>
      <c r="Q21" s="236">
        <f>SUM(Q8:Q20)</f>
        <v>5042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-3684.4089999999997</v>
      </c>
      <c r="D28" s="235">
        <f>SUM(D21:D26)</f>
        <v>95688.75</v>
      </c>
      <c r="E28" s="236">
        <f>SUM(E21:E26)</f>
        <v>-99373.159</v>
      </c>
      <c r="F28" s="237"/>
      <c r="G28" s="234">
        <f>SUM(G21:G26)</f>
        <v>50299.392</v>
      </c>
      <c r="H28" s="235">
        <f>SUM(H21:H26)</f>
        <v>50699.392</v>
      </c>
      <c r="I28" s="236">
        <f>SUM(I21:I26)</f>
        <v>400.00000000000023</v>
      </c>
      <c r="J28" s="237"/>
      <c r="K28" s="234">
        <f>SUM(K21:K26)</f>
        <v>-53983.800999999999</v>
      </c>
      <c r="L28" s="235">
        <f>SUM(L21:L26)</f>
        <v>44989.358000000007</v>
      </c>
      <c r="M28" s="236">
        <f>SUM(M21:M26)</f>
        <v>-98973.159</v>
      </c>
      <c r="N28" s="291"/>
      <c r="O28" s="234">
        <f>SUM(O21:O26)</f>
        <v>4392</v>
      </c>
      <c r="P28" s="235">
        <f>SUM(P21:P26)</f>
        <v>650.00000000000023</v>
      </c>
      <c r="Q28" s="236">
        <f>SUM(Q21:Q26)</f>
        <v>5042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-3684.4089999999997</v>
      </c>
      <c r="D32" s="240">
        <f>+D28-D30</f>
        <v>95688.75</v>
      </c>
      <c r="E32" s="264">
        <f>+E28-E30</f>
        <v>-99373.159</v>
      </c>
      <c r="F32" s="241"/>
      <c r="G32" s="239">
        <f>SUM(G28:G30)</f>
        <v>50607.392</v>
      </c>
      <c r="H32" s="240">
        <f>SUM(H28:H30)</f>
        <v>51007.392</v>
      </c>
      <c r="I32" s="264">
        <f>SUM(I28:I30)</f>
        <v>400.00000000000023</v>
      </c>
      <c r="J32" s="241"/>
      <c r="K32" s="239">
        <f>SUM(K28:K30)</f>
        <v>-54291.800999999999</v>
      </c>
      <c r="L32" s="240">
        <f>SUM(L28:L30)</f>
        <v>44681.358000000007</v>
      </c>
      <c r="M32" s="264">
        <f>SUM(M28:M30)</f>
        <v>-98973.159</v>
      </c>
      <c r="N32" s="291"/>
      <c r="O32" s="239">
        <f>SUM(O28:O30)</f>
        <v>4392</v>
      </c>
      <c r="P32" s="240">
        <f>SUM(P28:P30)</f>
        <v>650.00000000000023</v>
      </c>
      <c r="Q32" s="264">
        <f>SUM(Q28:Q30)</f>
        <v>5042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4362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650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30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4392</v>
      </c>
      <c r="G42" s="279" t="s">
        <v>106</v>
      </c>
      <c r="H42" s="280"/>
      <c r="I42" s="285">
        <f>SUM(I38:I41)</f>
        <v>342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-3684.4089999999997</v>
      </c>
      <c r="G46" s="269" t="s">
        <v>108</v>
      </c>
      <c r="H46" s="270"/>
      <c r="I46" s="272">
        <f>+G32</f>
        <v>50607.392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-3684.4089999999997</v>
      </c>
      <c r="G48" s="279" t="s">
        <v>109</v>
      </c>
      <c r="H48" s="280"/>
      <c r="I48" s="285">
        <f>+I46-I45</f>
        <v>50607.392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6" sqref="H16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-9507</v>
      </c>
      <c r="H9" s="36">
        <f>GrossMargin!J10</f>
        <v>0</v>
      </c>
      <c r="I9" s="36">
        <f>GrossMargin!K10</f>
        <v>0</v>
      </c>
      <c r="J9" s="136">
        <f t="shared" ref="J9:J15" si="1">SUM(G9:I9)</f>
        <v>-9507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-26635.77</v>
      </c>
      <c r="P9" s="37"/>
      <c r="Q9" s="133">
        <f t="shared" ref="Q9:Q15" si="3">+J9-C9</f>
        <v>-49507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-49507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3217.5909999999999</v>
      </c>
      <c r="H10" s="36">
        <f>GrossMargin!J11</f>
        <v>0</v>
      </c>
      <c r="I10" s="36">
        <f>GrossMargin!K11</f>
        <v>0</v>
      </c>
      <c r="J10" s="136">
        <f t="shared" si="1"/>
        <v>3217.5909999999999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-4603.9259999999995</v>
      </c>
      <c r="P10" s="37"/>
      <c r="Q10" s="133">
        <f t="shared" si="3"/>
        <v>-10532.409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-10532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-3746</v>
      </c>
      <c r="H11" s="36">
        <f>GrossMargin!J12</f>
        <v>0</v>
      </c>
      <c r="I11" s="36">
        <f>GrossMargin!K12</f>
        <v>0</v>
      </c>
      <c r="J11" s="136">
        <f t="shared" si="1"/>
        <v>-3746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-5802.6810000000005</v>
      </c>
      <c r="P11" s="37"/>
      <c r="Q11" s="133">
        <f t="shared" si="3"/>
        <v>-8746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-8746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402</v>
      </c>
      <c r="H12" s="36">
        <f>GrossMargin!J13</f>
        <v>0</v>
      </c>
      <c r="I12" s="36">
        <f>GrossMargin!K13</f>
        <v>0</v>
      </c>
      <c r="J12" s="136">
        <f t="shared" si="1"/>
        <v>402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-3329.5230000000001</v>
      </c>
      <c r="P12" s="37"/>
      <c r="Q12" s="133">
        <f t="shared" si="3"/>
        <v>-8107.2510000000002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-8107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732</v>
      </c>
      <c r="O13" s="136">
        <f t="shared" si="2"/>
        <v>-1884.6479999999999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-4225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6031</v>
      </c>
      <c r="H14" s="140">
        <f>GrossMargin!J15</f>
        <v>0</v>
      </c>
      <c r="I14" s="140">
        <f>+GrossMargin!K21</f>
        <v>0</v>
      </c>
      <c r="J14" s="179">
        <f t="shared" si="1"/>
        <v>6031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248.61400000000003</v>
      </c>
      <c r="P14" s="181"/>
      <c r="Q14" s="139">
        <f t="shared" si="3"/>
        <v>-13969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-13969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-1493.25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-1423.5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1424.5419999999999</v>
      </c>
      <c r="E18" s="164">
        <f>C18-D18</f>
        <v>-2283.0430000000001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561</v>
      </c>
      <c r="O18" s="179">
        <f>J18-K18-M18-N18-L18</f>
        <v>-2253.5419999999999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47023.916000000005</v>
      </c>
      <c r="E22" s="45">
        <f>SUM(E9:E21)</f>
        <v>49164.834000000003</v>
      </c>
      <c r="F22" s="36"/>
      <c r="G22" s="43">
        <f t="shared" ref="G22:O22" si="5">SUM(G9:G21)</f>
        <v>-3184.4089999999997</v>
      </c>
      <c r="H22" s="44">
        <f t="shared" si="5"/>
        <v>0</v>
      </c>
      <c r="I22" s="45">
        <f t="shared" si="5"/>
        <v>0</v>
      </c>
      <c r="J22" s="46">
        <f t="shared" si="5"/>
        <v>-3184.4089999999997</v>
      </c>
      <c r="K22" s="44">
        <f t="shared" si="5"/>
        <v>0</v>
      </c>
      <c r="L22" s="43">
        <f t="shared" si="5"/>
        <v>1383.4870000000001</v>
      </c>
      <c r="M22" s="44">
        <f t="shared" si="5"/>
        <v>22892.575999999997</v>
      </c>
      <c r="N22" s="44">
        <f t="shared" si="5"/>
        <v>22347.853000000003</v>
      </c>
      <c r="O22" s="46">
        <f t="shared" si="5"/>
        <v>-49808.325000000004</v>
      </c>
      <c r="P22" s="180"/>
      <c r="Q22" s="43">
        <f t="shared" ref="Q22:V22" si="6">SUM(Q9:Q21)</f>
        <v>-99373.159</v>
      </c>
      <c r="R22" s="44">
        <f t="shared" si="6"/>
        <v>0</v>
      </c>
      <c r="S22" s="44">
        <f t="shared" si="6"/>
        <v>0</v>
      </c>
      <c r="T22" s="44">
        <f t="shared" si="6"/>
        <v>400</v>
      </c>
      <c r="U22" s="44">
        <f t="shared" si="6"/>
        <v>0</v>
      </c>
      <c r="V22" s="45">
        <f t="shared" si="6"/>
        <v>-98972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44989.358000000007</v>
      </c>
      <c r="F29" s="36"/>
      <c r="G29" s="43">
        <f t="shared" ref="G29:O29" si="7">SUM(G22:G28)</f>
        <v>-3684.4089999999997</v>
      </c>
      <c r="H29" s="44">
        <f t="shared" si="7"/>
        <v>0</v>
      </c>
      <c r="I29" s="45">
        <f t="shared" si="7"/>
        <v>0</v>
      </c>
      <c r="J29" s="46">
        <f t="shared" si="7"/>
        <v>-3684.4089999999997</v>
      </c>
      <c r="K29" s="44">
        <f t="shared" si="7"/>
        <v>0</v>
      </c>
      <c r="L29" s="43">
        <f t="shared" si="7"/>
        <v>0</v>
      </c>
      <c r="M29" s="44">
        <f t="shared" si="7"/>
        <v>50299.391999999993</v>
      </c>
      <c r="N29" s="44">
        <f t="shared" si="7"/>
        <v>0</v>
      </c>
      <c r="O29" s="46">
        <f t="shared" si="7"/>
        <v>-53983.800999999999</v>
      </c>
      <c r="P29" s="180"/>
      <c r="Q29" s="43">
        <f t="shared" ref="Q29:V29" si="8">SUM(Q22:Q28)</f>
        <v>-99373.159</v>
      </c>
      <c r="R29" s="44">
        <f t="shared" si="8"/>
        <v>0</v>
      </c>
      <c r="S29" s="44">
        <f t="shared" si="8"/>
        <v>0</v>
      </c>
      <c r="T29" s="44">
        <f t="shared" si="8"/>
        <v>400</v>
      </c>
      <c r="U29" s="44">
        <f t="shared" si="8"/>
        <v>0</v>
      </c>
      <c r="V29" s="45">
        <f t="shared" si="8"/>
        <v>-98972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44681.358000000007</v>
      </c>
      <c r="F33" s="36"/>
      <c r="G33" s="39">
        <f t="shared" ref="G33:V33" si="9">SUM(G29:G31)</f>
        <v>-3684.4089999999997</v>
      </c>
      <c r="H33" s="40">
        <f t="shared" si="9"/>
        <v>0</v>
      </c>
      <c r="I33" s="40">
        <f t="shared" si="9"/>
        <v>0</v>
      </c>
      <c r="J33" s="42">
        <f t="shared" si="9"/>
        <v>-3684.4089999999997</v>
      </c>
      <c r="K33" s="40">
        <f t="shared" si="9"/>
        <v>0</v>
      </c>
      <c r="L33" s="39">
        <f t="shared" si="9"/>
        <v>0</v>
      </c>
      <c r="M33" s="40">
        <f t="shared" si="9"/>
        <v>50607.391999999993</v>
      </c>
      <c r="N33" s="40">
        <f t="shared" si="9"/>
        <v>0</v>
      </c>
      <c r="O33" s="42">
        <f>J33-K33-M33-N33-L33</f>
        <v>-54291.800999999992</v>
      </c>
      <c r="P33" s="37"/>
      <c r="Q33" s="39">
        <f t="shared" si="9"/>
        <v>-99373.159</v>
      </c>
      <c r="R33" s="40">
        <f t="shared" si="9"/>
        <v>0</v>
      </c>
      <c r="S33" s="40">
        <f t="shared" si="9"/>
        <v>0</v>
      </c>
      <c r="T33" s="40">
        <f t="shared" si="9"/>
        <v>400</v>
      </c>
      <c r="U33" s="40">
        <f t="shared" si="9"/>
        <v>0</v>
      </c>
      <c r="V33" s="41">
        <f t="shared" si="9"/>
        <v>-98972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8" sqref="E38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4398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4398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4398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-744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-744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-744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115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115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115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-1826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-1826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-1826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1599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1599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1599</v>
      </c>
    </row>
    <row r="15" spans="1:11" ht="13.5" hidden="1" customHeight="1">
      <c r="A15" s="242" t="s">
        <v>115</v>
      </c>
      <c r="B15" s="249"/>
      <c r="C15" s="244">
        <f>+GrossMargin!D16-[1]GrossMargin!D16</f>
        <v>371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371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371</v>
      </c>
    </row>
    <row r="16" spans="1:11" ht="13.5" hidden="1" customHeight="1">
      <c r="A16" s="242" t="s">
        <v>84</v>
      </c>
      <c r="B16" s="249"/>
      <c r="C16" s="295">
        <f>+GrossMargin!D17-[1]GrossMargin!D17</f>
        <v>449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449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449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2419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2419</v>
      </c>
      <c r="I20" s="299">
        <f t="shared" si="2"/>
        <v>0</v>
      </c>
      <c r="J20" s="36">
        <f t="shared" si="2"/>
        <v>0</v>
      </c>
      <c r="K20" s="135">
        <f t="shared" si="2"/>
        <v>2419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30</v>
      </c>
      <c r="G24" s="138">
        <f>+GrossMargin!H25-[1]GrossMargin!H25</f>
        <v>0</v>
      </c>
      <c r="H24" s="134">
        <f t="shared" si="3"/>
        <v>30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30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4362</v>
      </c>
      <c r="D28" s="44">
        <f t="shared" si="5"/>
        <v>0</v>
      </c>
      <c r="E28" s="44">
        <f t="shared" si="5"/>
        <v>0</v>
      </c>
      <c r="F28" s="44">
        <f t="shared" si="5"/>
        <v>30</v>
      </c>
      <c r="G28" s="45">
        <f t="shared" si="5"/>
        <v>0</v>
      </c>
      <c r="H28" s="46">
        <f t="shared" si="5"/>
        <v>4392</v>
      </c>
      <c r="I28" s="44">
        <f t="shared" si="5"/>
        <v>0</v>
      </c>
      <c r="J28" s="44">
        <f t="shared" si="5"/>
        <v>0</v>
      </c>
      <c r="K28" s="45">
        <f t="shared" si="5"/>
        <v>4392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4362</v>
      </c>
      <c r="D32" s="40">
        <f>SUM(D28:D30)</f>
        <v>0</v>
      </c>
      <c r="E32" s="40">
        <f>SUM(E28:E31)</f>
        <v>0</v>
      </c>
      <c r="F32" s="40">
        <f>SUM(F28:F30)</f>
        <v>30</v>
      </c>
      <c r="G32" s="41">
        <f>SUM(G28:G30)</f>
        <v>0</v>
      </c>
      <c r="H32" s="39">
        <f>SUM(C32:G32)</f>
        <v>4392</v>
      </c>
      <c r="I32" s="39">
        <f>SUM(I28:I30)</f>
        <v>0</v>
      </c>
      <c r="J32" s="40">
        <f>SUM(J28:J30)</f>
        <v>0</v>
      </c>
      <c r="K32" s="41">
        <f>SUM(H32:J32)</f>
        <v>4392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E38" sqref="E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-9507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-9507</v>
      </c>
      <c r="J10" s="137"/>
      <c r="K10" s="36">
        <v>0</v>
      </c>
      <c r="L10" s="36">
        <f>+I10+K10</f>
        <v>-9507</v>
      </c>
      <c r="M10" s="253">
        <v>40000</v>
      </c>
      <c r="N10" s="135">
        <f t="shared" ref="N10:N22" si="1">L10-M10</f>
        <v>-49507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3113</v>
      </c>
      <c r="E11" s="140">
        <f>38.964+65.627</f>
        <v>104.59099999999999</v>
      </c>
      <c r="F11" s="140">
        <v>0</v>
      </c>
      <c r="G11" s="140">
        <v>0</v>
      </c>
      <c r="H11" s="138">
        <v>0</v>
      </c>
      <c r="I11" s="136">
        <f t="shared" si="0"/>
        <v>3217.5909999999999</v>
      </c>
      <c r="J11" s="137"/>
      <c r="K11" s="36">
        <v>0</v>
      </c>
      <c r="L11" s="36">
        <f t="shared" ref="L11:L22" si="2">+I11+K11</f>
        <v>3217.5909999999999</v>
      </c>
      <c r="M11" s="253">
        <v>13750</v>
      </c>
      <c r="N11" s="135">
        <f t="shared" si="1"/>
        <v>-10532.409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-3746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-3746</v>
      </c>
      <c r="J12" s="137"/>
      <c r="K12" s="36">
        <v>0</v>
      </c>
      <c r="L12" s="36">
        <f t="shared" si="2"/>
        <v>-3746</v>
      </c>
      <c r="M12" s="253">
        <f>1875+3125</f>
        <v>5000</v>
      </c>
      <c r="N12" s="135">
        <f t="shared" si="1"/>
        <v>-8746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402</v>
      </c>
      <c r="J13" s="137"/>
      <c r="K13" s="36">
        <v>0</v>
      </c>
      <c r="L13" s="36">
        <f t="shared" si="2"/>
        <v>402</v>
      </c>
      <c r="M13" s="253">
        <v>8509.2510000000002</v>
      </c>
      <c r="N13" s="135">
        <f t="shared" si="1"/>
        <v>-8107.2510000000002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1280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1280</v>
      </c>
      <c r="J15" s="246"/>
      <c r="K15" s="246">
        <v>0</v>
      </c>
      <c r="L15" s="36">
        <f t="shared" si="2"/>
        <v>1280</v>
      </c>
      <c r="M15" s="255">
        <v>0</v>
      </c>
      <c r="N15" s="247">
        <f>L15-M15</f>
        <v>1280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1952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1952</v>
      </c>
      <c r="J16" s="246"/>
      <c r="K16" s="246">
        <v>0</v>
      </c>
      <c r="L16" s="36">
        <f>+I16+K16</f>
        <v>1952</v>
      </c>
      <c r="M16" s="255">
        <v>0</v>
      </c>
      <c r="N16" s="247">
        <f>L16-M16</f>
        <v>1952</v>
      </c>
    </row>
    <row r="17" spans="1:16" ht="13.5" hidden="1" customHeight="1">
      <c r="B17" s="242" t="s">
        <v>84</v>
      </c>
      <c r="C17" s="243"/>
      <c r="D17" s="244">
        <v>2805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2805</v>
      </c>
      <c r="J17" s="246"/>
      <c r="K17" s="246">
        <v>0</v>
      </c>
      <c r="L17" s="36">
        <f t="shared" si="2"/>
        <v>2805</v>
      </c>
      <c r="M17" s="255">
        <v>0</v>
      </c>
      <c r="N17" s="247">
        <f>L17-M17</f>
        <v>2805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6031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6031</v>
      </c>
      <c r="J21" s="137"/>
      <c r="K21" s="36">
        <f>SUM(K15:K20)</f>
        <v>0</v>
      </c>
      <c r="L21" s="36">
        <f t="shared" si="2"/>
        <v>6031</v>
      </c>
      <c r="M21" s="253">
        <v>20000</v>
      </c>
      <c r="N21" s="135">
        <f>L21-M21</f>
        <v>-13969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-2663</v>
      </c>
      <c r="E29" s="40">
        <f t="shared" si="5"/>
        <v>104.59099999999999</v>
      </c>
      <c r="F29" s="40">
        <f t="shared" si="5"/>
        <v>0</v>
      </c>
      <c r="G29" s="40">
        <f t="shared" si="5"/>
        <v>-626</v>
      </c>
      <c r="H29" s="41">
        <f t="shared" si="5"/>
        <v>0</v>
      </c>
      <c r="I29" s="42">
        <f t="shared" si="5"/>
        <v>-3184.4089999999997</v>
      </c>
      <c r="J29" s="40">
        <f t="shared" si="5"/>
        <v>0</v>
      </c>
      <c r="K29" s="39">
        <f t="shared" si="5"/>
        <v>0</v>
      </c>
      <c r="L29" s="40">
        <f t="shared" si="5"/>
        <v>-3184.4089999999997</v>
      </c>
      <c r="M29" s="41">
        <f t="shared" si="5"/>
        <v>96188.75</v>
      </c>
      <c r="N29" s="41">
        <f t="shared" si="5"/>
        <v>-99373.159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-2663</v>
      </c>
      <c r="E33" s="40">
        <f>+E29+E31</f>
        <v>104.59099999999999</v>
      </c>
      <c r="F33" s="40">
        <f>+F29+F31</f>
        <v>0</v>
      </c>
      <c r="G33" s="40">
        <f>+G29+G31</f>
        <v>-1126</v>
      </c>
      <c r="H33" s="41">
        <f>+H29+H31</f>
        <v>0</v>
      </c>
      <c r="I33" s="42">
        <f>SUM(I29:I31)</f>
        <v>-3684.4089999999997</v>
      </c>
      <c r="J33" s="40">
        <f>SUM(J29:J31)</f>
        <v>0</v>
      </c>
      <c r="K33" s="39">
        <f>+K29+K31</f>
        <v>0</v>
      </c>
      <c r="L33" s="40">
        <f>+L29+L31</f>
        <v>-3684.4089999999997</v>
      </c>
      <c r="M33" s="41">
        <f>+M29+M31</f>
        <v>95688.75</v>
      </c>
      <c r="N33" s="41">
        <f>SUM(N29:N31)</f>
        <v>-99373.159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6" sqref="H1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1"/>
        <v>650</v>
      </c>
      <c r="G13" s="52"/>
      <c r="H13" s="251" t="s">
        <v>131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22892.575999999997</v>
      </c>
      <c r="E22" s="57">
        <f>SUM(E9:E21)</f>
        <v>23292.575999999997</v>
      </c>
      <c r="F22" s="183">
        <f>SUM(F9:F21)</f>
        <v>400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50299.391999999993</v>
      </c>
      <c r="E27" s="48">
        <f>SUM(E22:E25)</f>
        <v>50699.391999999993</v>
      </c>
      <c r="F27" s="49">
        <f>SUM(F22:F25)</f>
        <v>400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6" sqref="H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8,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-650</v>
      </c>
      <c r="D13" s="142">
        <f>+Expenses!E13-[1]Expenses!E13</f>
        <v>0</v>
      </c>
      <c r="E13" s="143">
        <f t="shared" si="0"/>
        <v>650</v>
      </c>
      <c r="F13" s="52"/>
      <c r="G13" s="251" t="s">
        <v>131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6" sqref="H16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8,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2001-02-09T15:23:08Z</cp:lastPrinted>
  <dcterms:created xsi:type="dcterms:W3CDTF">1999-10-18T12:36:30Z</dcterms:created>
  <dcterms:modified xsi:type="dcterms:W3CDTF">2014-09-05T10:49:41Z</dcterms:modified>
</cp:coreProperties>
</file>