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9" r:id="rId1"/>
    <sheet name="Data" sheetId="7" r:id="rId2"/>
    <sheet name="EIM New Deals" sheetId="12" r:id="rId3"/>
    <sheet name="WE 2-22 EOL Data" sheetId="16" r:id="rId4"/>
    <sheet name="WE 2-28 EOL Data" sheetId="17" r:id="rId5"/>
    <sheet name="WE 2-15 EOL Data" sheetId="14" state="hidden" r:id="rId6"/>
    <sheet name="WE 2-8 EOL Data" sheetId="13" state="hidden" r:id="rId7"/>
    <sheet name="WE 2-1 EOL Data" sheetId="11" state="hidden" r:id="rId8"/>
    <sheet name="template from individuals" sheetId="3" state="hidden" r:id="rId9"/>
    <sheet name="template from eol" sheetId="10" state="hidden" r:id="rId10"/>
    <sheet name="Data People" sheetId="1" state="hidden" r:id="rId11"/>
  </sheets>
  <externalReferences>
    <externalReference r:id="rId12"/>
    <externalReference r:id="rId13"/>
    <externalReference r:id="rId14"/>
  </externalReferences>
  <definedNames>
    <definedName name="_xlnm._FilterDatabase" localSheetId="1" hidden="1">Data!$A$53:$G$77</definedName>
    <definedName name="DATARANGE">[3]DATA!$A$3:$Y$93</definedName>
    <definedName name="DATE">[3]DATA!$C$1</definedName>
    <definedName name="_xlnm.Print_Area" localSheetId="2">'EIM New Deals'!$A$1:$Q$33</definedName>
    <definedName name="_xlnm.Print_Area" localSheetId="8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152511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M12" i="7"/>
  <c r="N12" i="7"/>
  <c r="F13" i="7"/>
  <c r="G13" i="7"/>
  <c r="H13" i="7"/>
  <c r="I13" i="7"/>
  <c r="M13" i="7"/>
  <c r="N13" i="7"/>
  <c r="K14" i="7"/>
  <c r="L14" i="7"/>
  <c r="L20" i="7" s="1"/>
  <c r="L27" i="7" s="1"/>
  <c r="L30" i="7" s="1"/>
  <c r="L36" i="7" s="1"/>
  <c r="M14" i="7"/>
  <c r="M20" i="7" s="1"/>
  <c r="M27" i="7" s="1"/>
  <c r="M30" i="7" s="1"/>
  <c r="M36" i="7" s="1"/>
  <c r="N14" i="7"/>
  <c r="F15" i="7"/>
  <c r="G15" i="7"/>
  <c r="H15" i="7"/>
  <c r="I15" i="7"/>
  <c r="M15" i="7"/>
  <c r="N15" i="7"/>
  <c r="F16" i="7"/>
  <c r="G16" i="7"/>
  <c r="H16" i="7"/>
  <c r="I16" i="7"/>
  <c r="M16" i="7"/>
  <c r="N16" i="7"/>
  <c r="F17" i="7"/>
  <c r="G17" i="7"/>
  <c r="H17" i="7"/>
  <c r="I17" i="7"/>
  <c r="M17" i="7"/>
  <c r="N17" i="7"/>
  <c r="F18" i="7"/>
  <c r="G18" i="7"/>
  <c r="H18" i="7"/>
  <c r="I18" i="7"/>
  <c r="M18" i="7"/>
  <c r="N18" i="7"/>
  <c r="F19" i="7"/>
  <c r="G19" i="7"/>
  <c r="H19" i="7"/>
  <c r="I19" i="7"/>
  <c r="M19" i="7"/>
  <c r="N19" i="7"/>
  <c r="K20" i="7"/>
  <c r="K27" i="7" s="1"/>
  <c r="K30" i="7" s="1"/>
  <c r="K36" i="7" s="1"/>
  <c r="N20" i="7"/>
  <c r="J21" i="7"/>
  <c r="J23" i="9" s="1"/>
  <c r="O23" i="9" s="1"/>
  <c r="K21" i="7"/>
  <c r="L21" i="7"/>
  <c r="M21" i="7"/>
  <c r="N21" i="7"/>
  <c r="I22" i="7"/>
  <c r="J22" i="7"/>
  <c r="K22" i="7"/>
  <c r="L22" i="7"/>
  <c r="M22" i="7"/>
  <c r="N22" i="7"/>
  <c r="J23" i="7"/>
  <c r="K23" i="7"/>
  <c r="L23" i="7"/>
  <c r="M23" i="7"/>
  <c r="N23" i="7"/>
  <c r="J24" i="7"/>
  <c r="J26" i="9" s="1"/>
  <c r="O26" i="9" s="1"/>
  <c r="K24" i="7"/>
  <c r="L24" i="7"/>
  <c r="M24" i="7"/>
  <c r="N24" i="7"/>
  <c r="N27" i="7"/>
  <c r="N30" i="7" s="1"/>
  <c r="N36" i="7" s="1"/>
  <c r="F28" i="7"/>
  <c r="G28" i="7"/>
  <c r="H28" i="7"/>
  <c r="I28" i="7"/>
  <c r="M28" i="7"/>
  <c r="U12" i="9" s="1"/>
  <c r="N28" i="7"/>
  <c r="F29" i="7"/>
  <c r="G29" i="7"/>
  <c r="H29" i="7"/>
  <c r="I29" i="7"/>
  <c r="L29" i="7"/>
  <c r="T13" i="9" s="1"/>
  <c r="M29" i="7"/>
  <c r="N29" i="7"/>
  <c r="G31" i="7"/>
  <c r="H31" i="7"/>
  <c r="N31" i="7"/>
  <c r="F37" i="7"/>
  <c r="G37" i="7"/>
  <c r="H37" i="7"/>
  <c r="I37" i="7"/>
  <c r="J37" i="7"/>
  <c r="R15" i="9" s="1"/>
  <c r="M37" i="7"/>
  <c r="N37" i="7"/>
  <c r="F38" i="7"/>
  <c r="G38" i="7"/>
  <c r="H38" i="7"/>
  <c r="I38" i="7"/>
  <c r="J38" i="7"/>
  <c r="M38" i="7"/>
  <c r="N38" i="7"/>
  <c r="H39" i="7"/>
  <c r="I39" i="7"/>
  <c r="J39" i="7"/>
  <c r="R17" i="9" s="1"/>
  <c r="W17" i="9" s="1"/>
  <c r="M39" i="7"/>
  <c r="N39" i="7"/>
  <c r="M40" i="7"/>
  <c r="N40" i="7"/>
  <c r="M41" i="7"/>
  <c r="N41" i="7"/>
  <c r="E54" i="7"/>
  <c r="E62" i="7"/>
  <c r="E70" i="7"/>
  <c r="G46" i="1"/>
  <c r="G52" i="1"/>
  <c r="C55" i="10"/>
  <c r="E55" i="10"/>
  <c r="G55" i="10"/>
  <c r="I55" i="10"/>
  <c r="C58" i="10"/>
  <c r="F31" i="7" s="1"/>
  <c r="E58" i="10"/>
  <c r="G58" i="10"/>
  <c r="I58" i="10"/>
  <c r="I31" i="7" s="1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B73" i="3" s="1"/>
  <c r="H42" i="3"/>
  <c r="B43" i="3"/>
  <c r="C43" i="3"/>
  <c r="D43" i="3"/>
  <c r="J43" i="3" s="1"/>
  <c r="E43" i="3"/>
  <c r="F43" i="3"/>
  <c r="F74" i="3" s="1"/>
  <c r="G43" i="3"/>
  <c r="G74" i="3" s="1"/>
  <c r="H43" i="3"/>
  <c r="I43" i="3"/>
  <c r="J44" i="3"/>
  <c r="J45" i="3"/>
  <c r="J46" i="3"/>
  <c r="J47" i="3"/>
  <c r="J48" i="3"/>
  <c r="J49" i="3"/>
  <c r="B52" i="3"/>
  <c r="C52" i="3"/>
  <c r="D52" i="3"/>
  <c r="E52" i="3"/>
  <c r="F52" i="3"/>
  <c r="G52" i="3"/>
  <c r="G68" i="3" s="1"/>
  <c r="H52" i="3"/>
  <c r="H68" i="3" s="1"/>
  <c r="I52" i="3"/>
  <c r="B53" i="3"/>
  <c r="C53" i="3"/>
  <c r="D53" i="3"/>
  <c r="E53" i="3"/>
  <c r="F53" i="3"/>
  <c r="G53" i="3"/>
  <c r="G69" i="3" s="1"/>
  <c r="H53" i="3"/>
  <c r="H69" i="3" s="1"/>
  <c r="I53" i="3"/>
  <c r="B55" i="3"/>
  <c r="F23" i="7" s="1"/>
  <c r="C55" i="3"/>
  <c r="D55" i="3"/>
  <c r="G23" i="7" s="1"/>
  <c r="E55" i="3"/>
  <c r="F55" i="3"/>
  <c r="J55" i="3" s="1"/>
  <c r="G55" i="3"/>
  <c r="G71" i="3" s="1"/>
  <c r="H55" i="3"/>
  <c r="I23" i="7" s="1"/>
  <c r="I55" i="3"/>
  <c r="B56" i="3"/>
  <c r="F21" i="7" s="1"/>
  <c r="C56" i="3"/>
  <c r="D56" i="3"/>
  <c r="G21" i="7" s="1"/>
  <c r="E56" i="3"/>
  <c r="J56" i="3" s="1"/>
  <c r="F56" i="3"/>
  <c r="H21" i="7" s="1"/>
  <c r="G56" i="3"/>
  <c r="G72" i="3" s="1"/>
  <c r="H56" i="3"/>
  <c r="I21" i="7" s="1"/>
  <c r="I56" i="3"/>
  <c r="B57" i="3"/>
  <c r="F22" i="7" s="1"/>
  <c r="C57" i="3"/>
  <c r="D57" i="3"/>
  <c r="J57" i="3" s="1"/>
  <c r="E57" i="3"/>
  <c r="E73" i="3" s="1"/>
  <c r="F57" i="3"/>
  <c r="H22" i="7" s="1"/>
  <c r="G57" i="3"/>
  <c r="H57" i="3"/>
  <c r="I57" i="3"/>
  <c r="B58" i="3"/>
  <c r="F24" i="7" s="1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I68" i="3"/>
  <c r="B69" i="3"/>
  <c r="C69" i="3"/>
  <c r="D69" i="3"/>
  <c r="E69" i="3"/>
  <c r="F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I71" i="3"/>
  <c r="B72" i="3"/>
  <c r="C72" i="3"/>
  <c r="D72" i="3"/>
  <c r="E72" i="3"/>
  <c r="H72" i="3"/>
  <c r="I72" i="3"/>
  <c r="C73" i="3"/>
  <c r="D73" i="3"/>
  <c r="G73" i="3"/>
  <c r="H73" i="3"/>
  <c r="I73" i="3"/>
  <c r="B74" i="3"/>
  <c r="C74" i="3"/>
  <c r="D74" i="3"/>
  <c r="E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J12" i="7" s="1"/>
  <c r="J12" i="9" s="1"/>
  <c r="C6" i="11"/>
  <c r="J28" i="7" s="1"/>
  <c r="R12" i="9" s="1"/>
  <c r="B7" i="11"/>
  <c r="J13" i="7" s="1"/>
  <c r="J13" i="9" s="1"/>
  <c r="C7" i="11"/>
  <c r="J29" i="7" s="1"/>
  <c r="R13" i="9" s="1"/>
  <c r="B9" i="11"/>
  <c r="C9" i="11"/>
  <c r="B10" i="11"/>
  <c r="J17" i="7" s="1"/>
  <c r="J18" i="9" s="1"/>
  <c r="C10" i="11"/>
  <c r="B11" i="11"/>
  <c r="C11" i="11"/>
  <c r="B12" i="11"/>
  <c r="J18" i="7" s="1"/>
  <c r="J19" i="9" s="1"/>
  <c r="C12" i="11"/>
  <c r="J40" i="7" s="1"/>
  <c r="B14" i="11"/>
  <c r="J19" i="7" s="1"/>
  <c r="J20" i="9" s="1"/>
  <c r="O20" i="9" s="1"/>
  <c r="C14" i="11"/>
  <c r="B29" i="11"/>
  <c r="C29" i="11"/>
  <c r="B30" i="11"/>
  <c r="C30" i="11"/>
  <c r="B32" i="11"/>
  <c r="J16" i="7" s="1"/>
  <c r="J17" i="9" s="1"/>
  <c r="C32" i="11"/>
  <c r="B33" i="11"/>
  <c r="C33" i="11"/>
  <c r="B34" i="11"/>
  <c r="C34" i="11"/>
  <c r="B35" i="11"/>
  <c r="C35" i="11"/>
  <c r="B36" i="11"/>
  <c r="J15" i="7" s="1"/>
  <c r="J16" i="9" s="1"/>
  <c r="C36" i="11"/>
  <c r="J41" i="7" s="1"/>
  <c r="B37" i="11"/>
  <c r="C37" i="11"/>
  <c r="B39" i="11"/>
  <c r="C55" i="11"/>
  <c r="C58" i="11" s="1"/>
  <c r="J31" i="7" s="1"/>
  <c r="R18" i="9" s="1"/>
  <c r="B6" i="14"/>
  <c r="L12" i="7" s="1"/>
  <c r="L12" i="9" s="1"/>
  <c r="C6" i="14"/>
  <c r="L28" i="7" s="1"/>
  <c r="T12" i="9" s="1"/>
  <c r="B7" i="14"/>
  <c r="L13" i="7" s="1"/>
  <c r="L13" i="9" s="1"/>
  <c r="C7" i="14"/>
  <c r="B9" i="14"/>
  <c r="L16" i="7" s="1"/>
  <c r="L17" i="9" s="1"/>
  <c r="C9" i="14"/>
  <c r="L37" i="7" s="1"/>
  <c r="T15" i="9" s="1"/>
  <c r="B10" i="14"/>
  <c r="L17" i="7" s="1"/>
  <c r="L18" i="9" s="1"/>
  <c r="C10" i="14"/>
  <c r="L38" i="7" s="1"/>
  <c r="T16" i="9" s="1"/>
  <c r="B11" i="14"/>
  <c r="C11" i="14"/>
  <c r="B12" i="14"/>
  <c r="L18" i="7" s="1"/>
  <c r="L19" i="9" s="1"/>
  <c r="C12" i="14"/>
  <c r="L40" i="7" s="1"/>
  <c r="B13" i="14"/>
  <c r="L15" i="7" s="1"/>
  <c r="L16" i="9" s="1"/>
  <c r="C13" i="14"/>
  <c r="L41" i="7" s="1"/>
  <c r="B14" i="14"/>
  <c r="L19" i="7" s="1"/>
  <c r="L20" i="9" s="1"/>
  <c r="C14" i="14"/>
  <c r="L39" i="7" s="1"/>
  <c r="T17" i="9" s="1"/>
  <c r="B16" i="14"/>
  <c r="C16" i="14"/>
  <c r="C58" i="14" s="1"/>
  <c r="L31" i="7" s="1"/>
  <c r="T18" i="9" s="1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B25" i="16"/>
  <c r="B45" i="16"/>
  <c r="C55" i="16"/>
  <c r="C58" i="16"/>
  <c r="M31" i="7" s="1"/>
  <c r="U18" i="9" s="1"/>
  <c r="B6" i="13"/>
  <c r="K12" i="7" s="1"/>
  <c r="K12" i="9" s="1"/>
  <c r="C6" i="13"/>
  <c r="K28" i="7" s="1"/>
  <c r="S12" i="9" s="1"/>
  <c r="B7" i="13"/>
  <c r="K13" i="7" s="1"/>
  <c r="K13" i="9" s="1"/>
  <c r="C7" i="13"/>
  <c r="K29" i="7" s="1"/>
  <c r="S13" i="9" s="1"/>
  <c r="B9" i="13"/>
  <c r="K16" i="7" s="1"/>
  <c r="K17" i="9" s="1"/>
  <c r="C9" i="13"/>
  <c r="K37" i="7" s="1"/>
  <c r="S15" i="9" s="1"/>
  <c r="B10" i="13"/>
  <c r="K17" i="7" s="1"/>
  <c r="K18" i="9" s="1"/>
  <c r="C10" i="13"/>
  <c r="K38" i="7" s="1"/>
  <c r="S16" i="9" s="1"/>
  <c r="W16" i="9" s="1"/>
  <c r="B11" i="13"/>
  <c r="C11" i="13"/>
  <c r="B12" i="13"/>
  <c r="K18" i="7" s="1"/>
  <c r="K19" i="9" s="1"/>
  <c r="C12" i="13"/>
  <c r="K40" i="7" s="1"/>
  <c r="B13" i="13"/>
  <c r="K15" i="7" s="1"/>
  <c r="K16" i="9" s="1"/>
  <c r="C13" i="13"/>
  <c r="K41" i="7" s="1"/>
  <c r="B14" i="13"/>
  <c r="K19" i="7" s="1"/>
  <c r="K20" i="9" s="1"/>
  <c r="C14" i="13"/>
  <c r="K39" i="7" s="1"/>
  <c r="S17" i="9" s="1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 s="1"/>
  <c r="K31" i="7" s="1"/>
  <c r="S18" i="9" s="1"/>
  <c r="M12" i="9"/>
  <c r="N12" i="9"/>
  <c r="V12" i="9"/>
  <c r="M13" i="9"/>
  <c r="N13" i="9"/>
  <c r="U13" i="9"/>
  <c r="V13" i="9"/>
  <c r="U15" i="9"/>
  <c r="V15" i="9"/>
  <c r="M16" i="9"/>
  <c r="N16" i="9"/>
  <c r="R16" i="9"/>
  <c r="U16" i="9"/>
  <c r="V16" i="9"/>
  <c r="M17" i="9"/>
  <c r="N17" i="9"/>
  <c r="U17" i="9"/>
  <c r="V17" i="9"/>
  <c r="M18" i="9"/>
  <c r="N18" i="9"/>
  <c r="V18" i="9"/>
  <c r="M19" i="9"/>
  <c r="N19" i="9"/>
  <c r="R19" i="9"/>
  <c r="S19" i="9"/>
  <c r="T19" i="9"/>
  <c r="W19" i="9" s="1"/>
  <c r="U19" i="9"/>
  <c r="V19" i="9"/>
  <c r="M20" i="9"/>
  <c r="N20" i="9"/>
  <c r="R20" i="9"/>
  <c r="S20" i="9"/>
  <c r="W20" i="9" s="1"/>
  <c r="T20" i="9"/>
  <c r="U20" i="9"/>
  <c r="V20" i="9"/>
  <c r="R21" i="9"/>
  <c r="W21" i="9" s="1"/>
  <c r="S21" i="9"/>
  <c r="T21" i="9"/>
  <c r="U21" i="9"/>
  <c r="V21" i="9"/>
  <c r="R22" i="9"/>
  <c r="S22" i="9"/>
  <c r="T22" i="9"/>
  <c r="W22" i="9" s="1"/>
  <c r="U22" i="9"/>
  <c r="V22" i="9"/>
  <c r="K23" i="9"/>
  <c r="L23" i="9"/>
  <c r="M23" i="9"/>
  <c r="N23" i="9"/>
  <c r="J24" i="9"/>
  <c r="K24" i="9"/>
  <c r="L24" i="9"/>
  <c r="O24" i="9" s="1"/>
  <c r="M24" i="9"/>
  <c r="N24" i="9"/>
  <c r="J25" i="9"/>
  <c r="O25" i="9" s="1"/>
  <c r="K25" i="9"/>
  <c r="L25" i="9"/>
  <c r="M25" i="9"/>
  <c r="N25" i="9"/>
  <c r="K26" i="9"/>
  <c r="L26" i="9"/>
  <c r="M26" i="9"/>
  <c r="N26" i="9"/>
  <c r="U26" i="9"/>
  <c r="W13" i="9" l="1"/>
  <c r="O16" i="9"/>
  <c r="O17" i="9"/>
  <c r="O19" i="9"/>
  <c r="O13" i="9"/>
  <c r="O12" i="9"/>
  <c r="W15" i="9"/>
  <c r="W12" i="9"/>
  <c r="W18" i="9"/>
  <c r="O18" i="9"/>
  <c r="H71" i="3"/>
  <c r="H23" i="7"/>
  <c r="J42" i="3"/>
  <c r="F73" i="3"/>
  <c r="F72" i="3"/>
  <c r="G22" i="7"/>
</calcChain>
</file>

<file path=xl/sharedStrings.xml><?xml version="1.0" encoding="utf-8"?>
<sst xmlns="http://schemas.openxmlformats.org/spreadsheetml/2006/main" count="1026" uniqueCount="163">
  <si>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</si>
  <si>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</si>
  <si>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</si>
  <si>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</si>
  <si>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</si>
  <si>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</si>
  <si>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</si>
  <si>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</si>
  <si>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</si>
  <si>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</si>
  <si>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</si>
  <si>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</si>
  <si>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</si>
  <si>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</si>
  <si>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</si>
  <si>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</si>
  <si>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</si>
  <si>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</si>
  <si>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</si>
  <si>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</si>
  <si>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</si>
  <si>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</si>
  <si>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</si>
  <si>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</si>
  <si>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</si>
  <si>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</si>
  <si>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</si>
  <si>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</si>
  <si>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</si>
  <si>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</si>
  <si>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</si>
  <si>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</si>
  <si>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</si>
  <si>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</si>
  <si>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</si>
  <si>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</si>
  <si>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</si>
  <si>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</si>
  <si>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</si>
  <si>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</si>
  <si>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</si>
  <si>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</si>
  <si>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</si>
  <si>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</si>
  <si>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</si>
  <si>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</si>
  <si>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</si>
  <si>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</si>
  <si>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</si>
  <si>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</si>
  <si>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</si>
  <si>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</si>
  <si>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</si>
  <si>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</si>
  <si>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</si>
  <si>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</si>
  <si>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</si>
  <si>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</si>
  <si>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</si>
  <si>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</si>
  <si>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</si>
  <si>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</si>
  <si>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</si>
  <si>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</si>
  <si>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</si>
  <si>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</si>
  <si>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</si>
  <si>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</si>
  <si>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</si>
  <si>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</si>
  <si>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</si>
  <si>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</si>
  <si>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</si>
  <si>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</si>
  <si>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</si>
  <si>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</si>
  <si>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</si>
  <si>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</si>
  <si>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</si>
  <si>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</si>
  <si>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</si>
  <si>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</si>
  <si>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</si>
  <si>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</si>
  <si>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</si>
  <si>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</si>
  <si>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</si>
  <si>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</si>
  <si>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</si>
  <si>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</si>
  <si>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</si>
  <si>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</si>
  <si>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</si>
  <si>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</si>
  <si>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</si>
  <si>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</si>
  <si>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</si>
  <si>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</si>
  <si>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</si>
  <si>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</si>
  <si>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</si>
  <si>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</si>
  <si>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</si>
  <si>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</si>
  <si>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</si>
  <si>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</si>
  <si>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</si>
  <si>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</si>
  <si>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</si>
  <si>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</si>
  <si>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</si>
  <si>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</si>
  <si>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</si>
  <si>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</si>
  <si>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</si>
  <si>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</si>
  <si>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</si>
  <si>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</si>
  <si>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</si>
  <si>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</si>
  <si>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</si>
  <si>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</si>
  <si>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</si>
  <si>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</si>
  <si>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</si>
  <si>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</si>
  <si>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</si>
  <si>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</si>
  <si>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</si>
  <si>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</si>
  <si>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</si>
  <si>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</si>
  <si>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</si>
  <si>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</si>
  <si>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</si>
  <si>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</si>
  <si>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</si>
  <si>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</si>
  <si>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</si>
  <si>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</si>
  <si>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2/2 -2/8</t>
  </si>
  <si>
    <t>1/26 - 2/1</t>
  </si>
  <si>
    <t>2/2 - 2/8</t>
  </si>
  <si>
    <t>Week ending 2/8</t>
  </si>
  <si>
    <t>2/9 - 2/15</t>
  </si>
  <si>
    <t>2/9 -2/15</t>
  </si>
  <si>
    <t>Week ending 2/15</t>
  </si>
  <si>
    <t>2/16-2/22</t>
  </si>
  <si>
    <t>Week ending 2/22</t>
  </si>
  <si>
    <t>Week Ending 22</t>
  </si>
  <si>
    <t>2/16 - 2/22</t>
  </si>
  <si>
    <t>2/23 - 2/28</t>
  </si>
  <si>
    <t>2/16-2/23</t>
  </si>
  <si>
    <t>MARCH</t>
  </si>
  <si>
    <t>Week Ending 28</t>
  </si>
  <si>
    <t>Week Ending 7</t>
  </si>
  <si>
    <t>Week Ending 14</t>
  </si>
  <si>
    <t>Week Ending 21</t>
  </si>
  <si>
    <t>Week ending 2/28</t>
  </si>
  <si>
    <t>Because of systems issues (data mart is down) therefore they cannot pull IR/FX .  Since data mart is down, they are using their old access database which does not include IR/FX.  For this week will need to get the information from Clara Carrington in the Mgr of the Risk Mgmt Desk in IR/FX.</t>
  </si>
  <si>
    <t>Completion of HPL deal on target.</t>
  </si>
  <si>
    <t>Mid and Back Office commercialization modeling initiated.</t>
  </si>
  <si>
    <r>
      <t xml:space="preserve">2/23-2/28 </t>
    </r>
    <r>
      <rPr>
        <b/>
        <vertAlign val="superscript"/>
        <sz val="12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</si>
</sst>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8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6304771205649417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5811277395171345E-2"/>
          <c:y val="0.13519747143928004"/>
          <c:w val="0.8878166776654266"/>
          <c:h val="0.7360751222805247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4224402096567813E-2"/>
                  <c:y val="-1.77793100015813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634783098762E-2"/>
                  <c:y val="-2.14029136114325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870392386735991E-2"/>
                  <c:y val="-1.75546887464556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2343604404804038E-2"/>
                  <c:y val="-1.80299523554977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116659954988803E-2"/>
                  <c:y val="-1.92256377725641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Data!$J$15:$N$15</c:f>
              <c:numCache>
                <c:formatCode>#,##0</c:formatCode>
                <c:ptCount val="5"/>
                <c:pt idx="0">
                  <c:v>145</c:v>
                </c:pt>
                <c:pt idx="1">
                  <c:v>153</c:v>
                </c:pt>
                <c:pt idx="2">
                  <c:v>122</c:v>
                </c:pt>
                <c:pt idx="3">
                  <c:v>142</c:v>
                </c:pt>
                <c:pt idx="4">
                  <c:v>102</c:v>
                </c:pt>
              </c:numCache>
            </c:numRef>
          </c:val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8.8949889138711935E-4"/>
                  <c:y val="-1.9363240592901176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Data!$J$16:$N$16</c:f>
              <c:numCache>
                <c:formatCode>#,##0</c:formatCode>
                <c:ptCount val="5"/>
                <c:pt idx="0">
                  <c:v>3322</c:v>
                </c:pt>
                <c:pt idx="1">
                  <c:v>3375</c:v>
                </c:pt>
                <c:pt idx="2">
                  <c:v>3353</c:v>
                </c:pt>
                <c:pt idx="3">
                  <c:v>3135</c:v>
                </c:pt>
                <c:pt idx="4">
                  <c:v>2593</c:v>
                </c:pt>
              </c:numCache>
            </c:numRef>
          </c:val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2628802031338294E-2"/>
                  <c:y val="-2.31025012961258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4752230922390481E-2"/>
                  <c:y val="-1.3354354692194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925009194490528E-2"/>
                  <c:y val="-2.170843674772743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074800433957452E-2"/>
                  <c:y val="-5.793200060263403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1122517595547015E-2"/>
                  <c:y val="-9.94804690407080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Data!$J$17:$N$17</c:f>
              <c:numCache>
                <c:formatCode>#,##0</c:formatCode>
                <c:ptCount val="5"/>
                <c:pt idx="0">
                  <c:v>83</c:v>
                </c:pt>
                <c:pt idx="1">
                  <c:v>52</c:v>
                </c:pt>
                <c:pt idx="2">
                  <c:v>58</c:v>
                </c:pt>
                <c:pt idx="3">
                  <c:v>28</c:v>
                </c:pt>
                <c:pt idx="4">
                  <c:v>12</c:v>
                </c:pt>
              </c:numCache>
            </c:numRef>
          </c:val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9487246569482437E-2"/>
                  <c:y val="-1.45813243379824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9014034551414334E-2"/>
                  <c:y val="3.72476760774731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491473152298399E-2"/>
                  <c:y val="-7.2904738522738821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7968911753182519E-2"/>
                  <c:y val="2.84302960291005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4096567227050585E-2"/>
                  <c:y val="-1.003869559469516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Data!$J$18:$N$18</c:f>
              <c:numCache>
                <c:formatCode>#,##0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39</c:v>
                </c:pt>
                <c:pt idx="3">
                  <c:v>24</c:v>
                </c:pt>
                <c:pt idx="4">
                  <c:v>18</c:v>
                </c:pt>
              </c:numCache>
            </c:numRef>
          </c:val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3220994603911999E-2"/>
                  <c:y val="-5.04523284525581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534442349496413E-2"/>
                  <c:y val="-5.37472264121219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9216768021096065E-2"/>
                  <c:y val="-6.01797170876295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345464338854874E-2"/>
                  <c:y val="-4.40085749163185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8567591992002641E-2"/>
                  <c:y val="-5.50453759708888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Data!$J$14:$N$14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Data!$J$19:$N$19</c:f>
              <c:numCache>
                <c:formatCode>#,##0</c:formatCode>
                <c:ptCount val="5"/>
                <c:pt idx="0">
                  <c:v>14</c:v>
                </c:pt>
                <c:pt idx="1">
                  <c:v>33</c:v>
                </c:pt>
                <c:pt idx="2">
                  <c:v>20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149504"/>
        <c:axId val="145150064"/>
        <c:axId val="0"/>
      </c:bar3DChart>
      <c:catAx>
        <c:axId val="1451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5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49504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997233791735863"/>
          <c:y val="0.93136035880392931"/>
          <c:w val="0.68814043603435482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36248437295762"/>
          <c:w val="0.89408937554840306"/>
          <c:h val="0.754333795247607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662789781136905E-4"/>
                  <c:y val="-1.6998409947571846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3091211695100995E-4"/>
                  <c:y val="-1.2927785485144394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0146320668748543E-2"/>
                  <c:y val="-7.0397440733612759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230604887888184E-2"/>
                  <c:y val="-1.2536075104054301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1043460812755255E-3"/>
                  <c:y val="-6.6976848662547717E-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Data!$J$11:$N$11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Data!$J$12:$N$12</c:f>
              <c:numCache>
                <c:formatCode>#,##0</c:formatCode>
                <c:ptCount val="5"/>
                <c:pt idx="0">
                  <c:v>19791</c:v>
                </c:pt>
                <c:pt idx="1">
                  <c:v>18521</c:v>
                </c:pt>
                <c:pt idx="2">
                  <c:v>17223</c:v>
                </c:pt>
                <c:pt idx="3">
                  <c:v>12660</c:v>
                </c:pt>
                <c:pt idx="4">
                  <c:v>15072</c:v>
                </c:pt>
              </c:numCache>
            </c:numRef>
          </c:val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2.3206445811629894E-3"/>
                  <c:y val="4.2922618697116555E-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Data!$J$11:$N$11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Data!$J$13:$N$13</c:f>
              <c:numCache>
                <c:formatCode>#,##0</c:formatCode>
                <c:ptCount val="5"/>
                <c:pt idx="0">
                  <c:v>4599</c:v>
                </c:pt>
                <c:pt idx="1">
                  <c:v>4631</c:v>
                </c:pt>
                <c:pt idx="2">
                  <c:v>4587</c:v>
                </c:pt>
                <c:pt idx="3">
                  <c:v>3656</c:v>
                </c:pt>
                <c:pt idx="4">
                  <c:v>3771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153424"/>
        <c:axId val="145153984"/>
        <c:axId val="0"/>
      </c:bar3DChart>
      <c:catAx>
        <c:axId val="14515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5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3424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8647241652417"/>
          <c:y val="0.937529145522026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8096477500593728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4518228025199062E-2"/>
          <c:y val="0.13276642507584865"/>
          <c:w val="0.92322512007487223"/>
          <c:h val="0.7494878834926940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7593486861412847E-2"/>
                  <c:y val="-1.63787842238046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114166202984286E-3"/>
                  <c:y val="-6.287954452096289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2927330044317831E-3"/>
                  <c:y val="-3.86217122883680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Data!$J$21:$N$21</c:f>
              <c:numCache>
                <c:formatCode>#,##0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30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3602557585021297E-2"/>
                  <c:y val="-2.17104190744865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Data!$J$22:$N$22</c:f>
              <c:numCache>
                <c:formatCode>#,##0</c:formatCode>
                <c:ptCount val="5"/>
                <c:pt idx="0">
                  <c:v>29</c:v>
                </c:pt>
                <c:pt idx="1">
                  <c:v>17</c:v>
                </c:pt>
                <c:pt idx="2">
                  <c:v>15</c:v>
                </c:pt>
                <c:pt idx="3">
                  <c:v>23</c:v>
                </c:pt>
                <c:pt idx="4">
                  <c:v>57</c:v>
                </c:pt>
              </c:numCache>
            </c:numRef>
          </c:val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9941127260785014E-3"/>
                  <c:y val="-4.130011790050003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6305484886737811E-3"/>
                  <c:y val="-2.57180112443188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Data!$J$23:$N$23</c:f>
              <c:numCache>
                <c:formatCode>#,##0</c:formatCode>
                <c:ptCount val="5"/>
                <c:pt idx="0">
                  <c:v>86</c:v>
                </c:pt>
                <c:pt idx="1">
                  <c:v>69</c:v>
                </c:pt>
                <c:pt idx="2">
                  <c:v>38</c:v>
                </c:pt>
                <c:pt idx="3">
                  <c:v>41</c:v>
                </c:pt>
                <c:pt idx="4">
                  <c:v>69</c:v>
                </c:pt>
              </c:numCache>
            </c:numRef>
          </c:val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5364445126727919E-2"/>
                  <c:y val="-4.3361995251235352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5073177461951757E-2"/>
                  <c:y val="-4.6649530990758858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0173464938232799E-2"/>
                  <c:y val="-5.4527593791193596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882197273456637E-2"/>
                  <c:y val="-4.5819933624969444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8054781322366154E-2"/>
                  <c:y val="-5.097109564306379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Data!$J$20:$N$20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Data!$J$24:$N$24</c:f>
              <c:numCache>
                <c:formatCode>#,##0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158464"/>
        <c:axId val="145159024"/>
        <c:axId val="0"/>
      </c:bar3DChart>
      <c:catAx>
        <c:axId val="145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5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8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69350897653841"/>
          <c:y val="0.93793055134228565"/>
          <c:w val="0.44087455817219356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7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90744008220836E-2"/>
          <c:y val="0.11111471138101414"/>
          <c:w val="0.91468216258559887"/>
          <c:h val="0.790149058709433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Data!$J$27:$N$27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Data!$J$28:$N$28</c:f>
              <c:numCache>
                <c:formatCode>#,##0</c:formatCode>
                <c:ptCount val="5"/>
                <c:pt idx="0">
                  <c:v>4273.2712199999996</c:v>
                </c:pt>
                <c:pt idx="1">
                  <c:v>3586.1783646399995</c:v>
                </c:pt>
                <c:pt idx="2">
                  <c:v>4250.7380022099987</c:v>
                </c:pt>
                <c:pt idx="3">
                  <c:v>2865.6876510000002</c:v>
                </c:pt>
                <c:pt idx="4">
                  <c:v>3382.0786511900001</c:v>
                </c:pt>
              </c:numCache>
            </c:numRef>
          </c:val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391843936486739"/>
                  <c:y val="0.18519118563502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588865832996014"/>
                  <c:y val="0.283959817973702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2658638585473738"/>
                  <c:y val="0.183133505794634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533589297973998"/>
                  <c:y val="0.37244005111043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442326458447217"/>
                  <c:y val="0.306594296217983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Data!$J$27:$N$27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Data!$J$29:$N$29</c:f>
              <c:numCache>
                <c:formatCode>#,##0</c:formatCode>
                <c:ptCount val="5"/>
                <c:pt idx="0">
                  <c:v>53.945233000000002</c:v>
                </c:pt>
                <c:pt idx="1">
                  <c:v>51.399965140000006</c:v>
                </c:pt>
                <c:pt idx="2">
                  <c:v>49.091319190000029</c:v>
                </c:pt>
                <c:pt idx="3">
                  <c:v>37.990490000000001</c:v>
                </c:pt>
                <c:pt idx="4">
                  <c:v>43.647636379999994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162384"/>
        <c:axId val="145162944"/>
        <c:axId val="0"/>
      </c:bar3DChart>
      <c:catAx>
        <c:axId val="14516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6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238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716114977027559"/>
          <c:y val="0.94447504673862015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654942731787842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08729319812275"/>
          <c:y val="0.11134392874748358"/>
          <c:w val="0.88635328831676985"/>
          <c:h val="0.7876551996581245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298716593542907"/>
                  <c:y val="0.5072334531829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938434459712752"/>
                  <c:y val="0.55053386991811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0413402644039329"/>
                  <c:y val="0.51548115160872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382619873895699"/>
                  <c:y val="0.56496734216315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857588058222277"/>
                  <c:y val="0.5567196437374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Data!$J$37:$N$37</c:f>
              <c:numCache>
                <c:formatCode>#,##0</c:formatCode>
                <c:ptCount val="5"/>
                <c:pt idx="0">
                  <c:v>171949.351</c:v>
                </c:pt>
                <c:pt idx="1">
                  <c:v>154397.51923000001</c:v>
                </c:pt>
                <c:pt idx="2">
                  <c:v>174794.27446999992</c:v>
                </c:pt>
                <c:pt idx="3">
                  <c:v>147649.834</c:v>
                </c:pt>
                <c:pt idx="4">
                  <c:v>147313.01308</c:v>
                </c:pt>
              </c:numCache>
            </c:numRef>
          </c:val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183697504138854"/>
                  <c:y val="0.13608702402470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3164416642935632"/>
                  <c:y val="0.19794476221774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9474635145418941"/>
                  <c:y val="0.1299012502053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5949603329745519"/>
                  <c:y val="0.24949287737862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3248319923288425"/>
                  <c:y val="0.24536902816575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Data!$J$38:$N$38</c:f>
              <c:numCache>
                <c:formatCode>#,##0</c:formatCode>
                <c:ptCount val="5"/>
                <c:pt idx="0">
                  <c:v>6572.3270000000002</c:v>
                </c:pt>
                <c:pt idx="1">
                  <c:v>5662.4889999999996</c:v>
                </c:pt>
                <c:pt idx="2">
                  <c:v>4037.9499600000008</c:v>
                </c:pt>
                <c:pt idx="3">
                  <c:v>2425.5</c:v>
                </c:pt>
                <c:pt idx="4">
                  <c:v>818.5</c:v>
                </c:pt>
              </c:numCache>
            </c:numRef>
          </c:val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582208321467816"/>
                  <c:y val="0.103096230321744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574429369205003"/>
                  <c:y val="0.17320166694053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861644053807501"/>
                  <c:y val="0.1072200795346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117186255629081"/>
                  <c:y val="0.20825438524992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830582946799046"/>
                  <c:y val="0.21650208367566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Data!$J$36:$N$36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Data!$J$39:$N$39</c:f>
              <c:numCache>
                <c:formatCode>#,##0</c:formatCode>
                <c:ptCount val="5"/>
                <c:pt idx="0">
                  <c:v>46.35</c:v>
                </c:pt>
                <c:pt idx="1">
                  <c:v>100.1</c:v>
                </c:pt>
                <c:pt idx="2">
                  <c:v>40</c:v>
                </c:pt>
                <c:pt idx="3">
                  <c:v>37.5</c:v>
                </c:pt>
                <c:pt idx="4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726000"/>
        <c:axId val="145913984"/>
        <c:axId val="0"/>
      </c:bar3DChart>
      <c:catAx>
        <c:axId val="14172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1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26000"/>
        <c:crosses val="autoZero"/>
        <c:crossBetween val="between"/>
        <c:majorUnit val="30000"/>
        <c:minorUnit val="357.7444488599998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86675869480924"/>
          <c:y val="0.9443614697471755"/>
          <c:w val="0.44317664415838492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0491364842496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196674689071233"/>
          <c:y val="0.11157375607533286"/>
          <c:w val="0.88039606459272435"/>
          <c:h val="0.791347195867638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172388166217866"/>
                  <c:y val="0.6983690658048612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203540488532669"/>
                  <c:y val="0.3801772429233564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38200028546388"/>
                  <c:y val="0.754155943842527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793564555746366"/>
                  <c:y val="0.5558025997086025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2824716878061178"/>
                  <c:y val="0.1549635501046289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Data!$J$30:$N$30</c:f>
              <c:strCache>
                <c:ptCount val="5"/>
                <c:pt idx="0">
                  <c:v>1/26 - 2/1</c:v>
                </c:pt>
                <c:pt idx="1">
                  <c:v>2/2 - 2/8</c:v>
                </c:pt>
                <c:pt idx="2">
                  <c:v>2/9 - 2/15</c:v>
                </c:pt>
                <c:pt idx="3">
                  <c:v>2/16 - 2/22</c:v>
                </c:pt>
                <c:pt idx="4">
                  <c:v>2/23 - 2/28</c:v>
                </c:pt>
              </c:strCache>
            </c:strRef>
          </c:cat>
          <c:val>
            <c:numRef>
              <c:f>Data!$J$31:$N$31</c:f>
              <c:numCache>
                <c:formatCode>0</c:formatCode>
                <c:ptCount val="5"/>
                <c:pt idx="0" formatCode="General">
                  <c:v>25872</c:v>
                </c:pt>
                <c:pt idx="1">
                  <c:v>106865.89999999997</c:v>
                </c:pt>
                <c:pt idx="2">
                  <c:v>11962.5</c:v>
                </c:pt>
                <c:pt idx="3">
                  <c:v>56612</c:v>
                </c:pt>
                <c:pt idx="4">
                  <c:v>163303.196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5916224"/>
        <c:axId val="145916784"/>
        <c:axId val="0"/>
      </c:bar3DChart>
      <c:catAx>
        <c:axId val="1459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91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6224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774555494858252"/>
          <c:y val="0.94217838463614423"/>
          <c:w val="0.14264256795666092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248896"/>
        <c:axId val="144249456"/>
        <c:axId val="0"/>
      </c:bar3DChart>
      <c:catAx>
        <c:axId val="1442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49456"/>
        <c:crosses val="autoZero"/>
        <c:auto val="1"/>
        <c:lblAlgn val="ctr"/>
        <c:lblOffset val="100"/>
        <c:tickMarkSkip val="1"/>
        <c:noMultiLvlLbl val="0"/>
      </c:catAx>
      <c:valAx>
        <c:axId val="14424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48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3575" y="104775"/>
          <a:ext cx="9810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topLeftCell="A6" zoomScale="75" workbookViewId="0">
      <selection activeCell="E15" sqref="E15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3.7109375" bestFit="1" customWidth="1"/>
    <col min="15" max="15" width="10.28515625" bestFit="1" customWidth="1"/>
    <col min="16" max="16" width="2.28515625" customWidth="1"/>
    <col min="17" max="17" width="20.140625" customWidth="1"/>
    <col min="18" max="18" width="12" customWidth="1"/>
    <col min="19" max="19" width="12.28515625" bestFit="1" customWidth="1"/>
    <col min="20" max="21" width="11.5703125" bestFit="1" customWidth="1"/>
    <col min="22" max="22" width="13.7109375" bestFit="1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83" t="s">
        <v>63</v>
      </c>
      <c r="J8" s="184"/>
      <c r="K8" s="184"/>
      <c r="L8" s="184"/>
      <c r="M8" s="184"/>
      <c r="N8" s="184"/>
      <c r="O8" s="48"/>
      <c r="P8" s="49"/>
      <c r="Q8" s="183" t="s">
        <v>139</v>
      </c>
      <c r="R8" s="184"/>
      <c r="S8" s="184"/>
      <c r="T8" s="184"/>
      <c r="U8" s="184"/>
      <c r="V8" s="184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8.75" x14ac:dyDescent="0.25">
      <c r="A10" s="149" t="s">
        <v>160</v>
      </c>
      <c r="B10" s="150"/>
      <c r="C10" s="150"/>
      <c r="D10" s="150"/>
      <c r="E10" s="51"/>
      <c r="F10" s="51"/>
      <c r="G10" s="52"/>
      <c r="H10" s="53"/>
      <c r="I10" s="54"/>
      <c r="J10" s="141" t="s">
        <v>141</v>
      </c>
      <c r="K10" s="141" t="s">
        <v>140</v>
      </c>
      <c r="L10" s="141" t="s">
        <v>145</v>
      </c>
      <c r="M10" s="141" t="s">
        <v>147</v>
      </c>
      <c r="N10" s="141" t="s">
        <v>162</v>
      </c>
      <c r="O10" s="91" t="s">
        <v>31</v>
      </c>
      <c r="P10" s="55"/>
      <c r="Q10" s="54"/>
      <c r="R10" s="141" t="s">
        <v>141</v>
      </c>
      <c r="S10" s="141" t="s">
        <v>140</v>
      </c>
      <c r="T10" s="141" t="s">
        <v>145</v>
      </c>
      <c r="U10" s="141" t="s">
        <v>147</v>
      </c>
      <c r="V10" s="141" t="s">
        <v>162</v>
      </c>
      <c r="W10" s="91" t="s">
        <v>31</v>
      </c>
    </row>
    <row r="11" spans="1:23" ht="16.5" x14ac:dyDescent="0.25">
      <c r="A11" s="151"/>
      <c r="B11" s="152"/>
      <c r="C11" s="148"/>
      <c r="D11" s="148"/>
      <c r="E11" s="43"/>
      <c r="F11" s="43"/>
      <c r="G11" s="44"/>
      <c r="H11" s="49"/>
      <c r="I11" s="56" t="s">
        <v>95</v>
      </c>
      <c r="J11" s="43"/>
      <c r="K11" s="43"/>
      <c r="L11" s="43"/>
      <c r="O11" s="44"/>
      <c r="P11" s="49"/>
      <c r="Q11" s="140" t="s">
        <v>137</v>
      </c>
      <c r="R11" s="43"/>
      <c r="S11" s="43"/>
      <c r="T11" s="43"/>
      <c r="W11" s="44"/>
    </row>
    <row r="12" spans="1:23" s="20" customFormat="1" ht="16.5" x14ac:dyDescent="0.25">
      <c r="A12" s="153" t="s">
        <v>161</v>
      </c>
      <c r="B12" s="142"/>
      <c r="C12" s="142"/>
      <c r="D12" s="142"/>
      <c r="E12" s="58"/>
      <c r="F12" s="58"/>
      <c r="G12" s="59"/>
      <c r="H12" s="60"/>
      <c r="I12" s="61" t="s">
        <v>64</v>
      </c>
      <c r="J12" s="142">
        <f>Data!J12</f>
        <v>19791</v>
      </c>
      <c r="K12" s="142">
        <f>Data!K12</f>
        <v>18521</v>
      </c>
      <c r="L12" s="142">
        <f>Data!L12</f>
        <v>17223</v>
      </c>
      <c r="M12" s="142">
        <f>Data!M12</f>
        <v>12660</v>
      </c>
      <c r="N12" s="142">
        <f>Data!N12</f>
        <v>15072</v>
      </c>
      <c r="O12" s="143">
        <f>SUM(J12:M12)</f>
        <v>68195</v>
      </c>
      <c r="P12" s="60"/>
      <c r="Q12" s="61" t="s">
        <v>64</v>
      </c>
      <c r="R12" s="145">
        <f>Data!J28</f>
        <v>4273.2712199999996</v>
      </c>
      <c r="S12" s="145">
        <f>Data!K28</f>
        <v>3586.1783646399995</v>
      </c>
      <c r="T12" s="145">
        <f>Data!L28</f>
        <v>4250.7380022099987</v>
      </c>
      <c r="U12" s="145">
        <f>Data!M28</f>
        <v>2865.6876510000002</v>
      </c>
      <c r="V12" s="145">
        <f>Data!N28</f>
        <v>3382.0786511900001</v>
      </c>
      <c r="W12" s="143">
        <f>SUM(R12:U12)</f>
        <v>14975.875237849998</v>
      </c>
    </row>
    <row r="13" spans="1:23" s="20" customFormat="1" ht="16.5" x14ac:dyDescent="0.25">
      <c r="A13" s="153"/>
      <c r="B13" s="142"/>
      <c r="C13" s="142"/>
      <c r="D13" s="142"/>
      <c r="E13" s="58"/>
      <c r="F13" s="58"/>
      <c r="G13" s="59"/>
      <c r="H13" s="60"/>
      <c r="I13" s="61" t="s">
        <v>71</v>
      </c>
      <c r="J13" s="142">
        <f>Data!J13</f>
        <v>4599</v>
      </c>
      <c r="K13" s="142">
        <f>Data!K13</f>
        <v>4631</v>
      </c>
      <c r="L13" s="142">
        <f>Data!L13</f>
        <v>4587</v>
      </c>
      <c r="M13" s="142">
        <f>Data!M13</f>
        <v>3656</v>
      </c>
      <c r="N13" s="142">
        <f>Data!N13</f>
        <v>3771</v>
      </c>
      <c r="O13" s="143">
        <f>SUM(J13:M13)</f>
        <v>17473</v>
      </c>
      <c r="P13" s="60"/>
      <c r="Q13" s="61" t="s">
        <v>71</v>
      </c>
      <c r="R13" s="145">
        <f>Data!J29</f>
        <v>53.945233000000002</v>
      </c>
      <c r="S13" s="145">
        <f>Data!K29</f>
        <v>51.399965140000006</v>
      </c>
      <c r="T13" s="145">
        <f>Data!L29</f>
        <v>49.091319190000029</v>
      </c>
      <c r="U13" s="145">
        <f>Data!M29</f>
        <v>37.990490000000001</v>
      </c>
      <c r="V13" s="145">
        <f>Data!N29</f>
        <v>43.647636379999994</v>
      </c>
      <c r="W13" s="143">
        <f>SUM(R13:U13)</f>
        <v>192.42700733000004</v>
      </c>
    </row>
    <row r="14" spans="1:23" s="20" customFormat="1" ht="16.5" x14ac:dyDescent="0.25">
      <c r="A14" s="149"/>
      <c r="B14" s="142"/>
      <c r="C14" s="150"/>
      <c r="D14" s="142"/>
      <c r="E14" s="58"/>
      <c r="F14" s="58"/>
      <c r="G14" s="59"/>
      <c r="H14" s="63"/>
      <c r="I14" s="57"/>
      <c r="J14" s="142"/>
      <c r="K14" s="142"/>
      <c r="L14" s="142"/>
      <c r="O14" s="144"/>
      <c r="P14" s="60"/>
      <c r="Q14" s="140" t="s">
        <v>138</v>
      </c>
      <c r="R14" s="142"/>
      <c r="S14" s="142"/>
      <c r="T14" s="142"/>
      <c r="W14" s="143"/>
    </row>
    <row r="15" spans="1:23" s="20" customFormat="1" ht="16.5" x14ac:dyDescent="0.25">
      <c r="A15" s="21"/>
      <c r="B15" s="142"/>
      <c r="C15" s="148"/>
      <c r="D15" s="142"/>
      <c r="E15" s="58"/>
      <c r="F15" s="58"/>
      <c r="G15" s="59"/>
      <c r="H15" s="60"/>
      <c r="I15" s="65" t="s">
        <v>32</v>
      </c>
      <c r="J15" s="142"/>
      <c r="K15" s="142"/>
      <c r="L15" s="142"/>
      <c r="O15" s="143"/>
      <c r="P15" s="60"/>
      <c r="Q15" s="61" t="s">
        <v>5</v>
      </c>
      <c r="R15" s="145">
        <f>+Data!J37</f>
        <v>171949.351</v>
      </c>
      <c r="S15" s="145">
        <f>+Data!K37</f>
        <v>154397.51923000001</v>
      </c>
      <c r="T15" s="145">
        <f>+Data!L37</f>
        <v>174794.27446999992</v>
      </c>
      <c r="U15" s="145">
        <f>+Data!M37</f>
        <v>147649.834</v>
      </c>
      <c r="V15" s="145">
        <f>+Data!N37</f>
        <v>147313.01308</v>
      </c>
      <c r="W15" s="143">
        <f>SUM(R15:U15)</f>
        <v>648790.97869999998</v>
      </c>
    </row>
    <row r="16" spans="1:23" s="20" customFormat="1" ht="16.5" x14ac:dyDescent="0.25">
      <c r="A16" s="21"/>
      <c r="B16" s="142"/>
      <c r="C16" s="142"/>
      <c r="D16" s="142"/>
      <c r="E16" s="58"/>
      <c r="F16" s="58"/>
      <c r="G16" s="59"/>
      <c r="H16" s="60"/>
      <c r="I16" s="61" t="s">
        <v>0</v>
      </c>
      <c r="J16" s="142">
        <f>Data!J15</f>
        <v>145</v>
      </c>
      <c r="K16" s="142">
        <f>Data!K15</f>
        <v>153</v>
      </c>
      <c r="L16" s="142">
        <f>Data!L15</f>
        <v>122</v>
      </c>
      <c r="M16" s="142">
        <f>Data!M15</f>
        <v>142</v>
      </c>
      <c r="N16" s="142">
        <f>Data!N15</f>
        <v>102</v>
      </c>
      <c r="O16" s="143">
        <f>SUM(J16:M16)</f>
        <v>562</v>
      </c>
      <c r="P16" s="60"/>
      <c r="Q16" s="61" t="s">
        <v>4</v>
      </c>
      <c r="R16" s="145">
        <f>+Data!J38</f>
        <v>6572.3270000000002</v>
      </c>
      <c r="S16" s="145">
        <f>+Data!K38</f>
        <v>5662.4889999999996</v>
      </c>
      <c r="T16" s="145">
        <f>+Data!L38</f>
        <v>4037.9499600000008</v>
      </c>
      <c r="U16" s="145">
        <f>+Data!M38</f>
        <v>2425.5</v>
      </c>
      <c r="V16" s="145">
        <f>+Data!N38</f>
        <v>818.5</v>
      </c>
      <c r="W16" s="143">
        <f>SUM(R16:U16)</f>
        <v>18698.265960000001</v>
      </c>
    </row>
    <row r="17" spans="1:23" s="20" customFormat="1" ht="16.5" x14ac:dyDescent="0.25">
      <c r="A17" s="21"/>
      <c r="B17" s="142"/>
      <c r="C17" s="142"/>
      <c r="D17" s="142"/>
      <c r="E17" s="58"/>
      <c r="F17" s="58"/>
      <c r="G17" s="59"/>
      <c r="H17" s="60"/>
      <c r="I17" s="61" t="s">
        <v>5</v>
      </c>
      <c r="J17" s="142">
        <f>Data!J16</f>
        <v>3322</v>
      </c>
      <c r="K17" s="142">
        <f>Data!K16</f>
        <v>3375</v>
      </c>
      <c r="L17" s="142">
        <f>Data!L16</f>
        <v>3353</v>
      </c>
      <c r="M17" s="142">
        <f>Data!M16</f>
        <v>3135</v>
      </c>
      <c r="N17" s="142">
        <f>Data!N16</f>
        <v>2593</v>
      </c>
      <c r="O17" s="143">
        <f>SUM(J17:M17)</f>
        <v>13185</v>
      </c>
      <c r="P17" s="60"/>
      <c r="Q17" s="61" t="s">
        <v>13</v>
      </c>
      <c r="R17" s="145">
        <f>+Data!J39</f>
        <v>46.35</v>
      </c>
      <c r="S17" s="145">
        <f>+Data!K39</f>
        <v>100.1</v>
      </c>
      <c r="T17" s="145">
        <f>+Data!L39</f>
        <v>40</v>
      </c>
      <c r="U17" s="145">
        <f>+Data!M39</f>
        <v>37.5</v>
      </c>
      <c r="V17" s="145">
        <f>+Data!N39</f>
        <v>7.5</v>
      </c>
      <c r="W17" s="143">
        <f>SUM(R17:U17)</f>
        <v>223.95</v>
      </c>
    </row>
    <row r="18" spans="1:23" s="20" customFormat="1" ht="16.5" x14ac:dyDescent="0.25">
      <c r="A18" s="149"/>
      <c r="B18" s="150"/>
      <c r="C18" s="142"/>
      <c r="D18" s="142"/>
      <c r="E18" s="58"/>
      <c r="F18" s="58"/>
      <c r="G18" s="59"/>
      <c r="H18" s="60"/>
      <c r="I18" s="61" t="s">
        <v>4</v>
      </c>
      <c r="J18" s="142">
        <f>Data!J17</f>
        <v>83</v>
      </c>
      <c r="K18" s="142">
        <f>Data!K17</f>
        <v>52</v>
      </c>
      <c r="L18" s="142">
        <f>Data!L17</f>
        <v>58</v>
      </c>
      <c r="M18" s="142">
        <f>Data!M17</f>
        <v>28</v>
      </c>
      <c r="N18" s="142">
        <f>Data!N17</f>
        <v>12</v>
      </c>
      <c r="O18" s="143">
        <f>SUM(J18:M18)</f>
        <v>221</v>
      </c>
      <c r="P18" s="60"/>
      <c r="Q18" s="64" t="s">
        <v>123</v>
      </c>
      <c r="R18" s="142">
        <f>Data!J31</f>
        <v>25872</v>
      </c>
      <c r="S18" s="142">
        <f>Data!K31</f>
        <v>106865.89999999997</v>
      </c>
      <c r="T18" s="142">
        <f>Data!L31</f>
        <v>11962.5</v>
      </c>
      <c r="U18" s="142">
        <f>Data!M31</f>
        <v>56612</v>
      </c>
      <c r="V18" s="142">
        <f>Data!N31</f>
        <v>163303.196</v>
      </c>
      <c r="W18" s="143">
        <f>SUM(R18:U18)</f>
        <v>201312.39999999997</v>
      </c>
    </row>
    <row r="19" spans="1:23" s="20" customFormat="1" ht="16.5" x14ac:dyDescent="0.25">
      <c r="A19" s="151"/>
      <c r="B19" s="152"/>
      <c r="C19" s="142"/>
      <c r="D19" s="142"/>
      <c r="E19" s="58"/>
      <c r="F19" s="58"/>
      <c r="G19" s="59"/>
      <c r="H19" s="60"/>
      <c r="I19" s="61" t="s">
        <v>3</v>
      </c>
      <c r="J19" s="142">
        <f>Data!J18</f>
        <v>19</v>
      </c>
      <c r="K19" s="142">
        <f>Data!K18</f>
        <v>24</v>
      </c>
      <c r="L19" s="142">
        <f>Data!L18</f>
        <v>39</v>
      </c>
      <c r="M19" s="142">
        <f>Data!M18</f>
        <v>24</v>
      </c>
      <c r="N19" s="142">
        <f>Data!N18</f>
        <v>18</v>
      </c>
      <c r="O19" s="143">
        <f>SUM(J19:M19)</f>
        <v>106</v>
      </c>
      <c r="P19" s="60"/>
      <c r="Q19" s="61" t="s">
        <v>40</v>
      </c>
      <c r="R19" s="145">
        <f>Data!I32</f>
        <v>0</v>
      </c>
      <c r="S19" s="145">
        <f>Data!J32</f>
        <v>0</v>
      </c>
      <c r="T19" s="145">
        <f>Data!K32</f>
        <v>0</v>
      </c>
      <c r="U19" s="145">
        <f>Data!L32</f>
        <v>0</v>
      </c>
      <c r="V19" s="145">
        <f>Data!M32</f>
        <v>0</v>
      </c>
      <c r="W19" s="143">
        <f>SUM(R19:T19)</f>
        <v>0</v>
      </c>
    </row>
    <row r="20" spans="1:23" s="20" customFormat="1" ht="16.5" x14ac:dyDescent="0.25">
      <c r="A20" s="153"/>
      <c r="B20" s="142"/>
      <c r="C20" s="142"/>
      <c r="D20" s="142"/>
      <c r="E20" s="58"/>
      <c r="F20" s="58"/>
      <c r="G20" s="59"/>
      <c r="H20" s="60"/>
      <c r="I20" s="61" t="s">
        <v>13</v>
      </c>
      <c r="J20" s="142">
        <f>Data!J19</f>
        <v>14</v>
      </c>
      <c r="K20" s="142">
        <f>Data!K19</f>
        <v>33</v>
      </c>
      <c r="L20" s="142">
        <f>Data!L19</f>
        <v>20</v>
      </c>
      <c r="M20" s="142">
        <f>Data!M19</f>
        <v>6</v>
      </c>
      <c r="N20" s="142">
        <f>Data!N19</f>
        <v>3</v>
      </c>
      <c r="O20" s="143">
        <f>SUM(J20:M20)</f>
        <v>73</v>
      </c>
      <c r="P20" s="60"/>
      <c r="Q20" s="61" t="s">
        <v>70</v>
      </c>
      <c r="R20" s="145">
        <f>Data!I33</f>
        <v>0</v>
      </c>
      <c r="S20" s="145">
        <f>Data!J33</f>
        <v>0</v>
      </c>
      <c r="T20" s="145">
        <f>Data!K33</f>
        <v>0</v>
      </c>
      <c r="U20" s="145">
        <f>Data!L33</f>
        <v>0</v>
      </c>
      <c r="V20" s="145">
        <f>Data!M33</f>
        <v>0</v>
      </c>
      <c r="W20" s="143">
        <f>SUM(R20:T20)</f>
        <v>0</v>
      </c>
    </row>
    <row r="21" spans="1:23" s="20" customFormat="1" ht="16.5" x14ac:dyDescent="0.25">
      <c r="A21" s="153"/>
      <c r="B21" s="142"/>
      <c r="C21" s="142"/>
      <c r="D21" s="142"/>
      <c r="E21" s="58"/>
      <c r="F21" s="58"/>
      <c r="G21" s="59"/>
      <c r="H21" s="60"/>
      <c r="I21" s="57"/>
      <c r="J21" s="142"/>
      <c r="K21" s="142"/>
      <c r="L21" s="142"/>
      <c r="O21" s="143"/>
      <c r="P21" s="60"/>
      <c r="Q21" s="61" t="s">
        <v>39</v>
      </c>
      <c r="R21" s="145">
        <f>Data!I34</f>
        <v>0</v>
      </c>
      <c r="S21" s="145">
        <f>Data!J34</f>
        <v>0</v>
      </c>
      <c r="T21" s="145">
        <f>Data!K34</f>
        <v>0</v>
      </c>
      <c r="U21" s="145">
        <f>Data!L34</f>
        <v>0</v>
      </c>
      <c r="V21" s="145">
        <f>Data!M34</f>
        <v>0</v>
      </c>
      <c r="W21" s="143">
        <f>SUM(R21:T21)</f>
        <v>0</v>
      </c>
    </row>
    <row r="22" spans="1:23" s="20" customFormat="1" ht="16.5" x14ac:dyDescent="0.25">
      <c r="A22" s="149"/>
      <c r="B22" s="142"/>
      <c r="C22" s="142"/>
      <c r="D22" s="142"/>
      <c r="E22" s="58"/>
      <c r="F22" s="58"/>
      <c r="G22" s="59"/>
      <c r="H22" s="60"/>
      <c r="I22" s="65" t="s">
        <v>33</v>
      </c>
      <c r="J22" s="142"/>
      <c r="K22" s="142"/>
      <c r="L22" s="142"/>
      <c r="O22" s="143"/>
      <c r="P22" s="60"/>
      <c r="Q22" s="66" t="s">
        <v>41</v>
      </c>
      <c r="R22" s="146">
        <f>Data!I35</f>
        <v>0</v>
      </c>
      <c r="S22" s="146">
        <f>Data!J35</f>
        <v>0</v>
      </c>
      <c r="T22" s="146">
        <f>Data!K35</f>
        <v>0</v>
      </c>
      <c r="U22" s="146">
        <f>Data!L35</f>
        <v>0</v>
      </c>
      <c r="V22" s="146">
        <f>Data!M35</f>
        <v>0</v>
      </c>
      <c r="W22" s="147">
        <f>SUM(R22:T22)</f>
        <v>0</v>
      </c>
    </row>
    <row r="23" spans="1:23" s="20" customFormat="1" ht="16.5" x14ac:dyDescent="0.25">
      <c r="A23" s="154"/>
      <c r="B23" s="142"/>
      <c r="C23" s="142"/>
      <c r="D23" s="142"/>
      <c r="E23" s="58"/>
      <c r="F23" s="58"/>
      <c r="G23" s="59"/>
      <c r="H23" s="60"/>
      <c r="I23" s="61" t="s">
        <v>40</v>
      </c>
      <c r="J23" s="142">
        <f>Data!J21</f>
        <v>4</v>
      </c>
      <c r="K23" s="142">
        <f>Data!K21</f>
        <v>12</v>
      </c>
      <c r="L23" s="142">
        <f>Data!L21</f>
        <v>30</v>
      </c>
      <c r="M23" s="142">
        <f>Data!M21</f>
        <v>17</v>
      </c>
      <c r="N23" s="142">
        <f>Data!N21</f>
        <v>18</v>
      </c>
      <c r="O23" s="143">
        <f>SUM(J23:M23)</f>
        <v>63</v>
      </c>
      <c r="P23" s="60"/>
      <c r="Q23" s="82" t="s">
        <v>105</v>
      </c>
      <c r="R23" s="58"/>
      <c r="S23" s="58"/>
      <c r="T23" s="58"/>
      <c r="U23" s="58"/>
      <c r="V23" s="58"/>
      <c r="W23" s="58"/>
    </row>
    <row r="24" spans="1:23" s="20" customFormat="1" ht="16.5" x14ac:dyDescent="0.25">
      <c r="A24" s="153"/>
      <c r="B24" s="142"/>
      <c r="C24" s="58"/>
      <c r="D24" s="58"/>
      <c r="E24" s="58"/>
      <c r="F24" s="58"/>
      <c r="G24" s="59"/>
      <c r="H24" s="60"/>
      <c r="I24" s="61" t="s">
        <v>70</v>
      </c>
      <c r="J24" s="142">
        <f>Data!J22</f>
        <v>29</v>
      </c>
      <c r="K24" s="142">
        <f>Data!K22</f>
        <v>17</v>
      </c>
      <c r="L24" s="142">
        <f>Data!L22</f>
        <v>15</v>
      </c>
      <c r="M24" s="142">
        <f>Data!M22</f>
        <v>23</v>
      </c>
      <c r="N24" s="142">
        <f>Data!N22</f>
        <v>57</v>
      </c>
      <c r="O24" s="143">
        <f>SUM(J24:M24)</f>
        <v>84</v>
      </c>
      <c r="P24" s="60"/>
      <c r="Q24" s="67"/>
      <c r="R24" s="185" t="s">
        <v>19</v>
      </c>
      <c r="S24" s="185"/>
      <c r="T24" s="185"/>
      <c r="U24" s="185"/>
      <c r="V24" s="185"/>
      <c r="W24" s="68"/>
    </row>
    <row r="25" spans="1:23" ht="16.5" x14ac:dyDescent="0.25">
      <c r="A25" s="149"/>
      <c r="B25" s="142"/>
      <c r="C25" s="43"/>
      <c r="D25" s="43"/>
      <c r="E25" s="43"/>
      <c r="F25" s="43"/>
      <c r="G25" s="44"/>
      <c r="H25" s="49"/>
      <c r="I25" s="61" t="s">
        <v>39</v>
      </c>
      <c r="J25" s="142">
        <f>Data!J23</f>
        <v>86</v>
      </c>
      <c r="K25" s="142">
        <f>Data!K23</f>
        <v>69</v>
      </c>
      <c r="L25" s="142">
        <f>Data!L23</f>
        <v>38</v>
      </c>
      <c r="M25" s="142">
        <f>Data!M23</f>
        <v>41</v>
      </c>
      <c r="N25" s="142">
        <f>Data!N23</f>
        <v>69</v>
      </c>
      <c r="O25" s="143">
        <f>SUM(J25:M25)</f>
        <v>234</v>
      </c>
      <c r="P25" s="49"/>
      <c r="Q25" s="54"/>
      <c r="R25" s="141" t="s">
        <v>141</v>
      </c>
      <c r="S25" s="141" t="s">
        <v>140</v>
      </c>
      <c r="T25" s="141" t="s">
        <v>145</v>
      </c>
      <c r="U25" s="141" t="s">
        <v>147</v>
      </c>
      <c r="V25" s="141" t="s">
        <v>152</v>
      </c>
      <c r="W25" s="171"/>
    </row>
    <row r="26" spans="1:23" ht="16.5" x14ac:dyDescent="0.25">
      <c r="A26" s="50"/>
      <c r="B26" s="62"/>
      <c r="C26" s="43"/>
      <c r="D26" s="43"/>
      <c r="E26" s="43"/>
      <c r="F26" s="43"/>
      <c r="G26" s="44"/>
      <c r="H26" s="49"/>
      <c r="I26" s="61" t="s">
        <v>41</v>
      </c>
      <c r="J26" s="142">
        <f>Data!J24</f>
        <v>1</v>
      </c>
      <c r="K26" s="142">
        <f>Data!K24</f>
        <v>1</v>
      </c>
      <c r="L26" s="142">
        <f>Data!L24</f>
        <v>2</v>
      </c>
      <c r="M26" s="142">
        <f>Data!M24</f>
        <v>0</v>
      </c>
      <c r="N26" s="142">
        <f>Data!N24</f>
        <v>1</v>
      </c>
      <c r="O26" s="143">
        <f>SUM(J26:M26)</f>
        <v>4</v>
      </c>
      <c r="P26" s="49"/>
      <c r="Q26" s="140" t="s">
        <v>65</v>
      </c>
      <c r="R26" s="148">
        <v>8</v>
      </c>
      <c r="S26" s="148">
        <v>13</v>
      </c>
      <c r="T26" s="148">
        <v>5</v>
      </c>
      <c r="U26" s="43">
        <f>2+15</f>
        <v>17</v>
      </c>
      <c r="V26" s="43">
        <v>8</v>
      </c>
      <c r="W26" s="171"/>
    </row>
    <row r="27" spans="1:23" ht="16.5" x14ac:dyDescent="0.25">
      <c r="A27" s="69"/>
      <c r="B27" s="43"/>
      <c r="C27" s="43"/>
      <c r="D27" s="43"/>
      <c r="E27" s="43"/>
      <c r="F27" s="43"/>
      <c r="G27" s="44"/>
      <c r="H27" s="49"/>
      <c r="I27" s="71"/>
      <c r="J27" s="70"/>
      <c r="K27" s="70"/>
      <c r="L27" s="70"/>
      <c r="M27" s="70"/>
      <c r="N27" s="70"/>
      <c r="O27" s="72"/>
      <c r="P27" s="49"/>
      <c r="Q27" s="73"/>
      <c r="R27" s="148"/>
      <c r="S27" s="148"/>
      <c r="T27" s="148"/>
      <c r="U27" s="43"/>
      <c r="V27" s="43"/>
      <c r="W27" s="171"/>
    </row>
    <row r="28" spans="1:23" ht="16.5" x14ac:dyDescent="0.25">
      <c r="A28" s="69"/>
      <c r="B28" s="43"/>
      <c r="C28" s="43"/>
      <c r="D28" s="43"/>
      <c r="E28" s="43"/>
      <c r="F28" s="43"/>
      <c r="G28" s="44"/>
      <c r="H28" s="49"/>
      <c r="I28" s="71"/>
      <c r="J28" s="70"/>
      <c r="K28" s="70"/>
      <c r="L28" s="70"/>
      <c r="M28" s="70"/>
      <c r="N28" s="70"/>
      <c r="O28" s="72"/>
      <c r="P28" s="49"/>
      <c r="Q28" s="140" t="s">
        <v>80</v>
      </c>
      <c r="R28" s="148">
        <v>33</v>
      </c>
      <c r="S28" s="148">
        <v>13</v>
      </c>
      <c r="T28" s="148">
        <v>26</v>
      </c>
      <c r="U28" s="43">
        <v>104</v>
      </c>
      <c r="V28" s="43">
        <v>30</v>
      </c>
      <c r="W28" s="171"/>
    </row>
    <row r="29" spans="1:23" ht="15" x14ac:dyDescent="0.2">
      <c r="A29" s="74"/>
      <c r="B29" s="75"/>
      <c r="C29" s="75"/>
      <c r="D29" s="75"/>
      <c r="E29" s="75"/>
      <c r="F29" s="75"/>
      <c r="G29" s="76"/>
      <c r="H29" s="49"/>
      <c r="I29" s="77"/>
      <c r="J29" s="78"/>
      <c r="K29" s="78"/>
      <c r="L29" s="78"/>
      <c r="M29" s="78"/>
      <c r="N29" s="78"/>
      <c r="O29" s="79"/>
      <c r="P29" s="49"/>
      <c r="Q29" s="80"/>
      <c r="R29" s="81"/>
      <c r="S29" s="81"/>
      <c r="T29" s="75"/>
      <c r="U29" s="75"/>
      <c r="V29" s="75"/>
      <c r="W29" s="76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V24"/>
  </mergeCells>
  <printOptions horizontalCentered="1" verticalCentered="1"/>
  <pageMargins left="0.17" right="0.16" top="0.25" bottom="0.3" header="0.5" footer="0.09"/>
  <pageSetup scale="49" orientation="landscape" r:id="rId1"/>
  <headerFooter alignWithMargins="0">
    <oddHeader>&amp;L&amp;"Arial,Bold"&amp;18Global Risk Management Operations
Contact:    Sally Beck x35926&amp;C&amp;"Arial,Bold"&amp;18Weekly Report
Week of February 23 - February 28</oddHeader>
    <oddFooter xml:space="preserve">&amp;L(1)  Note, due to change in reporting period, this period only includes six days (Friday through Wednesday).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4" t="s">
        <v>35</v>
      </c>
      <c r="H1" s="83"/>
      <c r="I1" s="83"/>
    </row>
    <row r="2" spans="1:38" x14ac:dyDescent="0.2">
      <c r="B2" s="196" t="s">
        <v>106</v>
      </c>
      <c r="C2" s="197"/>
      <c r="D2" s="196" t="s">
        <v>107</v>
      </c>
      <c r="E2" s="197"/>
      <c r="F2" s="196" t="s">
        <v>108</v>
      </c>
      <c r="G2" s="197"/>
      <c r="H2" s="196" t="s">
        <v>109</v>
      </c>
      <c r="I2" s="202"/>
      <c r="J2" s="85" t="s">
        <v>110</v>
      </c>
    </row>
    <row r="3" spans="1:38" x14ac:dyDescent="0.2">
      <c r="A3" s="86" t="s">
        <v>111</v>
      </c>
      <c r="B3" s="87" t="s">
        <v>63</v>
      </c>
      <c r="C3" s="87" t="s">
        <v>112</v>
      </c>
      <c r="D3" s="87" t="s">
        <v>63</v>
      </c>
      <c r="E3" s="87" t="s">
        <v>112</v>
      </c>
      <c r="F3" s="87" t="s">
        <v>63</v>
      </c>
      <c r="G3" s="87" t="s">
        <v>112</v>
      </c>
      <c r="H3" s="87" t="s">
        <v>63</v>
      </c>
      <c r="I3" s="87" t="s">
        <v>112</v>
      </c>
      <c r="J3" s="88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89"/>
      <c r="C5" s="89"/>
      <c r="D5" s="89"/>
      <c r="E5" s="89"/>
      <c r="F5" s="89"/>
      <c r="G5" s="8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89"/>
      <c r="C8" s="89"/>
      <c r="D8" s="89"/>
      <c r="E8" s="89"/>
      <c r="F8" s="89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113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89"/>
      <c r="C15" s="89"/>
      <c r="D15" s="89"/>
      <c r="E15" s="89"/>
      <c r="F15" s="89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114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115</v>
      </c>
      <c r="B20" s="89">
        <v>5</v>
      </c>
      <c r="C20" s="89"/>
      <c r="D20" s="89">
        <v>7</v>
      </c>
      <c r="E20" s="89"/>
      <c r="F20" s="89">
        <v>7</v>
      </c>
      <c r="G20" s="39"/>
      <c r="H20" s="89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4" t="s">
        <v>30</v>
      </c>
    </row>
    <row r="25" spans="1:38" x14ac:dyDescent="0.2">
      <c r="B25" s="196" t="s">
        <v>106</v>
      </c>
      <c r="C25" s="197"/>
      <c r="D25" s="196" t="s">
        <v>107</v>
      </c>
      <c r="E25" s="197"/>
      <c r="F25" s="196" t="s">
        <v>108</v>
      </c>
      <c r="G25" s="197"/>
      <c r="H25" s="196" t="s">
        <v>109</v>
      </c>
      <c r="I25" s="197"/>
      <c r="J25" s="85" t="s">
        <v>110</v>
      </c>
    </row>
    <row r="26" spans="1:38" x14ac:dyDescent="0.2">
      <c r="A26" s="86" t="s">
        <v>111</v>
      </c>
      <c r="B26" s="87" t="s">
        <v>63</v>
      </c>
      <c r="C26" s="87" t="s">
        <v>112</v>
      </c>
      <c r="D26" s="87" t="s">
        <v>63</v>
      </c>
      <c r="E26" s="87" t="s">
        <v>112</v>
      </c>
      <c r="F26" s="87" t="s">
        <v>63</v>
      </c>
      <c r="G26" s="87" t="s">
        <v>112</v>
      </c>
      <c r="H26" s="87" t="s">
        <v>63</v>
      </c>
      <c r="I26" s="87" t="s">
        <v>112</v>
      </c>
      <c r="J26" s="88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89"/>
      <c r="E31" s="89"/>
      <c r="F31" s="8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113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89"/>
      <c r="E38" s="89"/>
      <c r="F38" s="8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114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4" t="s">
        <v>116</v>
      </c>
    </row>
    <row r="45" spans="1:16" x14ac:dyDescent="0.2">
      <c r="B45" s="196" t="s">
        <v>106</v>
      </c>
      <c r="C45" s="197"/>
      <c r="D45" s="196" t="s">
        <v>107</v>
      </c>
      <c r="E45" s="197"/>
      <c r="F45" s="196" t="s">
        <v>108</v>
      </c>
      <c r="G45" s="197"/>
      <c r="H45" s="196" t="s">
        <v>109</v>
      </c>
      <c r="I45" s="197"/>
      <c r="J45" s="85" t="s">
        <v>110</v>
      </c>
    </row>
    <row r="46" spans="1:16" x14ac:dyDescent="0.2">
      <c r="A46" s="86" t="s">
        <v>111</v>
      </c>
      <c r="B46" s="87" t="s">
        <v>63</v>
      </c>
      <c r="C46" s="87" t="s">
        <v>112</v>
      </c>
      <c r="D46" s="87" t="s">
        <v>63</v>
      </c>
      <c r="E46" s="87" t="s">
        <v>112</v>
      </c>
      <c r="F46" s="87" t="s">
        <v>63</v>
      </c>
      <c r="G46" s="87" t="s">
        <v>112</v>
      </c>
      <c r="H46" s="87" t="s">
        <v>63</v>
      </c>
      <c r="I46" s="87" t="s">
        <v>112</v>
      </c>
      <c r="J46" s="88" t="s">
        <v>92</v>
      </c>
    </row>
    <row r="48" spans="1:16" x14ac:dyDescent="0.2">
      <c r="A48" s="5" t="s">
        <v>33</v>
      </c>
      <c r="B48" s="92"/>
      <c r="C48" s="92"/>
      <c r="D48" s="92"/>
      <c r="E48" s="92"/>
      <c r="F48" s="92"/>
      <c r="G48" s="92"/>
      <c r="H48" s="92"/>
      <c r="I48" s="92"/>
    </row>
    <row r="49" spans="1:10" x14ac:dyDescent="0.2">
      <c r="A49" s="6" t="s">
        <v>39</v>
      </c>
      <c r="B49" s="92">
        <v>4</v>
      </c>
      <c r="C49" s="92">
        <v>247000</v>
      </c>
      <c r="D49" s="92">
        <v>9</v>
      </c>
      <c r="E49" s="92">
        <v>492000</v>
      </c>
      <c r="F49" s="92">
        <v>4</v>
      </c>
      <c r="G49" s="92">
        <v>88000</v>
      </c>
      <c r="H49" s="92">
        <v>2</v>
      </c>
      <c r="I49" s="92">
        <v>220000</v>
      </c>
      <c r="J49" t="s">
        <v>117</v>
      </c>
    </row>
    <row r="50" spans="1:10" x14ac:dyDescent="0.2">
      <c r="A50" s="6" t="s">
        <v>40</v>
      </c>
      <c r="B50" s="92">
        <v>0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</row>
    <row r="51" spans="1:10" x14ac:dyDescent="0.2">
      <c r="A51" s="6" t="s">
        <v>42</v>
      </c>
      <c r="B51" s="92">
        <v>4</v>
      </c>
      <c r="C51" s="92">
        <v>910</v>
      </c>
      <c r="D51" s="92">
        <v>4</v>
      </c>
      <c r="E51" s="92">
        <v>12450</v>
      </c>
      <c r="F51" s="92">
        <v>1</v>
      </c>
      <c r="G51" s="92">
        <v>20</v>
      </c>
      <c r="H51" s="92">
        <v>0</v>
      </c>
      <c r="I51" s="92">
        <v>0</v>
      </c>
      <c r="J51" t="s">
        <v>118</v>
      </c>
    </row>
    <row r="53" spans="1:10" x14ac:dyDescent="0.2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121</v>
      </c>
      <c r="C55" s="93">
        <f>C49*0.0022374</f>
        <v>552.63779999999997</v>
      </c>
      <c r="E55" s="93">
        <f>E49*0.0022374</f>
        <v>1100.8008</v>
      </c>
      <c r="G55" s="93">
        <f>G49*0.0022374</f>
        <v>196.8912</v>
      </c>
      <c r="I55" s="93">
        <f>I49*0.0022374</f>
        <v>492.22800000000001</v>
      </c>
    </row>
    <row r="58" spans="1:10" s="2" customFormat="1" x14ac:dyDescent="0.2">
      <c r="A58" s="5" t="s">
        <v>122</v>
      </c>
      <c r="C58" s="94">
        <f>C55+C51+C40+C39+C17+C16</f>
        <v>60842.591799999995</v>
      </c>
      <c r="E58" s="94">
        <f>E55+E51+E40+E39+E17+E16</f>
        <v>36861.769800000002</v>
      </c>
      <c r="G58" s="94">
        <f>G55+G51+G40+G39+G17+G16</f>
        <v>213594.89320000002</v>
      </c>
      <c r="I58" s="94">
        <f>I55+I51+I40+I39+I17+I16</f>
        <v>19607.182999999997</v>
      </c>
    </row>
    <row r="61" spans="1:10" ht="23.25" x14ac:dyDescent="0.35">
      <c r="A61" s="84" t="s">
        <v>35</v>
      </c>
      <c r="H61" s="83"/>
      <c r="I61" s="83"/>
    </row>
    <row r="62" spans="1:10" x14ac:dyDescent="0.2">
      <c r="B62" s="196" t="s">
        <v>106</v>
      </c>
      <c r="C62" s="197"/>
      <c r="D62" s="196" t="s">
        <v>107</v>
      </c>
      <c r="E62" s="197"/>
      <c r="F62" s="196" t="s">
        <v>108</v>
      </c>
      <c r="G62" s="197"/>
      <c r="H62" s="196" t="s">
        <v>109</v>
      </c>
      <c r="I62" s="202"/>
      <c r="J62" s="85" t="s">
        <v>110</v>
      </c>
    </row>
    <row r="63" spans="1:10" x14ac:dyDescent="0.2">
      <c r="A63" s="86" t="s">
        <v>111</v>
      </c>
      <c r="B63" s="87" t="s">
        <v>63</v>
      </c>
      <c r="C63" s="87" t="s">
        <v>112</v>
      </c>
      <c r="D63" s="87" t="s">
        <v>63</v>
      </c>
      <c r="E63" s="87" t="s">
        <v>112</v>
      </c>
      <c r="F63" s="87" t="s">
        <v>63</v>
      </c>
      <c r="G63" s="87" t="s">
        <v>112</v>
      </c>
      <c r="H63" s="87" t="s">
        <v>63</v>
      </c>
      <c r="I63" s="87" t="s">
        <v>112</v>
      </c>
      <c r="J63" s="88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89"/>
      <c r="C65" s="89"/>
      <c r="D65" s="89"/>
      <c r="E65" s="89"/>
      <c r="F65" s="89"/>
      <c r="G65" s="8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113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114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opLeftCell="E14" workbookViewId="0">
      <selection activeCell="N39" sqref="N39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2" width="9.7109375" customWidth="1"/>
    <col min="13" max="14" width="10.5703125" customWidth="1"/>
    <col min="15" max="15" width="3.28515625" customWidth="1"/>
    <col min="16" max="16" width="13.85546875" bestFit="1" customWidth="1"/>
  </cols>
  <sheetData>
    <row r="1" spans="1:16" hidden="1" x14ac:dyDescent="0.2">
      <c r="A1" s="7" t="s">
        <v>63</v>
      </c>
      <c r="E1" t="s">
        <v>77</v>
      </c>
    </row>
    <row r="2" spans="1:16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6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6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6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6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6" hidden="1" x14ac:dyDescent="0.2">
      <c r="A7" s="7" t="s">
        <v>54</v>
      </c>
      <c r="B7">
        <v>5</v>
      </c>
    </row>
    <row r="8" spans="1:16" hidden="1" x14ac:dyDescent="0.2">
      <c r="A8" s="7" t="s">
        <v>56</v>
      </c>
      <c r="B8">
        <v>10</v>
      </c>
    </row>
    <row r="9" spans="1:16" hidden="1" x14ac:dyDescent="0.2">
      <c r="A9" s="7" t="s">
        <v>55</v>
      </c>
      <c r="B9">
        <v>20</v>
      </c>
    </row>
    <row r="10" spans="1:16" x14ac:dyDescent="0.2">
      <c r="E10" s="98" t="s">
        <v>63</v>
      </c>
    </row>
    <row r="11" spans="1:16" ht="15" x14ac:dyDescent="0.25">
      <c r="A11" s="7" t="s">
        <v>62</v>
      </c>
      <c r="B11">
        <v>50</v>
      </c>
      <c r="F11" s="95" t="s">
        <v>124</v>
      </c>
      <c r="G11" s="95" t="s">
        <v>125</v>
      </c>
      <c r="H11" s="95" t="s">
        <v>126</v>
      </c>
      <c r="I11" s="95" t="s">
        <v>127</v>
      </c>
      <c r="J11" s="95" t="s">
        <v>141</v>
      </c>
      <c r="K11" s="95" t="s">
        <v>142</v>
      </c>
      <c r="L11" s="95" t="s">
        <v>144</v>
      </c>
      <c r="M11" s="95" t="s">
        <v>150</v>
      </c>
      <c r="N11" s="95" t="s">
        <v>151</v>
      </c>
    </row>
    <row r="12" spans="1:16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L12" s="39">
        <f>+'WE 2-15 EOL Data'!$B6+'WE 2-15 EOL Data'!$B29</f>
        <v>17223</v>
      </c>
      <c r="M12" s="39">
        <f>+'WE 2-22 EOL Data'!$B6+'WE 2-22 EOL Data'!$B29</f>
        <v>12660</v>
      </c>
      <c r="N12" s="39">
        <f>+'WE 2-28 EOL Data'!B6+'WE 2-28 EOL Data'!B29</f>
        <v>15072</v>
      </c>
      <c r="P12" s="96" t="s">
        <v>81</v>
      </c>
    </row>
    <row r="13" spans="1:16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L13" s="39">
        <f>+'WE 2-15 EOL Data'!$B7+'WE 2-15 EOL Data'!$B30</f>
        <v>4587</v>
      </c>
      <c r="M13" s="39">
        <f>+'WE 2-22 EOL Data'!$B7+'WE 2-22 EOL Data'!$B30</f>
        <v>3656</v>
      </c>
      <c r="N13" s="39">
        <f>+'WE 2-28 EOL Data'!B7+'WE 2-28 EOL Data'!B30</f>
        <v>3771</v>
      </c>
      <c r="P13" s="96" t="s">
        <v>82</v>
      </c>
    </row>
    <row r="14" spans="1:16" ht="15" x14ac:dyDescent="0.25">
      <c r="A14" s="7" t="s">
        <v>57</v>
      </c>
      <c r="B14">
        <v>20</v>
      </c>
      <c r="F14" s="95" t="s">
        <v>124</v>
      </c>
      <c r="G14" s="95" t="s">
        <v>125</v>
      </c>
      <c r="H14" s="95" t="s">
        <v>126</v>
      </c>
      <c r="I14" s="95" t="s">
        <v>127</v>
      </c>
      <c r="J14" s="95" t="s">
        <v>141</v>
      </c>
      <c r="K14" s="95" t="str">
        <f>+K11</f>
        <v>2/2 - 2/8</v>
      </c>
      <c r="L14" s="95" t="str">
        <f>+L11</f>
        <v>2/9 - 2/15</v>
      </c>
      <c r="M14" s="95" t="str">
        <f>+M11</f>
        <v>2/16 - 2/22</v>
      </c>
      <c r="N14" s="95" t="str">
        <f>+N11</f>
        <v>2/23 - 2/28</v>
      </c>
      <c r="P14" s="97"/>
    </row>
    <row r="15" spans="1:16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L15" s="39">
        <f>+'WE 2-15 EOL Data'!$B13+'WE 2-15 EOL Data'!$B36</f>
        <v>122</v>
      </c>
      <c r="M15" s="39">
        <f>+'WE 2-22 EOL Data'!$B13+'WE 2-22 EOL Data'!$B36</f>
        <v>142</v>
      </c>
      <c r="N15" s="39">
        <f>+'WE 2-28 EOL Data'!B13+'WE 2-28 EOL Data'!B36</f>
        <v>102</v>
      </c>
      <c r="P15" s="96" t="s">
        <v>99</v>
      </c>
    </row>
    <row r="16" spans="1:16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L16" s="39">
        <f>+'WE 2-15 EOL Data'!$B9+'WE 2-15 EOL Data'!$B32</f>
        <v>3353</v>
      </c>
      <c r="M16" s="39">
        <f>+'WE 2-22 EOL Data'!$B9+'WE 2-22 EOL Data'!$B32</f>
        <v>3135</v>
      </c>
      <c r="N16" s="39">
        <f>+'WE 2-28 EOL Data'!B9+'WE 2-28 EOL Data'!B32</f>
        <v>2593</v>
      </c>
      <c r="P16" s="96" t="s">
        <v>100</v>
      </c>
    </row>
    <row r="17" spans="1:16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L17" s="39">
        <f>+'WE 2-15 EOL Data'!$B10+'WE 2-15 EOL Data'!$B11+'WE 2-15 EOL Data'!$B33+'WE 2-15 EOL Data'!$B34</f>
        <v>58</v>
      </c>
      <c r="M17" s="39">
        <f>+'WE 2-22 EOL Data'!$B10+'WE 2-22 EOL Data'!$B11+'WE 2-22 EOL Data'!$B33+'WE 2-22 EOL Data'!$B34</f>
        <v>28</v>
      </c>
      <c r="N17" s="39">
        <f>+'WE 2-28 EOL Data'!B10+'WE 2-28 EOL Data'!B33+'WE 2-28 EOL Data'!B11+'WE 2-28 EOL Data'!B34</f>
        <v>12</v>
      </c>
      <c r="P17" s="96" t="s">
        <v>101</v>
      </c>
    </row>
    <row r="18" spans="1:16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L18" s="39">
        <f>+'WE 2-15 EOL Data'!$B12+'WE 2-15 EOL Data'!$B35</f>
        <v>39</v>
      </c>
      <c r="M18" s="39">
        <f>+'WE 2-22 EOL Data'!$B12+'WE 2-22 EOL Data'!$B35</f>
        <v>24</v>
      </c>
      <c r="N18" s="39">
        <f>+'WE 2-28 EOL Data'!B12+'WE 2-28 EOL Data'!B35</f>
        <v>18</v>
      </c>
      <c r="P18" s="96" t="s">
        <v>102</v>
      </c>
    </row>
    <row r="19" spans="1:16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L19" s="39">
        <f>+'WE 2-15 EOL Data'!$B14+'WE 2-15 EOL Data'!$B37</f>
        <v>20</v>
      </c>
      <c r="M19" s="39">
        <f>+'WE 2-22 EOL Data'!$B14+'WE 2-22 EOL Data'!$B37</f>
        <v>6</v>
      </c>
      <c r="N19" s="39">
        <f>+'WE 2-28 EOL Data'!B14+'WE 2-28 EOL Data'!B37</f>
        <v>3</v>
      </c>
      <c r="P19" s="96" t="s">
        <v>103</v>
      </c>
    </row>
    <row r="20" spans="1:16" ht="15" x14ac:dyDescent="0.25">
      <c r="A20" s="7" t="s">
        <v>13</v>
      </c>
      <c r="B20">
        <v>10</v>
      </c>
      <c r="F20" s="95" t="s">
        <v>124</v>
      </c>
      <c r="G20" s="95" t="s">
        <v>125</v>
      </c>
      <c r="H20" s="95" t="s">
        <v>126</v>
      </c>
      <c r="I20" s="95" t="s">
        <v>127</v>
      </c>
      <c r="J20" s="95" t="s">
        <v>141</v>
      </c>
      <c r="K20" s="95" t="str">
        <f>+K14</f>
        <v>2/2 - 2/8</v>
      </c>
      <c r="L20" s="95" t="str">
        <f>+L14</f>
        <v>2/9 - 2/15</v>
      </c>
      <c r="M20" s="95" t="str">
        <f>+M14</f>
        <v>2/16 - 2/22</v>
      </c>
      <c r="N20" s="95" t="str">
        <f>+N14</f>
        <v>2/23 - 2/28</v>
      </c>
      <c r="P20" s="97"/>
    </row>
    <row r="21" spans="1:16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L21" s="39">
        <f>+'EIM New Deals'!N$12+'EIM New Deals'!O$12+'EIM New Deals'!N$28+'EIM New Deals'!O$28</f>
        <v>30</v>
      </c>
      <c r="M21" s="39">
        <f>+'EIM New Deals'!P$12+'EIM New Deals'!Q$12+'EIM New Deals'!P$28+'EIM New Deals'!Q$28</f>
        <v>17</v>
      </c>
      <c r="N21" s="39">
        <f>+'EIM New Deals'!S12+'EIM New Deals'!R12+'EIM New Deals'!R28+'EIM New Deals'!S28</f>
        <v>18</v>
      </c>
      <c r="P21" s="96" t="s">
        <v>100</v>
      </c>
    </row>
    <row r="22" spans="1:16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L22" s="39">
        <f>+'EIM New Deals'!$N13+'EIM New Deals'!$O13+'EIM New Deals'!$N29+'EIM New Deals'!$O29</f>
        <v>15</v>
      </c>
      <c r="M22" s="39">
        <f>+'EIM New Deals'!P13+'EIM New Deals'!Q13+'EIM New Deals'!P29+'EIM New Deals'!Q29</f>
        <v>23</v>
      </c>
      <c r="N22" s="39">
        <f>+'EIM New Deals'!R13+'EIM New Deals'!S13+'EIM New Deals'!R29+'EIM New Deals'!S29</f>
        <v>57</v>
      </c>
      <c r="P22" s="96" t="s">
        <v>100</v>
      </c>
    </row>
    <row r="23" spans="1:16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L23" s="39">
        <f>+'EIM New Deals'!$N11+'EIM New Deals'!$O11+'EIM New Deals'!$N27+'EIM New Deals'!$O27</f>
        <v>38</v>
      </c>
      <c r="M23" s="39">
        <f>+'EIM New Deals'!P11+'EIM New Deals'!Q11+'EIM New Deals'!P27+'EIM New Deals'!Q27</f>
        <v>41</v>
      </c>
      <c r="N23" s="39">
        <f>+'EIM New Deals'!R11+'EIM New Deals'!S11+'EIM New Deals'!R27+'EIM New Deals'!S27</f>
        <v>69</v>
      </c>
      <c r="P23" s="96" t="s">
        <v>100</v>
      </c>
    </row>
    <row r="24" spans="1:16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L24" s="39">
        <f>+'EIM New Deals'!$N14+'EIM New Deals'!$O14+'EIM New Deals'!$N30+'EIM New Deals'!$O30</f>
        <v>2</v>
      </c>
      <c r="M24" s="39">
        <f>+'EIM New Deals'!P14+'EIM New Deals'!Q14+'EIM New Deals'!P30+'EIM New Deals'!Q30</f>
        <v>0</v>
      </c>
      <c r="N24" s="39">
        <f>+'EIM New Deals'!R14+'EIM New Deals'!S14+'EIM New Deals'!R30+'EIM New Deals'!S30</f>
        <v>1</v>
      </c>
      <c r="P24" s="96" t="s">
        <v>100</v>
      </c>
    </row>
    <row r="25" spans="1:16" x14ac:dyDescent="0.2">
      <c r="A25" s="7" t="s">
        <v>69</v>
      </c>
      <c r="B25">
        <v>1</v>
      </c>
      <c r="P25" s="97"/>
    </row>
    <row r="26" spans="1:16" x14ac:dyDescent="0.2">
      <c r="A26" s="7" t="s">
        <v>64</v>
      </c>
      <c r="B26">
        <v>1300</v>
      </c>
      <c r="E26" s="98" t="s">
        <v>94</v>
      </c>
      <c r="P26" s="97"/>
    </row>
    <row r="27" spans="1:16" ht="15" x14ac:dyDescent="0.25">
      <c r="A27" s="7" t="s">
        <v>71</v>
      </c>
      <c r="B27">
        <v>250</v>
      </c>
      <c r="F27" s="95" t="s">
        <v>124</v>
      </c>
      <c r="G27" s="95" t="s">
        <v>125</v>
      </c>
      <c r="H27" s="95" t="s">
        <v>126</v>
      </c>
      <c r="I27" s="95" t="s">
        <v>127</v>
      </c>
      <c r="J27" s="95" t="s">
        <v>141</v>
      </c>
      <c r="K27" s="95" t="str">
        <f>+K20</f>
        <v>2/2 - 2/8</v>
      </c>
      <c r="L27" s="95" t="str">
        <f>+L20</f>
        <v>2/9 - 2/15</v>
      </c>
      <c r="M27" s="95" t="str">
        <f>+M20</f>
        <v>2/16 - 2/22</v>
      </c>
      <c r="N27" s="95" t="str">
        <f>+N20</f>
        <v>2/23 - 2/28</v>
      </c>
    </row>
    <row r="28" spans="1:16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39">
        <f>(+'WE 2-1 EOL Data'!C6+'WE 2-1 EOL Data'!C29)/1000000</f>
        <v>4273.2712199999996</v>
      </c>
      <c r="K28" s="139">
        <f>(+'WE 2-8 EOL Data'!C6+'WE 2-8 EOL Data'!C29)/1000000</f>
        <v>3586.1783646399995</v>
      </c>
      <c r="L28" s="139">
        <f>(+'WE 2-15 EOL Data'!$C6+'WE 2-15 EOL Data'!$C29)/1000000</f>
        <v>4250.7380022099987</v>
      </c>
      <c r="M28" s="139">
        <f>(+'WE 2-22 EOL Data'!$C6+'WE 2-22 EOL Data'!$C29)/1000000</f>
        <v>2865.6876510000002</v>
      </c>
      <c r="N28" s="139">
        <f>(+'WE 2-28 EOL Data'!C6+'WE 2-28 EOL Data'!C29)/1000000</f>
        <v>3382.0786511900001</v>
      </c>
    </row>
    <row r="29" spans="1:16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39">
        <f>(+'WE 2-1 EOL Data'!C7+'WE 2-1 EOL Data'!C30)/1000000</f>
        <v>53.945233000000002</v>
      </c>
      <c r="K29" s="139">
        <f>(+'WE 2-8 EOL Data'!C7+'WE 2-8 EOL Data'!C30)/1000000</f>
        <v>51.399965140000006</v>
      </c>
      <c r="L29" s="139">
        <f>(+'WE 2-15 EOL Data'!$C7+'WE 2-15 EOL Data'!$C30)/1000000</f>
        <v>49.091319190000029</v>
      </c>
      <c r="M29" s="139">
        <f>(+'WE 2-22 EOL Data'!$C7+'WE 2-22 EOL Data'!$C30)/1000000</f>
        <v>37.990490000000001</v>
      </c>
      <c r="N29" s="139">
        <f>(+'WE 2-28 EOL Data'!C7+'WE 2-28 EOL Data'!C30)/1000000</f>
        <v>43.647636379999994</v>
      </c>
    </row>
    <row r="30" spans="1:16" ht="15" x14ac:dyDescent="0.25">
      <c r="A30" s="7" t="s">
        <v>71</v>
      </c>
      <c r="B30">
        <v>250</v>
      </c>
      <c r="F30" s="95" t="s">
        <v>124</v>
      </c>
      <c r="G30" s="95" t="s">
        <v>125</v>
      </c>
      <c r="H30" s="95" t="s">
        <v>126</v>
      </c>
      <c r="I30" s="95" t="s">
        <v>127</v>
      </c>
      <c r="J30" s="95" t="s">
        <v>141</v>
      </c>
      <c r="K30" s="95" t="str">
        <f>+K27</f>
        <v>2/2 - 2/8</v>
      </c>
      <c r="L30" s="95" t="str">
        <f>+L27</f>
        <v>2/9 - 2/15</v>
      </c>
      <c r="M30" s="95" t="str">
        <f>+M27</f>
        <v>2/16 - 2/22</v>
      </c>
      <c r="N30" s="95" t="str">
        <f>+N27</f>
        <v>2/23 - 2/28</v>
      </c>
    </row>
    <row r="31" spans="1:16" x14ac:dyDescent="0.2">
      <c r="E31" t="s">
        <v>120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0">
        <f>+'WE 2-8 EOL Data'!C58</f>
        <v>106865.89999999997</v>
      </c>
      <c r="L31" s="160">
        <f>+'WE 2-15 EOL Data'!$C58</f>
        <v>11962.5</v>
      </c>
      <c r="M31" s="160">
        <f>+'WE 2-22 EOL Data'!$C58</f>
        <v>56612</v>
      </c>
      <c r="N31" s="160">
        <f>+'WE 2-28 EOL Data'!C58</f>
        <v>163303.196</v>
      </c>
      <c r="P31" s="160"/>
    </row>
    <row r="32" spans="1:16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6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6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6" x14ac:dyDescent="0.2">
      <c r="E35" t="s">
        <v>41</v>
      </c>
      <c r="F35" s="38"/>
      <c r="G35" s="38"/>
      <c r="H35" s="20"/>
    </row>
    <row r="36" spans="1:16" ht="15" x14ac:dyDescent="0.25">
      <c r="A36" s="7" t="s">
        <v>71</v>
      </c>
      <c r="B36">
        <v>250</v>
      </c>
      <c r="F36" s="95" t="s">
        <v>124</v>
      </c>
      <c r="G36" s="95" t="s">
        <v>125</v>
      </c>
      <c r="H36" s="95" t="s">
        <v>126</v>
      </c>
      <c r="I36" s="95" t="s">
        <v>127</v>
      </c>
      <c r="J36" s="95" t="s">
        <v>141</v>
      </c>
      <c r="K36" s="95" t="str">
        <f>+K30</f>
        <v>2/2 - 2/8</v>
      </c>
      <c r="L36" s="95" t="str">
        <f>+L30</f>
        <v>2/9 - 2/15</v>
      </c>
      <c r="M36" s="95" t="str">
        <f>+M30</f>
        <v>2/16 - 2/22</v>
      </c>
      <c r="N36" s="95" t="str">
        <f>+N30</f>
        <v>2/23 - 2/28</v>
      </c>
    </row>
    <row r="37" spans="1:16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39">
        <f>(+'WE 2-1 EOL Data'!C9+'WE 2-1 EOL Data'!C32)/1000</f>
        <v>171949.351</v>
      </c>
      <c r="K37" s="139">
        <f>(+'WE 2-8 EOL Data'!C9+'WE 2-8 EOL Data'!C32)/1000</f>
        <v>154397.51923000001</v>
      </c>
      <c r="L37" s="139">
        <f>(+'WE 2-15 EOL Data'!$C9+'WE 2-15 EOL Data'!$C32)/1000</f>
        <v>174794.27446999992</v>
      </c>
      <c r="M37" s="139">
        <f>(+'WE 2-22 EOL Data'!$C9+'WE 2-22 EOL Data'!$C32)/1000</f>
        <v>147649.834</v>
      </c>
      <c r="N37" s="139">
        <f>(+'WE 2-28 EOL Data'!C9+'WE 2-28 EOL Data'!C32)/1000</f>
        <v>147313.01308</v>
      </c>
    </row>
    <row r="38" spans="1:16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39">
        <f>(+'WE 2-1 EOL Data'!C10+'WE 2-1 EOL Data'!C11+'WE 2-1 EOL Data'!C33+'WE 2-1 EOL Data'!C34)/1000</f>
        <v>6572.3270000000002</v>
      </c>
      <c r="K38" s="139">
        <f>(+'WE 2-8 EOL Data'!C10+'WE 2-8 EOL Data'!C11+'WE 2-8 EOL Data'!C33+'WE 2-8 EOL Data'!C34)/1000</f>
        <v>5662.4889999999996</v>
      </c>
      <c r="L38" s="139">
        <f>(+'WE 2-15 EOL Data'!$C10+'WE 2-15 EOL Data'!$C11+'WE 2-15 EOL Data'!$C33+'WE 2-15 EOL Data'!$C34)/1000</f>
        <v>4037.9499600000008</v>
      </c>
      <c r="M38" s="139">
        <f>(+'WE 2-22 EOL Data'!$C10+'WE 2-22 EOL Data'!$C11+'WE 2-22 EOL Data'!$C33+'WE 2-22 EOL Data'!$C34)/1000</f>
        <v>2425.5</v>
      </c>
      <c r="N38" s="139">
        <f>(+'WE 2-28 EOL Data'!C10+'WE 2-28 EOL Data'!C11+'WE 2-28 EOL Data'!C33+'WE 2-28 EOL Data'!C34)/1000</f>
        <v>818.5</v>
      </c>
    </row>
    <row r="39" spans="1:16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39">
        <f>(+'WE 2-1 EOL Data'!C14+'WE 2-1 EOL Data'!C37)/1000</f>
        <v>46.35</v>
      </c>
      <c r="K39" s="139">
        <f>(+'WE 2-8 EOL Data'!C14+'WE 2-8 EOL Data'!C37)/1000</f>
        <v>100.1</v>
      </c>
      <c r="L39" s="139">
        <f>(+'WE 2-15 EOL Data'!$C14+'WE 2-15 EOL Data'!$C37)/1000</f>
        <v>40</v>
      </c>
      <c r="M39" s="139">
        <f>(+'WE 2-22 EOL Data'!$C14+'WE 2-22 EOL Data'!$C37)/1000</f>
        <v>37.5</v>
      </c>
      <c r="N39" s="139">
        <f>(+'WE 2-28 EOL Data'!C14+'WE 2-28 EOL Data'!C37)/1000</f>
        <v>7.5</v>
      </c>
    </row>
    <row r="40" spans="1:16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39">
        <f>+'WE 2-1 EOL Data'!C12+'WE 2-1 EOL Data'!C35</f>
        <v>56000</v>
      </c>
      <c r="K40" s="139">
        <f>+'WE 2-8 EOL Data'!C12+'WE 2-8 EOL Data'!C35</f>
        <v>103400</v>
      </c>
      <c r="L40" s="139">
        <f>+'WE 2-15 EOL Data'!$C12+'WE 2-15 EOL Data'!$C35</f>
        <v>143000</v>
      </c>
      <c r="M40" s="139">
        <f>+'WE 2-22 EOL Data'!$C12+'WE 2-22 EOL Data'!$C35</f>
        <v>377800</v>
      </c>
      <c r="N40" s="139">
        <f>+'WE 2-28 EOL Data'!C12+'WE 2-28 EOL Data'!C35</f>
        <v>69200</v>
      </c>
      <c r="P40" s="139"/>
    </row>
    <row r="41" spans="1:16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39">
        <f>+'WE 2-1 EOL Data'!C13+'WE 2-1 EOL Data'!C36</f>
        <v>5632500</v>
      </c>
      <c r="K41" s="139">
        <f>+'WE 2-8 EOL Data'!C13+'WE 2-8 EOL Data'!C36</f>
        <v>8754250</v>
      </c>
      <c r="L41" s="139">
        <f>+'WE 2-15 EOL Data'!$C13+'WE 2-15 EOL Data'!$C36</f>
        <v>4975000</v>
      </c>
      <c r="M41" s="139">
        <f>+'WE 2-22 EOL Data'!$C13+'WE 2-22 EOL Data'!$C36</f>
        <v>5786000</v>
      </c>
      <c r="N41" s="139">
        <f>+'WE 2-28 EOL Data'!C13+'WE 2-28 EOL Data'!C36</f>
        <v>4422278</v>
      </c>
      <c r="P41" s="139"/>
    </row>
    <row r="42" spans="1:16" x14ac:dyDescent="0.2">
      <c r="A42" s="8" t="s">
        <v>3</v>
      </c>
      <c r="B42">
        <v>2</v>
      </c>
      <c r="C42">
        <v>5</v>
      </c>
      <c r="D42">
        <v>2</v>
      </c>
    </row>
    <row r="43" spans="1:16" x14ac:dyDescent="0.2">
      <c r="A43" s="8" t="s">
        <v>13</v>
      </c>
      <c r="B43">
        <v>2</v>
      </c>
      <c r="C43">
        <v>1</v>
      </c>
      <c r="D43">
        <v>10</v>
      </c>
      <c r="P43" s="20"/>
    </row>
    <row r="44" spans="1:16" x14ac:dyDescent="0.2">
      <c r="A44" s="2" t="s">
        <v>34</v>
      </c>
    </row>
    <row r="45" spans="1:16" x14ac:dyDescent="0.2">
      <c r="A45" s="8" t="s">
        <v>64</v>
      </c>
      <c r="B45">
        <v>11000</v>
      </c>
      <c r="C45">
        <v>12500</v>
      </c>
      <c r="D45">
        <v>12000</v>
      </c>
    </row>
    <row r="46" spans="1:16" x14ac:dyDescent="0.2">
      <c r="A46" s="8" t="s">
        <v>71</v>
      </c>
      <c r="B46">
        <v>5500</v>
      </c>
      <c r="C46">
        <v>5000</v>
      </c>
      <c r="D46">
        <v>4055</v>
      </c>
    </row>
    <row r="47" spans="1:16" x14ac:dyDescent="0.2">
      <c r="A47" s="2" t="s">
        <v>33</v>
      </c>
    </row>
    <row r="48" spans="1:16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pane xSplit="1" ySplit="3" topLeftCell="K4" activePane="bottomRight" state="frozen"/>
      <selection activeCell="W29" sqref="W29"/>
      <selection pane="topRight" activeCell="W29" sqref="W29"/>
      <selection pane="bottomLeft" activeCell="W29" sqref="W29"/>
      <selection pane="bottomRight" activeCell="P11" sqref="P11:Q32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27" ht="13.5" thickBot="1" x14ac:dyDescent="0.25">
      <c r="A1" s="191" t="s">
        <v>43</v>
      </c>
      <c r="B1" s="186" t="s">
        <v>48</v>
      </c>
      <c r="C1" s="187"/>
      <c r="D1" s="187"/>
      <c r="E1" s="187"/>
      <c r="F1" s="187"/>
      <c r="G1" s="187"/>
      <c r="H1" s="187"/>
      <c r="I1" s="188"/>
      <c r="J1" s="186" t="s">
        <v>129</v>
      </c>
      <c r="K1" s="187"/>
      <c r="L1" s="187"/>
      <c r="M1" s="187"/>
      <c r="N1" s="187"/>
      <c r="O1" s="187"/>
      <c r="P1" s="187"/>
      <c r="Q1" s="188"/>
      <c r="R1" s="169"/>
      <c r="S1" s="170"/>
      <c r="T1" s="186" t="s">
        <v>153</v>
      </c>
      <c r="U1" s="187"/>
      <c r="V1" s="187"/>
      <c r="W1" s="187"/>
      <c r="X1" s="187"/>
      <c r="Y1" s="187"/>
      <c r="Z1" s="187"/>
      <c r="AA1" s="188"/>
    </row>
    <row r="2" spans="1:27" x14ac:dyDescent="0.2">
      <c r="A2" s="192"/>
      <c r="B2" s="194" t="s">
        <v>130</v>
      </c>
      <c r="C2" s="190"/>
      <c r="D2" s="190" t="s">
        <v>131</v>
      </c>
      <c r="E2" s="190"/>
      <c r="F2" s="190" t="s">
        <v>132</v>
      </c>
      <c r="G2" s="190"/>
      <c r="H2" s="190" t="s">
        <v>133</v>
      </c>
      <c r="I2" s="195"/>
      <c r="J2" s="189" t="s">
        <v>134</v>
      </c>
      <c r="K2" s="190"/>
      <c r="L2" s="190" t="s">
        <v>135</v>
      </c>
      <c r="M2" s="190"/>
      <c r="N2" s="190" t="s">
        <v>136</v>
      </c>
      <c r="O2" s="190"/>
      <c r="P2" s="190" t="s">
        <v>149</v>
      </c>
      <c r="Q2" s="190"/>
      <c r="R2" s="190" t="s">
        <v>154</v>
      </c>
      <c r="S2" s="195"/>
      <c r="T2" s="194" t="s">
        <v>155</v>
      </c>
      <c r="U2" s="190"/>
      <c r="V2" s="190" t="s">
        <v>156</v>
      </c>
      <c r="W2" s="190"/>
      <c r="X2" s="190" t="s">
        <v>157</v>
      </c>
      <c r="Y2" s="190"/>
      <c r="Z2" s="190" t="s">
        <v>154</v>
      </c>
      <c r="AA2" s="195"/>
    </row>
    <row r="3" spans="1:27" ht="13.5" thickBot="1" x14ac:dyDescent="0.25">
      <c r="A3" s="193"/>
      <c r="B3" s="99" t="s">
        <v>35</v>
      </c>
      <c r="C3" s="100" t="s">
        <v>30</v>
      </c>
      <c r="D3" s="100" t="s">
        <v>35</v>
      </c>
      <c r="E3" s="100" t="s">
        <v>30</v>
      </c>
      <c r="F3" s="100" t="s">
        <v>35</v>
      </c>
      <c r="G3" s="100" t="s">
        <v>30</v>
      </c>
      <c r="H3" s="100" t="s">
        <v>35</v>
      </c>
      <c r="I3" s="101" t="s">
        <v>30</v>
      </c>
      <c r="J3" s="102" t="s">
        <v>35</v>
      </c>
      <c r="K3" s="100" t="s">
        <v>30</v>
      </c>
      <c r="L3" s="100" t="s">
        <v>35</v>
      </c>
      <c r="M3" s="100" t="s">
        <v>30</v>
      </c>
      <c r="N3" s="100" t="s">
        <v>35</v>
      </c>
      <c r="O3" s="100" t="s">
        <v>30</v>
      </c>
      <c r="P3" s="100" t="s">
        <v>35</v>
      </c>
      <c r="Q3" s="100" t="s">
        <v>30</v>
      </c>
      <c r="R3" s="100" t="s">
        <v>35</v>
      </c>
      <c r="S3" s="101" t="s">
        <v>30</v>
      </c>
      <c r="T3" s="99" t="s">
        <v>35</v>
      </c>
      <c r="U3" s="100" t="s">
        <v>30</v>
      </c>
      <c r="V3" s="100" t="s">
        <v>35</v>
      </c>
      <c r="W3" s="100" t="s">
        <v>30</v>
      </c>
      <c r="X3" s="100" t="s">
        <v>35</v>
      </c>
      <c r="Y3" s="100" t="s">
        <v>30</v>
      </c>
      <c r="Z3" s="100" t="s">
        <v>35</v>
      </c>
      <c r="AA3" s="101" t="s">
        <v>30</v>
      </c>
    </row>
    <row r="4" spans="1:27" ht="13.5" thickBot="1" x14ac:dyDescent="0.25">
      <c r="A4" s="103" t="s">
        <v>2</v>
      </c>
      <c r="B4" s="104"/>
      <c r="C4" s="104"/>
      <c r="D4" s="104"/>
      <c r="E4" s="104"/>
      <c r="F4" s="104"/>
      <c r="G4" s="104"/>
      <c r="H4" s="104"/>
      <c r="I4" s="105"/>
      <c r="J4" s="104"/>
      <c r="K4" s="104"/>
      <c r="L4" s="104"/>
      <c r="M4" s="104"/>
      <c r="N4" s="104"/>
      <c r="O4" s="104"/>
      <c r="P4" s="104"/>
      <c r="Q4" s="104"/>
      <c r="R4" s="104"/>
      <c r="S4" s="105"/>
      <c r="T4" s="172"/>
      <c r="U4" s="104"/>
      <c r="V4" s="104"/>
      <c r="W4" s="104"/>
      <c r="X4" s="104"/>
      <c r="Y4" s="104"/>
      <c r="Z4" s="104"/>
      <c r="AA4" s="105"/>
    </row>
    <row r="5" spans="1:27" ht="13.5" thickBot="1" x14ac:dyDescent="0.25">
      <c r="A5" s="106" t="s">
        <v>34</v>
      </c>
      <c r="B5" s="107"/>
      <c r="C5" s="107"/>
      <c r="D5" s="107"/>
      <c r="E5" s="107"/>
      <c r="F5" s="107"/>
      <c r="G5" s="107"/>
      <c r="H5" s="107"/>
      <c r="I5" s="108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73"/>
      <c r="U5" s="107"/>
      <c r="V5" s="107"/>
      <c r="W5" s="107"/>
      <c r="X5" s="107"/>
      <c r="Y5" s="107"/>
      <c r="Z5" s="107"/>
      <c r="AA5" s="108"/>
    </row>
    <row r="6" spans="1:27" x14ac:dyDescent="0.2">
      <c r="A6" s="109" t="s">
        <v>22</v>
      </c>
      <c r="B6" s="110"/>
      <c r="C6" s="110"/>
      <c r="D6" s="110"/>
      <c r="E6" s="110"/>
      <c r="F6" s="110"/>
      <c r="G6" s="110"/>
      <c r="H6" s="110"/>
      <c r="I6" s="111"/>
      <c r="J6" s="112"/>
      <c r="K6" s="110"/>
      <c r="L6" s="110"/>
      <c r="M6" s="110"/>
      <c r="N6" s="110"/>
      <c r="O6" s="110"/>
      <c r="P6" s="110"/>
      <c r="Q6" s="110"/>
      <c r="R6" s="112"/>
      <c r="S6" s="111"/>
      <c r="T6" s="174"/>
      <c r="U6" s="110"/>
      <c r="V6" s="110"/>
      <c r="W6" s="110"/>
      <c r="X6" s="110"/>
      <c r="Y6" s="110"/>
      <c r="Z6" s="110"/>
      <c r="AA6" s="111"/>
    </row>
    <row r="7" spans="1:27" x14ac:dyDescent="0.2">
      <c r="A7" s="113" t="s">
        <v>21</v>
      </c>
      <c r="B7" s="114"/>
      <c r="C7" s="114"/>
      <c r="D7" s="114"/>
      <c r="E7" s="114"/>
      <c r="F7" s="114"/>
      <c r="G7" s="114"/>
      <c r="H7" s="114"/>
      <c r="I7" s="115"/>
      <c r="J7" s="116"/>
      <c r="K7" s="114"/>
      <c r="L7" s="114"/>
      <c r="M7" s="114"/>
      <c r="N7" s="114"/>
      <c r="O7" s="114"/>
      <c r="P7" s="114"/>
      <c r="Q7" s="114"/>
      <c r="R7" s="116"/>
      <c r="S7" s="115"/>
      <c r="T7" s="175"/>
      <c r="U7" s="114"/>
      <c r="V7" s="114"/>
      <c r="W7" s="114"/>
      <c r="X7" s="114"/>
      <c r="Y7" s="114"/>
      <c r="Z7" s="114"/>
      <c r="AA7" s="115"/>
    </row>
    <row r="8" spans="1:27" x14ac:dyDescent="0.2">
      <c r="A8" s="113" t="s">
        <v>28</v>
      </c>
      <c r="B8" s="114"/>
      <c r="C8" s="114"/>
      <c r="D8" s="114"/>
      <c r="E8" s="114"/>
      <c r="F8" s="114"/>
      <c r="G8" s="114"/>
      <c r="H8" s="114"/>
      <c r="I8" s="115"/>
      <c r="J8" s="116"/>
      <c r="K8" s="114"/>
      <c r="L8" s="114"/>
      <c r="M8" s="114"/>
      <c r="N8" s="114"/>
      <c r="O8" s="114"/>
      <c r="P8" s="114"/>
      <c r="Q8" s="114"/>
      <c r="R8" s="116"/>
      <c r="S8" s="115"/>
      <c r="T8" s="175"/>
      <c r="U8" s="114"/>
      <c r="V8" s="114"/>
      <c r="W8" s="114"/>
      <c r="X8" s="114"/>
      <c r="Y8" s="114"/>
      <c r="Z8" s="114"/>
      <c r="AA8" s="115"/>
    </row>
    <row r="9" spans="1:27" ht="13.5" thickBot="1" x14ac:dyDescent="0.25">
      <c r="A9" s="117" t="s">
        <v>29</v>
      </c>
      <c r="B9" s="118"/>
      <c r="C9" s="118"/>
      <c r="D9" s="118"/>
      <c r="E9" s="118"/>
      <c r="F9" s="118"/>
      <c r="G9" s="118"/>
      <c r="H9" s="118"/>
      <c r="I9" s="119"/>
      <c r="J9" s="120"/>
      <c r="K9" s="118"/>
      <c r="L9" s="118"/>
      <c r="M9" s="118"/>
      <c r="N9" s="118"/>
      <c r="O9" s="118"/>
      <c r="P9" s="118"/>
      <c r="Q9" s="118"/>
      <c r="R9" s="120"/>
      <c r="S9" s="119"/>
      <c r="T9" s="176"/>
      <c r="U9" s="118"/>
      <c r="V9" s="118"/>
      <c r="W9" s="118"/>
      <c r="X9" s="118"/>
      <c r="Y9" s="118"/>
      <c r="Z9" s="118"/>
      <c r="AA9" s="119"/>
    </row>
    <row r="10" spans="1:27" ht="13.5" thickBot="1" x14ac:dyDescent="0.25">
      <c r="A10" s="121" t="s">
        <v>33</v>
      </c>
      <c r="B10" s="122"/>
      <c r="C10" s="122"/>
      <c r="D10" s="122"/>
      <c r="E10" s="122"/>
      <c r="F10" s="122"/>
      <c r="G10" s="122"/>
      <c r="H10" s="122"/>
      <c r="I10" s="123"/>
      <c r="J10" s="122"/>
      <c r="K10" s="122"/>
      <c r="L10" s="122"/>
      <c r="M10" s="122"/>
      <c r="N10" s="122"/>
      <c r="O10" s="122"/>
      <c r="P10" s="122"/>
      <c r="Q10" s="122"/>
      <c r="R10" s="122"/>
      <c r="S10" s="123"/>
      <c r="T10" s="177"/>
      <c r="U10" s="122"/>
      <c r="V10" s="122"/>
      <c r="W10" s="122"/>
      <c r="X10" s="122"/>
      <c r="Y10" s="122"/>
      <c r="Z10" s="122"/>
      <c r="AA10" s="123"/>
    </row>
    <row r="11" spans="1:27" x14ac:dyDescent="0.2">
      <c r="A11" s="109" t="s">
        <v>39</v>
      </c>
      <c r="B11" s="110">
        <v>0</v>
      </c>
      <c r="C11" s="110">
        <v>23</v>
      </c>
      <c r="D11" s="110">
        <v>0</v>
      </c>
      <c r="E11" s="110">
        <v>7</v>
      </c>
      <c r="F11" s="110">
        <v>0</v>
      </c>
      <c r="G11" s="110">
        <v>10</v>
      </c>
      <c r="H11" s="110">
        <v>0</v>
      </c>
      <c r="I11" s="111">
        <v>19</v>
      </c>
      <c r="J11" s="112">
        <v>0</v>
      </c>
      <c r="K11" s="110">
        <v>19</v>
      </c>
      <c r="L11" s="110">
        <v>0</v>
      </c>
      <c r="M11" s="110">
        <v>24</v>
      </c>
      <c r="N11" s="110">
        <v>0</v>
      </c>
      <c r="O11" s="110">
        <v>8</v>
      </c>
      <c r="P11" s="110">
        <v>0</v>
      </c>
      <c r="Q11" s="110">
        <v>9</v>
      </c>
      <c r="R11" s="112">
        <v>0</v>
      </c>
      <c r="S11" s="111">
        <v>14</v>
      </c>
      <c r="T11" s="174"/>
      <c r="U11" s="110"/>
      <c r="V11" s="110"/>
      <c r="W11" s="110"/>
      <c r="X11" s="110"/>
      <c r="Y11" s="110"/>
      <c r="Z11" s="110"/>
      <c r="AA11" s="111"/>
    </row>
    <row r="12" spans="1:27" x14ac:dyDescent="0.2">
      <c r="A12" s="113" t="s">
        <v>40</v>
      </c>
      <c r="B12" s="114">
        <v>0</v>
      </c>
      <c r="C12" s="114">
        <v>2</v>
      </c>
      <c r="D12" s="114">
        <v>2</v>
      </c>
      <c r="E12" s="114">
        <v>0</v>
      </c>
      <c r="F12" s="114">
        <v>0</v>
      </c>
      <c r="G12" s="114">
        <v>2</v>
      </c>
      <c r="H12" s="114">
        <v>0</v>
      </c>
      <c r="I12" s="115">
        <v>2</v>
      </c>
      <c r="J12" s="116">
        <v>0</v>
      </c>
      <c r="K12" s="114">
        <v>0</v>
      </c>
      <c r="L12" s="114">
        <v>0</v>
      </c>
      <c r="M12" s="114">
        <v>10</v>
      </c>
      <c r="N12" s="114">
        <v>0</v>
      </c>
      <c r="O12" s="114">
        <v>12</v>
      </c>
      <c r="P12" s="114">
        <v>0</v>
      </c>
      <c r="Q12" s="114">
        <v>0</v>
      </c>
      <c r="R12" s="116">
        <v>0</v>
      </c>
      <c r="S12" s="115">
        <v>0</v>
      </c>
      <c r="T12" s="175"/>
      <c r="U12" s="114"/>
      <c r="V12" s="114"/>
      <c r="W12" s="114"/>
      <c r="X12" s="114"/>
      <c r="Y12" s="114"/>
      <c r="Z12" s="114"/>
      <c r="AA12" s="115"/>
    </row>
    <row r="13" spans="1:27" x14ac:dyDescent="0.2">
      <c r="A13" s="113" t="s">
        <v>42</v>
      </c>
      <c r="B13" s="114">
        <v>0</v>
      </c>
      <c r="C13" s="114">
        <v>1</v>
      </c>
      <c r="D13" s="114">
        <v>0</v>
      </c>
      <c r="E13" s="114">
        <v>4</v>
      </c>
      <c r="F13" s="114">
        <v>0</v>
      </c>
      <c r="G13" s="114">
        <v>12</v>
      </c>
      <c r="H13" s="114">
        <v>0</v>
      </c>
      <c r="I13" s="115">
        <v>10</v>
      </c>
      <c r="J13" s="116">
        <v>0</v>
      </c>
      <c r="K13" s="114">
        <v>4</v>
      </c>
      <c r="L13" s="114">
        <v>0</v>
      </c>
      <c r="M13" s="114">
        <v>0</v>
      </c>
      <c r="N13" s="114">
        <v>0</v>
      </c>
      <c r="O13" s="114">
        <v>0</v>
      </c>
      <c r="P13" s="114">
        <v>0</v>
      </c>
      <c r="Q13" s="114">
        <v>2</v>
      </c>
      <c r="R13" s="116">
        <v>0</v>
      </c>
      <c r="S13" s="115">
        <v>11</v>
      </c>
      <c r="T13" s="175"/>
      <c r="U13" s="114"/>
      <c r="V13" s="114"/>
      <c r="W13" s="114"/>
      <c r="X13" s="114"/>
      <c r="Y13" s="114"/>
      <c r="Z13" s="114"/>
      <c r="AA13" s="115"/>
    </row>
    <row r="14" spans="1:27" ht="13.5" thickBot="1" x14ac:dyDescent="0.25">
      <c r="A14" s="117" t="s">
        <v>41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9">
        <v>0</v>
      </c>
      <c r="J14" s="120">
        <v>0</v>
      </c>
      <c r="K14" s="118">
        <v>1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20">
        <v>0</v>
      </c>
      <c r="S14" s="119">
        <v>0</v>
      </c>
      <c r="T14" s="176"/>
      <c r="U14" s="118"/>
      <c r="V14" s="118"/>
      <c r="W14" s="118"/>
      <c r="X14" s="118"/>
      <c r="Y14" s="118"/>
      <c r="Z14" s="118"/>
      <c r="AA14" s="119"/>
    </row>
    <row r="15" spans="1:27" ht="13.5" thickBot="1" x14ac:dyDescent="0.25">
      <c r="A15" s="124" t="s">
        <v>32</v>
      </c>
      <c r="B15" s="125"/>
      <c r="C15" s="125"/>
      <c r="D15" s="125"/>
      <c r="E15" s="125"/>
      <c r="F15" s="125"/>
      <c r="G15" s="125"/>
      <c r="H15" s="125"/>
      <c r="I15" s="126"/>
      <c r="J15" s="125"/>
      <c r="K15" s="125"/>
      <c r="L15" s="125"/>
      <c r="M15" s="125"/>
      <c r="N15" s="125"/>
      <c r="O15" s="125"/>
      <c r="P15" s="125"/>
      <c r="Q15" s="125"/>
      <c r="R15" s="125"/>
      <c r="S15" s="126"/>
      <c r="T15" s="178"/>
      <c r="U15" s="125"/>
      <c r="V15" s="125"/>
      <c r="W15" s="125"/>
      <c r="X15" s="125"/>
      <c r="Y15" s="125"/>
      <c r="Z15" s="125"/>
      <c r="AA15" s="126"/>
    </row>
    <row r="16" spans="1:27" x14ac:dyDescent="0.2">
      <c r="A16" s="109" t="s">
        <v>0</v>
      </c>
      <c r="B16" s="110"/>
      <c r="C16" s="110"/>
      <c r="D16" s="110"/>
      <c r="E16" s="110"/>
      <c r="F16" s="110"/>
      <c r="G16" s="110"/>
      <c r="H16" s="110"/>
      <c r="I16" s="111"/>
      <c r="J16" s="112"/>
      <c r="K16" s="110"/>
      <c r="L16" s="110"/>
      <c r="M16" s="110"/>
      <c r="N16" s="110"/>
      <c r="O16" s="110"/>
      <c r="P16" s="110"/>
      <c r="Q16" s="110"/>
      <c r="R16" s="112"/>
      <c r="S16" s="111"/>
      <c r="T16" s="174"/>
      <c r="U16" s="110"/>
      <c r="V16" s="110"/>
      <c r="W16" s="110"/>
      <c r="X16" s="110"/>
      <c r="Y16" s="110"/>
      <c r="Z16" s="110"/>
      <c r="AA16" s="111"/>
    </row>
    <row r="17" spans="1:27" x14ac:dyDescent="0.2">
      <c r="A17" s="113" t="s">
        <v>3</v>
      </c>
      <c r="B17" s="114"/>
      <c r="C17" s="114"/>
      <c r="D17" s="114"/>
      <c r="E17" s="114"/>
      <c r="F17" s="114"/>
      <c r="G17" s="114"/>
      <c r="H17" s="114"/>
      <c r="I17" s="115"/>
      <c r="J17" s="116"/>
      <c r="K17" s="114"/>
      <c r="L17" s="114"/>
      <c r="M17" s="114"/>
      <c r="N17" s="114"/>
      <c r="O17" s="114"/>
      <c r="P17" s="114"/>
      <c r="Q17" s="114"/>
      <c r="R17" s="116"/>
      <c r="S17" s="115"/>
      <c r="T17" s="175"/>
      <c r="U17" s="114"/>
      <c r="V17" s="114"/>
      <c r="W17" s="114"/>
      <c r="X17" s="114"/>
      <c r="Y17" s="114"/>
      <c r="Z17" s="114"/>
      <c r="AA17" s="115"/>
    </row>
    <row r="18" spans="1:27" x14ac:dyDescent="0.2">
      <c r="A18" s="113" t="s">
        <v>5</v>
      </c>
      <c r="B18" s="114"/>
      <c r="C18" s="114"/>
      <c r="D18" s="114"/>
      <c r="E18" s="114"/>
      <c r="F18" s="114"/>
      <c r="G18" s="114"/>
      <c r="H18" s="114"/>
      <c r="I18" s="115"/>
      <c r="J18" s="116"/>
      <c r="K18" s="114"/>
      <c r="L18" s="114"/>
      <c r="M18" s="114"/>
      <c r="N18" s="114"/>
      <c r="O18" s="114"/>
      <c r="P18" s="114"/>
      <c r="Q18" s="114"/>
      <c r="R18" s="116"/>
      <c r="S18" s="115"/>
      <c r="T18" s="175"/>
      <c r="U18" s="114"/>
      <c r="V18" s="114"/>
      <c r="W18" s="114"/>
      <c r="X18" s="114"/>
      <c r="Y18" s="114"/>
      <c r="Z18" s="114"/>
      <c r="AA18" s="115"/>
    </row>
    <row r="19" spans="1:27" ht="13.5" thickBot="1" x14ac:dyDescent="0.25">
      <c r="A19" s="117" t="s">
        <v>13</v>
      </c>
      <c r="B19" s="118"/>
      <c r="C19" s="118"/>
      <c r="D19" s="118"/>
      <c r="E19" s="118"/>
      <c r="F19" s="118"/>
      <c r="G19" s="118"/>
      <c r="H19" s="118"/>
      <c r="I19" s="119"/>
      <c r="J19" s="120"/>
      <c r="K19" s="118"/>
      <c r="L19" s="118"/>
      <c r="M19" s="118"/>
      <c r="N19" s="118"/>
      <c r="O19" s="118"/>
      <c r="P19" s="118"/>
      <c r="Q19" s="118"/>
      <c r="R19" s="120"/>
      <c r="S19" s="119"/>
      <c r="T19" s="176"/>
      <c r="U19" s="118"/>
      <c r="V19" s="118"/>
      <c r="W19" s="118"/>
      <c r="X19" s="118"/>
      <c r="Y19" s="118"/>
      <c r="Z19" s="118"/>
      <c r="AA19" s="119"/>
    </row>
    <row r="20" spans="1:27" ht="13.5" thickBot="1" x14ac:dyDescent="0.25">
      <c r="A20" s="103" t="s">
        <v>7</v>
      </c>
      <c r="B20" s="127"/>
      <c r="C20" s="127"/>
      <c r="D20" s="127"/>
      <c r="E20" s="127"/>
      <c r="F20" s="127"/>
      <c r="G20" s="127"/>
      <c r="H20" s="127"/>
      <c r="I20" s="128"/>
      <c r="J20" s="127"/>
      <c r="K20" s="127"/>
      <c r="L20" s="127"/>
      <c r="M20" s="127"/>
      <c r="N20" s="127"/>
      <c r="O20" s="127"/>
      <c r="P20" s="127"/>
      <c r="Q20" s="127"/>
      <c r="R20" s="127"/>
      <c r="S20" s="128"/>
      <c r="T20" s="179"/>
      <c r="U20" s="127"/>
      <c r="V20" s="127"/>
      <c r="W20" s="127"/>
      <c r="X20" s="127"/>
      <c r="Y20" s="127"/>
      <c r="Z20" s="127"/>
      <c r="AA20" s="128"/>
    </row>
    <row r="21" spans="1:27" ht="13.5" thickBot="1" x14ac:dyDescent="0.25">
      <c r="A21" s="124" t="s">
        <v>34</v>
      </c>
      <c r="B21" s="125"/>
      <c r="C21" s="125"/>
      <c r="D21" s="125"/>
      <c r="E21" s="125"/>
      <c r="F21" s="125"/>
      <c r="G21" s="125"/>
      <c r="H21" s="125"/>
      <c r="I21" s="126"/>
      <c r="J21" s="125"/>
      <c r="K21" s="125"/>
      <c r="L21" s="125"/>
      <c r="M21" s="125"/>
      <c r="N21" s="125"/>
      <c r="O21" s="125"/>
      <c r="P21" s="125"/>
      <c r="Q21" s="125"/>
      <c r="R21" s="125"/>
      <c r="S21" s="126"/>
      <c r="T21" s="178"/>
      <c r="U21" s="125"/>
      <c r="V21" s="125"/>
      <c r="W21" s="125"/>
      <c r="X21" s="125"/>
      <c r="Y21" s="125"/>
      <c r="Z21" s="125"/>
      <c r="AA21" s="126"/>
    </row>
    <row r="22" spans="1:27" x14ac:dyDescent="0.2">
      <c r="A22" s="129" t="s">
        <v>21</v>
      </c>
      <c r="B22" s="130"/>
      <c r="C22" s="130"/>
      <c r="D22" s="130"/>
      <c r="E22" s="130"/>
      <c r="F22" s="130"/>
      <c r="G22" s="130"/>
      <c r="H22" s="130"/>
      <c r="I22" s="131"/>
      <c r="J22" s="132"/>
      <c r="K22" s="130"/>
      <c r="L22" s="130"/>
      <c r="M22" s="130"/>
      <c r="N22" s="130"/>
      <c r="O22" s="130"/>
      <c r="P22" s="130"/>
      <c r="Q22" s="130"/>
      <c r="R22" s="132"/>
      <c r="S22" s="131"/>
      <c r="T22" s="180"/>
      <c r="U22" s="130"/>
      <c r="V22" s="130"/>
      <c r="W22" s="130"/>
      <c r="X22" s="130"/>
      <c r="Y22" s="130"/>
      <c r="Z22" s="130"/>
      <c r="AA22" s="131"/>
    </row>
    <row r="23" spans="1:27" x14ac:dyDescent="0.2">
      <c r="A23" s="113" t="s">
        <v>22</v>
      </c>
      <c r="B23" s="114"/>
      <c r="C23" s="114"/>
      <c r="D23" s="114"/>
      <c r="E23" s="114"/>
      <c r="F23" s="114"/>
      <c r="G23" s="114"/>
      <c r="H23" s="114"/>
      <c r="I23" s="115"/>
      <c r="J23" s="116"/>
      <c r="K23" s="114"/>
      <c r="L23" s="114"/>
      <c r="M23" s="114"/>
      <c r="N23" s="114"/>
      <c r="O23" s="114"/>
      <c r="P23" s="114"/>
      <c r="Q23" s="114"/>
      <c r="R23" s="116"/>
      <c r="S23" s="115"/>
      <c r="T23" s="175"/>
      <c r="U23" s="114"/>
      <c r="V23" s="114"/>
      <c r="W23" s="114"/>
      <c r="X23" s="114"/>
      <c r="Y23" s="114"/>
      <c r="Z23" s="114"/>
      <c r="AA23" s="115"/>
    </row>
    <row r="24" spans="1:27" x14ac:dyDescent="0.2">
      <c r="A24" s="113" t="s">
        <v>28</v>
      </c>
      <c r="B24" s="114"/>
      <c r="C24" s="114"/>
      <c r="D24" s="114"/>
      <c r="E24" s="114"/>
      <c r="F24" s="114"/>
      <c r="G24" s="114"/>
      <c r="H24" s="114"/>
      <c r="I24" s="115"/>
      <c r="J24" s="116"/>
      <c r="K24" s="114"/>
      <c r="L24" s="114"/>
      <c r="M24" s="114"/>
      <c r="N24" s="114"/>
      <c r="O24" s="114"/>
      <c r="P24" s="114"/>
      <c r="Q24" s="114"/>
      <c r="R24" s="116"/>
      <c r="S24" s="115"/>
      <c r="T24" s="175"/>
      <c r="U24" s="114"/>
      <c r="V24" s="114"/>
      <c r="W24" s="114"/>
      <c r="X24" s="114"/>
      <c r="Y24" s="114"/>
      <c r="Z24" s="114"/>
      <c r="AA24" s="115"/>
    </row>
    <row r="25" spans="1:27" ht="13.5" thickBot="1" x14ac:dyDescent="0.25">
      <c r="A25" s="133" t="s">
        <v>29</v>
      </c>
      <c r="B25" s="134"/>
      <c r="C25" s="134"/>
      <c r="D25" s="134"/>
      <c r="E25" s="134"/>
      <c r="F25" s="134"/>
      <c r="G25" s="134"/>
      <c r="H25" s="134"/>
      <c r="I25" s="135"/>
      <c r="J25" s="136"/>
      <c r="K25" s="134"/>
      <c r="L25" s="134"/>
      <c r="M25" s="134"/>
      <c r="N25" s="134"/>
      <c r="O25" s="134"/>
      <c r="P25" s="134"/>
      <c r="Q25" s="134"/>
      <c r="R25" s="136"/>
      <c r="S25" s="135"/>
      <c r="T25" s="181"/>
      <c r="U25" s="134"/>
      <c r="V25" s="134"/>
      <c r="W25" s="134"/>
      <c r="X25" s="134"/>
      <c r="Y25" s="134"/>
      <c r="Z25" s="134"/>
      <c r="AA25" s="135"/>
    </row>
    <row r="26" spans="1:27" ht="13.5" thickBot="1" x14ac:dyDescent="0.25">
      <c r="A26" s="124" t="s">
        <v>33</v>
      </c>
      <c r="B26" s="125"/>
      <c r="C26" s="125"/>
      <c r="D26" s="125"/>
      <c r="E26" s="125"/>
      <c r="F26" s="125"/>
      <c r="G26" s="125"/>
      <c r="H26" s="125"/>
      <c r="I26" s="126"/>
      <c r="J26" s="125"/>
      <c r="K26" s="125"/>
      <c r="L26" s="125"/>
      <c r="M26" s="125"/>
      <c r="N26" s="125"/>
      <c r="O26" s="125"/>
      <c r="P26" s="125"/>
      <c r="Q26" s="125"/>
      <c r="R26" s="125"/>
      <c r="S26" s="126"/>
      <c r="T26" s="178"/>
      <c r="U26" s="125"/>
      <c r="V26" s="125"/>
      <c r="W26" s="125"/>
      <c r="X26" s="125"/>
      <c r="Y26" s="125"/>
      <c r="Z26" s="125"/>
      <c r="AA26" s="126"/>
    </row>
    <row r="27" spans="1:27" x14ac:dyDescent="0.2">
      <c r="A27" s="129" t="s">
        <v>39</v>
      </c>
      <c r="B27" s="130">
        <v>1</v>
      </c>
      <c r="C27" s="130">
        <v>62</v>
      </c>
      <c r="D27" s="130">
        <v>12</v>
      </c>
      <c r="E27" s="130">
        <v>107</v>
      </c>
      <c r="F27" s="130">
        <v>10</v>
      </c>
      <c r="G27" s="130">
        <v>83</v>
      </c>
      <c r="H27" s="130">
        <v>2</v>
      </c>
      <c r="I27" s="131">
        <v>103</v>
      </c>
      <c r="J27" s="132">
        <v>5</v>
      </c>
      <c r="K27" s="130">
        <v>62</v>
      </c>
      <c r="L27" s="130">
        <v>7</v>
      </c>
      <c r="M27" s="130">
        <v>38</v>
      </c>
      <c r="N27" s="130">
        <v>4</v>
      </c>
      <c r="O27" s="130">
        <v>26</v>
      </c>
      <c r="P27" s="130">
        <v>2</v>
      </c>
      <c r="Q27" s="130">
        <v>30</v>
      </c>
      <c r="R27" s="132">
        <v>5</v>
      </c>
      <c r="S27" s="131">
        <v>50</v>
      </c>
      <c r="T27" s="180"/>
      <c r="U27" s="130"/>
      <c r="V27" s="130"/>
      <c r="W27" s="130"/>
      <c r="X27" s="130"/>
      <c r="Y27" s="130"/>
      <c r="Z27" s="130"/>
      <c r="AA27" s="131"/>
    </row>
    <row r="28" spans="1:27" x14ac:dyDescent="0.2">
      <c r="A28" s="113" t="s">
        <v>40</v>
      </c>
      <c r="B28" s="114">
        <v>0</v>
      </c>
      <c r="C28" s="114">
        <v>3</v>
      </c>
      <c r="D28" s="114">
        <v>0</v>
      </c>
      <c r="E28" s="114">
        <v>15</v>
      </c>
      <c r="F28" s="114">
        <v>1</v>
      </c>
      <c r="G28" s="114">
        <v>6</v>
      </c>
      <c r="H28" s="114">
        <v>0</v>
      </c>
      <c r="I28" s="115">
        <v>22</v>
      </c>
      <c r="J28" s="116">
        <v>0</v>
      </c>
      <c r="K28" s="114">
        <v>4</v>
      </c>
      <c r="L28" s="114">
        <v>0</v>
      </c>
      <c r="M28" s="114">
        <v>2</v>
      </c>
      <c r="N28" s="114">
        <v>0</v>
      </c>
      <c r="O28" s="114">
        <v>18</v>
      </c>
      <c r="P28" s="114">
        <v>0</v>
      </c>
      <c r="Q28" s="114">
        <v>17</v>
      </c>
      <c r="R28" s="116">
        <v>0</v>
      </c>
      <c r="S28" s="115">
        <v>18</v>
      </c>
      <c r="T28" s="175"/>
      <c r="U28" s="114"/>
      <c r="V28" s="114"/>
      <c r="W28" s="114"/>
      <c r="X28" s="114"/>
      <c r="Y28" s="114"/>
      <c r="Z28" s="114"/>
      <c r="AA28" s="115"/>
    </row>
    <row r="29" spans="1:27" x14ac:dyDescent="0.2">
      <c r="A29" s="113" t="s">
        <v>42</v>
      </c>
      <c r="B29" s="114">
        <v>4</v>
      </c>
      <c r="C29" s="114">
        <v>1</v>
      </c>
      <c r="D29" s="114">
        <v>3</v>
      </c>
      <c r="E29" s="114">
        <v>10</v>
      </c>
      <c r="F29" s="114">
        <v>0</v>
      </c>
      <c r="G29" s="114">
        <v>12</v>
      </c>
      <c r="H29" s="114">
        <v>0</v>
      </c>
      <c r="I29" s="115">
        <v>9</v>
      </c>
      <c r="J29" s="116">
        <v>2</v>
      </c>
      <c r="K29" s="114">
        <v>23</v>
      </c>
      <c r="L29" s="114">
        <v>4</v>
      </c>
      <c r="M29" s="114">
        <v>13</v>
      </c>
      <c r="N29" s="114">
        <v>3</v>
      </c>
      <c r="O29" s="114">
        <v>12</v>
      </c>
      <c r="P29" s="114">
        <v>3</v>
      </c>
      <c r="Q29" s="114">
        <v>18</v>
      </c>
      <c r="R29" s="116">
        <v>5</v>
      </c>
      <c r="S29" s="115">
        <v>41</v>
      </c>
      <c r="T29" s="175"/>
      <c r="U29" s="114"/>
      <c r="V29" s="114"/>
      <c r="W29" s="114"/>
      <c r="X29" s="114"/>
      <c r="Y29" s="114"/>
      <c r="Z29" s="114"/>
      <c r="AA29" s="115"/>
    </row>
    <row r="30" spans="1:27" ht="13.5" thickBot="1" x14ac:dyDescent="0.25">
      <c r="A30" s="133" t="s">
        <v>41</v>
      </c>
      <c r="B30" s="134">
        <v>0</v>
      </c>
      <c r="C30" s="134">
        <v>0</v>
      </c>
      <c r="D30" s="134">
        <v>0</v>
      </c>
      <c r="E30" s="134">
        <v>0</v>
      </c>
      <c r="F30" s="134">
        <v>0</v>
      </c>
      <c r="G30" s="134">
        <v>0</v>
      </c>
      <c r="H30" s="134">
        <v>0</v>
      </c>
      <c r="I30" s="135">
        <v>0</v>
      </c>
      <c r="J30" s="136">
        <v>0</v>
      </c>
      <c r="K30" s="134">
        <v>0</v>
      </c>
      <c r="L30" s="134">
        <v>0</v>
      </c>
      <c r="M30" s="134">
        <v>1</v>
      </c>
      <c r="N30" s="134">
        <v>0</v>
      </c>
      <c r="O30" s="134">
        <v>2</v>
      </c>
      <c r="P30" s="134">
        <v>0</v>
      </c>
      <c r="Q30" s="134">
        <v>0</v>
      </c>
      <c r="R30" s="136">
        <v>0</v>
      </c>
      <c r="S30" s="135">
        <v>1</v>
      </c>
      <c r="T30" s="181"/>
      <c r="U30" s="134"/>
      <c r="V30" s="134"/>
      <c r="W30" s="134"/>
      <c r="X30" s="134"/>
      <c r="Y30" s="134"/>
      <c r="Z30" s="134"/>
      <c r="AA30" s="135"/>
    </row>
    <row r="31" spans="1:27" ht="13.5" thickBot="1" x14ac:dyDescent="0.25">
      <c r="A31" s="124" t="s">
        <v>32</v>
      </c>
      <c r="B31" s="125"/>
      <c r="C31" s="125"/>
      <c r="D31" s="125"/>
      <c r="E31" s="125"/>
      <c r="F31" s="125"/>
      <c r="G31" s="125"/>
      <c r="H31" s="125"/>
      <c r="I31" s="126"/>
      <c r="J31" s="125"/>
      <c r="K31" s="125"/>
      <c r="L31" s="125"/>
      <c r="M31" s="125"/>
      <c r="N31" s="125"/>
      <c r="O31" s="125"/>
      <c r="P31" s="125"/>
      <c r="Q31" s="125"/>
      <c r="R31" s="125"/>
      <c r="S31" s="126"/>
      <c r="T31" s="178"/>
      <c r="U31" s="125"/>
      <c r="V31" s="125"/>
      <c r="W31" s="125"/>
      <c r="X31" s="125"/>
      <c r="Y31" s="125"/>
      <c r="Z31" s="125"/>
      <c r="AA31" s="126"/>
    </row>
    <row r="32" spans="1:27" x14ac:dyDescent="0.2">
      <c r="A32" s="109" t="s">
        <v>5</v>
      </c>
      <c r="B32" s="110"/>
      <c r="C32" s="110"/>
      <c r="D32" s="110"/>
      <c r="E32" s="110"/>
      <c r="F32" s="110"/>
      <c r="G32" s="110"/>
      <c r="H32" s="110"/>
      <c r="I32" s="111"/>
      <c r="J32" s="112"/>
      <c r="K32" s="110"/>
      <c r="L32" s="110"/>
      <c r="M32" s="110"/>
      <c r="N32" s="110"/>
      <c r="O32" s="110"/>
      <c r="P32" s="110"/>
      <c r="Q32" s="110"/>
      <c r="R32" s="112"/>
      <c r="S32" s="111"/>
      <c r="T32" s="174"/>
      <c r="U32" s="110"/>
      <c r="V32" s="110"/>
      <c r="W32" s="110"/>
      <c r="X32" s="110"/>
      <c r="Y32" s="110"/>
      <c r="Z32" s="110"/>
      <c r="AA32" s="111"/>
    </row>
    <row r="33" spans="1:27" ht="13.5" thickBot="1" x14ac:dyDescent="0.25">
      <c r="A33" s="117" t="s">
        <v>4</v>
      </c>
      <c r="B33" s="118"/>
      <c r="C33" s="118"/>
      <c r="D33" s="118"/>
      <c r="E33" s="118"/>
      <c r="F33" s="118"/>
      <c r="G33" s="118"/>
      <c r="H33" s="118"/>
      <c r="I33" s="119"/>
      <c r="J33" s="120"/>
      <c r="K33" s="118"/>
      <c r="L33" s="118"/>
      <c r="M33" s="118"/>
      <c r="N33" s="118"/>
      <c r="O33" s="118"/>
      <c r="P33" s="118"/>
      <c r="Q33" s="118"/>
      <c r="R33" s="120"/>
      <c r="S33" s="119"/>
      <c r="T33" s="176"/>
      <c r="U33" s="118"/>
      <c r="V33" s="118"/>
      <c r="W33" s="118"/>
      <c r="X33" s="118"/>
      <c r="Y33" s="118"/>
      <c r="Z33" s="118"/>
      <c r="AA33" s="119"/>
    </row>
  </sheetData>
  <mergeCells count="17">
    <mergeCell ref="H2:I2"/>
    <mergeCell ref="T1:AA1"/>
    <mergeCell ref="R2:S2"/>
    <mergeCell ref="T2:U2"/>
    <mergeCell ref="V2:W2"/>
    <mergeCell ref="X2:Y2"/>
    <mergeCell ref="Z2:AA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84" t="s">
        <v>35</v>
      </c>
    </row>
    <row r="2" spans="1:32" x14ac:dyDescent="0.2">
      <c r="B2" s="196" t="s">
        <v>148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58">
        <v>10211</v>
      </c>
      <c r="C6" s="167">
        <v>1100132468</v>
      </c>
      <c r="D6" s="39" t="s">
        <v>81</v>
      </c>
      <c r="E6" s="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58">
        <v>1796</v>
      </c>
      <c r="C7" s="167">
        <v>15451320</v>
      </c>
      <c r="D7" s="39" t="s">
        <v>82</v>
      </c>
      <c r="E7" s="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2"/>
      <c r="C8" s="163"/>
      <c r="D8" s="39"/>
      <c r="E8" s="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58">
        <v>1548</v>
      </c>
      <c r="C9" s="168">
        <v>40624000</v>
      </c>
      <c r="D9" s="39" t="s">
        <v>99</v>
      </c>
      <c r="E9" s="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58">
        <v>1</v>
      </c>
      <c r="C10" s="168">
        <v>37500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158">
        <v>3</v>
      </c>
      <c r="C11" s="168">
        <v>135000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58">
        <v>1</v>
      </c>
      <c r="C12" s="168">
        <v>300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v>0</v>
      </c>
      <c r="C13" s="15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58">
        <v>0</v>
      </c>
      <c r="C14" s="158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v>0</v>
      </c>
      <c r="C16" s="158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58">
        <v>0</v>
      </c>
      <c r="C17" s="15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162">
        <v>6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  <c r="B24" s="164"/>
      <c r="C24" s="164"/>
    </row>
    <row r="25" spans="1:32" x14ac:dyDescent="0.2">
      <c r="B25" s="198" t="str">
        <f>B2</f>
        <v>Week ending 2/22</v>
      </c>
      <c r="C25" s="199"/>
      <c r="D25" s="85" t="s">
        <v>110</v>
      </c>
    </row>
    <row r="26" spans="1:32" x14ac:dyDescent="0.2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">
      <c r="A27" s="2"/>
      <c r="B27" s="166"/>
      <c r="C27" s="166"/>
    </row>
    <row r="28" spans="1:32" x14ac:dyDescent="0.2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58">
        <v>2449</v>
      </c>
      <c r="C29" s="158">
        <v>1765555183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58">
        <v>1860</v>
      </c>
      <c r="C30" s="158">
        <v>22539170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58">
        <v>1587</v>
      </c>
      <c r="C32" s="158">
        <v>107025834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58">
        <v>14</v>
      </c>
      <c r="C33" s="158">
        <v>1613000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158">
        <v>10</v>
      </c>
      <c r="C34" s="158">
        <v>640000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58">
        <v>23</v>
      </c>
      <c r="C35" s="158">
        <v>377500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58">
        <v>142</v>
      </c>
      <c r="C36" s="158">
        <v>5786000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58">
        <v>6</v>
      </c>
      <c r="C37" s="158">
        <v>37500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v>72</v>
      </c>
      <c r="C39" s="158">
        <v>56436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58">
        <v>0</v>
      </c>
      <c r="C40" s="158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  <c r="B44" s="164"/>
      <c r="C44" s="164"/>
    </row>
    <row r="45" spans="1:10" x14ac:dyDescent="0.2">
      <c r="B45" s="196" t="str">
        <f>B2</f>
        <v>Week ending 2/22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4</v>
      </c>
      <c r="C49" s="92">
        <v>176000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/>
      <c r="C51" s="92"/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176</v>
      </c>
    </row>
    <row r="58" spans="1:4" s="2" customFormat="1" x14ac:dyDescent="0.2">
      <c r="A58" s="5" t="s">
        <v>122</v>
      </c>
      <c r="C58" s="94">
        <f>C55+C51+C40+C39+C17+C16</f>
        <v>56612</v>
      </c>
    </row>
  </sheetData>
  <mergeCells count="3">
    <mergeCell ref="B2:C2"/>
    <mergeCell ref="B25:C25"/>
    <mergeCell ref="B45:C4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12" workbookViewId="0">
      <pane xSplit="1" topLeftCell="B1" activePane="topRight" state="frozen"/>
      <selection pane="topRight" activeCell="B36" sqref="B36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84" t="s">
        <v>35</v>
      </c>
    </row>
    <row r="2" spans="1:32" x14ac:dyDescent="0.2">
      <c r="B2" s="196" t="s">
        <v>158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58">
        <v>12043</v>
      </c>
      <c r="C6" s="161">
        <v>1626706705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58">
        <v>1776</v>
      </c>
      <c r="C7" s="161">
        <v>19123325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2"/>
      <c r="C8" s="163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58">
        <v>1184</v>
      </c>
      <c r="C9" s="159">
        <v>33587500.009999998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58">
        <v>1</v>
      </c>
      <c r="C10" s="159">
        <v>23250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158">
        <v>2</v>
      </c>
      <c r="C11" s="159"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58">
        <v>4</v>
      </c>
      <c r="C12" s="159">
        <v>1200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v>0</v>
      </c>
      <c r="C13" s="15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58">
        <v>0</v>
      </c>
      <c r="C14" s="158">
        <v>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v>0</v>
      </c>
      <c r="C16" s="158"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58">
        <v>0</v>
      </c>
      <c r="C17" s="15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162">
        <v>7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  <c r="B24" s="164"/>
      <c r="C24" s="164"/>
    </row>
    <row r="25" spans="1:32" x14ac:dyDescent="0.2">
      <c r="B25" s="198" t="s">
        <v>158</v>
      </c>
      <c r="C25" s="199"/>
      <c r="D25" s="85" t="s">
        <v>110</v>
      </c>
    </row>
    <row r="26" spans="1:32" x14ac:dyDescent="0.2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">
      <c r="A27" s="2"/>
      <c r="B27" s="166"/>
      <c r="C27" s="166"/>
    </row>
    <row r="28" spans="1:32" x14ac:dyDescent="0.2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58">
        <v>3029</v>
      </c>
      <c r="C29" s="158">
        <v>1755371946.1900001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58">
        <v>1995</v>
      </c>
      <c r="C30" s="158">
        <v>24524311.379999999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58">
        <v>1409</v>
      </c>
      <c r="C32" s="158">
        <v>113725513.07000001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58">
        <v>9</v>
      </c>
      <c r="C33" s="158">
        <v>705250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158">
        <v>0</v>
      </c>
      <c r="C34" s="158">
        <v>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58">
        <v>14</v>
      </c>
      <c r="C35" s="158">
        <v>68000</v>
      </c>
      <c r="D35" s="39" t="s">
        <v>101</v>
      </c>
      <c r="E35" s="39"/>
      <c r="F35" s="39"/>
      <c r="G35" s="39"/>
      <c r="H35" s="39"/>
      <c r="I35" s="39"/>
      <c r="J35" s="39"/>
    </row>
    <row r="36" spans="1:10" ht="76.5" x14ac:dyDescent="0.2">
      <c r="A36" s="6" t="s">
        <v>0</v>
      </c>
      <c r="B36" s="158">
        <v>102</v>
      </c>
      <c r="C36" s="158">
        <v>4422278</v>
      </c>
      <c r="D36" s="39" t="s">
        <v>102</v>
      </c>
      <c r="E36" s="39"/>
      <c r="F36" s="182" t="s">
        <v>159</v>
      </c>
      <c r="G36" s="39"/>
      <c r="H36" s="39"/>
      <c r="I36" s="39"/>
      <c r="J36" s="39"/>
    </row>
    <row r="37" spans="1:10" x14ac:dyDescent="0.2">
      <c r="A37" s="6" t="s">
        <v>13</v>
      </c>
      <c r="B37" s="158">
        <v>3</v>
      </c>
      <c r="C37" s="158">
        <v>7500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v>107</v>
      </c>
      <c r="C39" s="158">
        <v>161955.196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58">
        <v>0</v>
      </c>
      <c r="C40" s="158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  <c r="B44" s="164"/>
      <c r="C44" s="164"/>
    </row>
    <row r="45" spans="1:10" x14ac:dyDescent="0.2">
      <c r="B45" s="196" t="s">
        <v>158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5</v>
      </c>
      <c r="C49" s="92">
        <v>401000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5</v>
      </c>
      <c r="C51" s="92">
        <v>947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v>401</v>
      </c>
    </row>
    <row r="58" spans="1:4" s="2" customFormat="1" x14ac:dyDescent="0.2">
      <c r="A58" s="5" t="s">
        <v>122</v>
      </c>
      <c r="C58" s="94">
        <v>163303.196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6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4" t="s">
        <v>35</v>
      </c>
    </row>
    <row r="2" spans="1:32" x14ac:dyDescent="0.2">
      <c r="B2" s="196" t="s">
        <v>146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158">
        <f>'[2]Thrusday 02-15-01'!S9+'[2]Thrusday 02-15-01'!S10+-'[2]Thursday 02-08-01'!S9-'[2]Thursday 02-08-01'!S10</f>
        <v>14423</v>
      </c>
      <c r="C6" s="161">
        <f>'[2]Thrusday 02-15-01'!S67+'[2]Thrusday 02-15-01'!S68-'[2]Thursday 02-08-01'!S67-'[2]Thursday 02-08-01'!S68</f>
        <v>1547814272.2600002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158">
        <f>'[2]Thrusday 02-15-01'!S17+'[2]Thrusday 02-15-01'!S18-'[2]Thursday 02-08-01'!S17-'[2]Thursday 02-08-01'!S18</f>
        <v>2195</v>
      </c>
      <c r="C7" s="161">
        <f>'[2]Thrusday 02-15-01'!S75+'[2]Thrusday 02-15-01'!S76-'[2]Thursday 02-08-01'!S75-'[2]Thursday 02-08-01'!S76</f>
        <v>19115360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162"/>
      <c r="C8" s="163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158">
        <f>'[2]Thrusday 02-15-01'!S30+'[2]Thrusday 02-15-01'!S31+'[2]Thrusday 02-15-01'!S33-'[2]Thursday 02-08-01'!S30-'[2]Thursday 02-08-01'!S31-'[2]Thursday 02-08-01'!S33</f>
        <v>1567</v>
      </c>
      <c r="C9" s="159">
        <f>'[2]Thrusday 02-15-01'!S88+'[2]Thrusday 02-15-01'!S89+'[2]Thrusday 02-15-01'!S91-'[2]Thursday 02-08-01'!S88-'[2]Thursday 02-08-01'!S89-'[2]Thursday 02-08-01'!S91</f>
        <v>40310000.009999976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158">
        <f>'[2]Thrusday 02-15-01'!S34-'[2]Thursday 02-08-01'!S34</f>
        <v>3</v>
      </c>
      <c r="C10" s="159">
        <f>'[2]Thrusday 02-15-01'!S92-'[2]Thursday 02-08-01'!S92</f>
        <v>82750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158">
        <f>'[2]Thrusday 02-15-01'!S35-'[2]Thursday 02-08-01'!S35</f>
        <v>19</v>
      </c>
      <c r="C11" s="159">
        <f>'[2]Thrusday 02-15-01'!S93-'[2]Thursday 02-08-01'!S93</f>
        <v>825000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158">
        <f>'[2]Thrusday 02-15-01'!S39-'[2]Thursday 02-08-01'!S39</f>
        <v>10</v>
      </c>
      <c r="C12" s="159">
        <f>'[2]Thrusday 02-15-01'!S97-'[2]Thursday 02-08-01'!S97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f>'[2]Thrusday 02-15-01'!S48-'[2]Thursday 02-08-01'!S47</f>
        <v>0</v>
      </c>
      <c r="C13" s="159">
        <f>'[2]Thrusday 02-15-01'!S105-'[2]Thursday 02-08-01'!S105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158">
        <f>'[2]Thrusday 02-15-01'!S37-'[2]Thursday 02-08-01'!S37</f>
        <v>8</v>
      </c>
      <c r="C14" s="159">
        <f>'[2]Thrusday 02-15-01'!S95-'[2]Thursday 02-08-01'!S95</f>
        <v>10000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162"/>
      <c r="C15" s="163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f>'[2]Thrusday 02-15-01'!S38-'[2]Thursday 02-08-01'!S38</f>
        <v>0</v>
      </c>
      <c r="C16" s="159">
        <f>'[2]Thrusday 02-15-01'!S96-'[2]Thursday 02-08-01'!S96</f>
        <v>0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158">
        <f>'[2]Thrusday 02-15-01'!S44-'[2]Thursday 02-08-01'!S44</f>
        <v>0</v>
      </c>
      <c r="C17" s="159">
        <f>'[2]Thrusday 02-15-01'!S102-'[2]Thursday 02-08-01'!S101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158"/>
      <c r="C18" s="158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158"/>
      <c r="C19" s="158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162">
        <v>4</v>
      </c>
      <c r="C20" s="16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158"/>
      <c r="C21" s="15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158"/>
      <c r="C22" s="15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158"/>
      <c r="C23" s="15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  <c r="B24" s="164"/>
      <c r="C24" s="164"/>
    </row>
    <row r="25" spans="1:32" x14ac:dyDescent="0.2">
      <c r="B25" s="198" t="s">
        <v>146</v>
      </c>
      <c r="C25" s="199"/>
      <c r="D25" s="85" t="s">
        <v>110</v>
      </c>
    </row>
    <row r="26" spans="1:32" x14ac:dyDescent="0.2">
      <c r="A26" s="86" t="s">
        <v>111</v>
      </c>
      <c r="B26" s="165" t="s">
        <v>63</v>
      </c>
      <c r="C26" s="165" t="s">
        <v>112</v>
      </c>
      <c r="D26" s="88" t="s">
        <v>92</v>
      </c>
    </row>
    <row r="27" spans="1:32" x14ac:dyDescent="0.2">
      <c r="A27" s="2"/>
      <c r="B27" s="166"/>
      <c r="C27" s="166"/>
    </row>
    <row r="28" spans="1:32" x14ac:dyDescent="0.2">
      <c r="A28" s="5" t="s">
        <v>95</v>
      </c>
      <c r="B28" s="158"/>
      <c r="C28" s="158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158">
        <f>'[2]Thrusday 02-15-01'!T9+'[2]Thrusday 02-15-01'!T10-'[2]Thursday 02-08-01'!T9-'[2]Thursday 02-08-01'!T10</f>
        <v>2800</v>
      </c>
      <c r="C29" s="158">
        <f>'[2]Thrusday 02-15-01'!T67+'[2]Thrusday 02-15-01'!T68-'[2]Thursday 02-08-01'!T67-'[2]Thursday 02-08-01'!T68</f>
        <v>2702923729.9499989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158">
        <f>'[2]Thrusday 02-15-01'!T17+'[2]Thrusday 02-15-01'!T18-'[2]Thursday 02-08-01'!T17-'[2]Thursday 02-08-01'!T18</f>
        <v>2392</v>
      </c>
      <c r="C30" s="158">
        <f>'[2]Thrusday 02-15-01'!T75+'[2]Thrusday 02-15-01'!T76-'[2]Thursday 02-08-01'!T75-'[2]Thursday 02-08-01'!T76</f>
        <v>29975959.190000027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162"/>
      <c r="C31" s="158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158">
        <f>'[2]Thrusday 02-15-01'!T30+'[2]Thrusday 02-15-01'!T31+'[2]Thrusday 02-15-01'!T33-'[2]Thursday 02-08-01'!T30-'[2]Thursday 02-08-01'!T31-'[2]Thursday 02-08-01'!T33</f>
        <v>1786</v>
      </c>
      <c r="C32" s="158">
        <f>'[2]Thrusday 02-15-01'!T88+'[2]Thrusday 02-15-01'!T89+'[2]Thrusday 02-15-01'!T91-'[2]Thursday 02-08-01'!T88-'[2]Thursday 02-08-01'!T89-'[2]Thursday 02-08-01'!T91</f>
        <v>134484274.45999992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158">
        <f>'[2]Thrusday 02-15-01'!T34-'[2]Thursday 02-08-01'!T34</f>
        <v>13</v>
      </c>
      <c r="C33" s="158">
        <f>'[2]Thrusday 02-15-01'!T92-'[2]Thursday 02-08-01'!T92</f>
        <v>1827699.9600000009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158">
        <f>'[2]Thrusday 02-15-01'!T35-'[2]Thursday 02-08-01'!T35</f>
        <v>23</v>
      </c>
      <c r="C34" s="158">
        <f>'[2]Thrusday 02-15-01'!T93-'[2]Thursday 02-08-01'!T93</f>
        <v>1302500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158">
        <f>'[2]Thrusday 02-15-01'!T39-'[2]Thursday 02-08-01'!T39</f>
        <v>29</v>
      </c>
      <c r="C35" s="158">
        <f>'[2]Thrusday 02-15-01'!T97-'[2]Thursday 02-08-01'!T97</f>
        <v>140000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58">
        <f>'[2]Thrusday 02-15-01'!T48-'[2]Thursday 02-08-01'!T47</f>
        <v>122</v>
      </c>
      <c r="C36" s="158">
        <f>'[2]Thrusday 02-15-01'!T106-'[2]Thursday 02-08-01'!T105</f>
        <v>4975000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158">
        <f>'[2]Thrusday 02-15-01'!T37-'[2]Thursday 02-08-01'!T37</f>
        <v>12</v>
      </c>
      <c r="C37" s="158">
        <f>'[2]Thrusday 02-15-01'!T95-'[2]Thursday 02-08-01'!T95</f>
        <v>30000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162"/>
      <c r="C38" s="158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f>'[2]Thrusday 02-15-01'!T38-'[2]Thursday 02-08-01'!T38+34</f>
        <v>82</v>
      </c>
      <c r="C39" s="158">
        <v>9638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158">
        <f>'[2]Thrusday 02-15-01'!T44-'[2]Thursday 02-08-01'!T43</f>
        <v>1</v>
      </c>
      <c r="C40" s="158">
        <f>'[2]Thrusday 02-15-01'!T102-'[2]Thursday 02-08-01'!T101</f>
        <v>1270.5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158"/>
      <c r="C41" s="158"/>
      <c r="D41" s="39"/>
      <c r="E41" s="39"/>
      <c r="F41" s="39"/>
      <c r="G41" s="39"/>
      <c r="H41" s="39"/>
      <c r="I41" s="39"/>
      <c r="J41" s="39"/>
    </row>
    <row r="42" spans="1:10" x14ac:dyDescent="0.2">
      <c r="B42" s="158"/>
      <c r="C42" s="158"/>
      <c r="D42" s="39"/>
      <c r="E42" s="39"/>
      <c r="F42" s="39"/>
      <c r="G42" s="39"/>
      <c r="H42" s="39"/>
      <c r="I42" s="39"/>
      <c r="J42" s="39"/>
    </row>
    <row r="43" spans="1:10" x14ac:dyDescent="0.2">
      <c r="B43" s="158"/>
      <c r="C43" s="158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  <c r="B44" s="164"/>
      <c r="C44" s="164"/>
    </row>
    <row r="45" spans="1:10" x14ac:dyDescent="0.2">
      <c r="B45" s="196" t="s">
        <v>146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4</v>
      </c>
      <c r="C49" s="92">
        <v>374000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3</v>
      </c>
      <c r="C51" s="92">
        <v>680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374</v>
      </c>
    </row>
    <row r="58" spans="1:4" s="2" customFormat="1" x14ac:dyDescent="0.2">
      <c r="A58" s="5" t="s">
        <v>122</v>
      </c>
      <c r="C58" s="94">
        <f>C55+C51+C40+C39+C17+C16</f>
        <v>11962.5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4" t="s">
        <v>35</v>
      </c>
    </row>
    <row r="2" spans="1:32" x14ac:dyDescent="0.2">
      <c r="B2" s="196" t="s">
        <v>143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2">
        <f>'[1]Thrusday 02-08-01'!S67+'[1]Thrusday 02-08-01'!S68-'[1]Thursday 02-01-01'!S67-'[1]Thursday 02-01-01'!S68</f>
        <v>1917251550.2199991</v>
      </c>
      <c r="D6" s="39" t="s">
        <v>81</v>
      </c>
      <c r="E6" s="15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2">
        <f>'[1]Thrusday 02-08-01'!S75+'[1]Thrusday 02-08-01'!S76-'[1]Thursday 02-01-01'!S75-'[1]Thursday 02-01-01'!S76</f>
        <v>23577055</v>
      </c>
      <c r="D7" s="39" t="s">
        <v>82</v>
      </c>
      <c r="E7" s="155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89"/>
      <c r="C8" s="137"/>
      <c r="D8" s="39"/>
      <c r="E8" s="155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56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55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56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39">
        <f>'[1]Thrusday 02-08-01'!S35-'[1]Thursday 02-01-01'!S35</f>
        <v>2</v>
      </c>
      <c r="C11" s="156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56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57" t="s">
        <v>0</v>
      </c>
      <c r="B13" s="158">
        <f>'[1]Thrusday 02-08-01'!S47-'[1]Thursday 02-01-01'!S47</f>
        <v>0</v>
      </c>
      <c r="C13" s="156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56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89"/>
      <c r="C15" s="137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158">
        <f>'[1]Thrusday 02-08-01'!S38-'[1]Thursday 02-01-01'!S38+11</f>
        <v>11</v>
      </c>
      <c r="C16" s="159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56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89">
        <v>12</v>
      </c>
      <c r="C20" s="8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</row>
    <row r="25" spans="1:32" x14ac:dyDescent="0.2">
      <c r="B25" s="196" t="s">
        <v>143</v>
      </c>
      <c r="C25" s="197"/>
      <c r="D25" s="85" t="s">
        <v>110</v>
      </c>
    </row>
    <row r="26" spans="1:32" x14ac:dyDescent="0.2">
      <c r="A26" s="86" t="s">
        <v>111</v>
      </c>
      <c r="B26" s="87" t="s">
        <v>63</v>
      </c>
      <c r="C26" s="87" t="s">
        <v>112</v>
      </c>
      <c r="D26" s="88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8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58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8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158">
        <f>'[1]Thrusday 02-08-01'!T38-'[1]Thursday 02-01-01'!T38+25</f>
        <v>88</v>
      </c>
      <c r="C39" s="158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</row>
    <row r="45" spans="1:10" x14ac:dyDescent="0.2">
      <c r="B45" s="196" t="s">
        <v>143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7</v>
      </c>
      <c r="C49" s="92">
        <v>668000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5</v>
      </c>
      <c r="C51" s="92">
        <v>1130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668</v>
      </c>
    </row>
    <row r="58" spans="1:4" s="2" customFormat="1" x14ac:dyDescent="0.2">
      <c r="A58" s="5" t="s">
        <v>122</v>
      </c>
      <c r="C58" s="94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4" t="s">
        <v>35</v>
      </c>
    </row>
    <row r="2" spans="1:32" x14ac:dyDescent="0.2">
      <c r="B2" s="196" t="s">
        <v>128</v>
      </c>
      <c r="C2" s="197"/>
      <c r="D2" s="85" t="s">
        <v>110</v>
      </c>
    </row>
    <row r="3" spans="1:32" x14ac:dyDescent="0.2">
      <c r="A3" s="86" t="s">
        <v>111</v>
      </c>
      <c r="B3" s="87" t="s">
        <v>63</v>
      </c>
      <c r="C3" s="87" t="s">
        <v>112</v>
      </c>
      <c r="D3" s="88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9"/>
      <c r="C5" s="8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89"/>
      <c r="C8" s="137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38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38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113</v>
      </c>
      <c r="B11" s="39">
        <f>29-24</f>
        <v>5</v>
      </c>
      <c r="C11" s="138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38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38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38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89"/>
      <c r="C15" s="137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114</v>
      </c>
      <c r="B16" s="39">
        <v>5</v>
      </c>
      <c r="C16" s="138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38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115</v>
      </c>
      <c r="B20" s="89">
        <v>8</v>
      </c>
      <c r="C20" s="8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4" t="s">
        <v>30</v>
      </c>
    </row>
    <row r="25" spans="1:32" x14ac:dyDescent="0.2">
      <c r="B25" s="196" t="s">
        <v>128</v>
      </c>
      <c r="C25" s="197"/>
      <c r="D25" s="85" t="s">
        <v>110</v>
      </c>
    </row>
    <row r="26" spans="1:32" x14ac:dyDescent="0.2">
      <c r="A26" s="86" t="s">
        <v>111</v>
      </c>
      <c r="B26" s="87" t="s">
        <v>63</v>
      </c>
      <c r="C26" s="87" t="s">
        <v>112</v>
      </c>
      <c r="D26" s="88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113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114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4" t="s">
        <v>116</v>
      </c>
    </row>
    <row r="45" spans="1:10" x14ac:dyDescent="0.2">
      <c r="B45" s="196" t="s">
        <v>128</v>
      </c>
      <c r="C45" s="197"/>
      <c r="D45" s="85" t="s">
        <v>110</v>
      </c>
    </row>
    <row r="46" spans="1:10" x14ac:dyDescent="0.2">
      <c r="A46" s="86" t="s">
        <v>111</v>
      </c>
      <c r="B46" s="87" t="s">
        <v>63</v>
      </c>
      <c r="C46" s="87" t="s">
        <v>112</v>
      </c>
      <c r="D46" s="88" t="s">
        <v>92</v>
      </c>
    </row>
    <row r="48" spans="1:10" x14ac:dyDescent="0.2">
      <c r="A48" s="5" t="s">
        <v>33</v>
      </c>
      <c r="B48" s="92"/>
      <c r="C48" s="92"/>
    </row>
    <row r="49" spans="1:4" x14ac:dyDescent="0.2">
      <c r="A49" s="6" t="s">
        <v>39</v>
      </c>
      <c r="B49" s="92">
        <v>5</v>
      </c>
      <c r="C49" s="92">
        <v>286000</v>
      </c>
      <c r="D49" t="s">
        <v>117</v>
      </c>
    </row>
    <row r="50" spans="1:4" x14ac:dyDescent="0.2">
      <c r="A50" s="6" t="s">
        <v>40</v>
      </c>
      <c r="B50" s="92"/>
      <c r="C50" s="92"/>
    </row>
    <row r="51" spans="1:4" x14ac:dyDescent="0.2">
      <c r="A51" s="6" t="s">
        <v>42</v>
      </c>
      <c r="B51" s="92">
        <v>2</v>
      </c>
      <c r="C51" s="92">
        <v>440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121</v>
      </c>
      <c r="C55" s="93">
        <f>C49/1000</f>
        <v>286</v>
      </c>
    </row>
    <row r="58" spans="1:4" s="2" customFormat="1" x14ac:dyDescent="0.2">
      <c r="A58" s="5" t="s">
        <v>122</v>
      </c>
      <c r="C58" s="94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00" t="s">
        <v>48</v>
      </c>
      <c r="C1" s="200"/>
      <c r="D1" s="200"/>
      <c r="E1" s="200"/>
      <c r="F1" s="200"/>
      <c r="G1" s="200"/>
      <c r="H1" s="200"/>
      <c r="I1" s="200"/>
    </row>
    <row r="2" spans="1:9" x14ac:dyDescent="0.2">
      <c r="B2" s="201" t="s">
        <v>47</v>
      </c>
      <c r="C2" s="201"/>
      <c r="D2" s="201" t="s">
        <v>46</v>
      </c>
      <c r="E2" s="201"/>
      <c r="F2" s="201" t="s">
        <v>44</v>
      </c>
      <c r="G2" s="201"/>
      <c r="H2" s="201" t="s">
        <v>45</v>
      </c>
      <c r="I2" s="201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01" t="s">
        <v>47</v>
      </c>
      <c r="C34" s="201"/>
      <c r="D34" s="201" t="s">
        <v>46</v>
      </c>
      <c r="E34" s="201"/>
      <c r="F34" s="201" t="s">
        <v>44</v>
      </c>
      <c r="G34" s="201"/>
      <c r="H34" s="201" t="s">
        <v>45</v>
      </c>
      <c r="I34" s="201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0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0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0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Weekly Report</vt:lpstr>
      <vt:lpstr>Data</vt:lpstr>
      <vt:lpstr>EIM New Deals</vt:lpstr>
      <vt:lpstr>WE 2-22 EOL Data</vt:lpstr>
      <vt:lpstr>WE 2-28 EOL Data</vt:lpstr>
      <vt:lpstr>WE 2-15 EOL Data</vt:lpstr>
      <vt:lpstr>WE 2-8 EOL Data</vt:lpstr>
      <vt:lpstr>WE 2-1 EOL Data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2001-03-02T14:49:03Z</cp:lastPrinted>
  <dcterms:created xsi:type="dcterms:W3CDTF">2001-01-24T16:52:27Z</dcterms:created>
  <dcterms:modified xsi:type="dcterms:W3CDTF">2014-09-05T10:49:45Z</dcterms:modified>
</cp:coreProperties>
</file>