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28 EOL Data" sheetId="17" state="hidden" r:id="rId5"/>
    <sheet name="WE 3-7 EOL Data" sheetId="18" state="hidden" r:id="rId6"/>
    <sheet name="WE 2-15 EOL Data" sheetId="14" state="hidden" r:id="rId7"/>
    <sheet name="WE 2-8 EOL Data" sheetId="13" state="hidden" r:id="rId8"/>
    <sheet name="WE 3-14 EOL Data" sheetId="19" state="hidden" r:id="rId9"/>
    <sheet name="WE 3-21 EOL Data" sheetId="20" state="hidden" r:id="rId10"/>
    <sheet name="WE 3-28 EOL Data" sheetId="21" state="hidden" r:id="rId11"/>
    <sheet name="WE 4-4 EOL Data" sheetId="22" state="hidden" r:id="rId12"/>
    <sheet name="WE 2-1 EOL Data" sheetId="11" state="hidden" r:id="rId13"/>
    <sheet name="template from individuals" sheetId="3" state="hidden" r:id="rId14"/>
    <sheet name="template from eol" sheetId="10" state="hidden" r:id="rId15"/>
    <sheet name="Data People" sheetId="1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1" hidden="1">Data!$A$87:$G$111</definedName>
    <definedName name="DATARANGE">[3]DATA!$A$3:$Y$93</definedName>
    <definedName name="DATE">[3]DATA!$C$1</definedName>
    <definedName name="_xlnm.Print_Area" localSheetId="1">Data!$E$10:$V$79</definedName>
    <definedName name="_xlnm.Print_Area" localSheetId="2">'EIM New Deals'!$T$1:$AA$33</definedName>
    <definedName name="_xlnm.Print_Area" localSheetId="13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M12" i="7"/>
  <c r="M18" i="7" s="1"/>
  <c r="N12" i="7"/>
  <c r="O12" i="7"/>
  <c r="P12" i="7"/>
  <c r="T12" i="7"/>
  <c r="K13" i="7"/>
  <c r="M13" i="7"/>
  <c r="N13" i="7"/>
  <c r="O13" i="7"/>
  <c r="O20" i="7" s="1"/>
  <c r="P13" i="7"/>
  <c r="P20" i="7" s="1"/>
  <c r="Q13" i="7"/>
  <c r="R13" i="7"/>
  <c r="R20" i="7" s="1"/>
  <c r="S13" i="7"/>
  <c r="S20" i="7" s="1"/>
  <c r="M14" i="7"/>
  <c r="N14" i="7"/>
  <c r="O14" i="7"/>
  <c r="O21" i="7" s="1"/>
  <c r="P14" i="7"/>
  <c r="Q14" i="7"/>
  <c r="Q12" i="7" s="1"/>
  <c r="L12" i="9" s="1"/>
  <c r="R14" i="7"/>
  <c r="S14" i="7"/>
  <c r="F15" i="7"/>
  <c r="G15" i="7"/>
  <c r="H15" i="7"/>
  <c r="I15" i="7"/>
  <c r="K15" i="7"/>
  <c r="L15" i="7"/>
  <c r="M15" i="7"/>
  <c r="N15" i="7"/>
  <c r="O15" i="7"/>
  <c r="P15" i="7"/>
  <c r="S15" i="7"/>
  <c r="N13" i="9" s="1"/>
  <c r="T15" i="7"/>
  <c r="T18" i="7" s="1"/>
  <c r="M16" i="7"/>
  <c r="N16" i="7"/>
  <c r="O16" i="7"/>
  <c r="P16" i="7"/>
  <c r="Q16" i="7"/>
  <c r="Q20" i="7" s="1"/>
  <c r="R16" i="7"/>
  <c r="R15" i="7" s="1"/>
  <c r="M13" i="9" s="1"/>
  <c r="S16" i="7"/>
  <c r="M17" i="7"/>
  <c r="M21" i="7" s="1"/>
  <c r="N17" i="7"/>
  <c r="N21" i="7" s="1"/>
  <c r="O17" i="7"/>
  <c r="P17" i="7"/>
  <c r="P21" i="7" s="1"/>
  <c r="Q17" i="7"/>
  <c r="R17" i="7"/>
  <c r="R21" i="7" s="1"/>
  <c r="S17" i="7"/>
  <c r="P18" i="7"/>
  <c r="K14" i="9" s="1"/>
  <c r="M20" i="7"/>
  <c r="N20" i="7"/>
  <c r="T20" i="7"/>
  <c r="S21" i="7"/>
  <c r="T21" i="7"/>
  <c r="K22" i="7"/>
  <c r="L22" i="7"/>
  <c r="M22" i="7"/>
  <c r="N22" i="7"/>
  <c r="N42" i="7" s="1"/>
  <c r="N61" i="7" s="1"/>
  <c r="N64" i="7" s="1"/>
  <c r="N70" i="7" s="1"/>
  <c r="O22" i="7"/>
  <c r="O42" i="7" s="1"/>
  <c r="O61" i="7" s="1"/>
  <c r="O64" i="7" s="1"/>
  <c r="O70" i="7" s="1"/>
  <c r="P22" i="7"/>
  <c r="Q22" i="7"/>
  <c r="Q42" i="7" s="1"/>
  <c r="Q61" i="7" s="1"/>
  <c r="Q64" i="7" s="1"/>
  <c r="Q70" i="7" s="1"/>
  <c r="R22" i="7"/>
  <c r="R42" i="7" s="1"/>
  <c r="R61" i="7" s="1"/>
  <c r="R64" i="7" s="1"/>
  <c r="R70" i="7" s="1"/>
  <c r="S22" i="7"/>
  <c r="T22" i="7"/>
  <c r="F23" i="7"/>
  <c r="G23" i="7"/>
  <c r="H23" i="7"/>
  <c r="I23" i="7"/>
  <c r="J23" i="7"/>
  <c r="M23" i="7"/>
  <c r="N23" i="7"/>
  <c r="O23" i="7"/>
  <c r="P23" i="7"/>
  <c r="K16" i="9" s="1"/>
  <c r="R23" i="7"/>
  <c r="S23" i="7"/>
  <c r="N16" i="9" s="1"/>
  <c r="T23" i="7"/>
  <c r="M24" i="7"/>
  <c r="N24" i="7"/>
  <c r="O24" i="7"/>
  <c r="P24" i="7"/>
  <c r="Q24" i="7"/>
  <c r="Q23" i="7" s="1"/>
  <c r="L16" i="9" s="1"/>
  <c r="R24" i="7"/>
  <c r="S24" i="7"/>
  <c r="M25" i="7"/>
  <c r="N25" i="7"/>
  <c r="O25" i="7"/>
  <c r="P25" i="7"/>
  <c r="P38" i="7" s="1"/>
  <c r="K21" i="9" s="1"/>
  <c r="Q25" i="7"/>
  <c r="R25" i="7"/>
  <c r="S25" i="7"/>
  <c r="F26" i="7"/>
  <c r="G26" i="7"/>
  <c r="H26" i="7"/>
  <c r="I26" i="7"/>
  <c r="J26" i="7"/>
  <c r="M26" i="7"/>
  <c r="N26" i="7"/>
  <c r="O26" i="7"/>
  <c r="J17" i="9" s="1"/>
  <c r="P26" i="7"/>
  <c r="Q26" i="7"/>
  <c r="L17" i="9" s="1"/>
  <c r="R26" i="7"/>
  <c r="M17" i="9" s="1"/>
  <c r="T26" i="7"/>
  <c r="M27" i="7"/>
  <c r="N27" i="7"/>
  <c r="O27" i="7"/>
  <c r="P27" i="7"/>
  <c r="P40" i="7" s="1"/>
  <c r="Q27" i="7"/>
  <c r="R27" i="7"/>
  <c r="S27" i="7"/>
  <c r="S26" i="7" s="1"/>
  <c r="N17" i="9" s="1"/>
  <c r="M28" i="7"/>
  <c r="N28" i="7"/>
  <c r="O28" i="7"/>
  <c r="O38" i="7" s="1"/>
  <c r="J21" i="9" s="1"/>
  <c r="P28" i="7"/>
  <c r="Q28" i="7"/>
  <c r="R28" i="7"/>
  <c r="S28" i="7"/>
  <c r="F29" i="7"/>
  <c r="G29" i="7"/>
  <c r="H29" i="7"/>
  <c r="I29" i="7"/>
  <c r="M29" i="7"/>
  <c r="N29" i="7"/>
  <c r="O29" i="7"/>
  <c r="P29" i="7"/>
  <c r="K18" i="9" s="1"/>
  <c r="Q29" i="7"/>
  <c r="L18" i="9" s="1"/>
  <c r="T29" i="7"/>
  <c r="M30" i="7"/>
  <c r="N30" i="7"/>
  <c r="O30" i="7"/>
  <c r="P30" i="7"/>
  <c r="Q30" i="7"/>
  <c r="R30" i="7"/>
  <c r="R29" i="7" s="1"/>
  <c r="M18" i="9" s="1"/>
  <c r="S30" i="7"/>
  <c r="S29" i="7" s="1"/>
  <c r="N18" i="9" s="1"/>
  <c r="M31" i="7"/>
  <c r="N31" i="7"/>
  <c r="N41" i="7" s="1"/>
  <c r="O31" i="7"/>
  <c r="P31" i="7"/>
  <c r="Q31" i="7"/>
  <c r="R31" i="7"/>
  <c r="S31" i="7"/>
  <c r="F32" i="7"/>
  <c r="G32" i="7"/>
  <c r="H32" i="7"/>
  <c r="I32" i="7"/>
  <c r="M32" i="7"/>
  <c r="N32" i="7"/>
  <c r="O32" i="7"/>
  <c r="J19" i="9" s="1"/>
  <c r="P32" i="7"/>
  <c r="K19" i="9" s="1"/>
  <c r="T32" i="7"/>
  <c r="K33" i="7"/>
  <c r="M33" i="7"/>
  <c r="N33" i="7"/>
  <c r="N40" i="7" s="1"/>
  <c r="O33" i="7"/>
  <c r="P33" i="7"/>
  <c r="Q33" i="7"/>
  <c r="Q32" i="7" s="1"/>
  <c r="L19" i="9" s="1"/>
  <c r="R33" i="7"/>
  <c r="R32" i="7" s="1"/>
  <c r="M19" i="9" s="1"/>
  <c r="S33" i="7"/>
  <c r="S40" i="7" s="1"/>
  <c r="M34" i="7"/>
  <c r="M38" i="7" s="1"/>
  <c r="N34" i="7"/>
  <c r="O34" i="7"/>
  <c r="P34" i="7"/>
  <c r="Q34" i="7"/>
  <c r="R34" i="7"/>
  <c r="R41" i="7" s="1"/>
  <c r="S34" i="7"/>
  <c r="F35" i="7"/>
  <c r="G35" i="7"/>
  <c r="H35" i="7"/>
  <c r="I35" i="7"/>
  <c r="M35" i="7"/>
  <c r="N35" i="7"/>
  <c r="O35" i="7"/>
  <c r="J20" i="9" s="1"/>
  <c r="P35" i="7"/>
  <c r="T35" i="7"/>
  <c r="T38" i="7" s="1"/>
  <c r="M36" i="7"/>
  <c r="M40" i="7" s="1"/>
  <c r="N36" i="7"/>
  <c r="O36" i="7"/>
  <c r="O40" i="7" s="1"/>
  <c r="P36" i="7"/>
  <c r="Q36" i="7"/>
  <c r="Q35" i="7" s="1"/>
  <c r="L20" i="9" s="1"/>
  <c r="R36" i="7"/>
  <c r="R40" i="7" s="1"/>
  <c r="S36" i="7"/>
  <c r="K37" i="7"/>
  <c r="L37" i="7"/>
  <c r="M37" i="7"/>
  <c r="N37" i="7"/>
  <c r="N38" i="7" s="1"/>
  <c r="O37" i="7"/>
  <c r="P37" i="7"/>
  <c r="P41" i="7" s="1"/>
  <c r="Q37" i="7"/>
  <c r="Q41" i="7" s="1"/>
  <c r="R37" i="7"/>
  <c r="S37" i="7"/>
  <c r="S35" i="7" s="1"/>
  <c r="Q40" i="7"/>
  <c r="T40" i="7"/>
  <c r="O41" i="7"/>
  <c r="T41" i="7"/>
  <c r="K42" i="7"/>
  <c r="L42" i="7"/>
  <c r="M42" i="7"/>
  <c r="M61" i="7" s="1"/>
  <c r="M64" i="7" s="1"/>
  <c r="M70" i="7" s="1"/>
  <c r="P42" i="7"/>
  <c r="S42" i="7"/>
  <c r="T42" i="7"/>
  <c r="J43" i="7"/>
  <c r="K43" i="7"/>
  <c r="L43" i="7"/>
  <c r="M43" i="7"/>
  <c r="N43" i="7"/>
  <c r="O43" i="7"/>
  <c r="P43" i="7"/>
  <c r="T43" i="7"/>
  <c r="K44" i="7"/>
  <c r="K57" i="7" s="1"/>
  <c r="L44" i="7"/>
  <c r="L57" i="7" s="1"/>
  <c r="M44" i="7"/>
  <c r="N44" i="7"/>
  <c r="N57" i="7" s="1"/>
  <c r="O44" i="7"/>
  <c r="P44" i="7"/>
  <c r="Q44" i="7"/>
  <c r="Q57" i="7" s="1"/>
  <c r="R44" i="7"/>
  <c r="S44" i="7"/>
  <c r="S43" i="7" s="1"/>
  <c r="N23" i="9" s="1"/>
  <c r="K45" i="7"/>
  <c r="K58" i="7" s="1"/>
  <c r="L45" i="7"/>
  <c r="M45" i="7"/>
  <c r="N45" i="7"/>
  <c r="O45" i="7"/>
  <c r="O58" i="7" s="1"/>
  <c r="P45" i="7"/>
  <c r="P58" i="7" s="1"/>
  <c r="Q45" i="7"/>
  <c r="R45" i="7"/>
  <c r="R43" i="7" s="1"/>
  <c r="M23" i="9" s="1"/>
  <c r="S45" i="7"/>
  <c r="S58" i="7" s="1"/>
  <c r="J46" i="7"/>
  <c r="K46" i="7"/>
  <c r="L46" i="7"/>
  <c r="M46" i="7"/>
  <c r="N46" i="7"/>
  <c r="O46" i="7"/>
  <c r="P46" i="7"/>
  <c r="T46" i="7"/>
  <c r="K47" i="7"/>
  <c r="L47" i="7"/>
  <c r="M47" i="7"/>
  <c r="N47" i="7"/>
  <c r="O47" i="7"/>
  <c r="P47" i="7"/>
  <c r="Q47" i="7"/>
  <c r="R47" i="7"/>
  <c r="R57" i="7" s="1"/>
  <c r="S47" i="7"/>
  <c r="S46" i="7" s="1"/>
  <c r="N24" i="9" s="1"/>
  <c r="K48" i="7"/>
  <c r="L48" i="7"/>
  <c r="L58" i="7" s="1"/>
  <c r="M48" i="7"/>
  <c r="N48" i="7"/>
  <c r="O48" i="7"/>
  <c r="P48" i="7"/>
  <c r="Q48" i="7"/>
  <c r="Q58" i="7" s="1"/>
  <c r="R48" i="7"/>
  <c r="S48" i="7"/>
  <c r="J49" i="7"/>
  <c r="K49" i="7"/>
  <c r="L49" i="7"/>
  <c r="L55" i="7" s="1"/>
  <c r="M49" i="7"/>
  <c r="N49" i="7"/>
  <c r="O49" i="7"/>
  <c r="P49" i="7"/>
  <c r="S49" i="7"/>
  <c r="N25" i="9" s="1"/>
  <c r="T49" i="7"/>
  <c r="T55" i="7" s="1"/>
  <c r="K50" i="7"/>
  <c r="L50" i="7"/>
  <c r="M50" i="7"/>
  <c r="N50" i="7"/>
  <c r="O50" i="7"/>
  <c r="P50" i="7"/>
  <c r="Q50" i="7"/>
  <c r="Q49" i="7" s="1"/>
  <c r="L25" i="9" s="1"/>
  <c r="R50" i="7"/>
  <c r="R49" i="7" s="1"/>
  <c r="M25" i="9" s="1"/>
  <c r="S50" i="7"/>
  <c r="K51" i="7"/>
  <c r="L51" i="7"/>
  <c r="M51" i="7"/>
  <c r="N51" i="7"/>
  <c r="N55" i="7" s="1"/>
  <c r="O51" i="7"/>
  <c r="P51" i="7"/>
  <c r="Q51" i="7"/>
  <c r="R51" i="7"/>
  <c r="S51" i="7"/>
  <c r="J52" i="7"/>
  <c r="K52" i="7"/>
  <c r="L52" i="7"/>
  <c r="M52" i="7"/>
  <c r="N52" i="7"/>
  <c r="O52" i="7"/>
  <c r="P52" i="7"/>
  <c r="T52" i="7"/>
  <c r="K53" i="7"/>
  <c r="L53" i="7"/>
  <c r="M53" i="7"/>
  <c r="N53" i="7"/>
  <c r="O53" i="7"/>
  <c r="P53" i="7"/>
  <c r="Q53" i="7"/>
  <c r="Q52" i="7" s="1"/>
  <c r="L26" i="9" s="1"/>
  <c r="R53" i="7"/>
  <c r="S53" i="7"/>
  <c r="S52" i="7" s="1"/>
  <c r="N26" i="9" s="1"/>
  <c r="K54" i="7"/>
  <c r="K55" i="7" s="1"/>
  <c r="L54" i="7"/>
  <c r="M54" i="7"/>
  <c r="M55" i="7" s="1"/>
  <c r="N54" i="7"/>
  <c r="O54" i="7"/>
  <c r="P54" i="7"/>
  <c r="P55" i="7" s="1"/>
  <c r="K27" i="9" s="1"/>
  <c r="Q54" i="7"/>
  <c r="R54" i="7"/>
  <c r="R52" i="7" s="1"/>
  <c r="S54" i="7"/>
  <c r="O55" i="7"/>
  <c r="J27" i="9" s="1"/>
  <c r="M57" i="7"/>
  <c r="O57" i="7"/>
  <c r="P57" i="7"/>
  <c r="T57" i="7"/>
  <c r="M58" i="7"/>
  <c r="N58" i="7"/>
  <c r="T58" i="7"/>
  <c r="K61" i="7"/>
  <c r="L61" i="7"/>
  <c r="P61" i="7"/>
  <c r="S61" i="7"/>
  <c r="T61" i="7"/>
  <c r="F62" i="7"/>
  <c r="G62" i="7"/>
  <c r="H62" i="7"/>
  <c r="I62" i="7"/>
  <c r="J62" i="7"/>
  <c r="M62" i="7"/>
  <c r="N62" i="7"/>
  <c r="O62" i="7"/>
  <c r="P62" i="7"/>
  <c r="Q62" i="7"/>
  <c r="R62" i="7"/>
  <c r="U12" i="9" s="1"/>
  <c r="S62" i="7"/>
  <c r="T62" i="7"/>
  <c r="F63" i="7"/>
  <c r="G63" i="7"/>
  <c r="H63" i="7"/>
  <c r="I63" i="7"/>
  <c r="M63" i="7"/>
  <c r="N63" i="7"/>
  <c r="O63" i="7"/>
  <c r="P63" i="7"/>
  <c r="Q63" i="7"/>
  <c r="R63" i="7"/>
  <c r="S63" i="7"/>
  <c r="T63" i="7"/>
  <c r="K64" i="7"/>
  <c r="L64" i="7"/>
  <c r="L70" i="7" s="1"/>
  <c r="P64" i="7"/>
  <c r="S64" i="7"/>
  <c r="T64" i="7"/>
  <c r="T70" i="7" s="1"/>
  <c r="M65" i="7"/>
  <c r="N65" i="7"/>
  <c r="O65" i="7"/>
  <c r="P65" i="7"/>
  <c r="Q65" i="7"/>
  <c r="R65" i="7"/>
  <c r="U18" i="9" s="1"/>
  <c r="W18" i="9" s="1"/>
  <c r="S65" i="7"/>
  <c r="T65" i="7"/>
  <c r="K70" i="7"/>
  <c r="P70" i="7"/>
  <c r="S70" i="7"/>
  <c r="F71" i="7"/>
  <c r="G71" i="7"/>
  <c r="H71" i="7"/>
  <c r="I71" i="7"/>
  <c r="M71" i="7"/>
  <c r="N71" i="7"/>
  <c r="O71" i="7"/>
  <c r="P71" i="7"/>
  <c r="Q71" i="7"/>
  <c r="T15" i="9" s="1"/>
  <c r="R71" i="7"/>
  <c r="S71" i="7"/>
  <c r="V15" i="9" s="1"/>
  <c r="T71" i="7"/>
  <c r="F72" i="7"/>
  <c r="G72" i="7"/>
  <c r="H72" i="7"/>
  <c r="I72" i="7"/>
  <c r="M72" i="7"/>
  <c r="N72" i="7"/>
  <c r="O72" i="7"/>
  <c r="P72" i="7"/>
  <c r="Q72" i="7"/>
  <c r="R72" i="7"/>
  <c r="U16" i="9" s="1"/>
  <c r="W16" i="9" s="1"/>
  <c r="S72" i="7"/>
  <c r="T72" i="7"/>
  <c r="H73" i="7"/>
  <c r="I73" i="7"/>
  <c r="M73" i="7"/>
  <c r="N73" i="7"/>
  <c r="O73" i="7"/>
  <c r="P73" i="7"/>
  <c r="Q73" i="7"/>
  <c r="R73" i="7"/>
  <c r="S73" i="7"/>
  <c r="T73" i="7"/>
  <c r="L74" i="7"/>
  <c r="M74" i="7"/>
  <c r="N74" i="7"/>
  <c r="O74" i="7"/>
  <c r="P74" i="7"/>
  <c r="Q74" i="7"/>
  <c r="R74" i="7"/>
  <c r="S74" i="7"/>
  <c r="T74" i="7"/>
  <c r="J75" i="7"/>
  <c r="M75" i="7"/>
  <c r="N75" i="7"/>
  <c r="O75" i="7"/>
  <c r="P75" i="7"/>
  <c r="Q75" i="7"/>
  <c r="R75" i="7"/>
  <c r="S75" i="7"/>
  <c r="T75" i="7"/>
  <c r="E88" i="7"/>
  <c r="E96" i="7"/>
  <c r="E104" i="7"/>
  <c r="G46" i="1"/>
  <c r="G52" i="1"/>
  <c r="C55" i="10"/>
  <c r="C58" i="10" s="1"/>
  <c r="F65" i="7" s="1"/>
  <c r="E55" i="10"/>
  <c r="G55" i="10"/>
  <c r="G58" i="10" s="1"/>
  <c r="H65" i="7" s="1"/>
  <c r="I55" i="10"/>
  <c r="E58" i="10"/>
  <c r="G65" i="7" s="1"/>
  <c r="I58" i="10"/>
  <c r="I65" i="7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B73" i="3" s="1"/>
  <c r="H42" i="3"/>
  <c r="J42" i="3"/>
  <c r="B43" i="3"/>
  <c r="B74" i="3" s="1"/>
  <c r="C43" i="3"/>
  <c r="D43" i="3"/>
  <c r="E43" i="3"/>
  <c r="F43" i="3"/>
  <c r="F74" i="3" s="1"/>
  <c r="G43" i="3"/>
  <c r="H43" i="3"/>
  <c r="I43" i="3"/>
  <c r="I74" i="3" s="1"/>
  <c r="J43" i="3"/>
  <c r="J44" i="3"/>
  <c r="J45" i="3"/>
  <c r="J46" i="3"/>
  <c r="J47" i="3"/>
  <c r="J48" i="3"/>
  <c r="J49" i="3"/>
  <c r="B52" i="3"/>
  <c r="B68" i="3" s="1"/>
  <c r="C52" i="3"/>
  <c r="C68" i="3" s="1"/>
  <c r="D52" i="3"/>
  <c r="E52" i="3"/>
  <c r="F52" i="3"/>
  <c r="G52" i="3"/>
  <c r="H52" i="3"/>
  <c r="I52" i="3"/>
  <c r="B53" i="3"/>
  <c r="B69" i="3" s="1"/>
  <c r="C53" i="3"/>
  <c r="C69" i="3" s="1"/>
  <c r="D53" i="3"/>
  <c r="E53" i="3"/>
  <c r="F53" i="3"/>
  <c r="G53" i="3"/>
  <c r="H53" i="3"/>
  <c r="I53" i="3"/>
  <c r="B55" i="3"/>
  <c r="F49" i="7" s="1"/>
  <c r="C55" i="3"/>
  <c r="C71" i="3" s="1"/>
  <c r="D55" i="3"/>
  <c r="G49" i="7" s="1"/>
  <c r="E55" i="3"/>
  <c r="F55" i="3"/>
  <c r="H49" i="7" s="1"/>
  <c r="G55" i="3"/>
  <c r="H55" i="3"/>
  <c r="I49" i="7" s="1"/>
  <c r="I55" i="3"/>
  <c r="B56" i="3"/>
  <c r="B72" i="3" s="1"/>
  <c r="C56" i="3"/>
  <c r="D56" i="3"/>
  <c r="G43" i="7" s="1"/>
  <c r="E56" i="3"/>
  <c r="F56" i="3"/>
  <c r="H43" i="7" s="1"/>
  <c r="G56" i="3"/>
  <c r="H56" i="3"/>
  <c r="I43" i="7" s="1"/>
  <c r="I56" i="3"/>
  <c r="I72" i="3" s="1"/>
  <c r="J56" i="3"/>
  <c r="B57" i="3"/>
  <c r="F46" i="7" s="1"/>
  <c r="C57" i="3"/>
  <c r="D57" i="3"/>
  <c r="J57" i="3" s="1"/>
  <c r="E57" i="3"/>
  <c r="F57" i="3"/>
  <c r="H46" i="7" s="1"/>
  <c r="G57" i="3"/>
  <c r="H57" i="3"/>
  <c r="I46" i="7" s="1"/>
  <c r="I57" i="3"/>
  <c r="I73" i="3" s="1"/>
  <c r="B58" i="3"/>
  <c r="F52" i="7" s="1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D68" i="3"/>
  <c r="E68" i="3"/>
  <c r="F68" i="3"/>
  <c r="G68" i="3"/>
  <c r="H68" i="3"/>
  <c r="I68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D71" i="3"/>
  <c r="E71" i="3"/>
  <c r="F71" i="3"/>
  <c r="G71" i="3"/>
  <c r="H71" i="3"/>
  <c r="I71" i="3"/>
  <c r="C72" i="3"/>
  <c r="D72" i="3"/>
  <c r="E72" i="3"/>
  <c r="G72" i="3"/>
  <c r="H72" i="3"/>
  <c r="C73" i="3"/>
  <c r="D73" i="3"/>
  <c r="E73" i="3"/>
  <c r="G73" i="3"/>
  <c r="H73" i="3"/>
  <c r="C74" i="3"/>
  <c r="D74" i="3"/>
  <c r="E74" i="3"/>
  <c r="G74" i="3"/>
  <c r="H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J15" i="7" s="1"/>
  <c r="C7" i="11"/>
  <c r="J63" i="7" s="1"/>
  <c r="B9" i="11"/>
  <c r="C9" i="11"/>
  <c r="J71" i="7" s="1"/>
  <c r="B10" i="11"/>
  <c r="J29" i="7" s="1"/>
  <c r="C10" i="11"/>
  <c r="B11" i="11"/>
  <c r="C11" i="11"/>
  <c r="B12" i="11"/>
  <c r="J32" i="7" s="1"/>
  <c r="C12" i="11"/>
  <c r="J74" i="7" s="1"/>
  <c r="B14" i="11"/>
  <c r="J35" i="7" s="1"/>
  <c r="C14" i="11"/>
  <c r="J73" i="7" s="1"/>
  <c r="B29" i="11"/>
  <c r="J12" i="7" s="1"/>
  <c r="C29" i="11"/>
  <c r="B30" i="11"/>
  <c r="C30" i="11"/>
  <c r="B32" i="11"/>
  <c r="C32" i="11"/>
  <c r="B33" i="11"/>
  <c r="C33" i="11"/>
  <c r="J72" i="7" s="1"/>
  <c r="B34" i="11"/>
  <c r="C34" i="11"/>
  <c r="B35" i="11"/>
  <c r="C35" i="11"/>
  <c r="B36" i="11"/>
  <c r="C36" i="11"/>
  <c r="B37" i="11"/>
  <c r="C37" i="11"/>
  <c r="B39" i="11"/>
  <c r="C55" i="11"/>
  <c r="C58" i="11" s="1"/>
  <c r="J65" i="7" s="1"/>
  <c r="B6" i="14"/>
  <c r="L14" i="7" s="1"/>
  <c r="C6" i="14"/>
  <c r="B7" i="14"/>
  <c r="L17" i="7" s="1"/>
  <c r="C7" i="14"/>
  <c r="L63" i="7" s="1"/>
  <c r="B9" i="14"/>
  <c r="L26" i="7" s="1"/>
  <c r="C9" i="14"/>
  <c r="L71" i="7" s="1"/>
  <c r="B10" i="14"/>
  <c r="L29" i="7" s="1"/>
  <c r="C10" i="14"/>
  <c r="B11" i="14"/>
  <c r="C11" i="14"/>
  <c r="B12" i="14"/>
  <c r="L32" i="7" s="1"/>
  <c r="C12" i="14"/>
  <c r="B13" i="14"/>
  <c r="L23" i="7" s="1"/>
  <c r="C13" i="14"/>
  <c r="L75" i="7" s="1"/>
  <c r="B14" i="14"/>
  <c r="C14" i="14"/>
  <c r="L73" i="7" s="1"/>
  <c r="B16" i="14"/>
  <c r="C16" i="14"/>
  <c r="C58" i="14" s="1"/>
  <c r="L65" i="7" s="1"/>
  <c r="B17" i="14"/>
  <c r="C17" i="14"/>
  <c r="B29" i="14"/>
  <c r="L13" i="7" s="1"/>
  <c r="C29" i="14"/>
  <c r="L62" i="7" s="1"/>
  <c r="B30" i="14"/>
  <c r="L16" i="7" s="1"/>
  <c r="C30" i="14"/>
  <c r="B32" i="14"/>
  <c r="L27" i="7" s="1"/>
  <c r="C32" i="14"/>
  <c r="B33" i="14"/>
  <c r="L30" i="7" s="1"/>
  <c r="C33" i="14"/>
  <c r="B34" i="14"/>
  <c r="C34" i="14"/>
  <c r="L72" i="7" s="1"/>
  <c r="B35" i="14"/>
  <c r="L33" i="7" s="1"/>
  <c r="C35" i="14"/>
  <c r="B36" i="14"/>
  <c r="L24" i="7" s="1"/>
  <c r="C36" i="14"/>
  <c r="B37" i="14"/>
  <c r="L35" i="7" s="1"/>
  <c r="C37" i="14"/>
  <c r="B39" i="14"/>
  <c r="B40" i="14"/>
  <c r="C40" i="14"/>
  <c r="C55" i="14"/>
  <c r="B25" i="16"/>
  <c r="B45" i="16"/>
  <c r="C55" i="16"/>
  <c r="C58" i="16"/>
  <c r="B6" i="13"/>
  <c r="K14" i="7" s="1"/>
  <c r="C6" i="13"/>
  <c r="K62" i="7" s="1"/>
  <c r="B7" i="13"/>
  <c r="K17" i="7" s="1"/>
  <c r="C7" i="13"/>
  <c r="B9" i="13"/>
  <c r="K26" i="7" s="1"/>
  <c r="C9" i="13"/>
  <c r="K71" i="7" s="1"/>
  <c r="B10" i="13"/>
  <c r="K29" i="7" s="1"/>
  <c r="C10" i="13"/>
  <c r="K72" i="7" s="1"/>
  <c r="B11" i="13"/>
  <c r="K31" i="7" s="1"/>
  <c r="C11" i="13"/>
  <c r="B12" i="13"/>
  <c r="K32" i="7" s="1"/>
  <c r="C12" i="13"/>
  <c r="K74" i="7" s="1"/>
  <c r="B13" i="13"/>
  <c r="K25" i="7" s="1"/>
  <c r="C13" i="13"/>
  <c r="K75" i="7" s="1"/>
  <c r="B14" i="13"/>
  <c r="K35" i="7" s="1"/>
  <c r="C14" i="13"/>
  <c r="K73" i="7" s="1"/>
  <c r="B16" i="13"/>
  <c r="C16" i="13"/>
  <c r="B17" i="13"/>
  <c r="C17" i="13"/>
  <c r="B29" i="13"/>
  <c r="C29" i="13"/>
  <c r="B30" i="13"/>
  <c r="K16" i="7" s="1"/>
  <c r="C30" i="13"/>
  <c r="K63" i="7" s="1"/>
  <c r="B32" i="13"/>
  <c r="K27" i="7" s="1"/>
  <c r="C32" i="13"/>
  <c r="B33" i="13"/>
  <c r="K30" i="7" s="1"/>
  <c r="C33" i="13"/>
  <c r="B34" i="13"/>
  <c r="C34" i="13"/>
  <c r="B35" i="13"/>
  <c r="C35" i="13"/>
  <c r="B36" i="13"/>
  <c r="K24" i="7" s="1"/>
  <c r="C36" i="13"/>
  <c r="B37" i="13"/>
  <c r="K36" i="7" s="1"/>
  <c r="K40" i="7" s="1"/>
  <c r="C37" i="13"/>
  <c r="B39" i="13"/>
  <c r="C39" i="13"/>
  <c r="B40" i="13"/>
  <c r="C40" i="13"/>
  <c r="C55" i="13"/>
  <c r="C58" i="13" s="1"/>
  <c r="K65" i="7" s="1"/>
  <c r="J12" i="9"/>
  <c r="K12" i="9"/>
  <c r="R12" i="9"/>
  <c r="W12" i="9" s="1"/>
  <c r="S12" i="9"/>
  <c r="T12" i="9"/>
  <c r="V12" i="9"/>
  <c r="J13" i="9"/>
  <c r="K13" i="9"/>
  <c r="R13" i="9"/>
  <c r="W13" i="9" s="1"/>
  <c r="S13" i="9"/>
  <c r="T13" i="9"/>
  <c r="U13" i="9"/>
  <c r="V13" i="9"/>
  <c r="R15" i="9"/>
  <c r="S15" i="9"/>
  <c r="U15" i="9"/>
  <c r="J16" i="9"/>
  <c r="O16" i="9" s="1"/>
  <c r="M16" i="9"/>
  <c r="R16" i="9"/>
  <c r="S16" i="9"/>
  <c r="T16" i="9"/>
  <c r="V16" i="9"/>
  <c r="K17" i="9"/>
  <c r="R17" i="9"/>
  <c r="W17" i="9" s="1"/>
  <c r="S17" i="9"/>
  <c r="T17" i="9"/>
  <c r="U17" i="9"/>
  <c r="V17" i="9"/>
  <c r="J18" i="9"/>
  <c r="R18" i="9"/>
  <c r="S18" i="9"/>
  <c r="T18" i="9"/>
  <c r="V18" i="9"/>
  <c r="R19" i="9"/>
  <c r="W19" i="9" s="1"/>
  <c r="S19" i="9"/>
  <c r="T19" i="9"/>
  <c r="U19" i="9"/>
  <c r="V19" i="9"/>
  <c r="K20" i="9"/>
  <c r="R20" i="9"/>
  <c r="S20" i="9"/>
  <c r="T20" i="9"/>
  <c r="U20" i="9"/>
  <c r="V20" i="9"/>
  <c r="W20" i="9"/>
  <c r="R21" i="9"/>
  <c r="S21" i="9"/>
  <c r="W21" i="9" s="1"/>
  <c r="T21" i="9"/>
  <c r="U21" i="9"/>
  <c r="V21" i="9"/>
  <c r="R22" i="9"/>
  <c r="W22" i="9" s="1"/>
  <c r="S22" i="9"/>
  <c r="T22" i="9"/>
  <c r="U22" i="9"/>
  <c r="V22" i="9"/>
  <c r="J23" i="9"/>
  <c r="K23" i="9"/>
  <c r="J24" i="9"/>
  <c r="K24" i="9"/>
  <c r="J25" i="9"/>
  <c r="K25" i="9"/>
  <c r="J26" i="9"/>
  <c r="K26" i="9"/>
  <c r="Q55" i="7" l="1"/>
  <c r="L27" i="9" s="1"/>
  <c r="L20" i="7"/>
  <c r="O17" i="9"/>
  <c r="O26" i="9"/>
  <c r="W15" i="9"/>
  <c r="L18" i="7"/>
  <c r="L21" i="7"/>
  <c r="K21" i="7"/>
  <c r="O19" i="9"/>
  <c r="O25" i="9"/>
  <c r="O18" i="9"/>
  <c r="S55" i="7"/>
  <c r="N27" i="9" s="1"/>
  <c r="K20" i="7"/>
  <c r="N20" i="9"/>
  <c r="S38" i="7"/>
  <c r="N21" i="9" s="1"/>
  <c r="K41" i="7"/>
  <c r="M26" i="9"/>
  <c r="F43" i="7"/>
  <c r="K23" i="7"/>
  <c r="J55" i="3"/>
  <c r="L36" i="7"/>
  <c r="L40" i="7" s="1"/>
  <c r="L34" i="7"/>
  <c r="O18" i="7"/>
  <c r="J14" i="9" s="1"/>
  <c r="L12" i="7"/>
  <c r="F73" i="3"/>
  <c r="F72" i="3"/>
  <c r="M41" i="7"/>
  <c r="Q38" i="7"/>
  <c r="L21" i="9" s="1"/>
  <c r="K34" i="7"/>
  <c r="L31" i="7"/>
  <c r="N18" i="7"/>
  <c r="S12" i="7"/>
  <c r="N12" i="9" s="1"/>
  <c r="K12" i="7"/>
  <c r="K18" i="7" s="1"/>
  <c r="R46" i="7"/>
  <c r="M24" i="9" s="1"/>
  <c r="O24" i="9" s="1"/>
  <c r="R12" i="7"/>
  <c r="M12" i="9" s="1"/>
  <c r="O12" i="9" s="1"/>
  <c r="R58" i="7"/>
  <c r="Q46" i="7"/>
  <c r="L24" i="9" s="1"/>
  <c r="S41" i="7"/>
  <c r="K28" i="7"/>
  <c r="L25" i="7"/>
  <c r="L28" i="7"/>
  <c r="L38" i="7" s="1"/>
  <c r="Q21" i="7"/>
  <c r="Q15" i="7"/>
  <c r="L13" i="9" s="1"/>
  <c r="O13" i="9" s="1"/>
  <c r="S57" i="7"/>
  <c r="Q43" i="7"/>
  <c r="L23" i="9" s="1"/>
  <c r="O23" i="9" s="1"/>
  <c r="R35" i="7"/>
  <c r="S32" i="7"/>
  <c r="N19" i="9" s="1"/>
  <c r="B71" i="3"/>
  <c r="G46" i="7"/>
  <c r="L41" i="7" l="1"/>
  <c r="Q18" i="7"/>
  <c r="L14" i="9" s="1"/>
  <c r="R55" i="7"/>
  <c r="M27" i="9" s="1"/>
  <c r="M20" i="9"/>
  <c r="O20" i="9" s="1"/>
  <c r="R38" i="7"/>
  <c r="M21" i="9" s="1"/>
  <c r="S18" i="7"/>
  <c r="N14" i="9" s="1"/>
  <c r="K38" i="7"/>
  <c r="R18" i="7"/>
  <c r="M14" i="9" s="1"/>
</calcChain>
</file>

<file path=xl/sharedStrings.xml><?xml version="1.0" encoding="utf-8"?>
<sst xmlns="http://schemas.openxmlformats.org/spreadsheetml/2006/main" count="1475" uniqueCount="208">
  <si>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</si>
  <si>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</si>
  <si>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</si>
  <si>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</si>
  <si>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</si>
  <si>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</si>
  <si>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</si>
  <si>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</si>
  <si>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</si>
  <si>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</si>
  <si>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</si>
  <si>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</si>
  <si>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</si>
  <si>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</si>
  <si>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</si>
  <si>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</si>
  <si>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</si>
  <si>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</si>
  <si>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</si>
  <si>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</si>
  <si>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</si>
  <si>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</si>
  <si>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</si>
  <si>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</si>
  <si>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</si>
  <si>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</si>
  <si>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</si>
  <si>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</si>
  <si>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</si>
  <si>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</si>
  <si>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</si>
  <si>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</si>
  <si>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</si>
  <si>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</si>
  <si>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</si>
  <si>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</si>
  <si>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</si>
  <si>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</si>
  <si>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</si>
  <si>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</si>
  <si>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</si>
  <si>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</si>
  <si>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</si>
  <si>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</si>
  <si>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</si>
  <si>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</si>
  <si>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</si>
  <si>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</si>
  <si>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</si>
  <si>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</si>
  <si>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</si>
  <si>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</si>
  <si>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</si>
  <si>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</si>
  <si>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</si>
  <si>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</si>
  <si>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</si>
  <si>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</si>
  <si>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</si>
  <si>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</si>
  <si>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</si>
  <si>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</si>
  <si>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</si>
  <si>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</si>
  <si>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</si>
  <si>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</si>
  <si>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</si>
  <si>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</si>
  <si>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</si>
  <si>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</si>
  <si>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</si>
  <si>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</si>
  <si>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</si>
  <si>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</si>
  <si>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</si>
  <si>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</si>
  <si>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</si>
  <si>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</si>
  <si>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</si>
  <si>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</si>
  <si>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</si>
  <si>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</si>
  <si>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</si>
  <si>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</si>
  <si>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</si>
  <si>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</si>
  <si>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</si>
  <si>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</si>
  <si>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</si>
  <si>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</si>
  <si>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</si>
  <si>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</si>
  <si>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</si>
  <si>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</si>
  <si>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</si>
  <si>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</si>
  <si>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</si>
  <si>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</si>
  <si>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</si>
  <si>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</si>
  <si>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</si>
  <si>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</si>
  <si>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</si>
  <si>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</si>
  <si>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</si>
  <si>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</si>
  <si>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</si>
  <si>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</si>
  <si>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</si>
  <si>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</si>
  <si>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</si>
  <si>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</si>
  <si>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</si>
  <si>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</si>
  <si>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</si>
  <si>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</si>
  <si>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</si>
  <si>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</si>
  <si>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</si>
  <si>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</si>
  <si>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</si>
  <si>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</si>
  <si>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</si>
  <si>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</si>
  <si>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</si>
  <si>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</si>
  <si>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</si>
  <si>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</si>
  <si>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</si>
  <si>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</si>
  <si>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</si>
  <si>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</si>
  <si>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</si>
  <si>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</si>
  <si>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</si>
  <si>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</si>
  <si>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</si>
  <si>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</si>
  <si>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</si>
  <si>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</si>
  <si>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</si>
  <si>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</si>
  <si>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</si>
  <si>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</si>
  <si>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</si>
  <si>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</si>
  <si>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</si>
  <si>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</si>
  <si>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</si>
  <si>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</si>
  <si>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</si>
  <si>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</si>
  <si>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</si>
  <si>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</si>
  <si>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3/1-3/7</t>
  </si>
  <si>
    <t>Week ending 3/07</t>
  </si>
  <si>
    <t>Operational Risk:</t>
  </si>
  <si>
    <t>Commercialization of Services: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</si>
  <si>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</si>
  <si>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</si>
  <si>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</si>
  <si>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</si>
  <si>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</si>
  <si>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</si>
  <si>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r>
      <t xml:space="preserve">EIM Total* </t>
    </r>
    <r>
      <rPr>
        <b/>
        <sz val="10"/>
        <rFont val="Arial"/>
        <family val="2"/>
      </rPr>
      <t>(Tonne)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</si>
  <si>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</si>
  <si>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</si>
  <si>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</si>
  <si>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</si>
  <si>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</si>
  <si>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</si>
  <si>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</si>
  <si>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</si>
  <si>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</si>
  <si>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3/8-3/14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</si>
  <si>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</si>
  <si>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</si>
  <si>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</si>
  <si>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</si>
  <si>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</si>
  <si>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</si>
  <si>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</si>
  <si>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</si>
  <si>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</si>
  <si>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</si>
  <si>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</si>
  <si>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</si>
  <si>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</si>
  <si>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3/15-3/21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</si>
  <si>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</si>
  <si>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</si>
  <si>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</si>
  <si>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</si>
  <si>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</si>
  <si>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</si>
  <si>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</si>
  <si>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</si>
  <si>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 xml:space="preserve">-  HPL Divestiture - completed work on cash account amendment </t>
  </si>
  <si>
    <t xml:space="preserve">  and continued work on transition protocol.</t>
  </si>
  <si>
    <t>-  Entelligence analysis ongoing.</t>
  </si>
  <si>
    <t>-  Quarter end DPR / MPR.</t>
  </si>
  <si>
    <t>-  Denver, Calgary Doorstep Reviews completed.</t>
  </si>
  <si>
    <t>-  Origination presentation being drafted.</t>
  </si>
  <si>
    <t>-  Continuing work on pricing desk, revenue model, quantification</t>
  </si>
  <si>
    <t xml:space="preserve">  of start up costs, marketing tools / plan / staff.</t>
  </si>
  <si>
    <t>-  Meeting on Service Risks for SLA.</t>
  </si>
  <si>
    <t>3/22-3/28</t>
  </si>
  <si>
    <t>3/29-4/4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</si>
</sst>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165" fontId="6" fillId="0" borderId="6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6" xfId="0" applyFont="1" applyBorder="1" applyAlignment="1">
      <alignment horizontal="left"/>
    </xf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165" fontId="11" fillId="0" borderId="6" xfId="1" applyNumberFormat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7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/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165" fontId="11" fillId="0" borderId="6" xfId="1" applyNumberFormat="1" applyFont="1" applyBorder="1" applyAlignment="1">
      <alignment horizontal="left" indent="3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165" fontId="11" fillId="0" borderId="6" xfId="1" quotePrefix="1" applyNumberFormat="1" applyFont="1" applyBorder="1" applyAlignment="1">
      <alignment horizontal="left" indent="3"/>
    </xf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New Deal Trend</a:t>
            </a:r>
          </a:p>
        </c:rich>
      </c:tx>
      <c:layout>
        <c:manualLayout>
          <c:xMode val="edge"/>
          <c:yMode val="edge"/>
          <c:x val="0.33267162004763595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484196510592164"/>
          <c:y val="0.12788678328957157"/>
          <c:w val="0.86494621212385348"/>
          <c:h val="0.7463556532965159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8389033220342065E-2"/>
                  <c:y val="-2.55517465497714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4333051280527935E-2"/>
                  <c:y val="-2.638949970450199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228283331138853E-2"/>
                  <c:y val="-2.51481596635322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033421775784801"/>
                  <c:y val="-1.32463098368817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6278235818033853E-2"/>
                  <c:y val="-1.65797743229532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Data!$O$23:$S$23</c:f>
              <c:numCache>
                <c:formatCode>#,##0</c:formatCode>
                <c:ptCount val="5"/>
                <c:pt idx="0">
                  <c:v>174</c:v>
                </c:pt>
                <c:pt idx="1">
                  <c:v>596</c:v>
                </c:pt>
                <c:pt idx="2">
                  <c:v>306</c:v>
                </c:pt>
                <c:pt idx="3">
                  <c:v>552</c:v>
                </c:pt>
                <c:pt idx="4">
                  <c:v>537</c:v>
                </c:pt>
              </c:numCache>
            </c:numRef>
          </c:val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4537654410153866E-3"/>
                  <c:y val="5.3518452227674373E-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4225486450307763E-3"/>
                  <c:y val="-2.2777112246458175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Data!$O$26:$S$26</c:f>
              <c:numCache>
                <c:formatCode>#,##0</c:formatCode>
                <c:ptCount val="5"/>
                <c:pt idx="0">
                  <c:v>3101</c:v>
                </c:pt>
                <c:pt idx="1">
                  <c:v>3017</c:v>
                </c:pt>
                <c:pt idx="2">
                  <c:v>2897</c:v>
                </c:pt>
                <c:pt idx="3">
                  <c:v>2820</c:v>
                </c:pt>
                <c:pt idx="4">
                  <c:v>2992</c:v>
                </c:pt>
              </c:numCache>
            </c:numRef>
          </c:val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0291989246195655E-2"/>
                  <c:y val="-2.71625556977526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300773852990896E-2"/>
                  <c:y val="-2.09511802297380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2260772450211128E-2"/>
                  <c:y val="-2.6706813656198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0301940330310915E-2"/>
                  <c:y val="-1.416685502378017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632691657375847E-2"/>
                  <c:y val="-1.59376680346818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Data!$O$29:$S$29</c:f>
              <c:numCache>
                <c:formatCode>#,##0</c:formatCode>
                <c:ptCount val="5"/>
                <c:pt idx="0">
                  <c:v>36</c:v>
                </c:pt>
                <c:pt idx="1">
                  <c:v>20</c:v>
                </c:pt>
                <c:pt idx="2">
                  <c:v>33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0679508952944698E-2"/>
                  <c:y val="-1.81862032719446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719299256106513E-2"/>
                  <c:y val="-1.42015713938120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072691738558154E-2"/>
                  <c:y val="-5.81114528156517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766601842975765E-2"/>
                  <c:y val="-7.334782198388789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8881265209966E-2"/>
                  <c:y val="-7.174018544129884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Data!$O$32:$S$32</c:f>
              <c:numCache>
                <c:formatCode>#,##0</c:formatCode>
                <c:ptCount val="5"/>
                <c:pt idx="0">
                  <c:v>22</c:v>
                </c:pt>
                <c:pt idx="1">
                  <c:v>11</c:v>
                </c:pt>
                <c:pt idx="2">
                  <c:v>17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5822537629045452E-2"/>
                  <c:y val="-5.386147125463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83121639007302E-2"/>
                  <c:y val="-6.01944346180308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758831713988512E-2"/>
                  <c:y val="-4.71162152808092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799999594088409E-2"/>
                  <c:y val="-4.88872441660289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760209290926595E-2"/>
                  <c:y val="-5.94563957006226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Data!$O$35:$S$35</c:f>
              <c:numCache>
                <c:formatCode>#,##0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139632"/>
        <c:axId val="142140192"/>
        <c:axId val="0"/>
      </c:bar3DChart>
      <c:catAx>
        <c:axId val="1421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4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9632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4761006922659943E-2"/>
          <c:y val="0.93713757590882762"/>
          <c:w val="0.84075191248402548"/>
          <c:h val="5.2412616102283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644661479337897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287476135123667"/>
          <c:y val="0.11740426006911488"/>
          <c:w val="0.86933368830162983"/>
          <c:h val="0.773610213669703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9.3506266634357793E-4"/>
                  <c:y val="-1.6123293809852224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9748351476012216E-4"/>
                  <c:y val="-9.523368286491917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201469871791717E-3"/>
                  <c:y val="-2.5530221310723356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253283231166154E-4"/>
                  <c:y val="-1.4417117269546198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9950976696277989E-3"/>
                  <c:y val="-4.1932669259447941E-5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Data!$O$11:$S$11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Data!$O$12:$S$12</c:f>
              <c:numCache>
                <c:formatCode>#,##0</c:formatCode>
                <c:ptCount val="5"/>
                <c:pt idx="0">
                  <c:v>17309</c:v>
                </c:pt>
                <c:pt idx="1">
                  <c:v>17857</c:v>
                </c:pt>
                <c:pt idx="2">
                  <c:v>16695</c:v>
                </c:pt>
                <c:pt idx="3">
                  <c:v>20584</c:v>
                </c:pt>
                <c:pt idx="4">
                  <c:v>20385</c:v>
                </c:pt>
              </c:numCache>
            </c:numRef>
          </c:val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4.0124109824812848E-3"/>
                  <c:y val="-1.439125129887697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Data!$O$11:$S$11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Data!$O$15:$S$15</c:f>
              <c:numCache>
                <c:formatCode>#,##0</c:formatCode>
                <c:ptCount val="5"/>
                <c:pt idx="0">
                  <c:v>4415</c:v>
                </c:pt>
                <c:pt idx="1">
                  <c:v>4929</c:v>
                </c:pt>
                <c:pt idx="2">
                  <c:v>4773</c:v>
                </c:pt>
                <c:pt idx="3">
                  <c:v>4796</c:v>
                </c:pt>
                <c:pt idx="4">
                  <c:v>5262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143552"/>
        <c:axId val="142144112"/>
        <c:axId val="0"/>
      </c:bar3DChart>
      <c:catAx>
        <c:axId val="1421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4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43552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2689455330479"/>
          <c:y val="0.94342708984110168"/>
          <c:w val="0.24555211241321662"/>
          <c:h val="5.031611145819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New Deal Trend</a:t>
            </a:r>
          </a:p>
        </c:rich>
      </c:tx>
      <c:layout>
        <c:manualLayout>
          <c:xMode val="edge"/>
          <c:yMode val="edge"/>
          <c:x val="0.34524906344188422"/>
          <c:y val="2.7311762527999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415030731894926E-2"/>
          <c:y val="0.13025609821046097"/>
          <c:w val="0.91074321907945321"/>
          <c:h val="0.7584266363544582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4145386115452563E-3"/>
                  <c:y val="3.440658136440233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9095009065566231E-3"/>
                  <c:y val="-1.721552612373722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4516849726083967E-3"/>
                  <c:y val="4.02965435845492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Data!$O$43:$S$43</c:f>
              <c:numCache>
                <c:formatCode>#,##0</c:formatCode>
                <c:ptCount val="5"/>
                <c:pt idx="0">
                  <c:v>20</c:v>
                </c:pt>
                <c:pt idx="1">
                  <c:v>46</c:v>
                </c:pt>
                <c:pt idx="2">
                  <c:v>25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382918651107159E-2"/>
                  <c:y val="3.68377190546986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Data!$O$46:$S$46</c:f>
              <c:numCache>
                <c:formatCode>#,##0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40</c:v>
                </c:pt>
                <c:pt idx="3">
                  <c:v>32</c:v>
                </c:pt>
                <c:pt idx="4">
                  <c:v>30</c:v>
                </c:pt>
              </c:numCache>
            </c:numRef>
          </c:val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4145386115452563E-3"/>
                  <c:y val="-3.81153594599036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2014406247902194E-3"/>
                  <c:y val="-2.42103812722824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Data!$O$49:$S$49</c:f>
              <c:numCache>
                <c:formatCode>#,##0</c:formatCode>
                <c:ptCount val="5"/>
                <c:pt idx="0">
                  <c:v>84</c:v>
                </c:pt>
                <c:pt idx="1">
                  <c:v>80</c:v>
                </c:pt>
                <c:pt idx="2">
                  <c:v>94</c:v>
                </c:pt>
                <c:pt idx="3">
                  <c:v>123</c:v>
                </c:pt>
                <c:pt idx="4">
                  <c:v>145</c:v>
                </c:pt>
              </c:numCache>
            </c:numRef>
          </c:val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8351613958065893E-2"/>
                  <c:y val="-5.0489857178248054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12270599109178E-2"/>
                  <c:y val="-6.7309061966200345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846576253077177E-2"/>
                  <c:y val="-6.4163687906022726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8633478266322112E-2"/>
                  <c:y val="-4.9536190302688854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3357140358690853E-2"/>
                  <c:y val="-5.3361362959653547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Data!$O$52:$S$52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754800"/>
        <c:axId val="143755360"/>
        <c:axId val="0"/>
      </c:bar3DChart>
      <c:catAx>
        <c:axId val="14375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4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008699239349421"/>
          <c:y val="0.94330625962091896"/>
          <c:w val="0.5694625356771309"/>
          <c:h val="5.0421715436307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945459318473196"/>
          <c:y val="1.886854179682203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4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225310969266246E-2"/>
          <c:y val="8.3860185763653478E-2"/>
          <c:w val="0.89486969892120571"/>
          <c:h val="0.813443801907438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67196166159928"/>
                  <c:y val="0.16352736223912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929649338254142"/>
                  <c:y val="0.2536770619350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596845504414067"/>
                  <c:y val="0.28093162230823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057717678486374"/>
                  <c:y val="7.96671764754708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5121751848602489"/>
                  <c:y val="0.1174042600691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Data!$O$61:$S$61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Data!$O$62:$S$62</c:f>
              <c:numCache>
                <c:formatCode>#,##0</c:formatCode>
                <c:ptCount val="5"/>
                <c:pt idx="0">
                  <c:v>4310.0659028599994</c:v>
                </c:pt>
                <c:pt idx="1">
                  <c:v>3630.7007905600003</c:v>
                </c:pt>
                <c:pt idx="2">
                  <c:v>3471.9734751599999</c:v>
                </c:pt>
                <c:pt idx="3">
                  <c:v>4935.3578799200013</c:v>
                </c:pt>
                <c:pt idx="4">
                  <c:v>4600.9169952699995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757600"/>
        <c:axId val="143758160"/>
        <c:axId val="0"/>
      </c:bar3DChart>
      <c:catAx>
        <c:axId val="1437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5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5760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389727263086554"/>
          <c:y val="0.94552359448519296"/>
          <c:w val="0.5734309157166928"/>
          <c:h val="4.6123102170009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449654406782917"/>
          <c:y val="3.9917191387076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26455216728602"/>
          <c:y val="0.10504524049230723"/>
          <c:w val="0.86175011433743065"/>
          <c:h val="0.796242922931688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237037303420045"/>
                  <c:y val="0.60085877561599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670411576831511"/>
                  <c:y val="0.57984972751753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702971843574407"/>
                  <c:y val="0.54623525055999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136346116985879"/>
                  <c:y val="0.565143393848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2567685373725908"/>
                  <c:y val="0.55463886979938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Data!$O$71:$S$71</c:f>
              <c:numCache>
                <c:formatCode>#,##0</c:formatCode>
                <c:ptCount val="5"/>
                <c:pt idx="0">
                  <c:v>163597.30816000002</c:v>
                </c:pt>
                <c:pt idx="1">
                  <c:v>183852.27507000003</c:v>
                </c:pt>
                <c:pt idx="2">
                  <c:v>210839.72176999995</c:v>
                </c:pt>
                <c:pt idx="3">
                  <c:v>193742.82989000002</c:v>
                </c:pt>
                <c:pt idx="4">
                  <c:v>195484.89110000004</c:v>
                </c:pt>
              </c:numCache>
            </c:numRef>
          </c:val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457794473468639"/>
                  <c:y val="0.34034657919507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428994773687725"/>
                  <c:y val="0.281521244519383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921693996951575"/>
                  <c:y val="0.20378776655507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5954254263694465"/>
                  <c:y val="0.26051219642092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0784372510431643"/>
                  <c:y val="0.26681491085046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Data!$O$72:$S$72</c:f>
              <c:numCache>
                <c:formatCode>#,##0</c:formatCode>
                <c:ptCount val="5"/>
                <c:pt idx="0">
                  <c:v>2748.7000200000002</c:v>
                </c:pt>
                <c:pt idx="1">
                  <c:v>1955.00008</c:v>
                </c:pt>
                <c:pt idx="2">
                  <c:v>1257.95</c:v>
                </c:pt>
                <c:pt idx="3">
                  <c:v>3280.0030000000002</c:v>
                </c:pt>
                <c:pt idx="4">
                  <c:v>1233</c:v>
                </c:pt>
              </c:numCache>
            </c:numRef>
          </c:val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048840400114344"/>
                  <c:y val="0.315135721476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907936565018581"/>
                  <c:y val="0.25841129161107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711111910260135"/>
                  <c:y val="0.17227419440738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743672177003025"/>
                  <c:y val="0.22059500503384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776232443745926"/>
                  <c:y val="0.22059500503384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Data!$O$73:$S$73</c:f>
              <c:numCache>
                <c:formatCode>#,##0</c:formatCode>
                <c:ptCount val="5"/>
                <c:pt idx="0">
                  <c:v>5.2</c:v>
                </c:pt>
                <c:pt idx="1">
                  <c:v>32.85</c:v>
                </c:pt>
                <c:pt idx="2">
                  <c:v>72.05</c:v>
                </c:pt>
                <c:pt idx="3">
                  <c:v>101.95</c:v>
                </c:pt>
                <c:pt idx="4">
                  <c:v>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762080"/>
        <c:axId val="143762640"/>
        <c:axId val="0"/>
      </c:bar3DChart>
      <c:catAx>
        <c:axId val="1437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6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2080"/>
        <c:crosses val="autoZero"/>
        <c:crossBetween val="between"/>
        <c:majorUnit val="30000"/>
        <c:minorUnit val="424.33944353999988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6175011433743065E-2"/>
          <c:y val="0.93280173557168833"/>
          <c:w val="0.88179081467085929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5715420356056987"/>
          <c:y val="4.2018096196922892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97235128576134"/>
          <c:y val="0.10714614530215338"/>
          <c:w val="0.8631226586047106"/>
          <c:h val="0.787839303692304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Data!$E$65</c:f>
              <c:strCache>
                <c:ptCount val="1"/>
                <c:pt idx="0">
                  <c:v>Total EIM (Tonne)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59291176050401"/>
                  <c:y val="0.5105198687926132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120163350122707"/>
                  <c:y val="0.56934520346830519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207912490567407"/>
                  <c:y val="0.1533660511187685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875108656727333"/>
                  <c:y val="0.394970104251075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1351790811018698"/>
                  <c:y val="0.31513572147692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Data!$O$64:$S$64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Data!$O$65:$S$65</c:f>
              <c:numCache>
                <c:formatCode>0</c:formatCode>
                <c:ptCount val="5"/>
                <c:pt idx="0">
                  <c:v>120983.16</c:v>
                </c:pt>
                <c:pt idx="1">
                  <c:v>92583.55</c:v>
                </c:pt>
                <c:pt idx="2">
                  <c:v>275762.31</c:v>
                </c:pt>
                <c:pt idx="3">
                  <c:v>169228.08</c:v>
                </c:pt>
                <c:pt idx="4">
                  <c:v>203727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764880"/>
        <c:axId val="143765440"/>
        <c:axId val="0"/>
      </c:bar3DChart>
      <c:catAx>
        <c:axId val="14376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6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4880"/>
        <c:crosses val="autoZero"/>
        <c:crossBetween val="between"/>
        <c:minorUnit val="551.5246200000000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86962391662689"/>
          <c:y val="0.94750806924061126"/>
          <c:w val="0.35517001354078892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55842828736859"/>
          <c:y val="1.890814328861530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5822197833288169E-2"/>
          <c:y val="8.8238002013538083E-2"/>
          <c:w val="0.91601411976972469"/>
          <c:h val="0.80884835179076575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23537874764278"/>
                  <c:y val="0.43488729563815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837226031510782"/>
                  <c:y val="0.4117773427298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641064470239517"/>
                  <c:y val="0.43908910525784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879376922030456"/>
                  <c:y val="0.4579972485464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707839655803621"/>
                  <c:y val="0.42648367639876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Data!$O$61:$S$61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Data!$O$63:$S$63</c:f>
              <c:numCache>
                <c:formatCode>#,##0</c:formatCode>
                <c:ptCount val="5"/>
                <c:pt idx="0">
                  <c:v>49.601260310000001</c:v>
                </c:pt>
                <c:pt idx="1">
                  <c:v>52.895417969999997</c:v>
                </c:pt>
                <c:pt idx="2">
                  <c:v>49.577375480000008</c:v>
                </c:pt>
                <c:pt idx="3">
                  <c:v>47.200591540000005</c:v>
                </c:pt>
                <c:pt idx="4">
                  <c:v>51.522265300000015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767680"/>
        <c:axId val="143768240"/>
        <c:axId val="0"/>
      </c:bar3DChart>
      <c:catAx>
        <c:axId val="1437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6824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7680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000832799084211"/>
          <c:y val="0.94540716443076511"/>
          <c:w val="0.59223284253568331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New Deal Trend</a:t>
            </a:r>
          </a:p>
        </c:rich>
      </c:tx>
      <c:layout>
        <c:manualLayout>
          <c:xMode val="edge"/>
          <c:yMode val="edge"/>
          <c:x val="0.33471274601886658"/>
          <c:y val="2.71407047367787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758131278076111"/>
          <c:y val="0.12944028412925271"/>
          <c:w val="0.84602240098020265"/>
          <c:h val="0.759939732629806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7.7879934167715548E-4"/>
                  <c:y val="-1.37968650204711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0109523911193712E-3"/>
                  <c:y val="-5.981935067753574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6940141083289255E-3"/>
                  <c:y val="-3.524155865253897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Data!$O$21:$S$21</c:f>
              <c:numCache>
                <c:formatCode>_(* #,##0_);_(* \(#,##0\);_(* "-"??_);_(@_)</c:formatCode>
                <c:ptCount val="5"/>
                <c:pt idx="0">
                  <c:v>16422</c:v>
                </c:pt>
                <c:pt idx="1">
                  <c:v>17689</c:v>
                </c:pt>
                <c:pt idx="2">
                  <c:v>16389</c:v>
                </c:pt>
                <c:pt idx="3">
                  <c:v>18961</c:v>
                </c:pt>
                <c:pt idx="4">
                  <c:v>19646</c:v>
                </c:pt>
              </c:numCache>
            </c:numRef>
          </c:val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3836614839991008E-3"/>
                  <c:y val="-7.321540601250897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734132167956552E-3"/>
                  <c:y val="-6.56608829711363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546942084796685E-3"/>
                  <c:y val="-7.74329950796021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6961176453144109E-3"/>
                  <c:y val="-1.23296447440938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Data!$O$41:$S$41</c:f>
              <c:numCache>
                <c:formatCode>_(* #,##0_);_(* \(#,##0\);_(* "-"??_);_(@_)</c:formatCode>
                <c:ptCount val="5"/>
                <c:pt idx="0">
                  <c:v>1359</c:v>
                </c:pt>
                <c:pt idx="1">
                  <c:v>1340</c:v>
                </c:pt>
                <c:pt idx="2">
                  <c:v>1322</c:v>
                </c:pt>
                <c:pt idx="3">
                  <c:v>1091</c:v>
                </c:pt>
                <c:pt idx="4">
                  <c:v>1142</c:v>
                </c:pt>
              </c:numCache>
            </c:numRef>
          </c:val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3796581119705831E-2"/>
                  <c:y val="-4.1796141988778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405266704358497E-2"/>
                  <c:y val="-3.865180025245151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641888819051489E-2"/>
                  <c:y val="-3.32069700115069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141780851131614E-2"/>
                  <c:y val="-3.30280695516512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9592212684079078E-2"/>
                  <c:y val="-4.33993011672897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Data!$O$58:$S$58</c:f>
              <c:numCache>
                <c:formatCode>_(* #,##0_);_(* \(#,##0\);_(* "-"??_);_(@_)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8</c:v>
                </c:pt>
                <c:pt idx="3">
                  <c:v>21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1751856"/>
        <c:axId val="231752416"/>
        <c:axId val="0"/>
      </c:bar3DChart>
      <c:catAx>
        <c:axId val="23175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5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5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51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77286239286867"/>
          <c:y val="0.94366142623261651"/>
          <c:w val="0.58934084728475289"/>
          <c:h val="5.0105916437130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0103856"/>
        <c:axId val="140104416"/>
        <c:axId val="0"/>
      </c:bar3DChart>
      <c:catAx>
        <c:axId val="14010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4416"/>
        <c:crosses val="autoZero"/>
        <c:auto val="1"/>
        <c:lblAlgn val="ctr"/>
        <c:lblOffset val="100"/>
        <c:tickMarkSkip val="1"/>
        <c:noMultiLvlLbl val="0"/>
      </c:catAx>
      <c:valAx>
        <c:axId val="1401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30</xdr:row>
      <xdr:rowOff>0</xdr:rowOff>
    </xdr:from>
    <xdr:to>
      <xdr:col>16</xdr:col>
      <xdr:colOff>1762125</xdr:colOff>
      <xdr:row>58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561975</xdr:colOff>
      <xdr:row>58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9525</xdr:rowOff>
    </xdr:from>
    <xdr:to>
      <xdr:col>23</xdr:col>
      <xdr:colOff>19050</xdr:colOff>
      <xdr:row>58</xdr:row>
      <xdr:rowOff>9525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59</xdr:row>
      <xdr:rowOff>0</xdr:rowOff>
    </xdr:from>
    <xdr:to>
      <xdr:col>5</xdr:col>
      <xdr:colOff>561975</xdr:colOff>
      <xdr:row>87</xdr:row>
      <xdr:rowOff>9525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59</xdr:row>
      <xdr:rowOff>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5150" y="66675"/>
          <a:ext cx="771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59</xdr:row>
      <xdr:rowOff>9525</xdr:rowOff>
    </xdr:from>
    <xdr:to>
      <xdr:col>11</xdr:col>
      <xdr:colOff>190500</xdr:colOff>
      <xdr:row>87</xdr:row>
      <xdr:rowOff>9525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638175</xdr:colOff>
      <xdr:row>30</xdr:row>
      <xdr:rowOff>0</xdr:rowOff>
    </xdr:from>
    <xdr:to>
      <xdr:col>11</xdr:col>
      <xdr:colOff>200025</xdr:colOff>
      <xdr:row>58</xdr:row>
      <xdr:rowOff>28575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93"/>
  <sheetViews>
    <sheetView tabSelected="1" zoomScale="75" workbookViewId="0">
      <selection activeCell="F3" sqref="F3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24.140625" customWidth="1"/>
    <col min="10" max="13" width="12.28515625" customWidth="1"/>
    <col min="14" max="14" width="11.42578125" customWidth="1"/>
    <col min="15" max="15" width="10.28515625" bestFit="1" customWidth="1"/>
    <col min="16" max="16" width="2.28515625" customWidth="1"/>
    <col min="17" max="17" width="26.7109375" customWidth="1"/>
    <col min="18" max="20" width="12.42578125" customWidth="1"/>
    <col min="21" max="21" width="12.28515625" customWidth="1"/>
    <col min="22" max="22" width="11.570312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188" t="s">
        <v>63</v>
      </c>
      <c r="K8" s="188"/>
      <c r="L8" s="188"/>
      <c r="M8" s="188"/>
      <c r="N8" s="188"/>
      <c r="O8" s="189"/>
      <c r="P8" s="41"/>
      <c r="Q8" s="38"/>
      <c r="R8" s="188" t="s">
        <v>137</v>
      </c>
      <c r="S8" s="188"/>
      <c r="T8" s="188"/>
      <c r="U8" s="188"/>
      <c r="V8" s="188"/>
      <c r="W8" s="189"/>
    </row>
    <row r="9" spans="1:23" ht="15.75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5" x14ac:dyDescent="0.25">
      <c r="A10" s="140" t="s">
        <v>156</v>
      </c>
      <c r="B10" s="141"/>
      <c r="C10" s="141"/>
      <c r="D10" s="141"/>
      <c r="E10" s="43"/>
      <c r="F10" s="43"/>
      <c r="G10" s="44"/>
      <c r="H10" s="45"/>
      <c r="I10" s="46"/>
      <c r="J10" s="132" t="s">
        <v>154</v>
      </c>
      <c r="K10" s="132" t="s">
        <v>174</v>
      </c>
      <c r="L10" s="132" t="s">
        <v>188</v>
      </c>
      <c r="M10" s="132" t="s">
        <v>206</v>
      </c>
      <c r="N10" s="132" t="s">
        <v>207</v>
      </c>
      <c r="O10" s="82" t="s">
        <v>31</v>
      </c>
      <c r="P10" s="47"/>
      <c r="Q10" s="46"/>
      <c r="R10" s="132" t="s">
        <v>154</v>
      </c>
      <c r="S10" s="132" t="s">
        <v>174</v>
      </c>
      <c r="T10" s="132" t="s">
        <v>188</v>
      </c>
      <c r="U10" s="132" t="s">
        <v>206</v>
      </c>
      <c r="V10" s="132" t="s">
        <v>207</v>
      </c>
      <c r="W10" s="82" t="s">
        <v>31</v>
      </c>
    </row>
    <row r="11" spans="1:23" ht="16.5" x14ac:dyDescent="0.25">
      <c r="A11" s="173" t="s">
        <v>197</v>
      </c>
      <c r="B11" s="142"/>
      <c r="C11" s="139"/>
      <c r="D11" s="139"/>
      <c r="E11" s="35"/>
      <c r="F11" s="35"/>
      <c r="G11" s="36"/>
      <c r="H11" s="41"/>
      <c r="I11" s="48" t="s">
        <v>95</v>
      </c>
      <c r="O11" s="36"/>
      <c r="P11" s="41"/>
      <c r="Q11" s="131" t="s">
        <v>135</v>
      </c>
      <c r="W11" s="36"/>
    </row>
    <row r="12" spans="1:23" s="16" customFormat="1" ht="16.5" x14ac:dyDescent="0.25">
      <c r="A12" s="186" t="s">
        <v>198</v>
      </c>
      <c r="B12" s="133"/>
      <c r="C12" s="133"/>
      <c r="D12" s="133"/>
      <c r="E12" s="49"/>
      <c r="F12" s="49"/>
      <c r="G12" s="50"/>
      <c r="H12" s="51"/>
      <c r="I12" s="52" t="s">
        <v>64</v>
      </c>
      <c r="J12" s="133">
        <f>Data!O12</f>
        <v>17309</v>
      </c>
      <c r="K12" s="133">
        <f>Data!P12</f>
        <v>17857</v>
      </c>
      <c r="L12" s="133">
        <f>Data!Q12</f>
        <v>16695</v>
      </c>
      <c r="M12" s="133">
        <f>Data!R12</f>
        <v>20584</v>
      </c>
      <c r="N12" s="133">
        <f>Data!S12</f>
        <v>20385</v>
      </c>
      <c r="O12" s="134">
        <f>SUM(J12:N12)</f>
        <v>92830</v>
      </c>
      <c r="P12" s="51"/>
      <c r="Q12" s="52" t="s">
        <v>161</v>
      </c>
      <c r="R12" s="136">
        <f>Data!O62</f>
        <v>4310.0659028599994</v>
      </c>
      <c r="S12" s="136">
        <f>Data!P62</f>
        <v>3630.7007905600003</v>
      </c>
      <c r="T12" s="136">
        <f>Data!Q62</f>
        <v>3471.9734751599999</v>
      </c>
      <c r="U12" s="136">
        <f>Data!R62</f>
        <v>4935.3578799200013</v>
      </c>
      <c r="V12" s="136">
        <f>Data!S62</f>
        <v>4600.9169952699995</v>
      </c>
      <c r="W12" s="134">
        <f>SUM(R12:V12)</f>
        <v>20949.015043769999</v>
      </c>
    </row>
    <row r="13" spans="1:23" s="16" customFormat="1" ht="16.5" x14ac:dyDescent="0.25">
      <c r="A13" s="173" t="s">
        <v>200</v>
      </c>
      <c r="B13" s="133"/>
      <c r="C13" s="133"/>
      <c r="D13" s="133"/>
      <c r="E13" s="49"/>
      <c r="F13" s="49"/>
      <c r="G13" s="50"/>
      <c r="H13" s="51"/>
      <c r="I13" s="52" t="s">
        <v>71</v>
      </c>
      <c r="J13" s="133">
        <f>Data!O15</f>
        <v>4415</v>
      </c>
      <c r="K13" s="133">
        <f>Data!P15</f>
        <v>4929</v>
      </c>
      <c r="L13" s="133">
        <f>Data!Q15</f>
        <v>4773</v>
      </c>
      <c r="M13" s="133">
        <f>Data!R15</f>
        <v>4796</v>
      </c>
      <c r="N13" s="133">
        <f>Data!S15</f>
        <v>5262</v>
      </c>
      <c r="O13" s="134">
        <f>SUM(J13:N13)</f>
        <v>24175</v>
      </c>
      <c r="P13" s="51"/>
      <c r="Q13" s="52" t="s">
        <v>162</v>
      </c>
      <c r="R13" s="136">
        <f>Data!O63</f>
        <v>49.601260310000001</v>
      </c>
      <c r="S13" s="136">
        <f>Data!P63</f>
        <v>52.895417969999997</v>
      </c>
      <c r="T13" s="136">
        <f>Data!Q63</f>
        <v>49.577375480000008</v>
      </c>
      <c r="U13" s="136">
        <f>Data!R63</f>
        <v>47.200591540000005</v>
      </c>
      <c r="V13" s="136">
        <f>Data!S63</f>
        <v>51.522265300000015</v>
      </c>
      <c r="W13" s="134">
        <f t="shared" ref="W13:W22" si="0">SUM(R13:V13)</f>
        <v>250.79691060000002</v>
      </c>
    </row>
    <row r="14" spans="1:23" s="16" customFormat="1" ht="16.5" x14ac:dyDescent="0.25">
      <c r="A14" s="173" t="s">
        <v>199</v>
      </c>
      <c r="B14" s="133"/>
      <c r="C14" s="141"/>
      <c r="D14" s="133"/>
      <c r="E14" s="49"/>
      <c r="F14" s="49"/>
      <c r="G14" s="50"/>
      <c r="H14" s="54"/>
      <c r="I14" s="52" t="s">
        <v>177</v>
      </c>
      <c r="J14" s="182">
        <f>+Data!O18</f>
        <v>0.75593813294052659</v>
      </c>
      <c r="K14" s="182">
        <f>+Data!P18</f>
        <v>0.77631001492144303</v>
      </c>
      <c r="L14" s="182">
        <f>+Data!Q18</f>
        <v>0.76341531581889321</v>
      </c>
      <c r="M14" s="182">
        <f>+Data!R18</f>
        <v>0.74708431836091416</v>
      </c>
      <c r="N14" s="182">
        <f>+Data!S18</f>
        <v>0.76601551838421644</v>
      </c>
      <c r="O14" s="135"/>
      <c r="P14" s="51"/>
      <c r="Q14" s="131" t="s">
        <v>136</v>
      </c>
      <c r="W14" s="134"/>
    </row>
    <row r="15" spans="1:23" s="16" customFormat="1" ht="16.5" x14ac:dyDescent="0.25">
      <c r="A15" s="173" t="s">
        <v>201</v>
      </c>
      <c r="B15" s="133"/>
      <c r="C15" s="139"/>
      <c r="D15" s="133"/>
      <c r="E15" s="49"/>
      <c r="F15" s="49"/>
      <c r="G15" s="50"/>
      <c r="H15" s="51"/>
      <c r="I15" s="56" t="s">
        <v>32</v>
      </c>
      <c r="O15" s="134"/>
      <c r="P15" s="51"/>
      <c r="Q15" s="52" t="s">
        <v>181</v>
      </c>
      <c r="R15" s="136">
        <f>+Data!O71</f>
        <v>163597.30816000002</v>
      </c>
      <c r="S15" s="136">
        <f>+Data!P71</f>
        <v>183852.27507000003</v>
      </c>
      <c r="T15" s="136">
        <f>+Data!Q71</f>
        <v>210839.72176999995</v>
      </c>
      <c r="U15" s="136">
        <f>+Data!R71</f>
        <v>193742.82989000002</v>
      </c>
      <c r="V15" s="136">
        <f>+Data!S71</f>
        <v>195484.89110000004</v>
      </c>
      <c r="W15" s="134">
        <f t="shared" si="0"/>
        <v>947517.02598999999</v>
      </c>
    </row>
    <row r="16" spans="1:23" s="16" customFormat="1" ht="16.5" x14ac:dyDescent="0.25">
      <c r="A16" s="176"/>
      <c r="B16" s="133"/>
      <c r="C16" s="133"/>
      <c r="D16" s="133"/>
      <c r="E16" s="49"/>
      <c r="F16" s="49"/>
      <c r="G16" s="50"/>
      <c r="H16" s="51"/>
      <c r="I16" s="52" t="s">
        <v>0</v>
      </c>
      <c r="J16" s="133">
        <f>Data!O23</f>
        <v>174</v>
      </c>
      <c r="K16" s="133">
        <f>Data!P23</f>
        <v>596</v>
      </c>
      <c r="L16" s="133">
        <f>Data!Q23</f>
        <v>306</v>
      </c>
      <c r="M16" s="133">
        <f>Data!R23</f>
        <v>552</v>
      </c>
      <c r="N16" s="133">
        <f>Data!S23</f>
        <v>537</v>
      </c>
      <c r="O16" s="134">
        <f>SUM(J16:N16)</f>
        <v>2165</v>
      </c>
      <c r="P16" s="51"/>
      <c r="Q16" s="52" t="s">
        <v>182</v>
      </c>
      <c r="R16" s="136">
        <f>+Data!O72</f>
        <v>2748.7000200000002</v>
      </c>
      <c r="S16" s="136">
        <f>+Data!P72</f>
        <v>1955.00008</v>
      </c>
      <c r="T16" s="136">
        <f>+Data!Q72</f>
        <v>1257.95</v>
      </c>
      <c r="U16" s="136">
        <f>+Data!R72</f>
        <v>3280.0030000000002</v>
      </c>
      <c r="V16" s="136">
        <f>+Data!S72</f>
        <v>1233</v>
      </c>
      <c r="W16" s="134">
        <f t="shared" si="0"/>
        <v>10474.6531</v>
      </c>
    </row>
    <row r="17" spans="1:23" s="16" customFormat="1" ht="16.5" x14ac:dyDescent="0.25">
      <c r="A17" s="173"/>
      <c r="B17" s="133"/>
      <c r="C17" s="133"/>
      <c r="D17" s="133"/>
      <c r="E17" s="49"/>
      <c r="F17" s="49"/>
      <c r="G17" s="50"/>
      <c r="H17" s="51"/>
      <c r="I17" s="52" t="s">
        <v>5</v>
      </c>
      <c r="J17" s="133">
        <f>Data!O26</f>
        <v>3101</v>
      </c>
      <c r="K17" s="133">
        <f>Data!P26</f>
        <v>3017</v>
      </c>
      <c r="L17" s="133">
        <f>Data!Q26</f>
        <v>2897</v>
      </c>
      <c r="M17" s="133">
        <f>Data!R26</f>
        <v>2820</v>
      </c>
      <c r="N17" s="133">
        <f>Data!S26</f>
        <v>2992</v>
      </c>
      <c r="O17" s="134">
        <f>SUM(J17:N17)</f>
        <v>14827</v>
      </c>
      <c r="P17" s="51"/>
      <c r="Q17" s="52" t="s">
        <v>163</v>
      </c>
      <c r="R17" s="136">
        <f>+Data!O73</f>
        <v>5.2</v>
      </c>
      <c r="S17" s="136">
        <f>+Data!P73</f>
        <v>32.85</v>
      </c>
      <c r="T17" s="136">
        <f>+Data!Q73</f>
        <v>72.05</v>
      </c>
      <c r="U17" s="136">
        <f>+Data!R73</f>
        <v>101.95</v>
      </c>
      <c r="V17" s="136">
        <f>+Data!S73</f>
        <v>179</v>
      </c>
      <c r="W17" s="134">
        <f t="shared" si="0"/>
        <v>391.05</v>
      </c>
    </row>
    <row r="18" spans="1:23" s="16" customFormat="1" ht="16.5" x14ac:dyDescent="0.25">
      <c r="A18" s="143"/>
      <c r="B18" s="133"/>
      <c r="C18" s="133"/>
      <c r="D18" s="133"/>
      <c r="E18" s="49"/>
      <c r="F18" s="49"/>
      <c r="G18" s="50"/>
      <c r="H18" s="51"/>
      <c r="I18" s="52" t="s">
        <v>4</v>
      </c>
      <c r="J18" s="133">
        <f>Data!O29</f>
        <v>36</v>
      </c>
      <c r="K18" s="133">
        <f>Data!P29</f>
        <v>20</v>
      </c>
      <c r="L18" s="133">
        <f>Data!Q29</f>
        <v>33</v>
      </c>
      <c r="M18" s="133">
        <f>Data!R29</f>
        <v>25</v>
      </c>
      <c r="N18" s="133">
        <f>Data!S29</f>
        <v>20</v>
      </c>
      <c r="O18" s="134">
        <f>SUM(J18:N18)</f>
        <v>134</v>
      </c>
      <c r="P18" s="51"/>
      <c r="Q18" s="55" t="s">
        <v>164</v>
      </c>
      <c r="R18" s="133">
        <f>Data!O65</f>
        <v>120983.16</v>
      </c>
      <c r="S18" s="133">
        <f>Data!P65</f>
        <v>92583.55</v>
      </c>
      <c r="T18" s="133">
        <f>Data!Q65</f>
        <v>275762.31</v>
      </c>
      <c r="U18" s="133">
        <f>Data!R65</f>
        <v>169228.08</v>
      </c>
      <c r="V18" s="133">
        <f>Data!S65</f>
        <v>203727</v>
      </c>
      <c r="W18" s="134">
        <f t="shared" si="0"/>
        <v>862284.1</v>
      </c>
    </row>
    <row r="19" spans="1:23" s="16" customFormat="1" ht="16.5" x14ac:dyDescent="0.25">
      <c r="A19" s="143" t="s">
        <v>157</v>
      </c>
      <c r="B19" s="141"/>
      <c r="C19" s="133"/>
      <c r="D19" s="133"/>
      <c r="E19" s="49"/>
      <c r="F19" s="49"/>
      <c r="G19" s="50"/>
      <c r="H19" s="51"/>
      <c r="I19" s="52" t="s">
        <v>3</v>
      </c>
      <c r="J19" s="133">
        <f>Data!O32</f>
        <v>22</v>
      </c>
      <c r="K19" s="133">
        <f>Data!P32</f>
        <v>11</v>
      </c>
      <c r="L19" s="133">
        <f>Data!Q32</f>
        <v>17</v>
      </c>
      <c r="M19" s="133">
        <f>Data!R32</f>
        <v>7</v>
      </c>
      <c r="N19" s="133">
        <f>Data!S32</f>
        <v>10</v>
      </c>
      <c r="O19" s="134">
        <f>SUM(J19:N19)</f>
        <v>67</v>
      </c>
      <c r="P19" s="51"/>
      <c r="Q19" s="52" t="s">
        <v>40</v>
      </c>
      <c r="R19" s="136">
        <f>Data!N66</f>
        <v>0</v>
      </c>
      <c r="S19" s="136">
        <f>Data!O66</f>
        <v>0</v>
      </c>
      <c r="T19" s="136">
        <f>Data!P66</f>
        <v>0</v>
      </c>
      <c r="U19" s="136">
        <f>Data!Q66</f>
        <v>0</v>
      </c>
      <c r="V19" s="136">
        <f>Data!R66</f>
        <v>0</v>
      </c>
      <c r="W19" s="134">
        <f t="shared" si="0"/>
        <v>0</v>
      </c>
    </row>
    <row r="20" spans="1:23" s="16" customFormat="1" ht="16.5" x14ac:dyDescent="0.25">
      <c r="A20" s="173" t="s">
        <v>202</v>
      </c>
      <c r="B20" s="142"/>
      <c r="C20" s="133"/>
      <c r="D20" s="133"/>
      <c r="E20" s="49"/>
      <c r="F20" s="49"/>
      <c r="G20" s="50"/>
      <c r="H20" s="51"/>
      <c r="I20" s="52" t="s">
        <v>13</v>
      </c>
      <c r="J20" s="133">
        <f>Data!O35</f>
        <v>3</v>
      </c>
      <c r="K20" s="133">
        <f>Data!P35</f>
        <v>16</v>
      </c>
      <c r="L20" s="133">
        <f>Data!Q35</f>
        <v>16</v>
      </c>
      <c r="M20" s="133">
        <f>Data!R35</f>
        <v>23</v>
      </c>
      <c r="N20" s="133">
        <f>Data!S35</f>
        <v>17</v>
      </c>
      <c r="O20" s="134">
        <f>SUM(J20:N20)</f>
        <v>75</v>
      </c>
      <c r="P20" s="51"/>
      <c r="Q20" s="52" t="s">
        <v>70</v>
      </c>
      <c r="R20" s="136">
        <f>Data!N67</f>
        <v>0</v>
      </c>
      <c r="S20" s="136">
        <f>Data!O67</f>
        <v>0</v>
      </c>
      <c r="T20" s="136">
        <f>Data!P67</f>
        <v>0</v>
      </c>
      <c r="U20" s="136">
        <f>Data!Q67</f>
        <v>0</v>
      </c>
      <c r="V20" s="136">
        <f>Data!R67</f>
        <v>0</v>
      </c>
      <c r="W20" s="134">
        <f t="shared" si="0"/>
        <v>0</v>
      </c>
    </row>
    <row r="21" spans="1:23" s="16" customFormat="1" ht="16.5" x14ac:dyDescent="0.25">
      <c r="A21" s="173" t="s">
        <v>203</v>
      </c>
      <c r="B21" s="133"/>
      <c r="C21" s="133"/>
      <c r="D21" s="133"/>
      <c r="E21" s="49"/>
      <c r="F21" s="49"/>
      <c r="G21" s="50"/>
      <c r="H21" s="51"/>
      <c r="I21" s="52" t="s">
        <v>178</v>
      </c>
      <c r="J21" s="182">
        <f>+Data!O38</f>
        <v>0.40737410071942448</v>
      </c>
      <c r="K21" s="182">
        <f>+Data!P38</f>
        <v>0.36612021857923499</v>
      </c>
      <c r="L21" s="182">
        <f>+Data!Q38</f>
        <v>0.40440501682471702</v>
      </c>
      <c r="M21" s="182">
        <f>+Data!R38</f>
        <v>0.31835424569594395</v>
      </c>
      <c r="N21" s="182">
        <f>+Data!S38</f>
        <v>0.31935123042505592</v>
      </c>
      <c r="O21" s="134"/>
      <c r="P21" s="51"/>
      <c r="Q21" s="52" t="s">
        <v>39</v>
      </c>
      <c r="R21" s="136">
        <f>Data!N68</f>
        <v>0</v>
      </c>
      <c r="S21" s="136">
        <f>Data!O68</f>
        <v>0</v>
      </c>
      <c r="T21" s="136">
        <f>Data!P68</f>
        <v>0</v>
      </c>
      <c r="U21" s="136">
        <f>Data!Q68</f>
        <v>0</v>
      </c>
      <c r="V21" s="136">
        <f>Data!R68</f>
        <v>0</v>
      </c>
      <c r="W21" s="134">
        <f t="shared" si="0"/>
        <v>0</v>
      </c>
    </row>
    <row r="22" spans="1:23" s="16" customFormat="1" ht="16.5" x14ac:dyDescent="0.25">
      <c r="A22" s="176" t="s">
        <v>204</v>
      </c>
      <c r="B22" s="133"/>
      <c r="C22" s="133"/>
      <c r="D22" s="133"/>
      <c r="E22" s="49"/>
      <c r="F22" s="49"/>
      <c r="G22" s="50"/>
      <c r="H22" s="51"/>
      <c r="I22" s="56" t="s">
        <v>33</v>
      </c>
      <c r="O22" s="134"/>
      <c r="P22" s="51"/>
      <c r="Q22" s="57" t="s">
        <v>41</v>
      </c>
      <c r="R22" s="137">
        <f>Data!N69</f>
        <v>0</v>
      </c>
      <c r="S22" s="137">
        <f>Data!O69</f>
        <v>0</v>
      </c>
      <c r="T22" s="137">
        <f>Data!P69</f>
        <v>0</v>
      </c>
      <c r="U22" s="137">
        <f>Data!Q69</f>
        <v>0</v>
      </c>
      <c r="V22" s="137">
        <f>Data!R69</f>
        <v>0</v>
      </c>
      <c r="W22" s="138">
        <f t="shared" si="0"/>
        <v>0</v>
      </c>
    </row>
    <row r="23" spans="1:23" s="16" customFormat="1" ht="16.5" x14ac:dyDescent="0.25">
      <c r="A23" s="173" t="s">
        <v>205</v>
      </c>
      <c r="B23" s="133"/>
      <c r="C23" s="133"/>
      <c r="D23" s="133"/>
      <c r="E23" s="49"/>
      <c r="F23" s="49"/>
      <c r="G23" s="50"/>
      <c r="H23" s="51"/>
      <c r="I23" s="52" t="s">
        <v>40</v>
      </c>
      <c r="J23" s="133">
        <f>Data!O43</f>
        <v>20</v>
      </c>
      <c r="K23" s="133">
        <f>Data!P43</f>
        <v>46</v>
      </c>
      <c r="L23" s="133">
        <f>Data!Q43</f>
        <v>25</v>
      </c>
      <c r="M23" s="133">
        <f>Data!R43</f>
        <v>19</v>
      </c>
      <c r="N23" s="133">
        <f>Data!S43</f>
        <v>25</v>
      </c>
      <c r="O23" s="134">
        <f>SUM(J23:N23)</f>
        <v>135</v>
      </c>
      <c r="P23" s="51"/>
      <c r="Q23" s="73" t="s">
        <v>105</v>
      </c>
      <c r="R23" s="49"/>
      <c r="S23" s="49"/>
      <c r="T23" s="49"/>
      <c r="U23" s="49"/>
      <c r="V23" s="49"/>
      <c r="W23" s="49"/>
    </row>
    <row r="24" spans="1:23" s="16" customFormat="1" ht="16.5" x14ac:dyDescent="0.25">
      <c r="A24" s="172"/>
      <c r="B24" s="133"/>
      <c r="C24" s="49"/>
      <c r="D24" s="49"/>
      <c r="E24" s="49"/>
      <c r="F24" s="49"/>
      <c r="G24" s="50"/>
      <c r="H24" s="51"/>
      <c r="I24" s="52" t="s">
        <v>70</v>
      </c>
      <c r="J24" s="133">
        <f>Data!O46</f>
        <v>32</v>
      </c>
      <c r="K24" s="133">
        <f>Data!P46</f>
        <v>26</v>
      </c>
      <c r="L24" s="133">
        <f>Data!Q46</f>
        <v>40</v>
      </c>
      <c r="M24" s="133">
        <f>Data!R46</f>
        <v>32</v>
      </c>
      <c r="N24" s="133">
        <f>Data!S46</f>
        <v>30</v>
      </c>
      <c r="O24" s="134">
        <f>SUM(J24:N24)</f>
        <v>160</v>
      </c>
      <c r="P24" s="51"/>
      <c r="Q24" s="58"/>
      <c r="R24" s="187" t="s">
        <v>19</v>
      </c>
      <c r="S24" s="187"/>
      <c r="T24" s="187"/>
      <c r="U24" s="187"/>
      <c r="V24" s="187"/>
      <c r="W24" s="59"/>
    </row>
    <row r="25" spans="1:23" ht="16.5" x14ac:dyDescent="0.25">
      <c r="A25" s="140"/>
      <c r="B25" s="133"/>
      <c r="C25" s="35"/>
      <c r="D25" s="35"/>
      <c r="E25" s="35"/>
      <c r="F25" s="35"/>
      <c r="G25" s="36"/>
      <c r="H25" s="41"/>
      <c r="I25" s="52" t="s">
        <v>39</v>
      </c>
      <c r="J25" s="133">
        <f>Data!O49</f>
        <v>84</v>
      </c>
      <c r="K25" s="133">
        <f>Data!P49</f>
        <v>80</v>
      </c>
      <c r="L25" s="133">
        <f>Data!Q49</f>
        <v>94</v>
      </c>
      <c r="M25" s="133">
        <f>Data!R49</f>
        <v>123</v>
      </c>
      <c r="N25" s="133">
        <f>Data!S49</f>
        <v>145</v>
      </c>
      <c r="O25" s="134">
        <f>SUM(J25:N25)</f>
        <v>526</v>
      </c>
      <c r="P25" s="41"/>
      <c r="Q25" s="46"/>
      <c r="R25" s="132" t="s">
        <v>154</v>
      </c>
      <c r="S25" s="132" t="s">
        <v>174</v>
      </c>
      <c r="T25" s="132" t="s">
        <v>188</v>
      </c>
      <c r="U25" s="132" t="s">
        <v>206</v>
      </c>
      <c r="V25" s="132" t="s">
        <v>207</v>
      </c>
      <c r="W25" s="160"/>
    </row>
    <row r="26" spans="1:23" ht="16.5" x14ac:dyDescent="0.25">
      <c r="A26" s="42"/>
      <c r="B26" s="53"/>
      <c r="C26" s="35"/>
      <c r="D26" s="35"/>
      <c r="E26" s="35"/>
      <c r="F26" s="35"/>
      <c r="G26" s="36"/>
      <c r="H26" s="41"/>
      <c r="I26" s="52" t="s">
        <v>41</v>
      </c>
      <c r="J26" s="133">
        <f>Data!O52</f>
        <v>0</v>
      </c>
      <c r="K26" s="133">
        <f>Data!P52</f>
        <v>0</v>
      </c>
      <c r="L26" s="133">
        <f>Data!Q52</f>
        <v>2</v>
      </c>
      <c r="M26" s="133">
        <f>Data!R52</f>
        <v>7</v>
      </c>
      <c r="N26" s="133">
        <f>Data!S52</f>
        <v>1</v>
      </c>
      <c r="O26" s="134">
        <f>SUM(J26:N26)</f>
        <v>10</v>
      </c>
      <c r="P26" s="41"/>
      <c r="Q26" s="131" t="s">
        <v>65</v>
      </c>
      <c r="R26" s="35">
        <v>7</v>
      </c>
      <c r="S26" s="35">
        <v>4</v>
      </c>
      <c r="T26" s="35">
        <v>3</v>
      </c>
      <c r="U26" s="35">
        <v>5</v>
      </c>
      <c r="V26" s="35">
        <v>13</v>
      </c>
      <c r="W26" s="160"/>
    </row>
    <row r="27" spans="1:23" ht="15.75" x14ac:dyDescent="0.25">
      <c r="A27" s="60"/>
      <c r="B27" s="35"/>
      <c r="C27" s="35"/>
      <c r="D27" s="35"/>
      <c r="E27" s="35"/>
      <c r="F27" s="35"/>
      <c r="G27" s="36"/>
      <c r="H27" s="41"/>
      <c r="I27" s="52" t="s">
        <v>179</v>
      </c>
      <c r="J27" s="183">
        <f>+Data!O55</f>
        <v>8.0882352941176475E-2</v>
      </c>
      <c r="K27" s="183">
        <f>+Data!P55</f>
        <v>0.11842105263157894</v>
      </c>
      <c r="L27" s="183">
        <f>+Data!Q55</f>
        <v>4.9689440993788817E-2</v>
      </c>
      <c r="M27" s="183">
        <f>+Data!R55</f>
        <v>0.11602209944751381</v>
      </c>
      <c r="N27" s="183">
        <f>+Data!S55</f>
        <v>3.482587064676617E-2</v>
      </c>
      <c r="O27" s="63"/>
      <c r="P27" s="41"/>
      <c r="Q27" s="64"/>
      <c r="R27" s="35"/>
      <c r="S27" s="35"/>
      <c r="T27" s="35"/>
      <c r="U27" s="35"/>
      <c r="V27" s="35"/>
      <c r="W27" s="160"/>
    </row>
    <row r="28" spans="1:23" ht="15.75" x14ac:dyDescent="0.25">
      <c r="A28" s="60"/>
      <c r="B28" s="35"/>
      <c r="C28" s="35"/>
      <c r="D28" s="35"/>
      <c r="E28" s="35"/>
      <c r="F28" s="35"/>
      <c r="G28" s="36"/>
      <c r="H28" s="41"/>
      <c r="I28" s="62"/>
      <c r="J28" s="61"/>
      <c r="K28" s="61"/>
      <c r="L28" s="61"/>
      <c r="M28" s="61"/>
      <c r="N28" s="61"/>
      <c r="O28" s="63"/>
      <c r="P28" s="41"/>
      <c r="Q28" s="131" t="s">
        <v>80</v>
      </c>
      <c r="R28" s="35">
        <v>80</v>
      </c>
      <c r="S28" s="35">
        <v>228</v>
      </c>
      <c r="T28" s="35">
        <v>167</v>
      </c>
      <c r="U28" s="35">
        <v>316</v>
      </c>
      <c r="V28" s="35">
        <v>126</v>
      </c>
      <c r="W28" s="160"/>
    </row>
    <row r="29" spans="1:23" ht="15" x14ac:dyDescent="0.2">
      <c r="A29" s="65"/>
      <c r="B29" s="66"/>
      <c r="C29" s="66"/>
      <c r="D29" s="66"/>
      <c r="E29" s="66"/>
      <c r="F29" s="66"/>
      <c r="G29" s="67"/>
      <c r="H29" s="41"/>
      <c r="I29" s="68"/>
      <c r="J29" s="69"/>
      <c r="K29" s="69"/>
      <c r="L29" s="69"/>
      <c r="M29" s="69"/>
      <c r="N29" s="69"/>
      <c r="O29" s="70"/>
      <c r="P29" s="41"/>
      <c r="Q29" s="71"/>
      <c r="R29" s="72"/>
      <c r="S29" s="72"/>
      <c r="T29" s="66"/>
      <c r="U29" s="66"/>
      <c r="V29" s="66"/>
      <c r="W29" s="67"/>
    </row>
    <row r="30" spans="1:23" x14ac:dyDescent="0.2">
      <c r="A30" s="177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">
      <c r="A31" s="178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">
      <c r="A32" s="179"/>
    </row>
    <row r="33" spans="1:1" ht="12.75" customHeight="1" x14ac:dyDescent="0.2">
      <c r="A33" s="179"/>
    </row>
    <row r="34" spans="1:1" ht="12.75" customHeight="1" x14ac:dyDescent="0.2">
      <c r="A34" s="14"/>
    </row>
    <row r="35" spans="1:1" ht="12.75" customHeight="1" x14ac:dyDescent="0.2">
      <c r="A35" s="14"/>
    </row>
    <row r="36" spans="1:1" ht="12.75" customHeight="1" x14ac:dyDescent="0.2">
      <c r="A36" s="14"/>
    </row>
    <row r="37" spans="1:1" ht="12.75" customHeight="1" x14ac:dyDescent="0.2">
      <c r="A37" s="14"/>
    </row>
    <row r="38" spans="1:1" ht="12.75" customHeight="1" x14ac:dyDescent="0.2">
      <c r="A38" s="14"/>
    </row>
    <row r="39" spans="1:1" ht="12.75" customHeight="1" x14ac:dyDescent="0.2">
      <c r="A39" s="14"/>
    </row>
    <row r="40" spans="1:1" ht="12.75" customHeight="1" x14ac:dyDescent="0.2">
      <c r="A40" s="14"/>
    </row>
    <row r="41" spans="1:1" ht="12.75" customHeight="1" x14ac:dyDescent="0.2">
      <c r="A41" s="13"/>
    </row>
    <row r="42" spans="1:1" ht="12.75" customHeight="1" x14ac:dyDescent="0.2">
      <c r="A42" s="13"/>
    </row>
    <row r="43" spans="1:1" ht="12.75" customHeight="1" x14ac:dyDescent="0.2">
      <c r="A43" s="13"/>
    </row>
    <row r="44" spans="1:1" ht="12.75" customHeight="1" x14ac:dyDescent="0.2">
      <c r="A44" s="13"/>
    </row>
    <row r="45" spans="1:1" ht="12.75" customHeight="1" x14ac:dyDescent="0.2">
      <c r="A45" s="13"/>
    </row>
    <row r="46" spans="1:1" ht="12.75" customHeight="1" x14ac:dyDescent="0.2">
      <c r="A46" s="180"/>
    </row>
    <row r="47" spans="1:1" ht="12.75" customHeight="1" x14ac:dyDescent="0.2">
      <c r="A47" s="180"/>
    </row>
    <row r="48" spans="1:1" ht="12.75" customHeight="1" x14ac:dyDescent="0.2">
      <c r="A48" s="181"/>
    </row>
    <row r="49" spans="1:1" ht="12.75" customHeight="1" x14ac:dyDescent="0.2">
      <c r="A49" s="181"/>
    </row>
    <row r="50" spans="1:1" ht="12.75" customHeight="1" x14ac:dyDescent="0.2">
      <c r="A50" s="181"/>
    </row>
    <row r="51" spans="1:1" ht="12.75" customHeight="1" x14ac:dyDescent="0.2">
      <c r="A51" s="181"/>
    </row>
    <row r="52" spans="1:1" ht="12.75" customHeight="1" x14ac:dyDescent="0.2">
      <c r="A52" s="181"/>
    </row>
    <row r="53" spans="1:1" ht="12.75" customHeight="1" x14ac:dyDescent="0.2">
      <c r="A53" s="181"/>
    </row>
    <row r="54" spans="1:1" ht="12.75" customHeight="1" x14ac:dyDescent="0.2">
      <c r="A54" s="181"/>
    </row>
    <row r="55" spans="1:1" ht="12.75" customHeight="1" x14ac:dyDescent="0.2">
      <c r="A55" s="181"/>
    </row>
    <row r="56" spans="1:1" ht="12.75" customHeight="1" x14ac:dyDescent="0.2">
      <c r="A56" s="181"/>
    </row>
    <row r="57" spans="1:1" ht="12.75" customHeight="1" x14ac:dyDescent="0.2">
      <c r="A57" s="181"/>
    </row>
    <row r="58" spans="1:1" ht="12.75" customHeight="1" x14ac:dyDescent="0.2">
      <c r="A58" s="181"/>
    </row>
    <row r="59" spans="1:1" ht="12.75" customHeight="1" x14ac:dyDescent="0.2">
      <c r="A59" s="181"/>
    </row>
    <row r="60" spans="1:1" ht="12.75" customHeight="1" x14ac:dyDescent="0.2">
      <c r="A60" s="181"/>
    </row>
    <row r="61" spans="1:1" ht="12.75" customHeight="1" x14ac:dyDescent="0.2">
      <c r="A61" s="181"/>
    </row>
    <row r="62" spans="1:1" ht="12.75" customHeight="1" x14ac:dyDescent="0.2">
      <c r="A62" s="181"/>
    </row>
    <row r="63" spans="1:1" ht="12.75" customHeight="1" x14ac:dyDescent="0.2">
      <c r="A63" s="181"/>
    </row>
    <row r="64" spans="1:1" ht="12.75" customHeight="1" x14ac:dyDescent="0.2">
      <c r="A64" s="181"/>
    </row>
    <row r="65" spans="1:1" ht="12.75" customHeight="1" x14ac:dyDescent="0.2">
      <c r="A65" s="181"/>
    </row>
    <row r="66" spans="1:1" ht="12.75" customHeight="1" x14ac:dyDescent="0.2">
      <c r="A66" s="181"/>
    </row>
    <row r="67" spans="1:1" ht="12.75" customHeight="1" x14ac:dyDescent="0.2">
      <c r="A67" s="181"/>
    </row>
    <row r="68" spans="1:1" ht="12.75" customHeight="1" x14ac:dyDescent="0.2">
      <c r="A68" s="78"/>
    </row>
    <row r="69" spans="1:1" ht="12.75" customHeight="1" x14ac:dyDescent="0.2">
      <c r="A69" s="174"/>
    </row>
    <row r="70" spans="1:1" ht="12.75" customHeight="1" x14ac:dyDescent="0.2">
      <c r="A70" s="179"/>
    </row>
    <row r="71" spans="1:1" ht="12.75" customHeight="1" x14ac:dyDescent="0.2">
      <c r="A71" s="179"/>
    </row>
    <row r="72" spans="1:1" ht="12.75" customHeight="1" x14ac:dyDescent="0.2">
      <c r="A72" s="179"/>
    </row>
    <row r="73" spans="1:1" ht="12.75" customHeight="1" x14ac:dyDescent="0.2">
      <c r="A73" s="179"/>
    </row>
    <row r="74" spans="1:1" ht="12.75" customHeight="1" x14ac:dyDescent="0.2">
      <c r="A74" s="179"/>
    </row>
    <row r="75" spans="1:1" ht="12.75" customHeight="1" x14ac:dyDescent="0.2">
      <c r="A75" s="179"/>
    </row>
    <row r="76" spans="1:1" ht="12.75" customHeight="1" x14ac:dyDescent="0.2">
      <c r="A76" s="14"/>
    </row>
    <row r="77" spans="1:1" ht="12.75" customHeight="1" x14ac:dyDescent="0.2">
      <c r="A77" s="13"/>
    </row>
    <row r="78" spans="1:1" ht="12.75" customHeight="1" x14ac:dyDescent="0.2">
      <c r="A78" s="180"/>
    </row>
    <row r="79" spans="1:1" ht="12.75" customHeight="1" x14ac:dyDescent="0.2">
      <c r="A79" s="180"/>
    </row>
    <row r="80" spans="1:1" ht="12.75" customHeight="1" x14ac:dyDescent="0.2">
      <c r="A80" s="181"/>
    </row>
    <row r="81" spans="1:1" ht="12.75" customHeight="1" x14ac:dyDescent="0.2">
      <c r="A81" s="181"/>
    </row>
    <row r="82" spans="1:1" ht="12.75" customHeight="1" x14ac:dyDescent="0.2">
      <c r="A82" s="181"/>
    </row>
    <row r="83" spans="1:1" ht="12.75" customHeight="1" x14ac:dyDescent="0.2">
      <c r="A83" s="181"/>
    </row>
    <row r="84" spans="1:1" ht="12.75" customHeight="1" x14ac:dyDescent="0.2">
      <c r="A84" s="181"/>
    </row>
    <row r="85" spans="1:1" ht="12.75" customHeight="1" x14ac:dyDescent="0.2">
      <c r="A85" s="181"/>
    </row>
    <row r="86" spans="1:1" ht="12.75" customHeight="1" x14ac:dyDescent="0.2">
      <c r="A86" s="181"/>
    </row>
    <row r="87" spans="1:1" ht="12.75" customHeight="1" x14ac:dyDescent="0.2">
      <c r="A87" s="13"/>
    </row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March 29 - April 4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189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14137</v>
      </c>
      <c r="C6" s="150">
        <v>1754284573.9000001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2252</v>
      </c>
      <c r="C7" s="150">
        <v>18605150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1314</v>
      </c>
      <c r="C9" s="148">
        <v>44978000.00999999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0</v>
      </c>
      <c r="C11" s="148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5</v>
      </c>
      <c r="C12" s="148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2</v>
      </c>
      <c r="C14" s="147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189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2558</v>
      </c>
      <c r="C29" s="147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2521</v>
      </c>
      <c r="C30" s="147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1583</v>
      </c>
      <c r="C32" s="147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27</v>
      </c>
      <c r="C33" s="147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5</v>
      </c>
      <c r="C34" s="147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12</v>
      </c>
      <c r="C35" s="147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306</v>
      </c>
      <c r="C36" s="147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14</v>
      </c>
      <c r="C37" s="147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207</v>
      </c>
      <c r="C39" s="147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14</v>
      </c>
      <c r="C40" s="147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189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612000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1420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612</v>
      </c>
    </row>
    <row r="58" spans="1:4" s="2" customFormat="1" x14ac:dyDescent="0.2">
      <c r="A58" s="5" t="s">
        <v>121</v>
      </c>
      <c r="C58" s="85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191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16658</v>
      </c>
      <c r="C6" s="150">
        <v>2284624434.1600003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2303</v>
      </c>
      <c r="C7" s="150">
        <v>19431220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1074</v>
      </c>
      <c r="C9" s="148">
        <v>52381000.00999999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0</v>
      </c>
      <c r="C10" s="148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1</v>
      </c>
      <c r="C11" s="148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1</v>
      </c>
      <c r="C12" s="148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8</v>
      </c>
      <c r="C14" s="147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3</v>
      </c>
      <c r="C17" s="147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4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191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3926</v>
      </c>
      <c r="C29" s="147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2493</v>
      </c>
      <c r="C30" s="147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1746</v>
      </c>
      <c r="C32" s="147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14</v>
      </c>
      <c r="C33" s="147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10</v>
      </c>
      <c r="C34" s="147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6</v>
      </c>
      <c r="C35" s="147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552</v>
      </c>
      <c r="C36" s="147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15</v>
      </c>
      <c r="C37" s="147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81</v>
      </c>
      <c r="C39" s="147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191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5" x14ac:dyDescent="0.2">
      <c r="A49" s="6" t="s">
        <v>39</v>
      </c>
      <c r="B49" s="150">
        <v>9</v>
      </c>
      <c r="C49" s="150">
        <v>1112000</v>
      </c>
      <c r="D49" s="153" t="s">
        <v>117</v>
      </c>
      <c r="E49" s="153"/>
    </row>
    <row r="50" spans="1:5" x14ac:dyDescent="0.2">
      <c r="A50" s="6" t="s">
        <v>40</v>
      </c>
      <c r="B50" s="150"/>
      <c r="C50" s="150"/>
      <c r="D50" s="153"/>
      <c r="E50" s="153"/>
    </row>
    <row r="51" spans="1:5" x14ac:dyDescent="0.2">
      <c r="A51" s="6" t="s">
        <v>42</v>
      </c>
      <c r="B51" s="150">
        <v>12</v>
      </c>
      <c r="C51" s="150">
        <v>53500</v>
      </c>
      <c r="D51" s="153" t="s">
        <v>118</v>
      </c>
      <c r="E51" s="153"/>
    </row>
    <row r="52" spans="1:5" x14ac:dyDescent="0.2">
      <c r="B52" s="153"/>
      <c r="C52" s="153"/>
      <c r="D52" s="153"/>
      <c r="E52" s="153"/>
    </row>
    <row r="53" spans="1:5" x14ac:dyDescent="0.2">
      <c r="A53" s="2" t="s">
        <v>119</v>
      </c>
      <c r="B53" s="155">
        <v>1</v>
      </c>
      <c r="C53" s="155"/>
      <c r="D53" s="153"/>
      <c r="E53" s="153"/>
    </row>
    <row r="54" spans="1:5" x14ac:dyDescent="0.2">
      <c r="B54" s="153"/>
      <c r="C54" s="153"/>
      <c r="D54" s="153"/>
      <c r="E54" s="153"/>
    </row>
    <row r="55" spans="1:5" x14ac:dyDescent="0.2">
      <c r="A55" s="4" t="s">
        <v>120</v>
      </c>
      <c r="B55" s="153"/>
      <c r="C55" s="184">
        <v>1112</v>
      </c>
      <c r="D55" s="153"/>
      <c r="E55" s="153"/>
    </row>
    <row r="56" spans="1:5" x14ac:dyDescent="0.2">
      <c r="B56" s="153"/>
      <c r="C56" s="153"/>
      <c r="D56" s="153"/>
      <c r="E56" s="153"/>
    </row>
    <row r="57" spans="1:5" x14ac:dyDescent="0.2">
      <c r="B57" s="153"/>
      <c r="C57" s="153"/>
      <c r="D57" s="153"/>
      <c r="E57" s="153"/>
    </row>
    <row r="58" spans="1:5" s="2" customFormat="1" x14ac:dyDescent="0.2">
      <c r="A58" s="5" t="s">
        <v>121</v>
      </c>
      <c r="B58" s="155"/>
      <c r="C58" s="185">
        <v>169228.08</v>
      </c>
      <c r="D58" s="155"/>
      <c r="E58" s="155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192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16972</v>
      </c>
      <c r="C6" s="150">
        <v>2417136104.1599998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2674</v>
      </c>
      <c r="C7" s="150">
        <v>20730564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1131</v>
      </c>
      <c r="C9" s="148">
        <v>54572000.00999999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2</v>
      </c>
      <c r="C11" s="148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0</v>
      </c>
      <c r="C12" s="148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8</v>
      </c>
      <c r="C14" s="147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12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192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3413</v>
      </c>
      <c r="C29" s="147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2588</v>
      </c>
      <c r="C30" s="147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1861</v>
      </c>
      <c r="C32" s="147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16</v>
      </c>
      <c r="C33" s="147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</v>
      </c>
      <c r="C34" s="147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10</v>
      </c>
      <c r="C35" s="147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537</v>
      </c>
      <c r="C36" s="147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9</v>
      </c>
      <c r="C37" s="147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387</v>
      </c>
      <c r="C39" s="147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192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5" x14ac:dyDescent="0.2">
      <c r="A49" s="6" t="s">
        <v>39</v>
      </c>
      <c r="B49" s="150">
        <v>3</v>
      </c>
      <c r="C49" s="150">
        <v>352000</v>
      </c>
      <c r="D49" s="153" t="s">
        <v>117</v>
      </c>
      <c r="E49" s="153"/>
    </row>
    <row r="50" spans="1:5" x14ac:dyDescent="0.2">
      <c r="A50" s="6" t="s">
        <v>40</v>
      </c>
      <c r="B50" s="150"/>
      <c r="C50" s="150"/>
      <c r="D50" s="153"/>
      <c r="E50" s="153"/>
    </row>
    <row r="51" spans="1:5" x14ac:dyDescent="0.2">
      <c r="A51" s="6" t="s">
        <v>42</v>
      </c>
      <c r="B51" s="150">
        <v>4</v>
      </c>
      <c r="C51" s="150">
        <v>1420</v>
      </c>
      <c r="D51" s="153" t="s">
        <v>118</v>
      </c>
      <c r="E51" s="153"/>
    </row>
    <row r="52" spans="1:5" x14ac:dyDescent="0.2">
      <c r="B52" s="153"/>
      <c r="C52" s="153"/>
      <c r="D52" s="153"/>
      <c r="E52" s="153"/>
    </row>
    <row r="53" spans="1:5" x14ac:dyDescent="0.2">
      <c r="A53" s="2" t="s">
        <v>119</v>
      </c>
      <c r="B53" s="155">
        <v>1</v>
      </c>
      <c r="C53" s="155"/>
      <c r="D53" s="153"/>
      <c r="E53" s="153"/>
    </row>
    <row r="54" spans="1:5" x14ac:dyDescent="0.2">
      <c r="B54" s="153"/>
      <c r="C54" s="153"/>
      <c r="D54" s="153"/>
      <c r="E54" s="153"/>
    </row>
    <row r="55" spans="1:5" x14ac:dyDescent="0.2">
      <c r="A55" s="4" t="s">
        <v>120</v>
      </c>
      <c r="B55" s="153"/>
      <c r="C55" s="184">
        <v>352</v>
      </c>
      <c r="D55" s="153"/>
      <c r="E55" s="153"/>
    </row>
    <row r="56" spans="1:5" x14ac:dyDescent="0.2">
      <c r="B56" s="153"/>
      <c r="C56" s="153"/>
      <c r="D56" s="153"/>
      <c r="E56" s="153"/>
    </row>
    <row r="57" spans="1:5" x14ac:dyDescent="0.2">
      <c r="B57" s="153"/>
      <c r="C57" s="153"/>
      <c r="D57" s="153"/>
      <c r="E57" s="153"/>
    </row>
    <row r="58" spans="1:5" s="2" customFormat="1" x14ac:dyDescent="0.2">
      <c r="A58" s="5" t="s">
        <v>121</v>
      </c>
      <c r="B58" s="155"/>
      <c r="C58" s="185">
        <v>203727</v>
      </c>
      <c r="D58" s="155"/>
      <c r="E58" s="155"/>
    </row>
    <row r="59" spans="1:5" x14ac:dyDescent="0.2">
      <c r="B59" s="153"/>
      <c r="C59" s="153"/>
      <c r="D59" s="153"/>
    </row>
    <row r="60" spans="1:5" x14ac:dyDescent="0.2">
      <c r="B60" s="153"/>
      <c r="C60" s="153"/>
      <c r="D60" s="153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126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2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2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29-24</f>
        <v>5</v>
      </c>
      <c r="C11" s="12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2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2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2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33">
        <v>5</v>
      </c>
      <c r="C16" s="12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2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8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126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126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286000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2</v>
      </c>
      <c r="C51" s="83">
        <v>440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286</v>
      </c>
    </row>
    <row r="58" spans="1:4" s="2" customFormat="1" x14ac:dyDescent="0.2">
      <c r="A58" s="5" t="s">
        <v>121</v>
      </c>
      <c r="C58" s="85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05" t="s">
        <v>48</v>
      </c>
      <c r="C1" s="205"/>
      <c r="D1" s="205"/>
      <c r="E1" s="205"/>
      <c r="F1" s="205"/>
      <c r="G1" s="205"/>
      <c r="H1" s="205"/>
      <c r="I1" s="205"/>
    </row>
    <row r="2" spans="1:9" x14ac:dyDescent="0.2">
      <c r="B2" s="204" t="s">
        <v>47</v>
      </c>
      <c r="C2" s="204"/>
      <c r="D2" s="204" t="s">
        <v>46</v>
      </c>
      <c r="E2" s="204"/>
      <c r="F2" s="204" t="s">
        <v>44</v>
      </c>
      <c r="G2" s="204"/>
      <c r="H2" s="204" t="s">
        <v>45</v>
      </c>
      <c r="I2" s="204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04" t="s">
        <v>47</v>
      </c>
      <c r="C34" s="204"/>
      <c r="D34" s="204" t="s">
        <v>46</v>
      </c>
      <c r="E34" s="204"/>
      <c r="F34" s="204" t="s">
        <v>44</v>
      </c>
      <c r="G34" s="204"/>
      <c r="H34" s="204" t="s">
        <v>45</v>
      </c>
      <c r="I34" s="204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81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81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81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5" t="s">
        <v>35</v>
      </c>
      <c r="H1" s="74"/>
      <c r="I1" s="74"/>
    </row>
    <row r="2" spans="1:38" x14ac:dyDescent="0.2">
      <c r="B2" s="200" t="s">
        <v>106</v>
      </c>
      <c r="C2" s="201"/>
      <c r="D2" s="200" t="s">
        <v>107</v>
      </c>
      <c r="E2" s="201"/>
      <c r="F2" s="200" t="s">
        <v>108</v>
      </c>
      <c r="G2" s="201"/>
      <c r="H2" s="200" t="s">
        <v>109</v>
      </c>
      <c r="I2" s="206"/>
      <c r="J2" s="76" t="s">
        <v>110</v>
      </c>
    </row>
    <row r="3" spans="1:38" x14ac:dyDescent="0.2">
      <c r="A3" s="77" t="s">
        <v>111</v>
      </c>
      <c r="B3" s="78" t="s">
        <v>63</v>
      </c>
      <c r="C3" s="78" t="s">
        <v>112</v>
      </c>
      <c r="D3" s="78" t="s">
        <v>63</v>
      </c>
      <c r="E3" s="78" t="s">
        <v>112</v>
      </c>
      <c r="F3" s="78" t="s">
        <v>63</v>
      </c>
      <c r="G3" s="78" t="s">
        <v>112</v>
      </c>
      <c r="H3" s="78" t="s">
        <v>63</v>
      </c>
      <c r="I3" s="78" t="s">
        <v>112</v>
      </c>
      <c r="J3" s="79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80"/>
      <c r="C5" s="80"/>
      <c r="D5" s="80"/>
      <c r="E5" s="80"/>
      <c r="F5" s="80"/>
      <c r="G5" s="8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80"/>
      <c r="C8" s="80"/>
      <c r="D8" s="80"/>
      <c r="E8" s="80"/>
      <c r="F8" s="80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113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80"/>
      <c r="C15" s="80"/>
      <c r="D15" s="80"/>
      <c r="E15" s="80"/>
      <c r="F15" s="80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115</v>
      </c>
      <c r="B20" s="80">
        <v>5</v>
      </c>
      <c r="C20" s="80"/>
      <c r="D20" s="80">
        <v>7</v>
      </c>
      <c r="E20" s="80"/>
      <c r="F20" s="80">
        <v>7</v>
      </c>
      <c r="G20" s="33"/>
      <c r="H20" s="80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5" t="s">
        <v>30</v>
      </c>
    </row>
    <row r="25" spans="1:38" x14ac:dyDescent="0.2">
      <c r="B25" s="200" t="s">
        <v>106</v>
      </c>
      <c r="C25" s="201"/>
      <c r="D25" s="200" t="s">
        <v>107</v>
      </c>
      <c r="E25" s="201"/>
      <c r="F25" s="200" t="s">
        <v>108</v>
      </c>
      <c r="G25" s="201"/>
      <c r="H25" s="200" t="s">
        <v>109</v>
      </c>
      <c r="I25" s="201"/>
      <c r="J25" s="76" t="s">
        <v>110</v>
      </c>
    </row>
    <row r="26" spans="1:38" x14ac:dyDescent="0.2">
      <c r="A26" s="77" t="s">
        <v>111</v>
      </c>
      <c r="B26" s="78" t="s">
        <v>63</v>
      </c>
      <c r="C26" s="78" t="s">
        <v>112</v>
      </c>
      <c r="D26" s="78" t="s">
        <v>63</v>
      </c>
      <c r="E26" s="78" t="s">
        <v>112</v>
      </c>
      <c r="F26" s="78" t="s">
        <v>63</v>
      </c>
      <c r="G26" s="78" t="s">
        <v>112</v>
      </c>
      <c r="H26" s="78" t="s">
        <v>63</v>
      </c>
      <c r="I26" s="78" t="s">
        <v>112</v>
      </c>
      <c r="J26" s="79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80"/>
      <c r="E31" s="80"/>
      <c r="F31" s="80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113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80"/>
      <c r="E38" s="80"/>
      <c r="F38" s="80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114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5" t="s">
        <v>116</v>
      </c>
    </row>
    <row r="45" spans="1:16" x14ac:dyDescent="0.2">
      <c r="B45" s="200" t="s">
        <v>106</v>
      </c>
      <c r="C45" s="201"/>
      <c r="D45" s="200" t="s">
        <v>107</v>
      </c>
      <c r="E45" s="201"/>
      <c r="F45" s="200" t="s">
        <v>108</v>
      </c>
      <c r="G45" s="201"/>
      <c r="H45" s="200" t="s">
        <v>109</v>
      </c>
      <c r="I45" s="201"/>
      <c r="J45" s="76" t="s">
        <v>110</v>
      </c>
    </row>
    <row r="46" spans="1:16" x14ac:dyDescent="0.2">
      <c r="A46" s="77" t="s">
        <v>111</v>
      </c>
      <c r="B46" s="78" t="s">
        <v>63</v>
      </c>
      <c r="C46" s="78" t="s">
        <v>112</v>
      </c>
      <c r="D46" s="78" t="s">
        <v>63</v>
      </c>
      <c r="E46" s="78" t="s">
        <v>112</v>
      </c>
      <c r="F46" s="78" t="s">
        <v>63</v>
      </c>
      <c r="G46" s="78" t="s">
        <v>112</v>
      </c>
      <c r="H46" s="78" t="s">
        <v>63</v>
      </c>
      <c r="I46" s="78" t="s">
        <v>112</v>
      </c>
      <c r="J46" s="79" t="s">
        <v>92</v>
      </c>
    </row>
    <row r="48" spans="1:16" x14ac:dyDescent="0.2">
      <c r="A48" s="5" t="s">
        <v>33</v>
      </c>
      <c r="B48" s="83"/>
      <c r="C48" s="83"/>
      <c r="D48" s="83"/>
      <c r="E48" s="83"/>
      <c r="F48" s="83"/>
      <c r="G48" s="83"/>
      <c r="H48" s="83"/>
      <c r="I48" s="83"/>
    </row>
    <row r="49" spans="1:10" x14ac:dyDescent="0.2">
      <c r="A49" s="6" t="s">
        <v>39</v>
      </c>
      <c r="B49" s="83">
        <v>4</v>
      </c>
      <c r="C49" s="83">
        <v>247000</v>
      </c>
      <c r="D49" s="83">
        <v>9</v>
      </c>
      <c r="E49" s="83">
        <v>492000</v>
      </c>
      <c r="F49" s="83">
        <v>4</v>
      </c>
      <c r="G49" s="83">
        <v>88000</v>
      </c>
      <c r="H49" s="83">
        <v>2</v>
      </c>
      <c r="I49" s="83">
        <v>220000</v>
      </c>
      <c r="J49" t="s">
        <v>117</v>
      </c>
    </row>
    <row r="50" spans="1:10" x14ac:dyDescent="0.2">
      <c r="A50" s="6" t="s">
        <v>40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</row>
    <row r="51" spans="1:10" x14ac:dyDescent="0.2">
      <c r="A51" s="6" t="s">
        <v>42</v>
      </c>
      <c r="B51" s="83">
        <v>4</v>
      </c>
      <c r="C51" s="83">
        <v>910</v>
      </c>
      <c r="D51" s="83">
        <v>4</v>
      </c>
      <c r="E51" s="83">
        <v>12450</v>
      </c>
      <c r="F51" s="83">
        <v>1</v>
      </c>
      <c r="G51" s="83">
        <v>20</v>
      </c>
      <c r="H51" s="83">
        <v>0</v>
      </c>
      <c r="I51" s="83">
        <v>0</v>
      </c>
      <c r="J51" t="s">
        <v>118</v>
      </c>
    </row>
    <row r="53" spans="1:10" x14ac:dyDescent="0.2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120</v>
      </c>
      <c r="C55" s="84">
        <f>C49*0.0022374</f>
        <v>552.63779999999997</v>
      </c>
      <c r="E55" s="84">
        <f>E49*0.0022374</f>
        <v>1100.8008</v>
      </c>
      <c r="G55" s="84">
        <f>G49*0.0022374</f>
        <v>196.8912</v>
      </c>
      <c r="I55" s="84">
        <f>I49*0.0022374</f>
        <v>492.22800000000001</v>
      </c>
    </row>
    <row r="58" spans="1:10" s="2" customFormat="1" x14ac:dyDescent="0.2">
      <c r="A58" s="5" t="s">
        <v>121</v>
      </c>
      <c r="C58" s="85">
        <f>C55+C51+C40+C39+C17+C16</f>
        <v>60842.591799999995</v>
      </c>
      <c r="E58" s="85">
        <f>E55+E51+E40+E39+E17+E16</f>
        <v>36861.769800000002</v>
      </c>
      <c r="G58" s="85">
        <f>G55+G51+G40+G39+G17+G16</f>
        <v>213594.89320000002</v>
      </c>
      <c r="I58" s="85">
        <f>I55+I51+I40+I39+I17+I16</f>
        <v>19607.182999999997</v>
      </c>
    </row>
    <row r="61" spans="1:10" ht="23.25" x14ac:dyDescent="0.35">
      <c r="A61" s="75" t="s">
        <v>35</v>
      </c>
      <c r="H61" s="74"/>
      <c r="I61" s="74"/>
    </row>
    <row r="62" spans="1:10" x14ac:dyDescent="0.2">
      <c r="B62" s="200" t="s">
        <v>106</v>
      </c>
      <c r="C62" s="201"/>
      <c r="D62" s="200" t="s">
        <v>107</v>
      </c>
      <c r="E62" s="201"/>
      <c r="F62" s="200" t="s">
        <v>108</v>
      </c>
      <c r="G62" s="201"/>
      <c r="H62" s="200" t="s">
        <v>109</v>
      </c>
      <c r="I62" s="206"/>
      <c r="J62" s="76" t="s">
        <v>110</v>
      </c>
    </row>
    <row r="63" spans="1:10" x14ac:dyDescent="0.2">
      <c r="A63" s="77" t="s">
        <v>111</v>
      </c>
      <c r="B63" s="78" t="s">
        <v>63</v>
      </c>
      <c r="C63" s="78" t="s">
        <v>112</v>
      </c>
      <c r="D63" s="78" t="s">
        <v>63</v>
      </c>
      <c r="E63" s="78" t="s">
        <v>112</v>
      </c>
      <c r="F63" s="78" t="s">
        <v>63</v>
      </c>
      <c r="G63" s="78" t="s">
        <v>112</v>
      </c>
      <c r="H63" s="78" t="s">
        <v>63</v>
      </c>
      <c r="I63" s="78" t="s">
        <v>112</v>
      </c>
      <c r="J63" s="79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80"/>
      <c r="C65" s="80"/>
      <c r="D65" s="80"/>
      <c r="E65" s="80"/>
      <c r="F65" s="80"/>
      <c r="G65" s="8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113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114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E43" workbookViewId="0">
      <pane xSplit="1" topLeftCell="K1" activePane="topRight" state="frozen"/>
      <selection activeCell="F2" sqref="F2"/>
      <selection pane="topRight" activeCell="S10" sqref="S10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285156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20" width="11.140625" customWidth="1"/>
    <col min="21" max="21" width="3.28515625" customWidth="1"/>
    <col min="22" max="22" width="13.85546875" bestFit="1" customWidth="1"/>
  </cols>
  <sheetData>
    <row r="1" spans="1:22" hidden="1" x14ac:dyDescent="0.2">
      <c r="A1" s="7" t="s">
        <v>63</v>
      </c>
      <c r="E1" t="s">
        <v>77</v>
      </c>
    </row>
    <row r="2" spans="1:22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2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2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2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2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2" hidden="1" x14ac:dyDescent="0.2">
      <c r="A7" s="7" t="s">
        <v>54</v>
      </c>
      <c r="B7">
        <v>5</v>
      </c>
    </row>
    <row r="8" spans="1:22" hidden="1" x14ac:dyDescent="0.2">
      <c r="A8" s="7" t="s">
        <v>56</v>
      </c>
      <c r="B8">
        <v>10</v>
      </c>
    </row>
    <row r="9" spans="1:22" hidden="1" x14ac:dyDescent="0.2">
      <c r="A9" s="7" t="s">
        <v>55</v>
      </c>
      <c r="B9">
        <v>20</v>
      </c>
    </row>
    <row r="10" spans="1:22" x14ac:dyDescent="0.2">
      <c r="E10" s="89" t="s">
        <v>63</v>
      </c>
    </row>
    <row r="11" spans="1:22" ht="15" x14ac:dyDescent="0.25">
      <c r="A11" s="7" t="s">
        <v>62</v>
      </c>
      <c r="B11">
        <v>50</v>
      </c>
      <c r="F11" s="86" t="s">
        <v>122</v>
      </c>
      <c r="G11" s="86" t="s">
        <v>123</v>
      </c>
      <c r="H11" s="86" t="s">
        <v>124</v>
      </c>
      <c r="I11" s="86" t="s">
        <v>125</v>
      </c>
      <c r="J11" s="86" t="s">
        <v>138</v>
      </c>
      <c r="K11" s="86" t="s">
        <v>139</v>
      </c>
      <c r="L11" s="86" t="s">
        <v>141</v>
      </c>
      <c r="M11" s="86" t="s">
        <v>145</v>
      </c>
      <c r="N11" s="86" t="s">
        <v>146</v>
      </c>
      <c r="O11" s="86" t="s">
        <v>153</v>
      </c>
      <c r="P11" s="86" t="s">
        <v>173</v>
      </c>
      <c r="Q11" s="86" t="s">
        <v>187</v>
      </c>
      <c r="R11" s="86" t="s">
        <v>194</v>
      </c>
      <c r="S11" s="86" t="s">
        <v>195</v>
      </c>
      <c r="T11" s="86" t="s">
        <v>196</v>
      </c>
    </row>
    <row r="12" spans="1:22" x14ac:dyDescent="0.2">
      <c r="A12" s="7" t="s">
        <v>0</v>
      </c>
      <c r="B12">
        <v>175</v>
      </c>
      <c r="E12" t="s">
        <v>171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>+Q13+Q14</f>
        <v>16695</v>
      </c>
      <c r="R12" s="33">
        <f>+R13+R14</f>
        <v>20584</v>
      </c>
      <c r="S12" s="33">
        <f>+S13+S14</f>
        <v>20385</v>
      </c>
      <c r="T12" s="33">
        <f>+T13+T14</f>
        <v>0</v>
      </c>
      <c r="V12" s="87" t="s">
        <v>81</v>
      </c>
    </row>
    <row r="13" spans="1:22" x14ac:dyDescent="0.2">
      <c r="E13" s="1" t="s">
        <v>175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v>0</v>
      </c>
      <c r="V13" s="87"/>
    </row>
    <row r="14" spans="1:22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v>0</v>
      </c>
      <c r="V14" s="87"/>
    </row>
    <row r="15" spans="1:22" x14ac:dyDescent="0.2">
      <c r="A15" s="7" t="s">
        <v>3</v>
      </c>
      <c r="B15">
        <v>2</v>
      </c>
      <c r="E15" t="s">
        <v>170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>+Q16+Q17</f>
        <v>4773</v>
      </c>
      <c r="R15" s="33">
        <f>+R16+R17</f>
        <v>4796</v>
      </c>
      <c r="S15" s="33">
        <f>+S16+S17</f>
        <v>5262</v>
      </c>
      <c r="T15" s="33">
        <f>+T16+T17</f>
        <v>0</v>
      </c>
      <c r="V15" s="87" t="s">
        <v>82</v>
      </c>
    </row>
    <row r="16" spans="1:22" x14ac:dyDescent="0.2">
      <c r="E16" s="1" t="s">
        <v>175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v>0</v>
      </c>
      <c r="V16" s="87"/>
    </row>
    <row r="17" spans="1:22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v>0</v>
      </c>
      <c r="V17" s="87"/>
    </row>
    <row r="18" spans="1:22" x14ac:dyDescent="0.2">
      <c r="E18" t="s">
        <v>176</v>
      </c>
      <c r="J18" s="33"/>
      <c r="K18" s="175">
        <f t="shared" ref="K18:Q18" si="0">(+K17+K14)/(K15+K12)</f>
        <v>0.78658431237042159</v>
      </c>
      <c r="L18" s="175">
        <f t="shared" si="0"/>
        <v>0.76194406235671708</v>
      </c>
      <c r="M18" s="175">
        <f t="shared" si="0"/>
        <v>0.73590340769796514</v>
      </c>
      <c r="N18" s="175">
        <f t="shared" si="0"/>
        <v>0.73337578941782089</v>
      </c>
      <c r="O18" s="175">
        <f t="shared" si="0"/>
        <v>0.75593813294052659</v>
      </c>
      <c r="P18" s="175">
        <f t="shared" si="0"/>
        <v>0.77631001492144303</v>
      </c>
      <c r="Q18" s="175">
        <f t="shared" si="0"/>
        <v>0.76341531581889321</v>
      </c>
      <c r="R18" s="175">
        <f>(+R17+R14)/(R15+R12)</f>
        <v>0.74708431836091416</v>
      </c>
      <c r="S18" s="175">
        <f>(+S17+S14)/(S15+S12)</f>
        <v>0.76601551838421644</v>
      </c>
      <c r="T18" s="175" t="e">
        <f>(+T17+T14)/(T15+T12)</f>
        <v>#DIV/0!</v>
      </c>
      <c r="V18" s="87"/>
    </row>
    <row r="19" spans="1:22" x14ac:dyDescent="0.2">
      <c r="E19" s="5" t="s">
        <v>95</v>
      </c>
      <c r="J19" s="33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V19" s="87"/>
    </row>
    <row r="20" spans="1:22" x14ac:dyDescent="0.2">
      <c r="E20" s="5" t="s">
        <v>190</v>
      </c>
      <c r="J20" s="33"/>
      <c r="K20" s="129">
        <f>+K13+K16</f>
        <v>4941</v>
      </c>
      <c r="L20" s="129">
        <f t="shared" ref="L20:Q20" si="1">+L13+L16</f>
        <v>5192</v>
      </c>
      <c r="M20" s="129">
        <f t="shared" si="1"/>
        <v>4309</v>
      </c>
      <c r="N20" s="129">
        <f t="shared" si="1"/>
        <v>5024</v>
      </c>
      <c r="O20" s="129">
        <f t="shared" si="1"/>
        <v>5302</v>
      </c>
      <c r="P20" s="129">
        <f t="shared" si="1"/>
        <v>5097</v>
      </c>
      <c r="Q20" s="129">
        <f t="shared" si="1"/>
        <v>5079</v>
      </c>
      <c r="R20" s="129">
        <f>+R13+R16</f>
        <v>6419</v>
      </c>
      <c r="S20" s="129">
        <f>+S13+S16</f>
        <v>6001</v>
      </c>
      <c r="T20" s="129">
        <f>+T13+T16</f>
        <v>0</v>
      </c>
      <c r="V20" s="87"/>
    </row>
    <row r="21" spans="1:22" x14ac:dyDescent="0.2">
      <c r="E21" s="5" t="s">
        <v>96</v>
      </c>
      <c r="J21" s="33"/>
      <c r="K21" s="129">
        <f>+K17+K14</f>
        <v>18211</v>
      </c>
      <c r="L21" s="129">
        <f t="shared" ref="L21:Q21" si="2">+L17+L14</f>
        <v>16618</v>
      </c>
      <c r="M21" s="129">
        <f t="shared" si="2"/>
        <v>12007</v>
      </c>
      <c r="N21" s="129">
        <f t="shared" si="2"/>
        <v>13819</v>
      </c>
      <c r="O21" s="129">
        <f t="shared" si="2"/>
        <v>16422</v>
      </c>
      <c r="P21" s="129">
        <f t="shared" si="2"/>
        <v>17689</v>
      </c>
      <c r="Q21" s="129">
        <f t="shared" si="2"/>
        <v>16389</v>
      </c>
      <c r="R21" s="129">
        <f>+R17+R14</f>
        <v>18961</v>
      </c>
      <c r="S21" s="129">
        <f>+S17+S14</f>
        <v>19646</v>
      </c>
      <c r="T21" s="129">
        <f>+T17+T14</f>
        <v>0</v>
      </c>
      <c r="V21" s="87"/>
    </row>
    <row r="22" spans="1:22" ht="15" x14ac:dyDescent="0.25">
      <c r="A22" s="7" t="s">
        <v>57</v>
      </c>
      <c r="B22">
        <v>20</v>
      </c>
      <c r="F22" s="86" t="s">
        <v>122</v>
      </c>
      <c r="G22" s="86" t="s">
        <v>123</v>
      </c>
      <c r="H22" s="86" t="s">
        <v>124</v>
      </c>
      <c r="I22" s="86" t="s">
        <v>125</v>
      </c>
      <c r="J22" s="86" t="s">
        <v>138</v>
      </c>
      <c r="K22" s="86" t="str">
        <f t="shared" ref="K22:P22" si="3">+K11</f>
        <v>2/2 - 2/8</v>
      </c>
      <c r="L22" s="86" t="str">
        <f t="shared" si="3"/>
        <v>2/9 - 2/15</v>
      </c>
      <c r="M22" s="86" t="str">
        <f t="shared" si="3"/>
        <v>2/16 - 2/22</v>
      </c>
      <c r="N22" s="86" t="str">
        <f t="shared" si="3"/>
        <v>2/23 - 2/28</v>
      </c>
      <c r="O22" s="86" t="str">
        <f t="shared" si="3"/>
        <v>3/1 - 3/7</v>
      </c>
      <c r="P22" s="86" t="str">
        <f t="shared" si="3"/>
        <v>3/8 - 3/14</v>
      </c>
      <c r="Q22" s="86" t="str">
        <f>+Q11</f>
        <v>3/15 - 3/21</v>
      </c>
      <c r="R22" s="86" t="str">
        <f>+R11</f>
        <v>3/22 - 3/28</v>
      </c>
      <c r="S22" s="86" t="str">
        <f>+S11</f>
        <v>3/29 - 4/4</v>
      </c>
      <c r="T22" s="86" t="str">
        <f>+T11</f>
        <v>4/5 - 4/11</v>
      </c>
      <c r="V22" s="88"/>
    </row>
    <row r="23" spans="1:22" x14ac:dyDescent="0.2">
      <c r="A23" s="7" t="s">
        <v>58</v>
      </c>
      <c r="B23">
        <v>30</v>
      </c>
      <c r="E23" t="s">
        <v>169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>+Q24+Q25</f>
        <v>306</v>
      </c>
      <c r="R23" s="33">
        <f>+R24+R25</f>
        <v>552</v>
      </c>
      <c r="S23" s="33">
        <f>+S24+S25</f>
        <v>537</v>
      </c>
      <c r="T23" s="33">
        <f>+T24+T25</f>
        <v>0</v>
      </c>
      <c r="V23" s="87" t="s">
        <v>99</v>
      </c>
    </row>
    <row r="24" spans="1:22" x14ac:dyDescent="0.2">
      <c r="E24" s="1" t="s">
        <v>175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v>0</v>
      </c>
      <c r="V24" s="87"/>
    </row>
    <row r="25" spans="1:22" x14ac:dyDescent="0.2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v>0</v>
      </c>
      <c r="V25" s="87"/>
    </row>
    <row r="26" spans="1:22" x14ac:dyDescent="0.2">
      <c r="A26" s="7" t="s">
        <v>59</v>
      </c>
      <c r="B26">
        <v>1</v>
      </c>
      <c r="E26" t="s">
        <v>168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>+Q27+Q28</f>
        <v>2897</v>
      </c>
      <c r="R26" s="33">
        <f>+R27+R28</f>
        <v>2820</v>
      </c>
      <c r="S26" s="33">
        <f>+S27+S28</f>
        <v>2992</v>
      </c>
      <c r="T26" s="33">
        <f>+T27+T28</f>
        <v>0</v>
      </c>
      <c r="V26" s="87" t="s">
        <v>100</v>
      </c>
    </row>
    <row r="27" spans="1:22" x14ac:dyDescent="0.2">
      <c r="E27" s="1" t="s">
        <v>175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v>0</v>
      </c>
      <c r="V27" s="87"/>
    </row>
    <row r="28" spans="1:22" x14ac:dyDescent="0.2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v>0</v>
      </c>
      <c r="V28" s="87"/>
    </row>
    <row r="29" spans="1:22" x14ac:dyDescent="0.2">
      <c r="A29" s="7" t="s">
        <v>60</v>
      </c>
      <c r="B29">
        <v>3</v>
      </c>
      <c r="E29" t="s">
        <v>167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>+Q30+Q31</f>
        <v>33</v>
      </c>
      <c r="R29" s="33">
        <f>+R30+R31</f>
        <v>25</v>
      </c>
      <c r="S29" s="33">
        <f>+S30+S31</f>
        <v>20</v>
      </c>
      <c r="T29" s="33">
        <f>+T30+T31</f>
        <v>0</v>
      </c>
      <c r="V29" s="87" t="s">
        <v>101</v>
      </c>
    </row>
    <row r="30" spans="1:22" x14ac:dyDescent="0.2">
      <c r="E30" s="1" t="s">
        <v>175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v>0</v>
      </c>
      <c r="V30" s="87"/>
    </row>
    <row r="31" spans="1:22" x14ac:dyDescent="0.2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v>0</v>
      </c>
      <c r="V31" s="87"/>
    </row>
    <row r="32" spans="1:22" x14ac:dyDescent="0.2">
      <c r="A32" s="7" t="s">
        <v>4</v>
      </c>
      <c r="B32">
        <v>2</v>
      </c>
      <c r="E32" t="s">
        <v>166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>+Q33+Q34</f>
        <v>17</v>
      </c>
      <c r="R32" s="33">
        <f>+R33+R34</f>
        <v>7</v>
      </c>
      <c r="S32" s="33">
        <f>+S33+S34</f>
        <v>10</v>
      </c>
      <c r="T32" s="33">
        <f>+T33+T34</f>
        <v>0</v>
      </c>
      <c r="V32" s="87" t="s">
        <v>102</v>
      </c>
    </row>
    <row r="33" spans="1:22" x14ac:dyDescent="0.2">
      <c r="E33" s="1" t="s">
        <v>175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v>0</v>
      </c>
      <c r="V33" s="87"/>
    </row>
    <row r="34" spans="1:22" x14ac:dyDescent="0.2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v>0</v>
      </c>
      <c r="V34" s="87"/>
    </row>
    <row r="35" spans="1:22" x14ac:dyDescent="0.2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>+Q36+Q37</f>
        <v>16</v>
      </c>
      <c r="R35" s="33">
        <f>+R36+R37</f>
        <v>23</v>
      </c>
      <c r="S35" s="33">
        <f>+S36+S37</f>
        <v>17</v>
      </c>
      <c r="T35" s="33">
        <f>+T36+T37</f>
        <v>0</v>
      </c>
      <c r="V35" s="87" t="s">
        <v>103</v>
      </c>
    </row>
    <row r="36" spans="1:22" x14ac:dyDescent="0.2">
      <c r="E36" s="1" t="s">
        <v>175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v>0</v>
      </c>
      <c r="V36" s="87"/>
    </row>
    <row r="37" spans="1:22" x14ac:dyDescent="0.2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v>0</v>
      </c>
      <c r="V37" s="87"/>
    </row>
    <row r="38" spans="1:22" x14ac:dyDescent="0.2">
      <c r="E38" t="s">
        <v>176</v>
      </c>
      <c r="J38" s="33"/>
      <c r="K38" s="175">
        <f t="shared" ref="K38:Q38" si="4">+(K37+K34+K31+K28+K25)/(K35+K32+K29+K26+K23)</f>
        <v>0.49353863073962057</v>
      </c>
      <c r="L38" s="175">
        <f t="shared" si="4"/>
        <v>0.44738307349665923</v>
      </c>
      <c r="M38" s="175">
        <f t="shared" si="4"/>
        <v>0.46566716641679162</v>
      </c>
      <c r="N38" s="175">
        <f t="shared" si="4"/>
        <v>0.43658357771260997</v>
      </c>
      <c r="O38" s="175">
        <f t="shared" si="4"/>
        <v>0.40737410071942448</v>
      </c>
      <c r="P38" s="175">
        <f t="shared" si="4"/>
        <v>0.36612021857923499</v>
      </c>
      <c r="Q38" s="175">
        <f t="shared" si="4"/>
        <v>0.40440501682471702</v>
      </c>
      <c r="R38" s="175">
        <f>+(R37+R34+R31+R28+R25)/(R35+R32+R29+R26+R23)</f>
        <v>0.31835424569594395</v>
      </c>
      <c r="S38" s="175">
        <f>+(S37+S34+S31+S28+S25)/(S35+S32+S29+S26+S23)</f>
        <v>0.31935123042505592</v>
      </c>
      <c r="T38" s="175" t="e">
        <f>+(T37+T34+T31+T28+T25)/(T35+T32+T29+T26+T23)</f>
        <v>#DIV/0!</v>
      </c>
      <c r="V38" s="87"/>
    </row>
    <row r="39" spans="1:22" x14ac:dyDescent="0.2">
      <c r="E39" s="5" t="s">
        <v>32</v>
      </c>
      <c r="J39" s="33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V39" s="87"/>
    </row>
    <row r="40" spans="1:22" x14ac:dyDescent="0.2">
      <c r="E40" s="5" t="s">
        <v>190</v>
      </c>
      <c r="J40" s="33"/>
      <c r="K40" s="129">
        <f>+K36+K33+K30+K27+K24</f>
        <v>1842</v>
      </c>
      <c r="L40" s="129">
        <f t="shared" ref="L40:Q40" si="5">+L36+L33+L30+L27+L24</f>
        <v>1985</v>
      </c>
      <c r="M40" s="129">
        <f t="shared" si="5"/>
        <v>1782</v>
      </c>
      <c r="N40" s="129">
        <f t="shared" si="5"/>
        <v>1537</v>
      </c>
      <c r="O40" s="129">
        <f t="shared" si="5"/>
        <v>1977</v>
      </c>
      <c r="P40" s="129">
        <f t="shared" si="5"/>
        <v>2320</v>
      </c>
      <c r="Q40" s="129">
        <f t="shared" si="5"/>
        <v>1947</v>
      </c>
      <c r="R40" s="129">
        <f t="shared" ref="R40:T41" si="6">+R36+R33+R30+R27+R24</f>
        <v>2336</v>
      </c>
      <c r="S40" s="129">
        <f t="shared" si="6"/>
        <v>2434</v>
      </c>
      <c r="T40" s="129">
        <f t="shared" si="6"/>
        <v>0</v>
      </c>
      <c r="V40" s="87"/>
    </row>
    <row r="41" spans="1:22" x14ac:dyDescent="0.2">
      <c r="E41" s="5" t="s">
        <v>96</v>
      </c>
      <c r="J41" s="33"/>
      <c r="K41" s="129">
        <f>+K37+K34+K31+K28+K25</f>
        <v>1795</v>
      </c>
      <c r="L41" s="129">
        <f t="shared" ref="L41:Q41" si="7">+L37+L34+L31+L28+L25</f>
        <v>1607</v>
      </c>
      <c r="M41" s="129">
        <f t="shared" si="7"/>
        <v>1553</v>
      </c>
      <c r="N41" s="129">
        <f t="shared" si="7"/>
        <v>1191</v>
      </c>
      <c r="O41" s="129">
        <f t="shared" si="7"/>
        <v>1359</v>
      </c>
      <c r="P41" s="129">
        <f t="shared" si="7"/>
        <v>1340</v>
      </c>
      <c r="Q41" s="129">
        <f t="shared" si="7"/>
        <v>1322</v>
      </c>
      <c r="R41" s="129">
        <f t="shared" si="6"/>
        <v>1091</v>
      </c>
      <c r="S41" s="129">
        <f t="shared" si="6"/>
        <v>1142</v>
      </c>
      <c r="T41" s="129">
        <f t="shared" si="6"/>
        <v>0</v>
      </c>
      <c r="V41" s="87"/>
    </row>
    <row r="42" spans="1:22" ht="15" x14ac:dyDescent="0.25">
      <c r="A42" s="7" t="s">
        <v>13</v>
      </c>
      <c r="B42">
        <v>10</v>
      </c>
      <c r="F42" s="86" t="s">
        <v>122</v>
      </c>
      <c r="G42" s="86" t="s">
        <v>123</v>
      </c>
      <c r="H42" s="86" t="s">
        <v>124</v>
      </c>
      <c r="I42" s="86" t="s">
        <v>125</v>
      </c>
      <c r="J42" s="86" t="s">
        <v>138</v>
      </c>
      <c r="K42" s="86" t="str">
        <f t="shared" ref="K42:P42" si="8">+K22</f>
        <v>2/2 - 2/8</v>
      </c>
      <c r="L42" s="86" t="str">
        <f t="shared" si="8"/>
        <v>2/9 - 2/15</v>
      </c>
      <c r="M42" s="86" t="str">
        <f t="shared" si="8"/>
        <v>2/16 - 2/22</v>
      </c>
      <c r="N42" s="86" t="str">
        <f t="shared" si="8"/>
        <v>2/23 - 2/28</v>
      </c>
      <c r="O42" s="86" t="str">
        <f t="shared" si="8"/>
        <v>3/1 - 3/7</v>
      </c>
      <c r="P42" s="86" t="str">
        <f t="shared" si="8"/>
        <v>3/8 - 3/14</v>
      </c>
      <c r="Q42" s="86" t="str">
        <f>+Q22</f>
        <v>3/15 - 3/21</v>
      </c>
      <c r="R42" s="86" t="str">
        <f>+R22</f>
        <v>3/22 - 3/28</v>
      </c>
      <c r="S42" s="86" t="str">
        <f>+S22</f>
        <v>3/29 - 4/4</v>
      </c>
      <c r="T42" s="86" t="str">
        <f>+T22</f>
        <v>4/5 - 4/11</v>
      </c>
      <c r="V42" s="88"/>
    </row>
    <row r="43" spans="1:22" x14ac:dyDescent="0.2">
      <c r="E43" t="s">
        <v>165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Deals'!J12+'EIM New Deals'!K12+'EIM New Deals'!J28+'EIM New Deals'!K28</f>
        <v>4</v>
      </c>
      <c r="K43" s="33">
        <f>+'EIM New Deals'!L12+'EIM New Deals'!M12+'EIM New Deals'!L28+'EIM New Deals'!M28</f>
        <v>12</v>
      </c>
      <c r="L43" s="33">
        <f>+'EIM New Deals'!N$12+'EIM New Deals'!O$12+'EIM New Deals'!N$28+'EIM New Deals'!O$28</f>
        <v>30</v>
      </c>
      <c r="M43" s="33">
        <f>+'EIM New Deals'!P$12+'EIM New Deals'!Q$12+'EIM New Deals'!P$28+'EIM New Deals'!Q$28</f>
        <v>17</v>
      </c>
      <c r="N43" s="33">
        <f>+'EIM New Deals'!S12+'EIM New Deals'!R12+'EIM New Deals'!R28+'EIM New Deals'!S28</f>
        <v>18</v>
      </c>
      <c r="O43" s="33">
        <f>+'EIM New Deals'!T12+'EIM New Deals'!U12+'EIM New Deals'!T28+'EIM New Deals'!U28</f>
        <v>20</v>
      </c>
      <c r="P43" s="33">
        <f>+'EIM New Deals'!V12+'EIM New Deals'!W12+'EIM New Deals'!V28+'EIM New Deals'!W28</f>
        <v>46</v>
      </c>
      <c r="Q43" s="33">
        <f>+Q44+Q45</f>
        <v>25</v>
      </c>
      <c r="R43" s="33">
        <f>+R44+R45</f>
        <v>19</v>
      </c>
      <c r="S43" s="33">
        <f>+S44+S45</f>
        <v>25</v>
      </c>
      <c r="T43" s="33">
        <f>+T44+T45</f>
        <v>0</v>
      </c>
      <c r="V43" s="87" t="s">
        <v>100</v>
      </c>
    </row>
    <row r="44" spans="1:22" x14ac:dyDescent="0.2">
      <c r="E44" s="1" t="s">
        <v>175</v>
      </c>
      <c r="J44" s="33"/>
      <c r="K44" s="33">
        <f>+'EIM New Deals'!M12+'EIM New Deals'!M28</f>
        <v>12</v>
      </c>
      <c r="L44" s="33">
        <f>+'EIM New Deals'!O12+'EIM New Deals'!O28</f>
        <v>30</v>
      </c>
      <c r="M44" s="33">
        <f>+'EIM New Deals'!Q12+'EIM New Deals'!Q28</f>
        <v>17</v>
      </c>
      <c r="N44" s="33">
        <f>+'EIM New Deals'!S12+'EIM New Deals'!S28</f>
        <v>18</v>
      </c>
      <c r="O44" s="33">
        <f>+'EIM New Deals'!U12+'EIM New Deals'!U28</f>
        <v>20</v>
      </c>
      <c r="P44" s="33">
        <f>+'EIM New Deals'!W12+'EIM New Deals'!W28</f>
        <v>44</v>
      </c>
      <c r="Q44" s="33">
        <f>+'EIM New Deals'!Y12+'EIM New Deals'!Y28</f>
        <v>24</v>
      </c>
      <c r="R44" s="33">
        <f>+'EIM New Deals'!AA12+'EIM New Deals'!AA28</f>
        <v>9</v>
      </c>
      <c r="S44" s="33">
        <f>+'EIM New Deals'!AC12+'EIM New Deals'!AC28</f>
        <v>24</v>
      </c>
      <c r="T44" s="33">
        <v>0</v>
      </c>
      <c r="V44" s="87"/>
    </row>
    <row r="45" spans="1:22" x14ac:dyDescent="0.2">
      <c r="E45" s="1" t="s">
        <v>35</v>
      </c>
      <c r="J45" s="33"/>
      <c r="K45" s="33">
        <f>+'EIM New Deals'!L12+'EIM New Deals'!L28</f>
        <v>0</v>
      </c>
      <c r="L45" s="33">
        <f>+'EIM New Deals'!N12+'EIM New Deals'!N28</f>
        <v>0</v>
      </c>
      <c r="M45" s="33">
        <f>+'EIM New Deals'!P12+'EIM New Deals'!P28</f>
        <v>0</v>
      </c>
      <c r="N45" s="33">
        <f>+'EIM New Deals'!R12+'EIM New Deals'!R28</f>
        <v>0</v>
      </c>
      <c r="O45" s="33">
        <f>+'EIM New Deals'!T12+'EIM New Deals'!T28</f>
        <v>0</v>
      </c>
      <c r="P45" s="33">
        <f>+'EIM New Deals'!V12+'EIM New Deals'!V28</f>
        <v>2</v>
      </c>
      <c r="Q45" s="33">
        <f>+'EIM New Deals'!X12+'EIM New Deals'!X28</f>
        <v>1</v>
      </c>
      <c r="R45" s="33">
        <f>+'EIM New Deals'!Z12+'EIM New Deals'!Z28</f>
        <v>10</v>
      </c>
      <c r="S45" s="33">
        <f>+'EIM New Deals'!AB12+'EIM New Deals'!AB28</f>
        <v>1</v>
      </c>
      <c r="T45" s="33">
        <v>0</v>
      </c>
      <c r="V45" s="87"/>
    </row>
    <row r="46" spans="1:22" x14ac:dyDescent="0.2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Deals'!J13+'EIM New Deals'!K13+'EIM New Deals'!J29+'EIM New Deals'!K29</f>
        <v>29</v>
      </c>
      <c r="K46" s="33">
        <f>+'EIM New Deals'!L13+'EIM New Deals'!M13+'EIM New Deals'!L29+'EIM New Deals'!M29</f>
        <v>17</v>
      </c>
      <c r="L46" s="33">
        <f>+'EIM New Deals'!$N13+'EIM New Deals'!$O13+'EIM New Deals'!$N29+'EIM New Deals'!$O29</f>
        <v>15</v>
      </c>
      <c r="M46" s="33">
        <f>+'EIM New Deals'!P13+'EIM New Deals'!Q13+'EIM New Deals'!P29+'EIM New Deals'!Q29</f>
        <v>23</v>
      </c>
      <c r="N46" s="33">
        <f>+'EIM New Deals'!R13+'EIM New Deals'!S13+'EIM New Deals'!R29+'EIM New Deals'!S29</f>
        <v>57</v>
      </c>
      <c r="O46" s="33">
        <f>+'EIM New Deals'!T13+'EIM New Deals'!U13+'EIM New Deals'!T29+'EIM New Deals'!U29</f>
        <v>32</v>
      </c>
      <c r="P46" s="33">
        <f>+'EIM New Deals'!V13+'EIM New Deals'!W13+'EIM New Deals'!V29+'EIM New Deals'!W29</f>
        <v>26</v>
      </c>
      <c r="Q46" s="33">
        <f>+Q47+Q48</f>
        <v>40</v>
      </c>
      <c r="R46" s="33">
        <f>+R47+R48</f>
        <v>32</v>
      </c>
      <c r="S46" s="33">
        <f>+S47+S48</f>
        <v>30</v>
      </c>
      <c r="T46" s="33">
        <f>+T47+T48</f>
        <v>0</v>
      </c>
      <c r="V46" s="87" t="s">
        <v>100</v>
      </c>
    </row>
    <row r="47" spans="1:22" x14ac:dyDescent="0.2">
      <c r="E47" s="1" t="s">
        <v>175</v>
      </c>
      <c r="J47" s="33"/>
      <c r="K47" s="33">
        <f>+'EIM New Deals'!M13+'EIM New Deals'!M29</f>
        <v>13</v>
      </c>
      <c r="L47" s="33">
        <f>+'EIM New Deals'!O13+'EIM New Deals'!O29</f>
        <v>12</v>
      </c>
      <c r="M47" s="33">
        <f>+'EIM New Deals'!Q13+'EIM New Deals'!Q29</f>
        <v>20</v>
      </c>
      <c r="N47" s="33">
        <f>+'EIM New Deals'!S13+'EIM New Deals'!S29</f>
        <v>52</v>
      </c>
      <c r="O47" s="33">
        <f>+'EIM New Deals'!U13+'EIM New Deals'!U29</f>
        <v>28</v>
      </c>
      <c r="P47" s="33">
        <f>+'EIM New Deals'!W13+'EIM New Deals'!W29</f>
        <v>17</v>
      </c>
      <c r="Q47" s="33">
        <f>+'EIM New Deals'!Y13+'EIM New Deals'!Y29</f>
        <v>38</v>
      </c>
      <c r="R47" s="33">
        <f>+'EIM New Deals'!AA13+'EIM New Deals'!AA29</f>
        <v>30</v>
      </c>
      <c r="S47" s="33">
        <f>+'EIM New Deals'!AC13+'EIM New Deals'!AC29</f>
        <v>27</v>
      </c>
      <c r="T47" s="33">
        <v>0</v>
      </c>
      <c r="V47" s="87"/>
    </row>
    <row r="48" spans="1:22" x14ac:dyDescent="0.2">
      <c r="E48" s="1" t="s">
        <v>35</v>
      </c>
      <c r="J48" s="33"/>
      <c r="K48" s="33">
        <f>+'EIM New Deals'!L13+'EIM New Deals'!L29</f>
        <v>4</v>
      </c>
      <c r="L48" s="33">
        <f>+'EIM New Deals'!N13+'EIM New Deals'!N29</f>
        <v>3</v>
      </c>
      <c r="M48" s="33">
        <f>+'EIM New Deals'!P13+'EIM New Deals'!P29</f>
        <v>3</v>
      </c>
      <c r="N48" s="33">
        <f>+'EIM New Deals'!R13+'EIM New Deals'!R29</f>
        <v>5</v>
      </c>
      <c r="O48" s="33">
        <f>+'EIM New Deals'!T13+'EIM New Deals'!T29</f>
        <v>4</v>
      </c>
      <c r="P48" s="33">
        <f>+'EIM New Deals'!V13+'EIM New Deals'!V29</f>
        <v>9</v>
      </c>
      <c r="Q48" s="33">
        <f>+'EIM New Deals'!X13+'EIM New Deals'!X29</f>
        <v>2</v>
      </c>
      <c r="R48" s="33">
        <f>+'EIM New Deals'!Z13+'EIM New Deals'!Z29</f>
        <v>2</v>
      </c>
      <c r="S48" s="33">
        <f>+'EIM New Deals'!AB13+'EIM New Deals'!AB29</f>
        <v>3</v>
      </c>
      <c r="T48" s="33">
        <v>0</v>
      </c>
      <c r="V48" s="87"/>
    </row>
    <row r="49" spans="1:22" x14ac:dyDescent="0.2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Deals'!J11+'EIM New Deals'!K11+'EIM New Deals'!J27+'EIM New Deals'!K27</f>
        <v>86</v>
      </c>
      <c r="K49" s="33">
        <f>+'EIM New Deals'!L11+'EIM New Deals'!M11+'EIM New Deals'!L27+'EIM New Deals'!M27</f>
        <v>69</v>
      </c>
      <c r="L49" s="33">
        <f>+'EIM New Deals'!$N11+'EIM New Deals'!$O11+'EIM New Deals'!$N27+'EIM New Deals'!$O27</f>
        <v>38</v>
      </c>
      <c r="M49" s="33">
        <f>+'EIM New Deals'!P11+'EIM New Deals'!Q11+'EIM New Deals'!P27+'EIM New Deals'!Q27</f>
        <v>41</v>
      </c>
      <c r="N49" s="33">
        <f>+'EIM New Deals'!R11+'EIM New Deals'!S11+'EIM New Deals'!R27+'EIM New Deals'!S27</f>
        <v>69</v>
      </c>
      <c r="O49" s="33">
        <f>+'EIM New Deals'!T11+'EIM New Deals'!U11+'EIM New Deals'!T27+'EIM New Deals'!U27</f>
        <v>84</v>
      </c>
      <c r="P49" s="33">
        <f>+'EIM New Deals'!V11+'EIM New Deals'!W11+'EIM New Deals'!V27+'EIM New Deals'!W27</f>
        <v>80</v>
      </c>
      <c r="Q49" s="33">
        <f>+Q50+Q51</f>
        <v>94</v>
      </c>
      <c r="R49" s="33">
        <f>+R50+R51</f>
        <v>123</v>
      </c>
      <c r="S49" s="33">
        <f>+S50+S51</f>
        <v>145</v>
      </c>
      <c r="T49" s="33">
        <f>+T50+T51</f>
        <v>0</v>
      </c>
      <c r="V49" s="87" t="s">
        <v>100</v>
      </c>
    </row>
    <row r="50" spans="1:22" x14ac:dyDescent="0.2">
      <c r="E50" s="1" t="s">
        <v>175</v>
      </c>
      <c r="J50" s="33"/>
      <c r="K50" s="33">
        <f>+'EIM New Deals'!M11+'EIM New Deals'!M27</f>
        <v>62</v>
      </c>
      <c r="L50" s="33">
        <f>+'EIM New Deals'!O11+'EIM New Deals'!O27</f>
        <v>34</v>
      </c>
      <c r="M50" s="33">
        <f>+'EIM New Deals'!Q11+'EIM New Deals'!Q27</f>
        <v>39</v>
      </c>
      <c r="N50" s="33">
        <f>+'EIM New Deals'!S11+'EIM New Deals'!S27</f>
        <v>64</v>
      </c>
      <c r="O50" s="33">
        <f>+'EIM New Deals'!U11+'EIM New Deals'!U27</f>
        <v>77</v>
      </c>
      <c r="P50" s="33">
        <f>+'EIM New Deals'!W11+'EIM New Deals'!W27</f>
        <v>73</v>
      </c>
      <c r="Q50" s="33">
        <f>+'EIM New Deals'!Y11+'EIM New Deals'!Y27</f>
        <v>89</v>
      </c>
      <c r="R50" s="33">
        <f>+'EIM New Deals'!AA11+'EIM New Deals'!AA27</f>
        <v>114</v>
      </c>
      <c r="S50" s="33">
        <f>+'EIM New Deals'!AC11+'EIM New Deals'!AC27</f>
        <v>142</v>
      </c>
      <c r="T50" s="33">
        <v>0</v>
      </c>
      <c r="V50" s="87"/>
    </row>
    <row r="51" spans="1:22" x14ac:dyDescent="0.2">
      <c r="E51" s="1" t="s">
        <v>35</v>
      </c>
      <c r="J51" s="33"/>
      <c r="K51" s="33">
        <f>+'EIM New Deals'!L11+'EIM New Deals'!L27</f>
        <v>7</v>
      </c>
      <c r="L51" s="33">
        <f>+'EIM New Deals'!N11+'EIM New Deals'!N27</f>
        <v>4</v>
      </c>
      <c r="M51" s="33">
        <f>+'EIM New Deals'!P11+'EIM New Deals'!P27</f>
        <v>2</v>
      </c>
      <c r="N51" s="33">
        <f>+'EIM New Deals'!R11+'EIM New Deals'!R27</f>
        <v>5</v>
      </c>
      <c r="O51" s="33">
        <f>+'EIM New Deals'!T11+'EIM New Deals'!T27</f>
        <v>7</v>
      </c>
      <c r="P51" s="33">
        <f>+'EIM New Deals'!V11+'EIM New Deals'!V27</f>
        <v>7</v>
      </c>
      <c r="Q51" s="33">
        <f>+'EIM New Deals'!X11+'EIM New Deals'!X27</f>
        <v>5</v>
      </c>
      <c r="R51" s="33">
        <f>+'EIM New Deals'!Z11+'EIM New Deals'!Z27</f>
        <v>9</v>
      </c>
      <c r="S51" s="33">
        <f>+'EIM New Deals'!AB11+'EIM New Deals'!AB27</f>
        <v>3</v>
      </c>
      <c r="T51" s="33">
        <v>0</v>
      </c>
      <c r="V51" s="87"/>
    </row>
    <row r="52" spans="1:22" x14ac:dyDescent="0.2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Deals'!J14+'EIM New Deals'!K14+'EIM New Deals'!J30+'EIM New Deals'!K30</f>
        <v>1</v>
      </c>
      <c r="K52" s="33">
        <f>+'EIM New Deals'!L14+'EIM New Deals'!M14+'EIM New Deals'!L30+'EIM New Deals'!M30</f>
        <v>1</v>
      </c>
      <c r="L52" s="33">
        <f>+'EIM New Deals'!$N14+'EIM New Deals'!$O14+'EIM New Deals'!$N30+'EIM New Deals'!$O30</f>
        <v>2</v>
      </c>
      <c r="M52" s="33">
        <f>+'EIM New Deals'!P14+'EIM New Deals'!Q14+'EIM New Deals'!P30+'EIM New Deals'!Q30</f>
        <v>0</v>
      </c>
      <c r="N52" s="33">
        <f>+'EIM New Deals'!R14+'EIM New Deals'!S14+'EIM New Deals'!R30+'EIM New Deals'!S30</f>
        <v>1</v>
      </c>
      <c r="O52" s="33">
        <f>+'EIM New Deals'!T14+'EIM New Deals'!U14+'EIM New Deals'!T30+'EIM New Deals'!U30</f>
        <v>0</v>
      </c>
      <c r="P52" s="33">
        <f>+'EIM New Deals'!V14+'EIM New Deals'!W14+'EIM New Deals'!V30+'EIM New Deals'!W30</f>
        <v>0</v>
      </c>
      <c r="Q52" s="33">
        <f>+Q53+Q54</f>
        <v>2</v>
      </c>
      <c r="R52" s="33">
        <f>+R53+R54</f>
        <v>7</v>
      </c>
      <c r="S52" s="33">
        <f>+S53+S54</f>
        <v>1</v>
      </c>
      <c r="T52" s="33">
        <f>+T53+T54</f>
        <v>0</v>
      </c>
      <c r="V52" s="87" t="s">
        <v>100</v>
      </c>
    </row>
    <row r="53" spans="1:22" x14ac:dyDescent="0.2">
      <c r="E53" s="1" t="s">
        <v>175</v>
      </c>
      <c r="J53" s="33"/>
      <c r="K53" s="33">
        <f>+'EIM New Deals'!M14+'EIM New Deals'!M30</f>
        <v>1</v>
      </c>
      <c r="L53" s="33">
        <f>+'EIM New Deals'!O14+'EIM New Deals'!O30</f>
        <v>2</v>
      </c>
      <c r="M53" s="33">
        <f>+'EIM New Deals'!Q14+'EIM New Deals'!Q30</f>
        <v>0</v>
      </c>
      <c r="N53" s="33">
        <f>+'EIM New Deals'!S14+'EIM New Deals'!S30</f>
        <v>1</v>
      </c>
      <c r="O53" s="33">
        <f>+'EIM New Deals'!U14+'EIM New Deals'!U30</f>
        <v>0</v>
      </c>
      <c r="P53" s="33">
        <f>+'EIM New Deals'!W14+'EIM New Deals'!W30</f>
        <v>0</v>
      </c>
      <c r="Q53" s="33">
        <f>+'EIM New Deals'!Y14+'EIM New Deals'!Y30</f>
        <v>2</v>
      </c>
      <c r="R53" s="33">
        <f>+'EIM New Deals'!AA14+'EIM New Deals'!AA30</f>
        <v>7</v>
      </c>
      <c r="S53" s="33">
        <f>+'EIM New Deals'!AC14+'EIM New Deals'!AC30</f>
        <v>1</v>
      </c>
      <c r="T53" s="33">
        <v>0</v>
      </c>
      <c r="V53" s="87"/>
    </row>
    <row r="54" spans="1:22" x14ac:dyDescent="0.2">
      <c r="E54" s="1" t="s">
        <v>35</v>
      </c>
      <c r="J54" s="33"/>
      <c r="K54" s="33">
        <f>+'EIM New Deals'!L14+'EIM New Deals'!L30</f>
        <v>0</v>
      </c>
      <c r="L54" s="33">
        <f>+'EIM New Deals'!N14+'EIM New Deals'!N30</f>
        <v>0</v>
      </c>
      <c r="M54" s="33">
        <f>+'EIM New Deals'!P14+'EIM New Deals'!P30</f>
        <v>0</v>
      </c>
      <c r="N54" s="33">
        <f>+'EIM New Deals'!R14+'EIM New Deals'!R30</f>
        <v>0</v>
      </c>
      <c r="O54" s="33">
        <f>+'EIM New Deals'!T14+'EIM New Deals'!T30</f>
        <v>0</v>
      </c>
      <c r="P54" s="33">
        <f>+'EIM New Deals'!V14+'EIM New Deals'!V30</f>
        <v>0</v>
      </c>
      <c r="Q54" s="33">
        <f>+'EIM New Deals'!X14+'EIM New Deals'!X30</f>
        <v>0</v>
      </c>
      <c r="R54" s="33">
        <f>+'EIM New Deals'!Z14+'EIM New Deals'!Z30</f>
        <v>0</v>
      </c>
      <c r="S54" s="33">
        <f>+'EIM New Deals'!AB14+'EIM New Deals'!AB30</f>
        <v>0</v>
      </c>
      <c r="T54" s="33">
        <v>0</v>
      </c>
      <c r="V54" s="87"/>
    </row>
    <row r="55" spans="1:22" x14ac:dyDescent="0.2">
      <c r="E55" t="s">
        <v>176</v>
      </c>
      <c r="J55" s="33"/>
      <c r="K55" s="175">
        <f t="shared" ref="K55:Q55" si="9">(K54+K51+K48+K45)/(K52+K49+K46+K43)</f>
        <v>0.1111111111111111</v>
      </c>
      <c r="L55" s="175">
        <f t="shared" si="9"/>
        <v>8.2352941176470587E-2</v>
      </c>
      <c r="M55" s="175">
        <f t="shared" si="9"/>
        <v>6.1728395061728392E-2</v>
      </c>
      <c r="N55" s="175">
        <f t="shared" si="9"/>
        <v>6.8965517241379309E-2</v>
      </c>
      <c r="O55" s="175">
        <f t="shared" si="9"/>
        <v>8.0882352941176475E-2</v>
      </c>
      <c r="P55" s="175">
        <f t="shared" si="9"/>
        <v>0.11842105263157894</v>
      </c>
      <c r="Q55" s="175">
        <f t="shared" si="9"/>
        <v>4.9689440993788817E-2</v>
      </c>
      <c r="R55" s="175">
        <f>(R54+R51+R48+R45)/(R52+R49+R46+R43)</f>
        <v>0.11602209944751381</v>
      </c>
      <c r="S55" s="175">
        <f>(S54+S51+S48+S45)/(S52+S49+S46+S43)</f>
        <v>3.482587064676617E-2</v>
      </c>
      <c r="T55" s="175" t="e">
        <f>(T54+T51+T48+T45)/(T52+T49+T46+T43)</f>
        <v>#DIV/0!</v>
      </c>
      <c r="V55" s="87"/>
    </row>
    <row r="56" spans="1:22" x14ac:dyDescent="0.2">
      <c r="E56" s="5" t="s">
        <v>33</v>
      </c>
      <c r="J56" s="33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V56" s="87"/>
    </row>
    <row r="57" spans="1:22" x14ac:dyDescent="0.2">
      <c r="E57" s="5" t="s">
        <v>190</v>
      </c>
      <c r="J57" s="33"/>
      <c r="K57" s="129">
        <f>+K44+K47+K50+K53</f>
        <v>88</v>
      </c>
      <c r="L57" s="129">
        <f t="shared" ref="L57:Q57" si="10">+L44+L47+L50+L53</f>
        <v>78</v>
      </c>
      <c r="M57" s="129">
        <f t="shared" si="10"/>
        <v>76</v>
      </c>
      <c r="N57" s="129">
        <f t="shared" si="10"/>
        <v>135</v>
      </c>
      <c r="O57" s="129">
        <f t="shared" si="10"/>
        <v>125</v>
      </c>
      <c r="P57" s="129">
        <f t="shared" si="10"/>
        <v>134</v>
      </c>
      <c r="Q57" s="129">
        <f t="shared" si="10"/>
        <v>153</v>
      </c>
      <c r="R57" s="129">
        <f t="shared" ref="R57:T58" si="11">+R44+R47+R50+R53</f>
        <v>160</v>
      </c>
      <c r="S57" s="129">
        <f t="shared" si="11"/>
        <v>194</v>
      </c>
      <c r="T57" s="129">
        <f t="shared" si="11"/>
        <v>0</v>
      </c>
      <c r="V57" s="87"/>
    </row>
    <row r="58" spans="1:22" x14ac:dyDescent="0.2">
      <c r="E58" s="5" t="s">
        <v>96</v>
      </c>
      <c r="J58" s="33"/>
      <c r="K58" s="129">
        <f>+K45+K48+K51+K54</f>
        <v>11</v>
      </c>
      <c r="L58" s="129">
        <f t="shared" ref="L58:Q58" si="12">+L45+L48+L51+L54</f>
        <v>7</v>
      </c>
      <c r="M58" s="129">
        <f t="shared" si="12"/>
        <v>5</v>
      </c>
      <c r="N58" s="129">
        <f t="shared" si="12"/>
        <v>10</v>
      </c>
      <c r="O58" s="129">
        <f t="shared" si="12"/>
        <v>11</v>
      </c>
      <c r="P58" s="129">
        <f t="shared" si="12"/>
        <v>18</v>
      </c>
      <c r="Q58" s="129">
        <f t="shared" si="12"/>
        <v>8</v>
      </c>
      <c r="R58" s="129">
        <f t="shared" si="11"/>
        <v>21</v>
      </c>
      <c r="S58" s="129">
        <f t="shared" si="11"/>
        <v>7</v>
      </c>
      <c r="T58" s="129">
        <f t="shared" si="11"/>
        <v>0</v>
      </c>
      <c r="V58" s="87"/>
    </row>
    <row r="59" spans="1:22" x14ac:dyDescent="0.2">
      <c r="A59" s="7" t="s">
        <v>69</v>
      </c>
      <c r="B59">
        <v>1</v>
      </c>
      <c r="V59" s="88"/>
    </row>
    <row r="60" spans="1:22" x14ac:dyDescent="0.2">
      <c r="A60" s="7" t="s">
        <v>64</v>
      </c>
      <c r="B60">
        <v>1300</v>
      </c>
      <c r="E60" s="89" t="s">
        <v>94</v>
      </c>
      <c r="V60" s="88"/>
    </row>
    <row r="61" spans="1:22" ht="15" x14ac:dyDescent="0.25">
      <c r="A61" s="7" t="s">
        <v>71</v>
      </c>
      <c r="B61">
        <v>250</v>
      </c>
      <c r="F61" s="86" t="s">
        <v>122</v>
      </c>
      <c r="G61" s="86" t="s">
        <v>123</v>
      </c>
      <c r="H61" s="86" t="s">
        <v>124</v>
      </c>
      <c r="I61" s="86" t="s">
        <v>125</v>
      </c>
      <c r="J61" s="86" t="s">
        <v>138</v>
      </c>
      <c r="K61" s="86" t="str">
        <f t="shared" ref="K61:P61" si="13">+K42</f>
        <v>2/2 - 2/8</v>
      </c>
      <c r="L61" s="86" t="str">
        <f t="shared" si="13"/>
        <v>2/9 - 2/15</v>
      </c>
      <c r="M61" s="86" t="str">
        <f t="shared" si="13"/>
        <v>2/16 - 2/22</v>
      </c>
      <c r="N61" s="86" t="str">
        <f t="shared" si="13"/>
        <v>2/23 - 2/28</v>
      </c>
      <c r="O61" s="86" t="str">
        <f t="shared" si="13"/>
        <v>3/1 - 3/7</v>
      </c>
      <c r="P61" s="86" t="str">
        <f t="shared" si="13"/>
        <v>3/8 - 3/14</v>
      </c>
      <c r="Q61" s="86" t="str">
        <f>+Q42</f>
        <v>3/15 - 3/21</v>
      </c>
      <c r="R61" s="86" t="str">
        <f>+R42</f>
        <v>3/22 - 3/28</v>
      </c>
      <c r="S61" s="86" t="str">
        <f>+S42</f>
        <v>3/29 - 4/4</v>
      </c>
      <c r="T61" s="86" t="str">
        <f>+T42</f>
        <v>4/5 - 4/11</v>
      </c>
    </row>
    <row r="62" spans="1:22" x14ac:dyDescent="0.2">
      <c r="A62" s="7" t="s">
        <v>72</v>
      </c>
      <c r="B62">
        <v>50</v>
      </c>
      <c r="E62" s="4" t="s">
        <v>158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30">
        <f>(+'WE 2-1 EOL Data'!C6+'WE 2-1 EOL Data'!C29)/1000000</f>
        <v>4273.2712199999996</v>
      </c>
      <c r="K62" s="130">
        <f>(+'WE 2-8 EOL Data'!C6+'WE 2-8 EOL Data'!C29)/1000000</f>
        <v>3586.1783646399995</v>
      </c>
      <c r="L62" s="130">
        <f>(+'WE 2-15 EOL Data'!$C6+'WE 2-15 EOL Data'!$C29)/1000000</f>
        <v>4250.7380022099987</v>
      </c>
      <c r="M62" s="130">
        <f>(+'WE 2-22 EOL Data'!$C6+'WE 2-22 EOL Data'!$C29)/1000000</f>
        <v>2865.6876510000002</v>
      </c>
      <c r="N62" s="130">
        <f>(+'WE 2-28 EOL Data'!C6+'WE 2-28 EOL Data'!C29)/1000000</f>
        <v>3382.0786511900001</v>
      </c>
      <c r="O62" s="130">
        <f>(+'WE 3-7 EOL Data'!C6+'WE 3-7 EOL Data'!C29)/1000000</f>
        <v>4310.0659028599994</v>
      </c>
      <c r="P62" s="130">
        <f>(+'WE 3-14 EOL Data'!C6+'WE 3-14 EOL Data'!C29)/1000000</f>
        <v>3630.7007905600003</v>
      </c>
      <c r="Q62" s="130">
        <f>(+'WE 3-21 EOL Data'!C6+'WE 3-21 EOL Data'!C29)/1000000</f>
        <v>3471.9734751599999</v>
      </c>
      <c r="R62" s="130">
        <f>(+'WE 3-28 EOL Data'!C6+'WE 3-28 EOL Data'!C29)/1000000</f>
        <v>4935.3578799200013</v>
      </c>
      <c r="S62" s="130">
        <f>(+'WE 4-4 EOL Data'!C6+'WE 4-4 EOL Data'!C29)/1000000</f>
        <v>4600.9169952699995</v>
      </c>
      <c r="T62" s="130">
        <f>(+'WE 3-21 EOL Data'!F6+'WE 3-21 EOL Data'!F29)/1000000</f>
        <v>0</v>
      </c>
    </row>
    <row r="63" spans="1:22" ht="13.5" customHeight="1" x14ac:dyDescent="0.2">
      <c r="A63" s="7" t="s">
        <v>39</v>
      </c>
      <c r="B63">
        <v>0</v>
      </c>
      <c r="E63" s="4" t="s">
        <v>159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30">
        <f>(+'WE 2-1 EOL Data'!C7+'WE 2-1 EOL Data'!C30)/1000000</f>
        <v>53.945233000000002</v>
      </c>
      <c r="K63" s="130">
        <f>(+'WE 2-8 EOL Data'!C7+'WE 2-8 EOL Data'!C30)/1000000</f>
        <v>51.399965140000006</v>
      </c>
      <c r="L63" s="130">
        <f>(+'WE 2-15 EOL Data'!$C7+'WE 2-15 EOL Data'!$C30)/1000000</f>
        <v>49.091319190000029</v>
      </c>
      <c r="M63" s="130">
        <f>(+'WE 2-22 EOL Data'!$C7+'WE 2-22 EOL Data'!$C30)/1000000</f>
        <v>37.990490000000001</v>
      </c>
      <c r="N63" s="130">
        <f>(+'WE 2-28 EOL Data'!C7+'WE 2-28 EOL Data'!C30)/1000000</f>
        <v>43.647636379999994</v>
      </c>
      <c r="O63" s="130">
        <f>(+'WE 3-7 EOL Data'!C7+'WE 3-7 EOL Data'!C30)/1000000</f>
        <v>49.601260310000001</v>
      </c>
      <c r="P63" s="130">
        <f>(+'WE 3-14 EOL Data'!C7+'WE 3-14 EOL Data'!C30)/1000000</f>
        <v>52.895417969999997</v>
      </c>
      <c r="Q63" s="130">
        <f>(+'WE 3-21 EOL Data'!C7+'WE 3-21 EOL Data'!C30)/1000000</f>
        <v>49.577375480000008</v>
      </c>
      <c r="R63" s="130">
        <f>(+'WE 3-28 EOL Data'!C7+'WE 3-28 EOL Data'!C30)/1000000</f>
        <v>47.200591540000005</v>
      </c>
      <c r="S63" s="130">
        <f>(+'WE 4-4 EOL Data'!C7+'WE 4-4 EOL Data'!C30)/1000000</f>
        <v>51.522265300000015</v>
      </c>
      <c r="T63" s="130">
        <f>(+'WE 3-21 EOL Data'!F7+'WE 3-21 EOL Data'!F30)/1000000</f>
        <v>0</v>
      </c>
    </row>
    <row r="64" spans="1:22" ht="15" x14ac:dyDescent="0.25">
      <c r="A64" s="7" t="s">
        <v>71</v>
      </c>
      <c r="B64">
        <v>250</v>
      </c>
      <c r="F64" s="86" t="s">
        <v>122</v>
      </c>
      <c r="G64" s="86" t="s">
        <v>123</v>
      </c>
      <c r="H64" s="86" t="s">
        <v>124</v>
      </c>
      <c r="I64" s="86" t="s">
        <v>125</v>
      </c>
      <c r="J64" s="86" t="s">
        <v>138</v>
      </c>
      <c r="K64" s="86" t="str">
        <f t="shared" ref="K64:P64" si="14">+K61</f>
        <v>2/2 - 2/8</v>
      </c>
      <c r="L64" s="86" t="str">
        <f t="shared" si="14"/>
        <v>2/9 - 2/15</v>
      </c>
      <c r="M64" s="86" t="str">
        <f t="shared" si="14"/>
        <v>2/16 - 2/22</v>
      </c>
      <c r="N64" s="86" t="str">
        <f t="shared" si="14"/>
        <v>2/23 - 2/28</v>
      </c>
      <c r="O64" s="86" t="str">
        <f t="shared" si="14"/>
        <v>3/1 - 3/7</v>
      </c>
      <c r="P64" s="86" t="str">
        <f t="shared" si="14"/>
        <v>3/8 - 3/14</v>
      </c>
      <c r="Q64" s="86" t="str">
        <f>+Q61</f>
        <v>3/15 - 3/21</v>
      </c>
      <c r="R64" s="86" t="str">
        <f>+R61</f>
        <v>3/22 - 3/28</v>
      </c>
      <c r="S64" s="86" t="str">
        <f>+S61</f>
        <v>3/29 - 4/4</v>
      </c>
      <c r="T64" s="86" t="str">
        <f>+T61</f>
        <v>4/5 - 4/11</v>
      </c>
    </row>
    <row r="65" spans="1:22" x14ac:dyDescent="0.2">
      <c r="E65" t="s">
        <v>172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49">
        <f>+'WE 2-8 EOL Data'!C58</f>
        <v>106865.89999999997</v>
      </c>
      <c r="L65" s="149">
        <f>+'WE 2-15 EOL Data'!$C58</f>
        <v>11962.5</v>
      </c>
      <c r="M65" s="149">
        <f>+'WE 2-22 EOL Data'!$C58</f>
        <v>56612</v>
      </c>
      <c r="N65" s="149">
        <f>+'WE 2-28 EOL Data'!C58</f>
        <v>163303.196</v>
      </c>
      <c r="O65" s="149">
        <f>+'WE 3-7 EOL Data'!C58</f>
        <v>120983.16</v>
      </c>
      <c r="P65" s="149">
        <f>+'WE 3-14 EOL Data'!C58</f>
        <v>92583.55</v>
      </c>
      <c r="Q65" s="149">
        <f>+'WE 3-21 EOL Data'!C58</f>
        <v>275762.31</v>
      </c>
      <c r="R65" s="149">
        <f>+'WE 3-28 EOL Data'!C58</f>
        <v>169228.08</v>
      </c>
      <c r="S65" s="149">
        <f>+'WE 4-4 EOL Data'!C58</f>
        <v>203727</v>
      </c>
      <c r="T65" s="149">
        <f>+'WE 3-21 EOL Data'!F58</f>
        <v>0</v>
      </c>
      <c r="V65" s="149"/>
    </row>
    <row r="66" spans="1:22" x14ac:dyDescent="0.2">
      <c r="A66" s="7" t="s">
        <v>40</v>
      </c>
      <c r="B66">
        <v>0</v>
      </c>
      <c r="E66" t="s">
        <v>40</v>
      </c>
      <c r="F66" s="32"/>
      <c r="G66" s="32"/>
      <c r="H66" s="16"/>
    </row>
    <row r="67" spans="1:22" x14ac:dyDescent="0.2">
      <c r="A67" s="7" t="s">
        <v>70</v>
      </c>
      <c r="B67">
        <v>5</v>
      </c>
      <c r="E67" t="s">
        <v>70</v>
      </c>
      <c r="F67" s="32"/>
      <c r="G67" s="32"/>
      <c r="H67" s="16"/>
    </row>
    <row r="68" spans="1:22" x14ac:dyDescent="0.2">
      <c r="A68" s="7" t="s">
        <v>41</v>
      </c>
      <c r="B68">
        <v>0</v>
      </c>
      <c r="E68" t="s">
        <v>39</v>
      </c>
      <c r="F68" s="32"/>
      <c r="G68" s="32"/>
      <c r="H68" s="16"/>
    </row>
    <row r="69" spans="1:22" x14ac:dyDescent="0.2">
      <c r="E69" t="s">
        <v>41</v>
      </c>
      <c r="F69" s="32"/>
      <c r="G69" s="32"/>
      <c r="H69" s="16"/>
    </row>
    <row r="70" spans="1:22" ht="15" x14ac:dyDescent="0.25">
      <c r="A70" s="7" t="s">
        <v>71</v>
      </c>
      <c r="B70">
        <v>250</v>
      </c>
      <c r="F70" s="86" t="s">
        <v>122</v>
      </c>
      <c r="G70" s="86" t="s">
        <v>123</v>
      </c>
      <c r="H70" s="86" t="s">
        <v>124</v>
      </c>
      <c r="I70" s="86" t="s">
        <v>125</v>
      </c>
      <c r="J70" s="86" t="s">
        <v>138</v>
      </c>
      <c r="K70" s="86" t="str">
        <f t="shared" ref="K70:P70" si="15">+K64</f>
        <v>2/2 - 2/8</v>
      </c>
      <c r="L70" s="86" t="str">
        <f t="shared" si="15"/>
        <v>2/9 - 2/15</v>
      </c>
      <c r="M70" s="86" t="str">
        <f t="shared" si="15"/>
        <v>2/16 - 2/22</v>
      </c>
      <c r="N70" s="86" t="str">
        <f t="shared" si="15"/>
        <v>2/23 - 2/28</v>
      </c>
      <c r="O70" s="86" t="str">
        <f t="shared" si="15"/>
        <v>3/1 - 3/7</v>
      </c>
      <c r="P70" s="86" t="str">
        <f t="shared" si="15"/>
        <v>3/8 - 3/14</v>
      </c>
      <c r="Q70" s="86" t="str">
        <f>+Q64</f>
        <v>3/15 - 3/21</v>
      </c>
      <c r="R70" s="86" t="str">
        <f>+R64</f>
        <v>3/22 - 3/28</v>
      </c>
      <c r="S70" s="86" t="str">
        <f>+S64</f>
        <v>3/29 - 4/4</v>
      </c>
      <c r="T70" s="86" t="str">
        <f>+T64</f>
        <v>4/5 - 4/11</v>
      </c>
    </row>
    <row r="71" spans="1:22" x14ac:dyDescent="0.2">
      <c r="E71" t="s">
        <v>183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30">
        <f>(+'WE 2-1 EOL Data'!C9+'WE 2-1 EOL Data'!C32)/1000</f>
        <v>171949.351</v>
      </c>
      <c r="K71" s="130">
        <f>(+'WE 2-8 EOL Data'!C9+'WE 2-8 EOL Data'!C32)/1000</f>
        <v>154397.51923000001</v>
      </c>
      <c r="L71" s="130">
        <f>(+'WE 2-15 EOL Data'!$C9+'WE 2-15 EOL Data'!$C32)/1000</f>
        <v>174794.27446999992</v>
      </c>
      <c r="M71" s="130">
        <f>(+'WE 2-22 EOL Data'!$C9+'WE 2-22 EOL Data'!$C32)/1000</f>
        <v>147649.834</v>
      </c>
      <c r="N71" s="130">
        <f>(+'WE 2-28 EOL Data'!C9+'WE 2-28 EOL Data'!C32)/1000</f>
        <v>147313.01308</v>
      </c>
      <c r="O71" s="130">
        <f>(+'WE 3-7 EOL Data'!C32+'WE 3-7 EOL Data'!C9)/1000</f>
        <v>163597.30816000002</v>
      </c>
      <c r="P71" s="130">
        <f>(+'WE 3-14 EOL Data'!C9+'WE 3-14 EOL Data'!C32)/1000</f>
        <v>183852.27507000003</v>
      </c>
      <c r="Q71" s="130">
        <f>(+'WE 3-21 EOL Data'!C9+'WE 3-21 EOL Data'!C32)/1000</f>
        <v>210839.72176999995</v>
      </c>
      <c r="R71" s="130">
        <f>(+'WE 3-28 EOL Data'!C9+'WE 3-28 EOL Data'!C32)/1000</f>
        <v>193742.82989000002</v>
      </c>
      <c r="S71" s="130">
        <f>(+'WE 4-4 EOL Data'!C9+'WE 4-4 EOL Data'!C32)/1000</f>
        <v>195484.89110000004</v>
      </c>
      <c r="T71" s="130">
        <f>(+'WE 3-21 EOL Data'!F9+'WE 3-21 EOL Data'!F32)/1000</f>
        <v>0</v>
      </c>
    </row>
    <row r="72" spans="1:22" x14ac:dyDescent="0.2">
      <c r="A72" s="2" t="s">
        <v>32</v>
      </c>
      <c r="B72" s="2"/>
      <c r="C72" s="2"/>
      <c r="D72" s="2"/>
      <c r="E72" t="s">
        <v>184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30">
        <f>(+'WE 2-1 EOL Data'!C10+'WE 2-1 EOL Data'!C11+'WE 2-1 EOL Data'!C33+'WE 2-1 EOL Data'!C34)/1000</f>
        <v>6572.3270000000002</v>
      </c>
      <c r="K72" s="130">
        <f>(+'WE 2-8 EOL Data'!C10+'WE 2-8 EOL Data'!C11+'WE 2-8 EOL Data'!C33+'WE 2-8 EOL Data'!C34)/1000</f>
        <v>5662.4889999999996</v>
      </c>
      <c r="L72" s="130">
        <f>(+'WE 2-15 EOL Data'!$C10+'WE 2-15 EOL Data'!$C11+'WE 2-15 EOL Data'!$C33+'WE 2-15 EOL Data'!$C34)/1000</f>
        <v>4037.9499600000008</v>
      </c>
      <c r="M72" s="130">
        <f>(+'WE 2-22 EOL Data'!$C10+'WE 2-22 EOL Data'!$C11+'WE 2-22 EOL Data'!$C33+'WE 2-22 EOL Data'!$C34)/1000</f>
        <v>2425.5</v>
      </c>
      <c r="N72" s="130">
        <f>(+'WE 2-28 EOL Data'!C10+'WE 2-28 EOL Data'!C11+'WE 2-28 EOL Data'!C33+'WE 2-28 EOL Data'!C34)/1000</f>
        <v>818.5</v>
      </c>
      <c r="O72" s="130">
        <f>(+'WE 3-7 EOL Data'!C10+'WE 3-7 EOL Data'!C33)/1000</f>
        <v>2748.7000200000002</v>
      </c>
      <c r="P72" s="130">
        <f>(+'WE 3-14 EOL Data'!C10+'WE 3-14 EOL Data'!C11+'WE 3-14 EOL Data'!C33+'WE 3-14 EOL Data'!C34)/1000</f>
        <v>1955.00008</v>
      </c>
      <c r="Q72" s="130">
        <f>(+'WE 3-21 EOL Data'!C10+'WE 3-21 EOL Data'!C11+'WE 3-21 EOL Data'!C33+'WE 3-21 EOL Data'!C34)/1000</f>
        <v>1257.95</v>
      </c>
      <c r="R72" s="130">
        <f>(+'WE 3-28 EOL Data'!C11+'WE 3-28 EOL Data'!C10+'WE 3-28 EOL Data'!C33+'WE 3-28 EOL Data'!C34)/1000</f>
        <v>3280.0030000000002</v>
      </c>
      <c r="S72" s="130">
        <f>(+'WE 4-4 EOL Data'!C10+'WE 4-4 EOL Data'!C11+'WE 4-4 EOL Data'!C33+'WE 4-4 EOL Data'!C34)/1000</f>
        <v>1233</v>
      </c>
      <c r="T72" s="130">
        <f>(+'WE 3-21 EOL Data'!F10+'WE 3-21 EOL Data'!F11+'WE 3-21 EOL Data'!F33+'WE 3-21 EOL Data'!F34)/1000</f>
        <v>0</v>
      </c>
    </row>
    <row r="73" spans="1:22" x14ac:dyDescent="0.2">
      <c r="A73" s="8" t="s">
        <v>5</v>
      </c>
      <c r="B73">
        <v>45</v>
      </c>
      <c r="C73">
        <v>40</v>
      </c>
      <c r="D73">
        <v>55</v>
      </c>
      <c r="E73" t="s">
        <v>160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30">
        <f>(+'WE 2-1 EOL Data'!C14+'WE 2-1 EOL Data'!C37)/1000</f>
        <v>46.35</v>
      </c>
      <c r="K73" s="130">
        <f>(+'WE 2-8 EOL Data'!C14+'WE 2-8 EOL Data'!C37)/1000</f>
        <v>100.1</v>
      </c>
      <c r="L73" s="130">
        <f>(+'WE 2-15 EOL Data'!$C14+'WE 2-15 EOL Data'!$C37)/1000</f>
        <v>40</v>
      </c>
      <c r="M73" s="130">
        <f>(+'WE 2-22 EOL Data'!$C14+'WE 2-22 EOL Data'!$C37)/1000</f>
        <v>37.5</v>
      </c>
      <c r="N73" s="130">
        <f>(+'WE 2-28 EOL Data'!C14+'WE 2-28 EOL Data'!C37)/1000</f>
        <v>7.5</v>
      </c>
      <c r="O73" s="130">
        <f>(+'WE 3-7 EOL Data'!C14+'WE 3-7 EOL Data'!C37)/1000</f>
        <v>5.2</v>
      </c>
      <c r="P73" s="130">
        <f>(+'WE 3-14 EOL Data'!C37+'WE 3-14 EOL Data'!C14)/1000</f>
        <v>32.85</v>
      </c>
      <c r="Q73" s="130">
        <f>(+'WE 3-21 EOL Data'!C14+'WE 3-21 EOL Data'!C37)/1000</f>
        <v>72.05</v>
      </c>
      <c r="R73" s="130">
        <f>(+'WE 3-28 EOL Data'!C14+'WE 3-28 EOL Data'!C37)/1000</f>
        <v>101.95</v>
      </c>
      <c r="S73" s="130">
        <f>(+'WE 4-4 EOL Data'!C14+'WE 4-4 EOL Data'!C37)/1000</f>
        <v>179</v>
      </c>
      <c r="T73" s="130">
        <f>(+'WE 3-21 EOL Data'!F14+'WE 3-21 EOL Data'!F37)/1000</f>
        <v>0</v>
      </c>
    </row>
    <row r="74" spans="1:22" x14ac:dyDescent="0.2">
      <c r="A74" s="8" t="s">
        <v>0</v>
      </c>
      <c r="B74">
        <v>150</v>
      </c>
      <c r="C74">
        <v>120</v>
      </c>
      <c r="D74">
        <v>125</v>
      </c>
      <c r="E74" t="s">
        <v>185</v>
      </c>
      <c r="F74" s="16">
        <v>49250</v>
      </c>
      <c r="G74" s="16">
        <v>45350</v>
      </c>
      <c r="H74" s="16">
        <v>120900</v>
      </c>
      <c r="I74" s="16">
        <v>115500</v>
      </c>
      <c r="J74" s="130">
        <f>+'WE 2-1 EOL Data'!C12+'WE 2-1 EOL Data'!C35</f>
        <v>56000</v>
      </c>
      <c r="K74" s="130">
        <f>+'WE 2-8 EOL Data'!C12+'WE 2-8 EOL Data'!C35</f>
        <v>103400</v>
      </c>
      <c r="L74" s="130">
        <f>+'WE 2-15 EOL Data'!$C12+'WE 2-15 EOL Data'!$C35</f>
        <v>143000</v>
      </c>
      <c r="M74" s="130">
        <f>+'WE 2-22 EOL Data'!$C12+'WE 2-22 EOL Data'!$C35</f>
        <v>377800</v>
      </c>
      <c r="N74" s="130">
        <f>+'WE 2-28 EOL Data'!C12+'WE 2-28 EOL Data'!C35</f>
        <v>69200</v>
      </c>
      <c r="O74" s="130">
        <f>+'WE 3-7 EOL Data'!C12+'WE 3-7 EOL Data'!C35</f>
        <v>99600</v>
      </c>
      <c r="P74" s="130">
        <f>+'WE 3-14 EOL Data'!C12+'WE 3-14 EOL Data'!C35</f>
        <v>45600</v>
      </c>
      <c r="Q74" s="130">
        <f>+'WE 3-21 EOL Data'!C12+'WE 3-21 EOL Data'!C35</f>
        <v>54000</v>
      </c>
      <c r="R74" s="130">
        <f>+'WE 3-28 EOL Data'!C12+'WE 3-28 EOL Data'!C35</f>
        <v>25800</v>
      </c>
      <c r="S74" s="130">
        <f>+'WE 4-4 EOL Data'!C12+'WE 4-4 EOL Data'!C35</f>
        <v>50000</v>
      </c>
      <c r="T74" s="130">
        <f>+'WE 3-21 EOL Data'!F12+'WE 3-21 EOL Data'!F35</f>
        <v>0</v>
      </c>
      <c r="V74" s="130"/>
    </row>
    <row r="75" spans="1:22" x14ac:dyDescent="0.2">
      <c r="E75" t="s">
        <v>186</v>
      </c>
      <c r="F75" s="32">
        <v>6275000</v>
      </c>
      <c r="G75" s="32">
        <v>6398750</v>
      </c>
      <c r="H75" s="16">
        <v>3718000</v>
      </c>
      <c r="I75" s="16">
        <v>6618000</v>
      </c>
      <c r="J75" s="130">
        <f>+'WE 2-1 EOL Data'!C13+'WE 2-1 EOL Data'!C36</f>
        <v>5632500</v>
      </c>
      <c r="K75" s="130">
        <f>+'WE 2-8 EOL Data'!C13+'WE 2-8 EOL Data'!C36</f>
        <v>8754250</v>
      </c>
      <c r="L75" s="130">
        <f>+'WE 2-15 EOL Data'!$C13+'WE 2-15 EOL Data'!$C36</f>
        <v>4975000</v>
      </c>
      <c r="M75" s="130">
        <f>+'WE 2-22 EOL Data'!$C13+'WE 2-22 EOL Data'!$C36</f>
        <v>5786000</v>
      </c>
      <c r="N75" s="130">
        <f>+'WE 2-28 EOL Data'!C13+'WE 2-28 EOL Data'!C36</f>
        <v>4422278</v>
      </c>
      <c r="O75" s="130">
        <f>+'WE 3-7 EOL Data'!C13+'WE 3-7 EOL Data'!C36</f>
        <v>4982000</v>
      </c>
      <c r="P75" s="130">
        <f>+'WE 3-14 EOL Data'!C13+'WE 3-14 EOL Data'!C36</f>
        <v>17863222</v>
      </c>
      <c r="Q75" s="130">
        <f>+'WE 3-21 EOL Data'!C13+'WE 3-21 EOL Data'!C36</f>
        <v>8685000</v>
      </c>
      <c r="R75" s="130">
        <f>+'WE 3-28 EOL Data'!C13+'WE 3-28 EOL Data'!C36</f>
        <v>0</v>
      </c>
      <c r="S75" s="130">
        <f>+'WE 4-4 EOL Data'!C13+'WE 4-4 EOL Data'!C36</f>
        <v>0</v>
      </c>
      <c r="T75" s="130">
        <f>+'WE 3-21 EOL Data'!F13+'WE 3-21 EOL Data'!F36</f>
        <v>0</v>
      </c>
      <c r="V75" s="130"/>
    </row>
    <row r="76" spans="1:22" x14ac:dyDescent="0.2">
      <c r="A76" s="8" t="s">
        <v>3</v>
      </c>
      <c r="B76">
        <v>2</v>
      </c>
      <c r="C76">
        <v>5</v>
      </c>
      <c r="D76">
        <v>2</v>
      </c>
    </row>
    <row r="77" spans="1:22" x14ac:dyDescent="0.2">
      <c r="A77" s="8" t="s">
        <v>13</v>
      </c>
      <c r="B77">
        <v>2</v>
      </c>
      <c r="C77">
        <v>1</v>
      </c>
      <c r="D77">
        <v>10</v>
      </c>
      <c r="V77" s="16"/>
    </row>
    <row r="78" spans="1:22" x14ac:dyDescent="0.2">
      <c r="A78" s="2" t="s">
        <v>34</v>
      </c>
    </row>
    <row r="79" spans="1:22" x14ac:dyDescent="0.2">
      <c r="A79" s="8" t="s">
        <v>64</v>
      </c>
      <c r="B79">
        <v>11000</v>
      </c>
      <c r="C79">
        <v>12500</v>
      </c>
      <c r="D79">
        <v>12000</v>
      </c>
    </row>
    <row r="80" spans="1:22" x14ac:dyDescent="0.2">
      <c r="A80" s="8" t="s">
        <v>71</v>
      </c>
      <c r="B80">
        <v>5500</v>
      </c>
      <c r="C80">
        <v>5000</v>
      </c>
      <c r="D80">
        <v>4055</v>
      </c>
    </row>
    <row r="81" spans="1:6" x14ac:dyDescent="0.2">
      <c r="A81" s="2" t="s">
        <v>33</v>
      </c>
    </row>
    <row r="82" spans="1:6" x14ac:dyDescent="0.2">
      <c r="A82" s="8" t="s">
        <v>40</v>
      </c>
      <c r="B82">
        <v>25</v>
      </c>
      <c r="C82">
        <v>52</v>
      </c>
      <c r="D82">
        <v>30</v>
      </c>
    </row>
    <row r="83" spans="1:6" x14ac:dyDescent="0.2">
      <c r="A83" s="8" t="s">
        <v>70</v>
      </c>
      <c r="B83">
        <v>10</v>
      </c>
      <c r="C83">
        <v>42</v>
      </c>
      <c r="D83">
        <v>50</v>
      </c>
    </row>
    <row r="84" spans="1:6" x14ac:dyDescent="0.2">
      <c r="A84" s="8" t="s">
        <v>39</v>
      </c>
      <c r="B84">
        <v>8</v>
      </c>
      <c r="C84">
        <v>8</v>
      </c>
      <c r="D84">
        <v>8</v>
      </c>
    </row>
    <row r="85" spans="1:6" x14ac:dyDescent="0.2">
      <c r="A85" s="8" t="s">
        <v>41</v>
      </c>
      <c r="B85">
        <v>3</v>
      </c>
      <c r="C85">
        <v>1</v>
      </c>
      <c r="D85">
        <v>4</v>
      </c>
    </row>
    <row r="87" spans="1:6" x14ac:dyDescent="0.2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85" fitToHeight="2" orientation="landscape" r:id="rId1"/>
  <headerFooter alignWithMargins="0"/>
  <rowBreaks count="1" manualBreakCount="1">
    <brk id="59" min="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workbookViewId="0">
      <pane xSplit="1" ySplit="3" topLeftCell="Y4" activePane="bottomRight" state="frozen"/>
      <selection activeCell="S10" sqref="S10"/>
      <selection pane="topRight" activeCell="S10" sqref="S10"/>
      <selection pane="bottomLeft" activeCell="S10" sqref="S10"/>
      <selection pane="bottomRight" activeCell="S10" sqref="S10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35" ht="13.5" thickBot="1" x14ac:dyDescent="0.25">
      <c r="A1" s="196" t="s">
        <v>43</v>
      </c>
      <c r="B1" s="190" t="s">
        <v>48</v>
      </c>
      <c r="C1" s="191"/>
      <c r="D1" s="191"/>
      <c r="E1" s="191"/>
      <c r="F1" s="191"/>
      <c r="G1" s="191"/>
      <c r="H1" s="191"/>
      <c r="I1" s="192"/>
      <c r="J1" s="190" t="s">
        <v>127</v>
      </c>
      <c r="K1" s="191"/>
      <c r="L1" s="191"/>
      <c r="M1" s="191"/>
      <c r="N1" s="191"/>
      <c r="O1" s="191"/>
      <c r="P1" s="191"/>
      <c r="Q1" s="192"/>
      <c r="R1" s="158"/>
      <c r="S1" s="159"/>
      <c r="T1" s="190" t="s">
        <v>147</v>
      </c>
      <c r="U1" s="191"/>
      <c r="V1" s="191"/>
      <c r="W1" s="191"/>
      <c r="X1" s="191"/>
      <c r="Y1" s="191"/>
      <c r="Z1" s="191"/>
      <c r="AA1" s="192"/>
      <c r="AB1" s="190" t="s">
        <v>193</v>
      </c>
      <c r="AC1" s="191"/>
      <c r="AD1" s="191"/>
      <c r="AE1" s="191"/>
      <c r="AF1" s="191"/>
      <c r="AG1" s="191"/>
      <c r="AH1" s="191"/>
      <c r="AI1" s="192"/>
    </row>
    <row r="2" spans="1:35" x14ac:dyDescent="0.2">
      <c r="A2" s="197"/>
      <c r="B2" s="193" t="s">
        <v>128</v>
      </c>
      <c r="C2" s="194"/>
      <c r="D2" s="194" t="s">
        <v>129</v>
      </c>
      <c r="E2" s="194"/>
      <c r="F2" s="194" t="s">
        <v>130</v>
      </c>
      <c r="G2" s="194"/>
      <c r="H2" s="194" t="s">
        <v>131</v>
      </c>
      <c r="I2" s="195"/>
      <c r="J2" s="199" t="s">
        <v>132</v>
      </c>
      <c r="K2" s="194"/>
      <c r="L2" s="194" t="s">
        <v>133</v>
      </c>
      <c r="M2" s="194"/>
      <c r="N2" s="194" t="s">
        <v>134</v>
      </c>
      <c r="O2" s="194"/>
      <c r="P2" s="194" t="s">
        <v>144</v>
      </c>
      <c r="Q2" s="194"/>
      <c r="R2" s="194" t="s">
        <v>148</v>
      </c>
      <c r="S2" s="195"/>
      <c r="T2" s="193" t="s">
        <v>149</v>
      </c>
      <c r="U2" s="194"/>
      <c r="V2" s="194" t="s">
        <v>150</v>
      </c>
      <c r="W2" s="194"/>
      <c r="X2" s="194" t="s">
        <v>151</v>
      </c>
      <c r="Y2" s="194"/>
      <c r="Z2" s="194" t="s">
        <v>148</v>
      </c>
      <c r="AA2" s="195"/>
      <c r="AB2" s="193" t="s">
        <v>128</v>
      </c>
      <c r="AC2" s="194"/>
      <c r="AD2" s="194" t="s">
        <v>129</v>
      </c>
      <c r="AE2" s="194"/>
      <c r="AF2" s="194" t="s">
        <v>130</v>
      </c>
      <c r="AG2" s="194"/>
      <c r="AH2" s="194" t="s">
        <v>131</v>
      </c>
      <c r="AI2" s="195"/>
    </row>
    <row r="3" spans="1:35" ht="13.5" thickBot="1" x14ac:dyDescent="0.25">
      <c r="A3" s="198"/>
      <c r="B3" s="90" t="s">
        <v>35</v>
      </c>
      <c r="C3" s="91" t="s">
        <v>30</v>
      </c>
      <c r="D3" s="91" t="s">
        <v>35</v>
      </c>
      <c r="E3" s="91" t="s">
        <v>30</v>
      </c>
      <c r="F3" s="91" t="s">
        <v>35</v>
      </c>
      <c r="G3" s="91" t="s">
        <v>30</v>
      </c>
      <c r="H3" s="91" t="s">
        <v>35</v>
      </c>
      <c r="I3" s="92" t="s">
        <v>30</v>
      </c>
      <c r="J3" s="93" t="s">
        <v>35</v>
      </c>
      <c r="K3" s="91" t="s">
        <v>30</v>
      </c>
      <c r="L3" s="91" t="s">
        <v>35</v>
      </c>
      <c r="M3" s="91" t="s">
        <v>30</v>
      </c>
      <c r="N3" s="91" t="s">
        <v>35</v>
      </c>
      <c r="O3" s="91" t="s">
        <v>30</v>
      </c>
      <c r="P3" s="91" t="s">
        <v>35</v>
      </c>
      <c r="Q3" s="91" t="s">
        <v>30</v>
      </c>
      <c r="R3" s="91" t="s">
        <v>35</v>
      </c>
      <c r="S3" s="92" t="s">
        <v>30</v>
      </c>
      <c r="T3" s="90" t="s">
        <v>35</v>
      </c>
      <c r="U3" s="91" t="s">
        <v>30</v>
      </c>
      <c r="V3" s="91" t="s">
        <v>35</v>
      </c>
      <c r="W3" s="91" t="s">
        <v>30</v>
      </c>
      <c r="X3" s="91" t="s">
        <v>35</v>
      </c>
      <c r="Y3" s="91" t="s">
        <v>30</v>
      </c>
      <c r="Z3" s="91" t="s">
        <v>35</v>
      </c>
      <c r="AA3" s="92" t="s">
        <v>30</v>
      </c>
      <c r="AB3" s="90" t="s">
        <v>35</v>
      </c>
      <c r="AC3" s="91" t="s">
        <v>30</v>
      </c>
      <c r="AD3" s="91" t="s">
        <v>35</v>
      </c>
      <c r="AE3" s="91" t="s">
        <v>30</v>
      </c>
      <c r="AF3" s="91" t="s">
        <v>35</v>
      </c>
      <c r="AG3" s="91" t="s">
        <v>30</v>
      </c>
      <c r="AH3" s="91" t="s">
        <v>35</v>
      </c>
      <c r="AI3" s="92" t="s">
        <v>30</v>
      </c>
    </row>
    <row r="4" spans="1:35" ht="13.5" thickBot="1" x14ac:dyDescent="0.25">
      <c r="A4" s="94" t="s">
        <v>2</v>
      </c>
      <c r="B4" s="95"/>
      <c r="C4" s="95"/>
      <c r="D4" s="95"/>
      <c r="E4" s="95"/>
      <c r="F4" s="95"/>
      <c r="G4" s="95"/>
      <c r="H4" s="95"/>
      <c r="I4" s="96"/>
      <c r="J4" s="95"/>
      <c r="K4" s="95"/>
      <c r="L4" s="95"/>
      <c r="M4" s="95"/>
      <c r="N4" s="95"/>
      <c r="O4" s="95"/>
      <c r="P4" s="95"/>
      <c r="Q4" s="95"/>
      <c r="R4" s="95"/>
      <c r="S4" s="96"/>
      <c r="T4" s="161"/>
      <c r="U4" s="95"/>
      <c r="V4" s="95"/>
      <c r="W4" s="95"/>
      <c r="X4" s="95"/>
      <c r="Y4" s="95"/>
      <c r="Z4" s="95"/>
      <c r="AA4" s="96"/>
      <c r="AB4" s="161"/>
      <c r="AC4" s="95"/>
      <c r="AD4" s="95"/>
      <c r="AE4" s="95"/>
      <c r="AF4" s="95"/>
      <c r="AG4" s="95"/>
      <c r="AH4" s="95"/>
      <c r="AI4" s="96"/>
    </row>
    <row r="5" spans="1:35" ht="13.5" thickBot="1" x14ac:dyDescent="0.25">
      <c r="A5" s="97" t="s">
        <v>34</v>
      </c>
      <c r="B5" s="98"/>
      <c r="C5" s="98"/>
      <c r="D5" s="98"/>
      <c r="E5" s="98"/>
      <c r="F5" s="98"/>
      <c r="G5" s="98"/>
      <c r="H5" s="98"/>
      <c r="I5" s="99"/>
      <c r="J5" s="98"/>
      <c r="K5" s="98"/>
      <c r="L5" s="98"/>
      <c r="M5" s="98"/>
      <c r="N5" s="98"/>
      <c r="O5" s="98"/>
      <c r="P5" s="98"/>
      <c r="Q5" s="98"/>
      <c r="R5" s="98"/>
      <c r="S5" s="99"/>
      <c r="T5" s="162"/>
      <c r="U5" s="98"/>
      <c r="V5" s="98"/>
      <c r="W5" s="98"/>
      <c r="X5" s="98"/>
      <c r="Y5" s="98"/>
      <c r="Z5" s="98"/>
      <c r="AA5" s="99"/>
      <c r="AB5" s="162"/>
      <c r="AC5" s="98"/>
      <c r="AD5" s="98"/>
      <c r="AE5" s="98"/>
      <c r="AF5" s="98"/>
      <c r="AG5" s="98"/>
      <c r="AH5" s="98"/>
      <c r="AI5" s="99"/>
    </row>
    <row r="6" spans="1:35" x14ac:dyDescent="0.2">
      <c r="A6" s="100" t="s">
        <v>22</v>
      </c>
      <c r="B6" s="101"/>
      <c r="C6" s="101"/>
      <c r="D6" s="101"/>
      <c r="E6" s="101"/>
      <c r="F6" s="101"/>
      <c r="G6" s="101"/>
      <c r="H6" s="101"/>
      <c r="I6" s="102"/>
      <c r="J6" s="103"/>
      <c r="K6" s="101"/>
      <c r="L6" s="101"/>
      <c r="M6" s="101"/>
      <c r="N6" s="101"/>
      <c r="O6" s="101"/>
      <c r="P6" s="101"/>
      <c r="Q6" s="101"/>
      <c r="R6" s="103"/>
      <c r="S6" s="102"/>
      <c r="T6" s="163"/>
      <c r="U6" s="101"/>
      <c r="V6" s="101"/>
      <c r="W6" s="101"/>
      <c r="X6" s="101"/>
      <c r="Y6" s="101"/>
      <c r="Z6" s="101"/>
      <c r="AA6" s="102"/>
      <c r="AB6" s="163"/>
      <c r="AC6" s="101"/>
      <c r="AD6" s="101"/>
      <c r="AE6" s="101"/>
      <c r="AF6" s="101"/>
      <c r="AG6" s="101"/>
      <c r="AH6" s="101"/>
      <c r="AI6" s="102"/>
    </row>
    <row r="7" spans="1:35" x14ac:dyDescent="0.2">
      <c r="A7" s="104" t="s">
        <v>21</v>
      </c>
      <c r="B7" s="105"/>
      <c r="C7" s="105"/>
      <c r="D7" s="105"/>
      <c r="E7" s="105"/>
      <c r="F7" s="105"/>
      <c r="G7" s="105"/>
      <c r="H7" s="105"/>
      <c r="I7" s="106"/>
      <c r="J7" s="107"/>
      <c r="K7" s="105"/>
      <c r="L7" s="105"/>
      <c r="M7" s="105"/>
      <c r="N7" s="105"/>
      <c r="O7" s="105"/>
      <c r="P7" s="105"/>
      <c r="Q7" s="105"/>
      <c r="R7" s="107"/>
      <c r="S7" s="106"/>
      <c r="T7" s="164"/>
      <c r="U7" s="105"/>
      <c r="V7" s="105"/>
      <c r="W7" s="105"/>
      <c r="X7" s="105"/>
      <c r="Y7" s="105"/>
      <c r="Z7" s="105"/>
      <c r="AA7" s="106"/>
      <c r="AB7" s="164"/>
      <c r="AC7" s="105"/>
      <c r="AD7" s="105"/>
      <c r="AE7" s="105"/>
      <c r="AF7" s="105"/>
      <c r="AG7" s="105"/>
      <c r="AH7" s="105"/>
      <c r="AI7" s="106"/>
    </row>
    <row r="8" spans="1:35" x14ac:dyDescent="0.2">
      <c r="A8" s="104" t="s">
        <v>28</v>
      </c>
      <c r="B8" s="105"/>
      <c r="C8" s="105"/>
      <c r="D8" s="105"/>
      <c r="E8" s="105"/>
      <c r="F8" s="105"/>
      <c r="G8" s="105"/>
      <c r="H8" s="105"/>
      <c r="I8" s="106"/>
      <c r="J8" s="107"/>
      <c r="K8" s="105"/>
      <c r="L8" s="105"/>
      <c r="M8" s="105"/>
      <c r="N8" s="105"/>
      <c r="O8" s="105"/>
      <c r="P8" s="105"/>
      <c r="Q8" s="105"/>
      <c r="R8" s="107"/>
      <c r="S8" s="106"/>
      <c r="T8" s="164"/>
      <c r="U8" s="105"/>
      <c r="V8" s="105"/>
      <c r="W8" s="105"/>
      <c r="X8" s="105"/>
      <c r="Y8" s="105"/>
      <c r="Z8" s="105"/>
      <c r="AA8" s="106"/>
      <c r="AB8" s="164"/>
      <c r="AC8" s="105"/>
      <c r="AD8" s="105"/>
      <c r="AE8" s="105"/>
      <c r="AF8" s="105"/>
      <c r="AG8" s="105"/>
      <c r="AH8" s="105"/>
      <c r="AI8" s="106"/>
    </row>
    <row r="9" spans="1:35" ht="13.5" thickBot="1" x14ac:dyDescent="0.25">
      <c r="A9" s="108" t="s">
        <v>29</v>
      </c>
      <c r="B9" s="109"/>
      <c r="C9" s="109"/>
      <c r="D9" s="109"/>
      <c r="E9" s="109"/>
      <c r="F9" s="109"/>
      <c r="G9" s="109"/>
      <c r="H9" s="109"/>
      <c r="I9" s="110"/>
      <c r="J9" s="111"/>
      <c r="K9" s="109"/>
      <c r="L9" s="109"/>
      <c r="M9" s="109"/>
      <c r="N9" s="109"/>
      <c r="O9" s="109"/>
      <c r="P9" s="109"/>
      <c r="Q9" s="109"/>
      <c r="R9" s="111"/>
      <c r="S9" s="110"/>
      <c r="T9" s="165"/>
      <c r="U9" s="109"/>
      <c r="V9" s="109"/>
      <c r="W9" s="109"/>
      <c r="X9" s="109"/>
      <c r="Y9" s="109"/>
      <c r="Z9" s="109"/>
      <c r="AA9" s="110"/>
      <c r="AB9" s="165"/>
      <c r="AC9" s="109"/>
      <c r="AD9" s="109"/>
      <c r="AE9" s="109"/>
      <c r="AF9" s="109"/>
      <c r="AG9" s="109"/>
      <c r="AH9" s="109"/>
      <c r="AI9" s="110"/>
    </row>
    <row r="10" spans="1:35" ht="13.5" thickBot="1" x14ac:dyDescent="0.25">
      <c r="A10" s="112" t="s">
        <v>33</v>
      </c>
      <c r="B10" s="113"/>
      <c r="C10" s="113"/>
      <c r="D10" s="113"/>
      <c r="E10" s="113"/>
      <c r="F10" s="113"/>
      <c r="G10" s="113"/>
      <c r="H10" s="113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4"/>
      <c r="T10" s="166"/>
      <c r="U10" s="113"/>
      <c r="V10" s="113"/>
      <c r="W10" s="113"/>
      <c r="X10" s="113"/>
      <c r="Y10" s="113"/>
      <c r="Z10" s="113"/>
      <c r="AA10" s="114"/>
      <c r="AB10" s="166"/>
      <c r="AC10" s="113"/>
      <c r="AD10" s="113"/>
      <c r="AE10" s="113"/>
      <c r="AF10" s="113"/>
      <c r="AG10" s="113"/>
      <c r="AH10" s="113"/>
      <c r="AI10" s="114"/>
    </row>
    <row r="11" spans="1:35" x14ac:dyDescent="0.2">
      <c r="A11" s="100" t="s">
        <v>39</v>
      </c>
      <c r="B11" s="101">
        <v>0</v>
      </c>
      <c r="C11" s="101">
        <v>23</v>
      </c>
      <c r="D11" s="101">
        <v>0</v>
      </c>
      <c r="E11" s="101">
        <v>7</v>
      </c>
      <c r="F11" s="101">
        <v>0</v>
      </c>
      <c r="G11" s="101">
        <v>10</v>
      </c>
      <c r="H11" s="101">
        <v>0</v>
      </c>
      <c r="I11" s="102">
        <v>19</v>
      </c>
      <c r="J11" s="103">
        <v>0</v>
      </c>
      <c r="K11" s="101">
        <v>19</v>
      </c>
      <c r="L11" s="101">
        <v>0</v>
      </c>
      <c r="M11" s="101">
        <v>24</v>
      </c>
      <c r="N11" s="101">
        <v>0</v>
      </c>
      <c r="O11" s="101">
        <v>8</v>
      </c>
      <c r="P11" s="101">
        <v>0</v>
      </c>
      <c r="Q11" s="101">
        <v>9</v>
      </c>
      <c r="R11" s="103">
        <v>0</v>
      </c>
      <c r="S11" s="102">
        <v>14</v>
      </c>
      <c r="T11" s="163">
        <v>0</v>
      </c>
      <c r="U11" s="101">
        <v>22</v>
      </c>
      <c r="V11" s="101">
        <v>0</v>
      </c>
      <c r="W11" s="101">
        <v>28</v>
      </c>
      <c r="X11" s="101">
        <v>0</v>
      </c>
      <c r="Y11" s="101">
        <v>27</v>
      </c>
      <c r="Z11" s="101">
        <v>0</v>
      </c>
      <c r="AA11" s="102">
        <v>13</v>
      </c>
      <c r="AB11" s="163">
        <v>0</v>
      </c>
      <c r="AC11" s="101">
        <v>23</v>
      </c>
      <c r="AD11" s="101"/>
      <c r="AE11" s="101"/>
      <c r="AF11" s="101"/>
      <c r="AG11" s="101"/>
      <c r="AH11" s="101"/>
      <c r="AI11" s="102"/>
    </row>
    <row r="12" spans="1:35" x14ac:dyDescent="0.2">
      <c r="A12" s="104" t="s">
        <v>40</v>
      </c>
      <c r="B12" s="105">
        <v>0</v>
      </c>
      <c r="C12" s="105">
        <v>2</v>
      </c>
      <c r="D12" s="105">
        <v>2</v>
      </c>
      <c r="E12" s="105">
        <v>0</v>
      </c>
      <c r="F12" s="105">
        <v>0</v>
      </c>
      <c r="G12" s="105">
        <v>2</v>
      </c>
      <c r="H12" s="105">
        <v>0</v>
      </c>
      <c r="I12" s="106">
        <v>2</v>
      </c>
      <c r="J12" s="107">
        <v>0</v>
      </c>
      <c r="K12" s="105">
        <v>0</v>
      </c>
      <c r="L12" s="105">
        <v>0</v>
      </c>
      <c r="M12" s="105">
        <v>10</v>
      </c>
      <c r="N12" s="105">
        <v>0</v>
      </c>
      <c r="O12" s="105">
        <v>12</v>
      </c>
      <c r="P12" s="105">
        <v>0</v>
      </c>
      <c r="Q12" s="105">
        <v>0</v>
      </c>
      <c r="R12" s="107">
        <v>0</v>
      </c>
      <c r="S12" s="106">
        <v>0</v>
      </c>
      <c r="T12" s="164">
        <v>0</v>
      </c>
      <c r="U12" s="105">
        <v>0</v>
      </c>
      <c r="V12" s="105">
        <v>0</v>
      </c>
      <c r="W12" s="105">
        <v>1</v>
      </c>
      <c r="X12" s="105">
        <v>0</v>
      </c>
      <c r="Y12" s="105">
        <v>0</v>
      </c>
      <c r="Z12" s="105">
        <v>5</v>
      </c>
      <c r="AA12" s="106">
        <v>0</v>
      </c>
      <c r="AB12" s="164">
        <v>0</v>
      </c>
      <c r="AC12" s="105">
        <v>1</v>
      </c>
      <c r="AD12" s="105"/>
      <c r="AE12" s="105"/>
      <c r="AF12" s="105"/>
      <c r="AG12" s="105"/>
      <c r="AH12" s="105"/>
      <c r="AI12" s="106"/>
    </row>
    <row r="13" spans="1:35" x14ac:dyDescent="0.2">
      <c r="A13" s="104" t="s">
        <v>42</v>
      </c>
      <c r="B13" s="105">
        <v>0</v>
      </c>
      <c r="C13" s="105">
        <v>1</v>
      </c>
      <c r="D13" s="105">
        <v>0</v>
      </c>
      <c r="E13" s="105">
        <v>4</v>
      </c>
      <c r="F13" s="105">
        <v>0</v>
      </c>
      <c r="G13" s="105">
        <v>12</v>
      </c>
      <c r="H13" s="105">
        <v>0</v>
      </c>
      <c r="I13" s="106">
        <v>10</v>
      </c>
      <c r="J13" s="107">
        <v>0</v>
      </c>
      <c r="K13" s="105">
        <v>4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2</v>
      </c>
      <c r="R13" s="107">
        <v>0</v>
      </c>
      <c r="S13" s="106">
        <v>11</v>
      </c>
      <c r="T13" s="164">
        <v>0</v>
      </c>
      <c r="U13" s="105">
        <v>17</v>
      </c>
      <c r="V13" s="105">
        <v>0</v>
      </c>
      <c r="W13" s="105">
        <v>7</v>
      </c>
      <c r="X13" s="105">
        <v>0</v>
      </c>
      <c r="Y13" s="105">
        <v>3</v>
      </c>
      <c r="Z13" s="105">
        <v>2</v>
      </c>
      <c r="AA13" s="106">
        <v>1</v>
      </c>
      <c r="AB13" s="164">
        <v>0</v>
      </c>
      <c r="AC13" s="105">
        <v>3</v>
      </c>
      <c r="AD13" s="105"/>
      <c r="AE13" s="105"/>
      <c r="AF13" s="105"/>
      <c r="AG13" s="105"/>
      <c r="AH13" s="105"/>
      <c r="AI13" s="106"/>
    </row>
    <row r="14" spans="1:35" ht="13.5" thickBot="1" x14ac:dyDescent="0.25">
      <c r="A14" s="108" t="s">
        <v>41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10">
        <v>0</v>
      </c>
      <c r="J14" s="111">
        <v>0</v>
      </c>
      <c r="K14" s="109">
        <v>1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11">
        <v>0</v>
      </c>
      <c r="S14" s="110">
        <v>0</v>
      </c>
      <c r="T14" s="165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0">
        <v>0</v>
      </c>
      <c r="AB14" s="165">
        <v>0</v>
      </c>
      <c r="AC14" s="109">
        <v>0</v>
      </c>
      <c r="AD14" s="109"/>
      <c r="AE14" s="109"/>
      <c r="AF14" s="109"/>
      <c r="AG14" s="109"/>
      <c r="AH14" s="109"/>
      <c r="AI14" s="110"/>
    </row>
    <row r="15" spans="1:35" ht="13.5" thickBot="1" x14ac:dyDescent="0.25">
      <c r="A15" s="115" t="s">
        <v>32</v>
      </c>
      <c r="B15" s="116"/>
      <c r="C15" s="116"/>
      <c r="D15" s="116"/>
      <c r="E15" s="116"/>
      <c r="F15" s="116"/>
      <c r="G15" s="116"/>
      <c r="H15" s="116"/>
      <c r="I15" s="117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67"/>
      <c r="U15" s="116"/>
      <c r="V15" s="116"/>
      <c r="W15" s="116"/>
      <c r="X15" s="116"/>
      <c r="Y15" s="116"/>
      <c r="Z15" s="116"/>
      <c r="AA15" s="117"/>
      <c r="AB15" s="167"/>
      <c r="AC15" s="116"/>
      <c r="AD15" s="116"/>
      <c r="AE15" s="116"/>
      <c r="AF15" s="116"/>
      <c r="AG15" s="116"/>
      <c r="AH15" s="116"/>
      <c r="AI15" s="117"/>
    </row>
    <row r="16" spans="1:35" x14ac:dyDescent="0.2">
      <c r="A16" s="100" t="s">
        <v>0</v>
      </c>
      <c r="B16" s="101"/>
      <c r="C16" s="101"/>
      <c r="D16" s="101"/>
      <c r="E16" s="101"/>
      <c r="F16" s="101"/>
      <c r="G16" s="101"/>
      <c r="H16" s="101"/>
      <c r="I16" s="102"/>
      <c r="J16" s="103"/>
      <c r="K16" s="101"/>
      <c r="L16" s="101"/>
      <c r="M16" s="101"/>
      <c r="N16" s="101"/>
      <c r="O16" s="101"/>
      <c r="P16" s="101"/>
      <c r="Q16" s="101"/>
      <c r="R16" s="103"/>
      <c r="S16" s="102"/>
      <c r="T16" s="163"/>
      <c r="U16" s="101"/>
      <c r="V16" s="101"/>
      <c r="W16" s="101"/>
      <c r="X16" s="101"/>
      <c r="Y16" s="101"/>
      <c r="Z16" s="101"/>
      <c r="AA16" s="102"/>
      <c r="AB16" s="163"/>
      <c r="AC16" s="101"/>
      <c r="AD16" s="101"/>
      <c r="AE16" s="101"/>
      <c r="AF16" s="101"/>
      <c r="AG16" s="101"/>
      <c r="AH16" s="101"/>
      <c r="AI16" s="102"/>
    </row>
    <row r="17" spans="1:35" x14ac:dyDescent="0.2">
      <c r="A17" s="104" t="s">
        <v>3</v>
      </c>
      <c r="B17" s="105"/>
      <c r="C17" s="105"/>
      <c r="D17" s="105"/>
      <c r="E17" s="105"/>
      <c r="F17" s="105"/>
      <c r="G17" s="105"/>
      <c r="H17" s="105"/>
      <c r="I17" s="106"/>
      <c r="J17" s="107"/>
      <c r="K17" s="105"/>
      <c r="L17" s="105"/>
      <c r="M17" s="105"/>
      <c r="N17" s="105"/>
      <c r="O17" s="105"/>
      <c r="P17" s="105"/>
      <c r="Q17" s="105"/>
      <c r="R17" s="107"/>
      <c r="S17" s="106"/>
      <c r="T17" s="164"/>
      <c r="U17" s="105"/>
      <c r="V17" s="105"/>
      <c r="W17" s="105"/>
      <c r="X17" s="105"/>
      <c r="Y17" s="105"/>
      <c r="Z17" s="105"/>
      <c r="AA17" s="106"/>
      <c r="AB17" s="164"/>
      <c r="AC17" s="105"/>
      <c r="AD17" s="105"/>
      <c r="AE17" s="105"/>
      <c r="AF17" s="105"/>
      <c r="AG17" s="105"/>
      <c r="AH17" s="105"/>
      <c r="AI17" s="106"/>
    </row>
    <row r="18" spans="1:35" x14ac:dyDescent="0.2">
      <c r="A18" s="104" t="s">
        <v>5</v>
      </c>
      <c r="B18" s="105"/>
      <c r="C18" s="105"/>
      <c r="D18" s="105"/>
      <c r="E18" s="105"/>
      <c r="F18" s="105"/>
      <c r="G18" s="105"/>
      <c r="H18" s="105"/>
      <c r="I18" s="106"/>
      <c r="J18" s="107"/>
      <c r="K18" s="105"/>
      <c r="L18" s="105"/>
      <c r="M18" s="105"/>
      <c r="N18" s="105"/>
      <c r="O18" s="105"/>
      <c r="P18" s="105"/>
      <c r="Q18" s="105"/>
      <c r="R18" s="107"/>
      <c r="S18" s="106"/>
      <c r="T18" s="164"/>
      <c r="U18" s="105"/>
      <c r="V18" s="105"/>
      <c r="W18" s="105"/>
      <c r="X18" s="105"/>
      <c r="Y18" s="105"/>
      <c r="Z18" s="105"/>
      <c r="AA18" s="106"/>
      <c r="AB18" s="164"/>
      <c r="AC18" s="105"/>
      <c r="AD18" s="105"/>
      <c r="AE18" s="105"/>
      <c r="AF18" s="105"/>
      <c r="AG18" s="105"/>
      <c r="AH18" s="105"/>
      <c r="AI18" s="106"/>
    </row>
    <row r="19" spans="1:35" ht="13.5" thickBot="1" x14ac:dyDescent="0.25">
      <c r="A19" s="108" t="s">
        <v>13</v>
      </c>
      <c r="B19" s="109"/>
      <c r="C19" s="109"/>
      <c r="D19" s="109"/>
      <c r="E19" s="109"/>
      <c r="F19" s="109"/>
      <c r="G19" s="109"/>
      <c r="H19" s="109"/>
      <c r="I19" s="110"/>
      <c r="J19" s="111"/>
      <c r="K19" s="109"/>
      <c r="L19" s="109"/>
      <c r="M19" s="109"/>
      <c r="N19" s="109"/>
      <c r="O19" s="109"/>
      <c r="P19" s="109"/>
      <c r="Q19" s="109"/>
      <c r="R19" s="111"/>
      <c r="S19" s="110"/>
      <c r="T19" s="165"/>
      <c r="U19" s="109"/>
      <c r="V19" s="109"/>
      <c r="W19" s="109"/>
      <c r="X19" s="109"/>
      <c r="Y19" s="109"/>
      <c r="Z19" s="109"/>
      <c r="AA19" s="110"/>
      <c r="AB19" s="165"/>
      <c r="AC19" s="109"/>
      <c r="AD19" s="109"/>
      <c r="AE19" s="109"/>
      <c r="AF19" s="109"/>
      <c r="AG19" s="109"/>
      <c r="AH19" s="109"/>
      <c r="AI19" s="110"/>
    </row>
    <row r="20" spans="1:35" ht="13.5" thickBot="1" x14ac:dyDescent="0.25">
      <c r="A20" s="94" t="s">
        <v>7</v>
      </c>
      <c r="B20" s="118"/>
      <c r="C20" s="118"/>
      <c r="D20" s="118"/>
      <c r="E20" s="118"/>
      <c r="F20" s="118"/>
      <c r="G20" s="118"/>
      <c r="H20" s="118"/>
      <c r="I20" s="119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68"/>
      <c r="U20" s="118"/>
      <c r="V20" s="118"/>
      <c r="W20" s="118"/>
      <c r="X20" s="118"/>
      <c r="Y20" s="118"/>
      <c r="Z20" s="118"/>
      <c r="AA20" s="119"/>
      <c r="AB20" s="168"/>
      <c r="AC20" s="118"/>
      <c r="AD20" s="118"/>
      <c r="AE20" s="118"/>
      <c r="AF20" s="118"/>
      <c r="AG20" s="118"/>
      <c r="AH20" s="118"/>
      <c r="AI20" s="119"/>
    </row>
    <row r="21" spans="1:35" ht="13.5" thickBot="1" x14ac:dyDescent="0.25">
      <c r="A21" s="115" t="s">
        <v>34</v>
      </c>
      <c r="B21" s="116"/>
      <c r="C21" s="116"/>
      <c r="D21" s="116"/>
      <c r="E21" s="116"/>
      <c r="F21" s="116"/>
      <c r="G21" s="116"/>
      <c r="H21" s="116"/>
      <c r="I21" s="117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67"/>
      <c r="U21" s="116"/>
      <c r="V21" s="116"/>
      <c r="W21" s="116"/>
      <c r="X21" s="116"/>
      <c r="Y21" s="116"/>
      <c r="Z21" s="116"/>
      <c r="AA21" s="117"/>
      <c r="AB21" s="167"/>
      <c r="AC21" s="116"/>
      <c r="AD21" s="116"/>
      <c r="AE21" s="116"/>
      <c r="AF21" s="116"/>
      <c r="AG21" s="116"/>
      <c r="AH21" s="116"/>
      <c r="AI21" s="117"/>
    </row>
    <row r="22" spans="1:35" x14ac:dyDescent="0.2">
      <c r="A22" s="120" t="s">
        <v>21</v>
      </c>
      <c r="B22" s="121"/>
      <c r="C22" s="121"/>
      <c r="D22" s="121"/>
      <c r="E22" s="121"/>
      <c r="F22" s="121"/>
      <c r="G22" s="121"/>
      <c r="H22" s="121"/>
      <c r="I22" s="122"/>
      <c r="J22" s="123"/>
      <c r="K22" s="121"/>
      <c r="L22" s="121"/>
      <c r="M22" s="121"/>
      <c r="N22" s="121"/>
      <c r="O22" s="121"/>
      <c r="P22" s="121"/>
      <c r="Q22" s="121"/>
      <c r="R22" s="123"/>
      <c r="S22" s="122"/>
      <c r="T22" s="169"/>
      <c r="U22" s="121"/>
      <c r="V22" s="121"/>
      <c r="W22" s="121"/>
      <c r="X22" s="121"/>
      <c r="Y22" s="121"/>
      <c r="Z22" s="121"/>
      <c r="AA22" s="122"/>
      <c r="AB22" s="169"/>
      <c r="AC22" s="121"/>
      <c r="AD22" s="121"/>
      <c r="AE22" s="121"/>
      <c r="AF22" s="121"/>
      <c r="AG22" s="121"/>
      <c r="AH22" s="121"/>
      <c r="AI22" s="122"/>
    </row>
    <row r="23" spans="1:35" x14ac:dyDescent="0.2">
      <c r="A23" s="104" t="s">
        <v>22</v>
      </c>
      <c r="B23" s="105"/>
      <c r="C23" s="105"/>
      <c r="D23" s="105"/>
      <c r="E23" s="105"/>
      <c r="F23" s="105"/>
      <c r="G23" s="105"/>
      <c r="H23" s="105"/>
      <c r="I23" s="106"/>
      <c r="J23" s="107"/>
      <c r="K23" s="105"/>
      <c r="L23" s="105"/>
      <c r="M23" s="105"/>
      <c r="N23" s="105"/>
      <c r="O23" s="105"/>
      <c r="P23" s="105"/>
      <c r="Q23" s="105"/>
      <c r="R23" s="107"/>
      <c r="S23" s="106"/>
      <c r="T23" s="164"/>
      <c r="U23" s="105"/>
      <c r="V23" s="105"/>
      <c r="W23" s="105"/>
      <c r="X23" s="105"/>
      <c r="Y23" s="105"/>
      <c r="Z23" s="105"/>
      <c r="AA23" s="106"/>
      <c r="AB23" s="164"/>
      <c r="AC23" s="105"/>
      <c r="AD23" s="105"/>
      <c r="AE23" s="105"/>
      <c r="AF23" s="105"/>
      <c r="AG23" s="105"/>
      <c r="AH23" s="105"/>
      <c r="AI23" s="106"/>
    </row>
    <row r="24" spans="1:35" x14ac:dyDescent="0.2">
      <c r="A24" s="104" t="s">
        <v>28</v>
      </c>
      <c r="B24" s="105"/>
      <c r="C24" s="105"/>
      <c r="D24" s="105"/>
      <c r="E24" s="105"/>
      <c r="F24" s="105"/>
      <c r="G24" s="105"/>
      <c r="H24" s="105"/>
      <c r="I24" s="106"/>
      <c r="J24" s="107"/>
      <c r="K24" s="105"/>
      <c r="L24" s="105"/>
      <c r="M24" s="105"/>
      <c r="N24" s="105"/>
      <c r="O24" s="105"/>
      <c r="P24" s="105"/>
      <c r="Q24" s="105"/>
      <c r="R24" s="107"/>
      <c r="S24" s="106"/>
      <c r="T24" s="164"/>
      <c r="U24" s="105"/>
      <c r="V24" s="105"/>
      <c r="W24" s="105"/>
      <c r="X24" s="105"/>
      <c r="Y24" s="105"/>
      <c r="Z24" s="105"/>
      <c r="AA24" s="106"/>
      <c r="AB24" s="164"/>
      <c r="AC24" s="105"/>
      <c r="AD24" s="105"/>
      <c r="AE24" s="105"/>
      <c r="AF24" s="105"/>
      <c r="AG24" s="105"/>
      <c r="AH24" s="105"/>
      <c r="AI24" s="106"/>
    </row>
    <row r="25" spans="1:35" ht="13.5" thickBot="1" x14ac:dyDescent="0.25">
      <c r="A25" s="124" t="s">
        <v>29</v>
      </c>
      <c r="B25" s="125"/>
      <c r="C25" s="125"/>
      <c r="D25" s="125"/>
      <c r="E25" s="125"/>
      <c r="F25" s="125"/>
      <c r="G25" s="125"/>
      <c r="H25" s="125"/>
      <c r="I25" s="126"/>
      <c r="J25" s="127"/>
      <c r="K25" s="125"/>
      <c r="L25" s="125"/>
      <c r="M25" s="125"/>
      <c r="N25" s="125"/>
      <c r="O25" s="125"/>
      <c r="P25" s="125"/>
      <c r="Q25" s="125"/>
      <c r="R25" s="127"/>
      <c r="S25" s="126"/>
      <c r="T25" s="170"/>
      <c r="U25" s="125"/>
      <c r="V25" s="125"/>
      <c r="W25" s="125"/>
      <c r="X25" s="125"/>
      <c r="Y25" s="125"/>
      <c r="Z25" s="125"/>
      <c r="AA25" s="126"/>
      <c r="AB25" s="170"/>
      <c r="AC25" s="125"/>
      <c r="AD25" s="125"/>
      <c r="AE25" s="125"/>
      <c r="AF25" s="125"/>
      <c r="AG25" s="125"/>
      <c r="AH25" s="125"/>
      <c r="AI25" s="126"/>
    </row>
    <row r="26" spans="1:35" ht="13.5" thickBot="1" x14ac:dyDescent="0.25">
      <c r="A26" s="115" t="s">
        <v>33</v>
      </c>
      <c r="B26" s="116"/>
      <c r="C26" s="116"/>
      <c r="D26" s="116"/>
      <c r="E26" s="116"/>
      <c r="F26" s="116"/>
      <c r="G26" s="116"/>
      <c r="H26" s="116"/>
      <c r="I26" s="117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67"/>
      <c r="U26" s="116"/>
      <c r="V26" s="116"/>
      <c r="W26" s="116"/>
      <c r="X26" s="116"/>
      <c r="Y26" s="116"/>
      <c r="Z26" s="116"/>
      <c r="AA26" s="117"/>
      <c r="AB26" s="167"/>
      <c r="AC26" s="116"/>
      <c r="AD26" s="116"/>
      <c r="AE26" s="116"/>
      <c r="AF26" s="116"/>
      <c r="AG26" s="116"/>
      <c r="AH26" s="116"/>
      <c r="AI26" s="117"/>
    </row>
    <row r="27" spans="1:35" x14ac:dyDescent="0.2">
      <c r="A27" s="120" t="s">
        <v>39</v>
      </c>
      <c r="B27" s="121">
        <v>1</v>
      </c>
      <c r="C27" s="121">
        <v>62</v>
      </c>
      <c r="D27" s="121">
        <v>12</v>
      </c>
      <c r="E27" s="121">
        <v>107</v>
      </c>
      <c r="F27" s="121">
        <v>10</v>
      </c>
      <c r="G27" s="121">
        <v>83</v>
      </c>
      <c r="H27" s="121">
        <v>2</v>
      </c>
      <c r="I27" s="122">
        <v>103</v>
      </c>
      <c r="J27" s="123">
        <v>5</v>
      </c>
      <c r="K27" s="121">
        <v>62</v>
      </c>
      <c r="L27" s="121">
        <v>7</v>
      </c>
      <c r="M27" s="121">
        <v>38</v>
      </c>
      <c r="N27" s="121">
        <v>4</v>
      </c>
      <c r="O27" s="121">
        <v>26</v>
      </c>
      <c r="P27" s="121">
        <v>2</v>
      </c>
      <c r="Q27" s="121">
        <v>30</v>
      </c>
      <c r="R27" s="123">
        <v>5</v>
      </c>
      <c r="S27" s="122">
        <v>50</v>
      </c>
      <c r="T27" s="169">
        <v>7</v>
      </c>
      <c r="U27" s="121">
        <v>55</v>
      </c>
      <c r="V27" s="121">
        <v>7</v>
      </c>
      <c r="W27" s="121">
        <v>45</v>
      </c>
      <c r="X27" s="121">
        <v>5</v>
      </c>
      <c r="Y27" s="121">
        <v>62</v>
      </c>
      <c r="Z27" s="121">
        <v>9</v>
      </c>
      <c r="AA27" s="122">
        <v>101</v>
      </c>
      <c r="AB27" s="169">
        <v>3</v>
      </c>
      <c r="AC27" s="121">
        <v>119</v>
      </c>
      <c r="AD27" s="121"/>
      <c r="AE27" s="121"/>
      <c r="AF27" s="121"/>
      <c r="AG27" s="121"/>
      <c r="AH27" s="121"/>
      <c r="AI27" s="122"/>
    </row>
    <row r="28" spans="1:35" x14ac:dyDescent="0.2">
      <c r="A28" s="104" t="s">
        <v>40</v>
      </c>
      <c r="B28" s="105">
        <v>0</v>
      </c>
      <c r="C28" s="105">
        <v>3</v>
      </c>
      <c r="D28" s="105">
        <v>0</v>
      </c>
      <c r="E28" s="105">
        <v>15</v>
      </c>
      <c r="F28" s="105">
        <v>1</v>
      </c>
      <c r="G28" s="105">
        <v>6</v>
      </c>
      <c r="H28" s="105">
        <v>0</v>
      </c>
      <c r="I28" s="106">
        <v>22</v>
      </c>
      <c r="J28" s="107">
        <v>0</v>
      </c>
      <c r="K28" s="105">
        <v>4</v>
      </c>
      <c r="L28" s="105">
        <v>0</v>
      </c>
      <c r="M28" s="105">
        <v>2</v>
      </c>
      <c r="N28" s="105">
        <v>0</v>
      </c>
      <c r="O28" s="105">
        <v>18</v>
      </c>
      <c r="P28" s="105">
        <v>0</v>
      </c>
      <c r="Q28" s="105">
        <v>17</v>
      </c>
      <c r="R28" s="107">
        <v>0</v>
      </c>
      <c r="S28" s="106">
        <v>18</v>
      </c>
      <c r="T28" s="164">
        <v>0</v>
      </c>
      <c r="U28" s="105">
        <v>20</v>
      </c>
      <c r="V28" s="105">
        <v>2</v>
      </c>
      <c r="W28" s="105">
        <v>43</v>
      </c>
      <c r="X28" s="105">
        <v>1</v>
      </c>
      <c r="Y28" s="105">
        <v>24</v>
      </c>
      <c r="Z28" s="105">
        <v>5</v>
      </c>
      <c r="AA28" s="106">
        <v>9</v>
      </c>
      <c r="AB28" s="164">
        <v>1</v>
      </c>
      <c r="AC28" s="105">
        <v>23</v>
      </c>
      <c r="AD28" s="105"/>
      <c r="AE28" s="105"/>
      <c r="AF28" s="105"/>
      <c r="AG28" s="105"/>
      <c r="AH28" s="105"/>
      <c r="AI28" s="106"/>
    </row>
    <row r="29" spans="1:35" x14ac:dyDescent="0.2">
      <c r="A29" s="104" t="s">
        <v>42</v>
      </c>
      <c r="B29" s="105">
        <v>4</v>
      </c>
      <c r="C29" s="105">
        <v>1</v>
      </c>
      <c r="D29" s="105">
        <v>3</v>
      </c>
      <c r="E29" s="105">
        <v>10</v>
      </c>
      <c r="F29" s="105">
        <v>0</v>
      </c>
      <c r="G29" s="105">
        <v>12</v>
      </c>
      <c r="H29" s="105">
        <v>0</v>
      </c>
      <c r="I29" s="106">
        <v>9</v>
      </c>
      <c r="J29" s="107">
        <v>2</v>
      </c>
      <c r="K29" s="105">
        <v>23</v>
      </c>
      <c r="L29" s="105">
        <v>4</v>
      </c>
      <c r="M29" s="105">
        <v>13</v>
      </c>
      <c r="N29" s="105">
        <v>3</v>
      </c>
      <c r="O29" s="105">
        <v>12</v>
      </c>
      <c r="P29" s="105">
        <v>3</v>
      </c>
      <c r="Q29" s="105">
        <v>18</v>
      </c>
      <c r="R29" s="107">
        <v>5</v>
      </c>
      <c r="S29" s="106">
        <v>41</v>
      </c>
      <c r="T29" s="164">
        <v>4</v>
      </c>
      <c r="U29" s="105">
        <v>11</v>
      </c>
      <c r="V29" s="105">
        <v>9</v>
      </c>
      <c r="W29" s="105">
        <v>10</v>
      </c>
      <c r="X29" s="105">
        <v>2</v>
      </c>
      <c r="Y29" s="105">
        <v>35</v>
      </c>
      <c r="Z29" s="105">
        <v>0</v>
      </c>
      <c r="AA29" s="106">
        <v>29</v>
      </c>
      <c r="AB29" s="164">
        <v>3</v>
      </c>
      <c r="AC29" s="105">
        <v>24</v>
      </c>
      <c r="AD29" s="105"/>
      <c r="AE29" s="105"/>
      <c r="AF29" s="105"/>
      <c r="AG29" s="105"/>
      <c r="AH29" s="105"/>
      <c r="AI29" s="106"/>
    </row>
    <row r="30" spans="1:35" ht="13.5" thickBot="1" x14ac:dyDescent="0.25">
      <c r="A30" s="124" t="s">
        <v>41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6">
        <v>0</v>
      </c>
      <c r="J30" s="127">
        <v>0</v>
      </c>
      <c r="K30" s="125">
        <v>0</v>
      </c>
      <c r="L30" s="125">
        <v>0</v>
      </c>
      <c r="M30" s="125">
        <v>1</v>
      </c>
      <c r="N30" s="125">
        <v>0</v>
      </c>
      <c r="O30" s="125">
        <v>2</v>
      </c>
      <c r="P30" s="125">
        <v>0</v>
      </c>
      <c r="Q30" s="125">
        <v>0</v>
      </c>
      <c r="R30" s="127">
        <v>0</v>
      </c>
      <c r="S30" s="126">
        <v>1</v>
      </c>
      <c r="T30" s="170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2</v>
      </c>
      <c r="Z30" s="125">
        <v>0</v>
      </c>
      <c r="AA30" s="126">
        <v>7</v>
      </c>
      <c r="AB30" s="170">
        <v>0</v>
      </c>
      <c r="AC30" s="125">
        <v>1</v>
      </c>
      <c r="AD30" s="125"/>
      <c r="AE30" s="125"/>
      <c r="AF30" s="125"/>
      <c r="AG30" s="125"/>
      <c r="AH30" s="125"/>
      <c r="AI30" s="126"/>
    </row>
    <row r="31" spans="1:35" ht="13.5" thickBot="1" x14ac:dyDescent="0.25">
      <c r="A31" s="115" t="s">
        <v>32</v>
      </c>
      <c r="B31" s="116"/>
      <c r="C31" s="116"/>
      <c r="D31" s="116"/>
      <c r="E31" s="116"/>
      <c r="F31" s="116"/>
      <c r="G31" s="116"/>
      <c r="H31" s="116"/>
      <c r="I31" s="117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67"/>
      <c r="U31" s="116"/>
      <c r="V31" s="116"/>
      <c r="W31" s="116"/>
      <c r="X31" s="116"/>
      <c r="Y31" s="116"/>
      <c r="Z31" s="116"/>
      <c r="AA31" s="117"/>
      <c r="AB31" s="167"/>
      <c r="AC31" s="116"/>
      <c r="AD31" s="116"/>
      <c r="AE31" s="116"/>
      <c r="AF31" s="116"/>
      <c r="AG31" s="116"/>
      <c r="AH31" s="116"/>
      <c r="AI31" s="117"/>
    </row>
    <row r="32" spans="1:35" x14ac:dyDescent="0.2">
      <c r="A32" s="100" t="s">
        <v>5</v>
      </c>
      <c r="B32" s="101"/>
      <c r="C32" s="101"/>
      <c r="D32" s="101"/>
      <c r="E32" s="101"/>
      <c r="F32" s="101"/>
      <c r="G32" s="101"/>
      <c r="H32" s="101"/>
      <c r="I32" s="102"/>
      <c r="J32" s="103"/>
      <c r="K32" s="101"/>
      <c r="L32" s="101"/>
      <c r="M32" s="101"/>
      <c r="N32" s="101"/>
      <c r="O32" s="101"/>
      <c r="P32" s="101"/>
      <c r="Q32" s="101"/>
      <c r="R32" s="103"/>
      <c r="S32" s="102"/>
      <c r="T32" s="163"/>
      <c r="U32" s="101"/>
      <c r="V32" s="101"/>
      <c r="W32" s="101"/>
      <c r="X32" s="101"/>
      <c r="Y32" s="101"/>
      <c r="Z32" s="101"/>
      <c r="AA32" s="102"/>
      <c r="AB32" s="163"/>
      <c r="AC32" s="101"/>
      <c r="AD32" s="101"/>
      <c r="AE32" s="101"/>
      <c r="AF32" s="101"/>
      <c r="AG32" s="101"/>
      <c r="AH32" s="101"/>
      <c r="AI32" s="102"/>
    </row>
    <row r="33" spans="1:35" ht="13.5" thickBot="1" x14ac:dyDescent="0.25">
      <c r="A33" s="108" t="s">
        <v>4</v>
      </c>
      <c r="B33" s="109"/>
      <c r="C33" s="109"/>
      <c r="D33" s="109"/>
      <c r="E33" s="109"/>
      <c r="F33" s="109"/>
      <c r="G33" s="109"/>
      <c r="H33" s="109"/>
      <c r="I33" s="110"/>
      <c r="J33" s="111"/>
      <c r="K33" s="109"/>
      <c r="L33" s="109"/>
      <c r="M33" s="109"/>
      <c r="N33" s="109"/>
      <c r="O33" s="109"/>
      <c r="P33" s="109"/>
      <c r="Q33" s="109"/>
      <c r="R33" s="111"/>
      <c r="S33" s="110"/>
      <c r="T33" s="165"/>
      <c r="U33" s="109"/>
      <c r="V33" s="109"/>
      <c r="W33" s="109"/>
      <c r="X33" s="109"/>
      <c r="Y33" s="109"/>
      <c r="Z33" s="109"/>
      <c r="AA33" s="110"/>
      <c r="AB33" s="165"/>
      <c r="AC33" s="109"/>
      <c r="AD33" s="109"/>
      <c r="AE33" s="109"/>
      <c r="AF33" s="109"/>
      <c r="AG33" s="109"/>
      <c r="AH33" s="109"/>
      <c r="AI33" s="110"/>
    </row>
  </sheetData>
  <mergeCells count="22">
    <mergeCell ref="H2:I2"/>
    <mergeCell ref="J1:Q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1:A3"/>
    <mergeCell ref="B1:I1"/>
    <mergeCell ref="B2:C2"/>
    <mergeCell ref="D2:E2"/>
    <mergeCell ref="F2:G2"/>
    <mergeCell ref="AB1:AI1"/>
    <mergeCell ref="AB2:AC2"/>
    <mergeCell ref="AD2:AE2"/>
    <mergeCell ref="AF2:AG2"/>
    <mergeCell ref="AH2:AI2"/>
    <mergeCell ref="T1:AA1"/>
  </mergeCells>
  <phoneticPr fontId="0" type="noConversion"/>
  <printOptions horizontalCentered="1"/>
  <pageMargins left="0.25" right="0.2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143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10211</v>
      </c>
      <c r="C6" s="156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1796</v>
      </c>
      <c r="C7" s="156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1548</v>
      </c>
      <c r="C9" s="157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5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3</v>
      </c>
      <c r="C11" s="157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1</v>
      </c>
      <c r="C12" s="15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6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tr">
        <f>B2</f>
        <v>Week ending 2/22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2449</v>
      </c>
      <c r="C29" s="147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1860</v>
      </c>
      <c r="C30" s="147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1587</v>
      </c>
      <c r="C32" s="147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14</v>
      </c>
      <c r="C33" s="147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10</v>
      </c>
      <c r="C34" s="147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23</v>
      </c>
      <c r="C35" s="147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142</v>
      </c>
      <c r="C36" s="147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6</v>
      </c>
      <c r="C37" s="147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72</v>
      </c>
      <c r="C39" s="147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tr">
        <f>B2</f>
        <v>Week ending 2/22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176000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/>
      <c r="C51" s="83"/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176</v>
      </c>
    </row>
    <row r="58" spans="1:4" s="2" customFormat="1" x14ac:dyDescent="0.2">
      <c r="A58" s="5" t="s">
        <v>121</v>
      </c>
      <c r="C58" s="85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5" t="s">
        <v>35</v>
      </c>
    </row>
    <row r="2" spans="1:32" x14ac:dyDescent="0.2">
      <c r="B2" s="200" t="s">
        <v>152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12043</v>
      </c>
      <c r="C6" s="150">
        <v>1626706705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1776</v>
      </c>
      <c r="C7" s="150">
        <v>19123325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1184</v>
      </c>
      <c r="C9" s="148">
        <v>33587500.009999998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2</v>
      </c>
      <c r="C11" s="148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4</v>
      </c>
      <c r="C12" s="148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7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152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3029</v>
      </c>
      <c r="C29" s="147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1995</v>
      </c>
      <c r="C30" s="147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1409</v>
      </c>
      <c r="C32" s="147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9</v>
      </c>
      <c r="C33" s="147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0</v>
      </c>
      <c r="C34" s="147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14</v>
      </c>
      <c r="C35" s="147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102</v>
      </c>
      <c r="C36" s="147">
        <v>4422278</v>
      </c>
      <c r="D36" s="33" t="s">
        <v>102</v>
      </c>
      <c r="E36" s="33"/>
      <c r="F36" s="171"/>
      <c r="G36" s="33"/>
      <c r="H36" s="33"/>
      <c r="I36" s="33"/>
      <c r="J36" s="33"/>
    </row>
    <row r="37" spans="1:10" x14ac:dyDescent="0.2">
      <c r="A37" s="6" t="s">
        <v>13</v>
      </c>
      <c r="B37" s="147">
        <v>3</v>
      </c>
      <c r="C37" s="147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107</v>
      </c>
      <c r="C39" s="147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152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401000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947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401</v>
      </c>
    </row>
    <row r="58" spans="1:4" s="2" customFormat="1" x14ac:dyDescent="0.2">
      <c r="A58" s="5" t="s">
        <v>121</v>
      </c>
      <c r="C58" s="85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155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14417</v>
      </c>
      <c r="C6" s="150">
        <v>1693251006.4300001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2005</v>
      </c>
      <c r="C7" s="150">
        <v>15858405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1348</v>
      </c>
      <c r="C9" s="148">
        <v>37581000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3</v>
      </c>
      <c r="C11" s="148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7</v>
      </c>
      <c r="C12" s="148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6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155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2892</v>
      </c>
      <c r="C29" s="147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2410</v>
      </c>
      <c r="C30" s="147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1753</v>
      </c>
      <c r="C32" s="147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31</v>
      </c>
      <c r="C33" s="147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</v>
      </c>
      <c r="C34" s="147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15</v>
      </c>
      <c r="C35" s="147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174</v>
      </c>
      <c r="C36" s="147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3</v>
      </c>
      <c r="C37" s="147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117</v>
      </c>
      <c r="C39" s="147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155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646000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4</v>
      </c>
      <c r="C51" s="83">
        <v>683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646</v>
      </c>
    </row>
    <row r="58" spans="1:4" s="2" customFormat="1" x14ac:dyDescent="0.2">
      <c r="A58" s="5" t="s">
        <v>121</v>
      </c>
      <c r="C58" s="85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f>'[2]Thrusday 02-15-01'!S9+'[2]Thrusday 02-15-01'!S10+-'[2]Thursday 02-08-01'!S9-'[2]Thursday 02-08-01'!S10</f>
        <v>14423</v>
      </c>
      <c r="C6" s="150">
        <f>'[2]Thrusday 02-15-01'!S67+'[2]Thrusday 02-15-01'!S68-'[2]Thursday 02-08-01'!S67-'[2]Thursday 02-08-01'!S68</f>
        <v>1547814272.2600002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f>'[2]Thrusday 02-15-01'!S17+'[2]Thrusday 02-15-01'!S18-'[2]Thursday 02-08-01'!S17-'[2]Thursday 02-08-01'!S18</f>
        <v>2195</v>
      </c>
      <c r="C7" s="150">
        <f>'[2]Thrusday 02-15-01'!S75+'[2]Thrusday 02-15-01'!S76-'[2]Thursday 02-08-01'!S75-'[2]Thursday 02-08-01'!S76</f>
        <v>19115360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f>'[2]Thrusday 02-15-01'!S30+'[2]Thrusday 02-15-01'!S31+'[2]Thrusday 02-15-01'!S33-'[2]Thursday 02-08-01'!S30-'[2]Thursday 02-08-01'!S31-'[2]Thursday 02-08-01'!S33</f>
        <v>1567</v>
      </c>
      <c r="C9" s="148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f>'[2]Thrusday 02-15-01'!S34-'[2]Thursday 02-08-01'!S34</f>
        <v>3</v>
      </c>
      <c r="C10" s="148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f>'[2]Thrusday 02-15-01'!S35-'[2]Thursday 02-08-01'!S35</f>
        <v>19</v>
      </c>
      <c r="C11" s="148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f>'[2]Thrusday 02-15-01'!S39-'[2]Thursday 02-08-01'!S39</f>
        <v>10</v>
      </c>
      <c r="C12" s="148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f>'[2]Thrusday 02-15-01'!S48-'[2]Thursday 02-08-01'!S47</f>
        <v>0</v>
      </c>
      <c r="C13" s="148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f>'[2]Thrusday 02-15-01'!S37-'[2]Thursday 02-08-01'!S37</f>
        <v>8</v>
      </c>
      <c r="C14" s="148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f>'[2]Thrusday 02-15-01'!S38-'[2]Thursday 02-08-01'!S38</f>
        <v>0</v>
      </c>
      <c r="C16" s="148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f>'[2]Thrusday 02-15-01'!S44-'[2]Thursday 02-08-01'!S44</f>
        <v>0</v>
      </c>
      <c r="C17" s="148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4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142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f>'[2]Thrusday 02-15-01'!T9+'[2]Thrusday 02-15-01'!T10-'[2]Thursday 02-08-01'!T9-'[2]Thursday 02-08-01'!T10</f>
        <v>2800</v>
      </c>
      <c r="C29" s="147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f>'[2]Thrusday 02-15-01'!T17+'[2]Thrusday 02-15-01'!T18-'[2]Thursday 02-08-01'!T17-'[2]Thursday 02-08-01'!T18</f>
        <v>2392</v>
      </c>
      <c r="C30" s="147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f>'[2]Thrusday 02-15-01'!T30+'[2]Thrusday 02-15-01'!T31+'[2]Thrusday 02-15-01'!T33-'[2]Thursday 02-08-01'!T30-'[2]Thursday 02-08-01'!T31-'[2]Thursday 02-08-01'!T33</f>
        <v>1786</v>
      </c>
      <c r="C32" s="147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f>'[2]Thrusday 02-15-01'!T34-'[2]Thursday 02-08-01'!T34</f>
        <v>13</v>
      </c>
      <c r="C33" s="147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f>'[2]Thrusday 02-15-01'!T35-'[2]Thursday 02-08-01'!T35</f>
        <v>23</v>
      </c>
      <c r="C34" s="147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f>'[2]Thrusday 02-15-01'!T39-'[2]Thursday 02-08-01'!T39</f>
        <v>29</v>
      </c>
      <c r="C35" s="147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f>'[2]Thrusday 02-15-01'!T48-'[2]Thursday 02-08-01'!T47</f>
        <v>122</v>
      </c>
      <c r="C36" s="147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f>'[2]Thrusday 02-15-01'!T37-'[2]Thursday 02-08-01'!T37</f>
        <v>12</v>
      </c>
      <c r="C37" s="147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f>'[2]Thrusday 02-15-01'!T38-'[2]Thursday 02-08-01'!T38+34</f>
        <v>82</v>
      </c>
      <c r="C39" s="147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f>'[2]Thrusday 02-15-01'!T44-'[2]Thursday 02-08-01'!T43</f>
        <v>1</v>
      </c>
      <c r="C40" s="147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142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374000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680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374</v>
      </c>
    </row>
    <row r="58" spans="1:4" s="2" customFormat="1" x14ac:dyDescent="0.2">
      <c r="A58" s="5" t="s">
        <v>121</v>
      </c>
      <c r="C58" s="85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83">
        <f>'[1]Thrusday 02-08-01'!S67+'[1]Thrusday 02-08-01'!S68-'[1]Thursday 02-01-01'!S67-'[1]Thursday 02-01-01'!S68</f>
        <v>1917251550.2199991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83">
        <f>'[1]Thrusday 02-08-01'!S75+'[1]Thrusday 02-08-01'!S76-'[1]Thursday 02-01-01'!S75-'[1]Thursday 02-01-01'!S76</f>
        <v>23577055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45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45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'[1]Thrusday 02-08-01'!S35-'[1]Thursday 02-01-01'!S35</f>
        <v>2</v>
      </c>
      <c r="C11" s="145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45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f>'[1]Thrusday 02-08-01'!S47-'[1]Thursday 02-01-01'!S47</f>
        <v>0</v>
      </c>
      <c r="C13" s="145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45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f>'[1]Thrusday 02-08-01'!S38-'[1]Thursday 02-01-01'!S38+11</f>
        <v>11</v>
      </c>
      <c r="C16" s="148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45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12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140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80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80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f>'[1]Thrusday 02-08-01'!T38-'[1]Thursday 02-01-01'!T38+25</f>
        <v>88</v>
      </c>
      <c r="C39" s="147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140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668000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1130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668</v>
      </c>
    </row>
    <row r="58" spans="1:4" s="2" customFormat="1" x14ac:dyDescent="0.2">
      <c r="A58" s="5" t="s">
        <v>121</v>
      </c>
      <c r="C58" s="85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180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15177</v>
      </c>
      <c r="C6" s="150">
        <v>1871114782.54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2512</v>
      </c>
      <c r="C7" s="150">
        <v>26007420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1324</v>
      </c>
      <c r="C9" s="148">
        <v>37574000.020000011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4</v>
      </c>
      <c r="C11" s="148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2</v>
      </c>
      <c r="C12" s="148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9</v>
      </c>
      <c r="C14" s="147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180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2680</v>
      </c>
      <c r="C29" s="147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2417</v>
      </c>
      <c r="C30" s="147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1693</v>
      </c>
      <c r="C32" s="147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11</v>
      </c>
      <c r="C33" s="147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4</v>
      </c>
      <c r="C34" s="147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9</v>
      </c>
      <c r="C35" s="147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596</v>
      </c>
      <c r="C36" s="147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7</v>
      </c>
      <c r="C37" s="147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155</v>
      </c>
      <c r="C39" s="147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180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792000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11</v>
      </c>
      <c r="C51" s="83">
        <v>4480</v>
      </c>
      <c r="D51" t="s">
        <v>118</v>
      </c>
    </row>
    <row r="53" spans="1:4" x14ac:dyDescent="0.2">
      <c r="A53" s="2" t="s">
        <v>119</v>
      </c>
      <c r="B53" s="2">
        <v>2</v>
      </c>
      <c r="C53" s="2"/>
    </row>
    <row r="55" spans="1:4" x14ac:dyDescent="0.2">
      <c r="A55" s="4" t="s">
        <v>120</v>
      </c>
      <c r="C55" s="84">
        <v>792</v>
      </c>
    </row>
    <row r="58" spans="1:4" s="2" customFormat="1" x14ac:dyDescent="0.2">
      <c r="A58" s="5" t="s">
        <v>121</v>
      </c>
      <c r="C58" s="85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Weekly Report</vt:lpstr>
      <vt:lpstr>Data</vt:lpstr>
      <vt:lpstr>EIM New Deals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2001-04-05T22:52:14Z</cp:lastPrinted>
  <dcterms:created xsi:type="dcterms:W3CDTF">2001-01-24T16:52:27Z</dcterms:created>
  <dcterms:modified xsi:type="dcterms:W3CDTF">2014-09-05T10:49:50Z</dcterms:modified>
</cp:coreProperties>
</file>