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895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E9" i="8"/>
  <c r="G9" i="8"/>
  <c r="R9" i="8"/>
  <c r="T9" i="8"/>
  <c r="V9" i="8"/>
  <c r="X9" i="8"/>
  <c r="Z9" i="8"/>
  <c r="AB9" i="8"/>
  <c r="AC9" i="8"/>
  <c r="AD9" i="8"/>
  <c r="AE9" i="8"/>
  <c r="AF9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T37" i="8"/>
  <c r="V37" i="8"/>
  <c r="X37" i="8"/>
  <c r="Z37" i="8"/>
  <c r="Z38" i="8"/>
  <c r="R39" i="8"/>
  <c r="T39" i="8"/>
  <c r="V39" i="8"/>
  <c r="X39" i="8"/>
  <c r="Z39" i="8"/>
  <c r="Z40" i="8"/>
  <c r="Z41" i="8"/>
  <c r="T42" i="8"/>
  <c r="V42" i="8"/>
  <c r="X42" i="8"/>
  <c r="Z42" i="8"/>
  <c r="T43" i="8"/>
  <c r="V43" i="8"/>
  <c r="Z43" i="8"/>
  <c r="Z44" i="8"/>
  <c r="T45" i="8"/>
  <c r="V45" i="8"/>
  <c r="X45" i="8"/>
  <c r="Z45" i="8"/>
  <c r="Z46" i="8"/>
  <c r="R47" i="8"/>
  <c r="Z47" i="8"/>
  <c r="R48" i="8"/>
  <c r="V48" i="8"/>
  <c r="Z48" i="8"/>
  <c r="G55" i="8"/>
  <c r="R55" i="8"/>
  <c r="T55" i="8"/>
  <c r="V55" i="8"/>
  <c r="X55" i="8"/>
  <c r="Z55" i="8"/>
  <c r="R61" i="8"/>
  <c r="Z63" i="8"/>
  <c r="G72" i="8"/>
  <c r="R72" i="8"/>
  <c r="Z72" i="8"/>
  <c r="AB72" i="8"/>
  <c r="AC72" i="8"/>
  <c r="AD72" i="8"/>
  <c r="AE72" i="8"/>
  <c r="AF72" i="8"/>
  <c r="Z74" i="8"/>
  <c r="Z75" i="8"/>
  <c r="Z76" i="8"/>
  <c r="Z77" i="8"/>
  <c r="Z78" i="8"/>
  <c r="Z79" i="8"/>
  <c r="Z80" i="8"/>
  <c r="Z81" i="8"/>
  <c r="Z82" i="8"/>
  <c r="Z83" i="8"/>
  <c r="Z84" i="8"/>
  <c r="Z85" i="8"/>
  <c r="AF87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</t>
        </r>
        <r>
          <rPr>
            <sz val="8"/>
            <color indexed="81"/>
            <rFont val="Tahoma"/>
          </rPr>
          <t xml:space="preserve">
</t>
        </r>
      </text>
    </comment>
    <comment ref="V48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<sst xmlns="http://schemas.openxmlformats.org/spreadsheetml/2006/main" count="270" uniqueCount="175">
  <si>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</si>
  <si>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</si>
  <si>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</si>
  <si>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</si>
  <si>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</si>
  <si>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</si>
  <si>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</si>
  <si>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</si>
  <si>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</si>
  <si>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</si>
  <si>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</si>
  <si>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</si>
  <si>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</si>
  <si>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</si>
  <si>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</si>
  <si>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</si>
  <si>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</si>
  <si>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</si>
  <si>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Australian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</si>
  <si>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</si>
  <si>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</si>
  <si>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</si>
  <si>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</si>
  <si>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</si>
  <si>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</si>
  <si>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</si>
  <si>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</si>
  <si>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</si>
  <si>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</si>
  <si>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</si>
  <si>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</si>
  <si>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</si>
  <si>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</si>
  <si>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</si>
  <si>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</si>
  <si>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</si>
  <si>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</si>
  <si>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</si>
  <si>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</si>
  <si>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</si>
  <si>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</si>
  <si>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</si>
  <si>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</si>
  <si>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</si>
  <si>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</si>
  <si>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</si>
  <si>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</si>
  <si>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</si>
  <si>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</si>
  <si>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</si>
  <si>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</si>
  <si>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</si>
  <si>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</si>
  <si>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</si>
  <si>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</si>
  <si>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</si>
  <si>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</si>
  <si>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</si>
  <si>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</si>
  <si>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</si>
  <si>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</si>
  <si>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</si>
  <si>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</si>
  <si>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</si>
  <si>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</si>
  <si>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</si>
  <si>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</si>
  <si>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</si>
  <si>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</si>
  <si>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</si>
  <si>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</si>
  <si>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</si>
  <si>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</si>
  <si>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</si>
  <si>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</si>
  <si>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</si>
  <si>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</si>
  <si>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</si>
  <si>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</si>
  <si>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</si>
  <si>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</si>
  <si>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</si>
  <si>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</si>
  <si>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</si>
  <si>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</si>
  <si>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</si>
  <si>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</si>
  <si>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</si>
  <si>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</si>
  <si>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</si>
  <si>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</si>
  <si>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</si>
  <si>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</si>
  <si>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</si>
  <si>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</si>
  <si>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</si>
  <si>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</si>
  <si>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</si>
  <si>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</si>
  <si>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</si>
  <si>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</si>
  <si>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</si>
  <si>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</si>
  <si>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</si>
  <si>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</si>
  <si>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</si>
  <si>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</si>
  <si>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</si>
  <si>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</si>
  <si>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</si>
  <si>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</si>
  <si>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</si>
  <si>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</si>
  <si>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</si>
  <si>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</si>
  <si>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</si>
  <si>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</si>
  <si>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</si>
  <si>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</si>
  <si>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</si>
  <si>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</si>
  <si>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</si>
  <si>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</si>
  <si>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</si>
  <si>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</si>
  <si>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</si>
  <si>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</si>
  <si>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</si>
  <si>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</si>
  <si>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</si>
  <si>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</si>
  <si>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</si>
  <si>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</si>
  <si>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</si>
  <si>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</si>
  <si>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</si>
  <si>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</si>
  <si>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</si>
  <si>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</si>
  <si>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</si>
  <si>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</si>
  <si>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</si>
  <si>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</si>
  <si>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</si>
  <si>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</si>
  <si>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</si>
  <si>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</si>
  <si>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</si>
  <si>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</si>
  <si>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</si>
  <si>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</si>
  <si>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</si>
  <si>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</si>
  <si>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</si>
  <si>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</si>
  <si>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</si>
  <si>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</si>
  <si>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</si>
  <si>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</si>
  <si>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</si>
  <si>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</si>
  <si>
    <t>Metals &amp; Minerals (although there are US companies, all monies received from sale of these companies goto the receivership)</t>
  </si>
  <si>
    <t>Nordic Electricity</t>
  </si>
  <si>
    <t>Japanese open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</si>
  <si>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</si>
  <si>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</si>
  <si>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</si>
  <si>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</si>
  <si>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</si>
  <si>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</si>
  <si>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</si>
  <si>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 xml:space="preserve">don’t have </t>
  </si>
  <si>
    <t>open</t>
  </si>
  <si>
    <t>ENRON GLOBAL MARKETS - still missing accrual numbers</t>
  </si>
  <si>
    <t>ENRON AMERICA - don’t have ENA except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</si>
</sst>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4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2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21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1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1"/>
  <sheetViews>
    <sheetView tabSelected="1" topLeftCell="A4" workbookViewId="0">
      <pane xSplit="17" ySplit="2" topLeftCell="R6" activePane="bottomRight" state="frozen"/>
      <selection activeCell="A4" sqref="A4"/>
      <selection pane="topRight" activeCell="R4" sqref="R4"/>
      <selection pane="bottomLeft" activeCell="A6" sqref="A6"/>
      <selection pane="bottomRight" activeCell="R42" sqref="R42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158</v>
      </c>
      <c r="B1" s="1"/>
      <c r="C1" s="1"/>
      <c r="D1" s="182"/>
      <c r="E1" s="1"/>
      <c r="F1" s="1"/>
      <c r="G1" s="1"/>
      <c r="H1" s="1"/>
      <c r="I1" s="1"/>
      <c r="J1" s="2"/>
      <c r="K1" s="3" t="s">
        <v>81</v>
      </c>
      <c r="L1" s="4"/>
      <c r="M1" s="3"/>
      <c r="N1" s="3"/>
      <c r="O1" s="4"/>
      <c r="P1" s="5"/>
      <c r="Q1" s="5" t="s">
        <v>81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 t="s">
        <v>12</v>
      </c>
      <c r="AC1" s="5"/>
      <c r="AD1" s="5"/>
      <c r="AE1" s="6"/>
      <c r="AF1" s="6"/>
    </row>
    <row r="2" spans="1:33" ht="16.5">
      <c r="A2" s="205" t="s">
        <v>139</v>
      </c>
      <c r="B2" s="205"/>
      <c r="C2" s="205"/>
      <c r="D2" s="205"/>
      <c r="E2" s="205"/>
      <c r="F2" s="205"/>
      <c r="G2" s="205"/>
      <c r="H2" s="205"/>
      <c r="I2" s="7"/>
      <c r="J2" s="2"/>
      <c r="K2" s="3" t="s">
        <v>81</v>
      </c>
      <c r="L2" s="4"/>
      <c r="M2" s="3"/>
      <c r="N2" s="3"/>
      <c r="O2" s="4"/>
      <c r="P2" s="5"/>
      <c r="Q2" s="5" t="s">
        <v>81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9.5">
      <c r="A3" s="9" t="s">
        <v>155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11"/>
      <c r="AC3" s="211"/>
      <c r="AD3" s="211"/>
      <c r="AE3" s="211"/>
      <c r="AF3" s="211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63</v>
      </c>
      <c r="H4" s="11"/>
      <c r="I4" s="203" t="s">
        <v>94</v>
      </c>
      <c r="J4" s="204"/>
      <c r="K4" s="14"/>
      <c r="L4" s="2"/>
      <c r="M4" s="206" t="s">
        <v>96</v>
      </c>
      <c r="N4" s="207"/>
      <c r="O4" s="2"/>
      <c r="P4" s="206" t="s">
        <v>27</v>
      </c>
      <c r="Q4" s="207"/>
      <c r="R4" s="89" t="s">
        <v>63</v>
      </c>
      <c r="S4" s="99"/>
      <c r="T4" s="89" t="s">
        <v>154</v>
      </c>
      <c r="U4" s="99"/>
      <c r="V4" s="89" t="s">
        <v>159</v>
      </c>
      <c r="W4" s="99"/>
      <c r="X4" s="89" t="s">
        <v>156</v>
      </c>
      <c r="Y4" s="99"/>
      <c r="Z4" s="89" t="s">
        <v>157</v>
      </c>
      <c r="AA4" s="2"/>
      <c r="AB4" s="208" t="s">
        <v>98</v>
      </c>
      <c r="AC4" s="209"/>
      <c r="AD4" s="209"/>
      <c r="AE4" s="209"/>
      <c r="AF4" s="210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95</v>
      </c>
      <c r="J5" s="16" t="s">
        <v>134</v>
      </c>
      <c r="K5" s="16" t="s">
        <v>134</v>
      </c>
      <c r="L5" s="12"/>
      <c r="M5" s="17" t="s">
        <v>77</v>
      </c>
      <c r="N5" s="16" t="s">
        <v>134</v>
      </c>
      <c r="O5" s="12"/>
      <c r="P5" s="18" t="s">
        <v>97</v>
      </c>
      <c r="Q5" s="19" t="s">
        <v>134</v>
      </c>
      <c r="R5" s="89" t="s">
        <v>160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99</v>
      </c>
      <c r="AC5" s="21" t="s">
        <v>100</v>
      </c>
      <c r="AD5" s="21" t="s">
        <v>78</v>
      </c>
      <c r="AE5" s="21" t="s">
        <v>79</v>
      </c>
      <c r="AF5" s="22" t="s">
        <v>80</v>
      </c>
    </row>
    <row r="6" spans="1:33" ht="16.5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  <c r="AF6" s="95"/>
    </row>
    <row r="7" spans="1:33" ht="14.25" thickBot="1">
      <c r="A7" s="165" t="s">
        <v>65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+R72+R63+R55+R32+R9</f>
        <v>2165611.1550000003</v>
      </c>
      <c r="S7" s="172"/>
      <c r="T7" s="169">
        <f>+T72+T63+T55+T32+T9</f>
        <v>1959406.3049999997</v>
      </c>
      <c r="U7" s="172"/>
      <c r="V7" s="169">
        <f>+V72+V63+V55+V32+V9</f>
        <v>-1669805.9850000001</v>
      </c>
      <c r="W7" s="172"/>
      <c r="X7" s="169">
        <f>+X72+X63+X55+X32+X9</f>
        <v>-11307.097000000002</v>
      </c>
      <c r="Y7" s="172"/>
      <c r="Z7" s="169">
        <f>+Z72+Z63+Z55+Z32+Z9</f>
        <v>2551969.378</v>
      </c>
      <c r="AA7" s="155"/>
      <c r="AB7" s="169">
        <f>+AB72+AB63+AB55+AB32+AB9</f>
        <v>-91421.373510000034</v>
      </c>
      <c r="AC7" s="169">
        <f>+AC72+AC63+AC55+AC32+AC9</f>
        <v>48845.181979999936</v>
      </c>
      <c r="AD7" s="169">
        <f>+AD72+AD63+AD55+AD32+AD9</f>
        <v>225395.21102999998</v>
      </c>
      <c r="AE7" s="169">
        <f>+AE72+AE63+AE55+AE32+AE9</f>
        <v>148455.48369000002</v>
      </c>
      <c r="AF7" s="95"/>
    </row>
    <row r="8" spans="1:33" ht="16.5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25" thickBot="1">
      <c r="A9" s="9" t="s">
        <v>174</v>
      </c>
      <c r="B9" s="2"/>
      <c r="C9" s="2"/>
      <c r="D9" s="121" t="s">
        <v>150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260098</v>
      </c>
      <c r="U9" s="172"/>
      <c r="V9" s="117">
        <f>SUM(V10:V30)</f>
        <v>-133837</v>
      </c>
      <c r="W9" s="172"/>
      <c r="X9" s="117">
        <f>SUM(X10:X30)</f>
        <v>-64</v>
      </c>
      <c r="Y9" s="172"/>
      <c r="Z9" s="117">
        <f>SUM(Z10:Z30)</f>
        <v>1456934.9720000001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5">
      <c r="A10" s="29"/>
      <c r="B10" s="30" t="s">
        <v>168</v>
      </c>
      <c r="C10" s="29"/>
      <c r="D10" s="124"/>
      <c r="E10" s="30"/>
      <c r="F10" s="30"/>
      <c r="G10" s="124"/>
      <c r="H10" s="125"/>
      <c r="I10" s="126">
        <v>-219.9</v>
      </c>
      <c r="J10" s="127" t="s">
        <v>145</v>
      </c>
      <c r="K10" s="127">
        <v>500</v>
      </c>
      <c r="L10" s="124"/>
      <c r="M10" s="126">
        <v>-293.70999999999998</v>
      </c>
      <c r="N10" s="127" t="s">
        <v>145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v>260098</v>
      </c>
      <c r="U10" s="187"/>
      <c r="V10" s="130">
        <v>-133837</v>
      </c>
      <c r="W10" s="187"/>
      <c r="X10" s="130">
        <v>-5673</v>
      </c>
      <c r="Y10" s="187"/>
      <c r="Z10" s="130">
        <f>SUM(R10:X10)</f>
        <v>-435367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5" hidden="1">
      <c r="A11" s="36"/>
      <c r="B11" s="37"/>
      <c r="C11" s="37" t="s">
        <v>105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5" hidden="1">
      <c r="A12" s="36"/>
      <c r="B12" s="37"/>
      <c r="C12" s="37" t="s">
        <v>103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5">
      <c r="A13" s="29"/>
      <c r="B13" s="30" t="s">
        <v>169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144</v>
      </c>
      <c r="K13" s="127">
        <v>90</v>
      </c>
      <c r="L13" s="124"/>
      <c r="M13" s="126">
        <v>-12.066572039999999</v>
      </c>
      <c r="N13" s="127" t="s">
        <v>144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 t="s">
        <v>172</v>
      </c>
      <c r="U13" s="187"/>
      <c r="V13" s="130"/>
      <c r="W13" s="187"/>
      <c r="X13" s="130">
        <v>5609</v>
      </c>
      <c r="Y13" s="187"/>
      <c r="Z13" s="130">
        <f t="shared" ref="Z13:Z30" si="0">SUM(R13:X13)</f>
        <v>1055946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5" hidden="1">
      <c r="A14" s="36"/>
      <c r="B14" s="37"/>
      <c r="C14" s="37" t="s">
        <v>101</v>
      </c>
      <c r="D14" s="132"/>
      <c r="E14" s="37"/>
      <c r="F14" s="37"/>
      <c r="G14" s="132"/>
      <c r="H14" s="133"/>
      <c r="I14" s="134">
        <v>-15.314814140000001</v>
      </c>
      <c r="J14" s="127" t="s">
        <v>144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5" hidden="1">
      <c r="A15" s="36"/>
      <c r="B15" s="37"/>
      <c r="C15" s="37" t="s">
        <v>102</v>
      </c>
      <c r="D15" s="132"/>
      <c r="E15" s="37"/>
      <c r="F15" s="37"/>
      <c r="G15" s="132"/>
      <c r="H15" s="133"/>
      <c r="I15" s="134">
        <v>-10.008307380000002</v>
      </c>
      <c r="J15" s="127" t="s">
        <v>144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5" hidden="1">
      <c r="A16" s="36"/>
      <c r="B16" s="37"/>
      <c r="C16" s="37" t="s">
        <v>103</v>
      </c>
      <c r="D16" s="132"/>
      <c r="E16" s="37"/>
      <c r="F16" s="37"/>
      <c r="G16" s="132"/>
      <c r="H16" s="133"/>
      <c r="I16" s="134">
        <v>48.431725759999999</v>
      </c>
      <c r="J16" s="127" t="s">
        <v>144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5">
      <c r="A17" s="29"/>
      <c r="B17" s="30" t="s">
        <v>73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5" hidden="1">
      <c r="A18" s="36"/>
      <c r="B18" s="37"/>
      <c r="C18" s="37" t="s">
        <v>116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/>
      <c r="Y18" s="187"/>
      <c r="Z18" s="130">
        <f t="shared" si="0"/>
        <v>0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117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/>
      <c r="Y19" s="187"/>
      <c r="Z19" s="130">
        <f t="shared" si="0"/>
        <v>0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114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/>
      <c r="Y20" s="187"/>
      <c r="Z20" s="130">
        <f t="shared" si="0"/>
        <v>0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115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/>
      <c r="Y21" s="187"/>
      <c r="Z21" s="130">
        <f t="shared" si="0"/>
        <v>0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121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/>
      <c r="Y22" s="187"/>
      <c r="Z22" s="130">
        <f t="shared" si="0"/>
        <v>0</v>
      </c>
      <c r="AA22" s="131"/>
      <c r="AB22" s="130"/>
      <c r="AC22" s="130"/>
      <c r="AD22" s="130"/>
      <c r="AE22" s="130"/>
      <c r="AF22" s="130"/>
    </row>
    <row r="23" spans="1:33" ht="13.5" hidden="1">
      <c r="A23" s="36"/>
      <c r="B23" s="37"/>
      <c r="C23" s="37" t="s">
        <v>70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/>
      <c r="Y23" s="187"/>
      <c r="Z23" s="130">
        <f t="shared" si="0"/>
        <v>0</v>
      </c>
      <c r="AA23" s="131"/>
      <c r="AB23" s="130"/>
      <c r="AC23" s="130"/>
      <c r="AD23" s="130"/>
      <c r="AE23" s="130"/>
      <c r="AF23" s="130"/>
    </row>
    <row r="24" spans="1:33" ht="13.5" hidden="1">
      <c r="A24" s="36"/>
      <c r="B24" s="37"/>
      <c r="C24" s="37" t="s">
        <v>121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/>
      <c r="Y24" s="187"/>
      <c r="Z24" s="130">
        <f t="shared" si="0"/>
        <v>3771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5" hidden="1">
      <c r="A25" s="36"/>
      <c r="B25" s="37"/>
      <c r="C25" s="37" t="s">
        <v>90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/>
      <c r="Y25" s="187"/>
      <c r="Z25" s="130">
        <f t="shared" si="0"/>
        <v>0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5" hidden="1">
      <c r="A26" s="36"/>
      <c r="B26" s="37"/>
      <c r="C26" s="37" t="s">
        <v>70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/>
      <c r="Y26" s="187"/>
      <c r="Z26" s="130">
        <f t="shared" si="0"/>
        <v>0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5" hidden="1">
      <c r="A27" s="36"/>
      <c r="B27" s="37"/>
      <c r="C27" s="37" t="s">
        <v>25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/>
      <c r="Y27" s="187"/>
      <c r="Z27" s="130">
        <f t="shared" si="0"/>
        <v>0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5">
      <c r="A28" s="29"/>
      <c r="B28" s="30" t="s">
        <v>112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 t="s">
        <v>8</v>
      </c>
    </row>
    <row r="29" spans="1:33" ht="13.5">
      <c r="A29" s="29"/>
      <c r="B29" s="30" t="s">
        <v>76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5">
      <c r="A30" s="29"/>
      <c r="B30" s="30" t="s">
        <v>104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6.5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25" thickBot="1">
      <c r="A32" s="9" t="s">
        <v>173</v>
      </c>
      <c r="B32" s="2"/>
      <c r="C32" s="2"/>
      <c r="D32" s="121" t="s">
        <v>151</v>
      </c>
      <c r="E32" s="121">
        <f>+G32-R32</f>
        <v>116999</v>
      </c>
      <c r="F32" s="2"/>
      <c r="G32" s="117">
        <f>+R47+626424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+R33+R37+R38+R39+R42+R43+R44+R45+R46+R47+R48</f>
        <v>552620.66200000001</v>
      </c>
      <c r="S32" s="172"/>
      <c r="T32" s="117">
        <f>SUM(T33:T48)</f>
        <v>1654762.9769999997</v>
      </c>
      <c r="U32" s="172"/>
      <c r="V32" s="117">
        <f>SUM(V33:V48)</f>
        <v>-1527334.838</v>
      </c>
      <c r="W32" s="172"/>
      <c r="X32" s="117">
        <f>SUM(X33:X48)</f>
        <v>-16586.093000000001</v>
      </c>
      <c r="Y32" s="172"/>
      <c r="Z32" s="117">
        <f>SUM(Z33:Z48)</f>
        <v>767756.70799999998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  <c r="AG32" t="s">
        <v>10</v>
      </c>
    </row>
    <row r="33" spans="1:33" ht="13.5">
      <c r="A33" s="29"/>
      <c r="B33" s="30" t="s">
        <v>121</v>
      </c>
      <c r="C33" s="30"/>
      <c r="D33" s="124"/>
      <c r="E33" s="30"/>
      <c r="F33" s="30"/>
      <c r="G33" s="124"/>
      <c r="H33" s="125"/>
      <c r="I33" s="126">
        <v>0</v>
      </c>
      <c r="J33" s="127" t="s">
        <v>43</v>
      </c>
      <c r="K33" s="127">
        <v>16</v>
      </c>
      <c r="L33" s="124"/>
      <c r="M33" s="149" t="e">
        <v>#N/A</v>
      </c>
      <c r="N33" s="127" t="s">
        <v>43</v>
      </c>
      <c r="O33" s="124"/>
      <c r="P33" s="128">
        <v>10919.243269999999</v>
      </c>
      <c r="Q33" s="128">
        <v>15000</v>
      </c>
      <c r="R33" s="130">
        <v>367915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458334.89199999999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5" hidden="1">
      <c r="A34" s="36"/>
      <c r="B34" s="37"/>
      <c r="C34" s="37" t="s">
        <v>121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5" hidden="1">
      <c r="A35" s="36"/>
      <c r="B35" s="37"/>
      <c r="C35" s="37" t="s">
        <v>107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5" hidden="1">
      <c r="A36" s="36"/>
      <c r="B36" s="37" t="s">
        <v>81</v>
      </c>
      <c r="C36" s="37" t="s">
        <v>110</v>
      </c>
      <c r="D36" s="132"/>
      <c r="E36" s="37"/>
      <c r="F36" s="37"/>
      <c r="G36" s="132"/>
      <c r="H36" s="133"/>
      <c r="I36" s="134">
        <v>-19.86</v>
      </c>
      <c r="J36" s="127" t="s">
        <v>145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5">
      <c r="A37" s="29"/>
      <c r="B37" s="30" t="s">
        <v>125</v>
      </c>
      <c r="C37" s="67"/>
      <c r="D37" s="150"/>
      <c r="E37" s="67"/>
      <c r="F37" s="67"/>
      <c r="G37" s="150"/>
      <c r="H37" s="125"/>
      <c r="I37" s="126">
        <v>9.7999999999999997E-3</v>
      </c>
      <c r="J37" s="127" t="s">
        <v>44</v>
      </c>
      <c r="K37" s="127">
        <v>9</v>
      </c>
      <c r="L37" s="124"/>
      <c r="M37" s="149">
        <v>9.7999999999999997E-3</v>
      </c>
      <c r="N37" s="127" t="s">
        <v>45</v>
      </c>
      <c r="O37" s="124"/>
      <c r="P37" s="129">
        <v>0.13459000000000002</v>
      </c>
      <c r="Q37" s="129">
        <v>5000</v>
      </c>
      <c r="R37" s="130">
        <v>2642</v>
      </c>
      <c r="S37" s="187"/>
      <c r="T37" s="130">
        <f>12766815/1000</f>
        <v>12766.815000000001</v>
      </c>
      <c r="U37" s="187"/>
      <c r="V37" s="130">
        <f>-8626934/1000</f>
        <v>-8626.9339999999993</v>
      </c>
      <c r="W37" s="187"/>
      <c r="X37" s="130">
        <f>1762486/1000</f>
        <v>1762.4860000000001</v>
      </c>
      <c r="Y37" s="187"/>
      <c r="Z37" s="130">
        <f t="shared" ref="Z37:Z48" si="1">SUM(R37:X37)</f>
        <v>8544.367000000002</v>
      </c>
      <c r="AA37" s="131"/>
      <c r="AB37" s="130">
        <v>0.21739</v>
      </c>
      <c r="AC37" s="130">
        <v>352.76570000000004</v>
      </c>
      <c r="AD37" s="130">
        <v>596.24679000000003</v>
      </c>
      <c r="AE37" s="130">
        <v>1637.04485</v>
      </c>
      <c r="AF37" s="130">
        <v>4845.3665599999995</v>
      </c>
    </row>
    <row r="38" spans="1:33" ht="13.5">
      <c r="A38" s="29"/>
      <c r="B38" s="30" t="s">
        <v>124</v>
      </c>
      <c r="C38" s="30"/>
      <c r="D38" s="124"/>
      <c r="E38" s="30"/>
      <c r="F38" s="30"/>
      <c r="G38" s="124"/>
      <c r="H38" s="125"/>
      <c r="I38" s="126">
        <v>9456.01</v>
      </c>
      <c r="J38" s="127" t="s">
        <v>46</v>
      </c>
      <c r="K38" s="127">
        <v>40000</v>
      </c>
      <c r="L38" s="124"/>
      <c r="M38" s="140"/>
      <c r="N38" s="140"/>
      <c r="O38" s="124"/>
      <c r="P38" s="129">
        <v>2502.9073900000003</v>
      </c>
      <c r="Q38" s="129">
        <v>4500</v>
      </c>
      <c r="R38" s="130">
        <v>58341</v>
      </c>
      <c r="S38" s="187"/>
      <c r="T38" s="130">
        <v>610</v>
      </c>
      <c r="U38" s="187"/>
      <c r="V38" s="130">
        <v>0</v>
      </c>
      <c r="W38" s="187"/>
      <c r="X38" s="130">
        <v>0</v>
      </c>
      <c r="Y38" s="187"/>
      <c r="Z38" s="130">
        <f t="shared" si="1"/>
        <v>58951</v>
      </c>
      <c r="AA38" s="131"/>
      <c r="AB38" s="130">
        <v>-885.38695999999993</v>
      </c>
      <c r="AC38" s="130">
        <v>-9325.23128</v>
      </c>
      <c r="AD38" s="130">
        <v>-16794.395329999999</v>
      </c>
      <c r="AE38" s="130">
        <v>-18795.651149999998</v>
      </c>
      <c r="AF38" s="130">
        <v>7714.1001399999996</v>
      </c>
    </row>
    <row r="39" spans="1:33" ht="13.5">
      <c r="A39" s="29"/>
      <c r="B39" s="30" t="s">
        <v>126</v>
      </c>
      <c r="C39" s="30"/>
      <c r="D39" s="124"/>
      <c r="E39" s="30"/>
      <c r="F39" s="30"/>
      <c r="G39" s="124"/>
      <c r="H39" s="125"/>
      <c r="I39" s="126">
        <v>-0.40563254999999998</v>
      </c>
      <c r="J39" s="127" t="s">
        <v>47</v>
      </c>
      <c r="K39" s="127">
        <v>30</v>
      </c>
      <c r="L39" s="124"/>
      <c r="M39" s="149">
        <v>-0.28474918999999999</v>
      </c>
      <c r="N39" s="127" t="s">
        <v>47</v>
      </c>
      <c r="O39" s="124"/>
      <c r="P39" s="129">
        <v>346.59478000000001</v>
      </c>
      <c r="Q39" s="129">
        <v>7000</v>
      </c>
      <c r="R39" s="130">
        <f>SUM(R40:R41)</f>
        <v>104294</v>
      </c>
      <c r="S39" s="187"/>
      <c r="T39" s="130">
        <f>35525471/1000</f>
        <v>35525.470999999998</v>
      </c>
      <c r="U39" s="187"/>
      <c r="V39" s="130">
        <f>-16383986/1000</f>
        <v>-16383.986000000001</v>
      </c>
      <c r="W39" s="187"/>
      <c r="X39" s="130">
        <f>-5934219/1000</f>
        <v>-5934.2190000000001</v>
      </c>
      <c r="Y39" s="187"/>
      <c r="Z39" s="130">
        <f t="shared" si="1"/>
        <v>117501.26599999999</v>
      </c>
      <c r="AA39" s="131"/>
      <c r="AB39" s="130">
        <v>-2561.4120200000002</v>
      </c>
      <c r="AC39" s="130">
        <v>-1788.03442</v>
      </c>
      <c r="AD39" s="130">
        <v>265.30756999999994</v>
      </c>
      <c r="AE39" s="130">
        <v>4258.76181</v>
      </c>
      <c r="AF39" s="130">
        <v>75669.962209999998</v>
      </c>
    </row>
    <row r="40" spans="1:33" ht="13.5" hidden="1">
      <c r="A40" s="29"/>
      <c r="B40" s="30"/>
      <c r="C40" s="37" t="s">
        <v>70</v>
      </c>
      <c r="D40" s="132"/>
      <c r="E40" s="37"/>
      <c r="F40" s="37"/>
      <c r="G40" s="132"/>
      <c r="H40" s="125"/>
      <c r="I40" s="126">
        <v>-0.40563254999999998</v>
      </c>
      <c r="J40" s="140"/>
      <c r="K40" s="140"/>
      <c r="L40" s="124"/>
      <c r="M40" s="140"/>
      <c r="N40" s="140"/>
      <c r="O40" s="124"/>
      <c r="P40" s="129">
        <v>346.59478000000001</v>
      </c>
      <c r="Q40" s="129">
        <v>7000</v>
      </c>
      <c r="R40" s="130">
        <v>119982</v>
      </c>
      <c r="S40" s="187"/>
      <c r="T40" s="130"/>
      <c r="U40" s="187"/>
      <c r="V40" s="130"/>
      <c r="W40" s="187"/>
      <c r="X40" s="130"/>
      <c r="Y40" s="187"/>
      <c r="Z40" s="130">
        <f t="shared" si="1"/>
        <v>119982</v>
      </c>
      <c r="AA40" s="131"/>
      <c r="AB40" s="130">
        <v>-2561.4120200000002</v>
      </c>
      <c r="AC40" s="130">
        <v>-1466.2669100000001</v>
      </c>
      <c r="AD40" s="130">
        <v>-651.54227000000003</v>
      </c>
      <c r="AE40" s="130">
        <v>1426.51674</v>
      </c>
      <c r="AF40" s="130">
        <v>62371.605809999994</v>
      </c>
    </row>
    <row r="41" spans="1:33" ht="13.5" hidden="1">
      <c r="A41" s="29"/>
      <c r="B41" s="30"/>
      <c r="C41" s="37" t="s">
        <v>146</v>
      </c>
      <c r="D41" s="132"/>
      <c r="E41" s="37"/>
      <c r="F41" s="37"/>
      <c r="G41" s="132"/>
      <c r="H41" s="125"/>
      <c r="I41" s="126">
        <v>0</v>
      </c>
      <c r="J41" s="140"/>
      <c r="K41" s="140"/>
      <c r="L41" s="124"/>
      <c r="M41" s="140"/>
      <c r="N41" s="140"/>
      <c r="O41" s="124"/>
      <c r="P41" s="129">
        <v>0</v>
      </c>
      <c r="Q41" s="129">
        <v>2000</v>
      </c>
      <c r="R41" s="130">
        <v>-15688</v>
      </c>
      <c r="S41" s="187"/>
      <c r="T41" s="130"/>
      <c r="U41" s="187"/>
      <c r="V41" s="130"/>
      <c r="W41" s="187"/>
      <c r="X41" s="130"/>
      <c r="Y41" s="187"/>
      <c r="Z41" s="130">
        <f t="shared" si="1"/>
        <v>-15688</v>
      </c>
      <c r="AA41" s="131"/>
      <c r="AB41" s="130">
        <v>0</v>
      </c>
      <c r="AC41" s="130">
        <v>-321.76751000000002</v>
      </c>
      <c r="AD41" s="130">
        <v>916.84983999999997</v>
      </c>
      <c r="AE41" s="130">
        <v>2832.2450699999999</v>
      </c>
      <c r="AF41" s="130">
        <v>13298.356399999999</v>
      </c>
    </row>
    <row r="42" spans="1:33" ht="13.5">
      <c r="A42" s="29"/>
      <c r="B42" s="30" t="s">
        <v>127</v>
      </c>
      <c r="C42" s="30"/>
      <c r="D42" s="124"/>
      <c r="E42" s="30"/>
      <c r="F42" s="30"/>
      <c r="G42" s="124"/>
      <c r="H42" s="125"/>
      <c r="I42" s="126">
        <v>3336.1</v>
      </c>
      <c r="J42" s="127" t="s">
        <v>48</v>
      </c>
      <c r="K42" s="127">
        <v>83000</v>
      </c>
      <c r="L42" s="124"/>
      <c r="M42" s="149">
        <v>3236.82</v>
      </c>
      <c r="N42" s="127" t="s">
        <v>49</v>
      </c>
      <c r="O42" s="124"/>
      <c r="P42" s="129">
        <v>245</v>
      </c>
      <c r="Q42" s="129">
        <v>2000</v>
      </c>
      <c r="R42" s="130">
        <v>2593</v>
      </c>
      <c r="S42" s="187"/>
      <c r="T42" s="130">
        <f>4104586/1000</f>
        <v>4104.5860000000002</v>
      </c>
      <c r="U42" s="187"/>
      <c r="V42" s="130">
        <f>-598875/1000</f>
        <v>-598.875</v>
      </c>
      <c r="W42" s="187"/>
      <c r="X42" s="130">
        <f>-625105/1000</f>
        <v>-625.10500000000002</v>
      </c>
      <c r="Y42" s="187"/>
      <c r="Z42" s="130">
        <f t="shared" si="1"/>
        <v>5473.6059999999998</v>
      </c>
      <c r="AA42" s="131"/>
      <c r="AB42" s="130">
        <v>-0.95098000000000005</v>
      </c>
      <c r="AC42" s="130">
        <v>-56.595480000000002</v>
      </c>
      <c r="AD42" s="130">
        <v>-298.30304000000001</v>
      </c>
      <c r="AE42" s="130">
        <v>-324.98670000000004</v>
      </c>
      <c r="AF42" s="130">
        <v>2567.58653</v>
      </c>
    </row>
    <row r="43" spans="1:33" ht="13.5">
      <c r="A43" s="29"/>
      <c r="B43" s="30" t="s">
        <v>128</v>
      </c>
      <c r="C43" s="30"/>
      <c r="D43" s="124"/>
      <c r="E43" s="30"/>
      <c r="F43" s="30"/>
      <c r="G43" s="124"/>
      <c r="H43" s="125"/>
      <c r="I43" s="126">
        <v>-253848.73</v>
      </c>
      <c r="J43" s="127" t="s">
        <v>50</v>
      </c>
      <c r="K43" s="127">
        <v>1000000</v>
      </c>
      <c r="L43" s="124"/>
      <c r="M43" s="149">
        <v>-117460.67</v>
      </c>
      <c r="N43" s="127" t="s">
        <v>50</v>
      </c>
      <c r="O43" s="124"/>
      <c r="P43" s="129">
        <v>1135.7528600000001</v>
      </c>
      <c r="Q43" s="129">
        <v>3000</v>
      </c>
      <c r="R43" s="130">
        <v>-31617</v>
      </c>
      <c r="S43" s="187"/>
      <c r="T43" s="130">
        <f>1991500/1000</f>
        <v>1991.5</v>
      </c>
      <c r="U43" s="187"/>
      <c r="V43" s="130">
        <f>-882500/1000</f>
        <v>-882.5</v>
      </c>
      <c r="W43" s="187"/>
      <c r="X43" s="130">
        <v>0</v>
      </c>
      <c r="Y43" s="187"/>
      <c r="Z43" s="130">
        <f t="shared" si="1"/>
        <v>-30508</v>
      </c>
      <c r="AA43" s="131"/>
      <c r="AB43" s="130">
        <v>-657.67462999999998</v>
      </c>
      <c r="AC43" s="130">
        <v>-2439.8825400000001</v>
      </c>
      <c r="AD43" s="130">
        <v>-1575.1245200000001</v>
      </c>
      <c r="AE43" s="130">
        <v>-1899.1594899999945</v>
      </c>
      <c r="AF43" s="130">
        <v>-1540.2745600000001</v>
      </c>
    </row>
    <row r="44" spans="1:33" ht="13.5">
      <c r="A44" s="29"/>
      <c r="B44" s="30" t="s">
        <v>108</v>
      </c>
      <c r="C44" s="30"/>
      <c r="D44" s="124"/>
      <c r="E44" s="30"/>
      <c r="F44" s="30"/>
      <c r="G44" s="124"/>
      <c r="H44" s="125"/>
      <c r="I44" s="126">
        <v>-31.439430000000002</v>
      </c>
      <c r="J44" s="127" t="s">
        <v>51</v>
      </c>
      <c r="K44" s="127">
        <v>300</v>
      </c>
      <c r="L44" s="124"/>
      <c r="M44" s="140"/>
      <c r="N44" s="140"/>
      <c r="O44" s="124"/>
      <c r="P44" s="129">
        <v>36.533259999999999</v>
      </c>
      <c r="Q44" s="129">
        <v>3000</v>
      </c>
      <c r="R44" s="130">
        <v>194</v>
      </c>
      <c r="S44" s="187"/>
      <c r="T44" s="130" t="s">
        <v>171</v>
      </c>
      <c r="U44" s="187"/>
      <c r="V44" s="130" t="s">
        <v>171</v>
      </c>
      <c r="W44" s="187"/>
      <c r="X44" s="130"/>
      <c r="Y44" s="187"/>
      <c r="Z44" s="130">
        <f t="shared" si="1"/>
        <v>194</v>
      </c>
      <c r="AA44" s="131"/>
      <c r="AB44" s="130">
        <v>0.53791999999999995</v>
      </c>
      <c r="AC44" s="130">
        <v>9.5482199999999988</v>
      </c>
      <c r="AD44" s="130">
        <v>91.78913</v>
      </c>
      <c r="AE44" s="130">
        <v>171.57468</v>
      </c>
      <c r="AF44" s="130">
        <v>2956.03181</v>
      </c>
    </row>
    <row r="45" spans="1:33" ht="13.5">
      <c r="A45" s="29"/>
      <c r="B45" s="30" t="s">
        <v>170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/>
      <c r="S45" s="187"/>
      <c r="T45" s="130">
        <f>21898552/1000</f>
        <v>21898.552</v>
      </c>
      <c r="U45" s="187"/>
      <c r="V45" s="130">
        <f>-13033319/1000</f>
        <v>-13033.319</v>
      </c>
      <c r="W45" s="187"/>
      <c r="X45" s="130">
        <f>-4053035/1000</f>
        <v>-4053.0349999999999</v>
      </c>
      <c r="Y45" s="187"/>
      <c r="Z45" s="130">
        <f t="shared" si="1"/>
        <v>4812.1980000000003</v>
      </c>
      <c r="AA45" s="131"/>
      <c r="AB45" s="130">
        <v>0</v>
      </c>
      <c r="AC45" s="130">
        <v>0</v>
      </c>
      <c r="AD45" s="130">
        <v>0</v>
      </c>
      <c r="AE45" s="130">
        <v>0</v>
      </c>
      <c r="AF45" s="130">
        <v>3261</v>
      </c>
    </row>
    <row r="46" spans="1:33" ht="13.5">
      <c r="A46" s="29"/>
      <c r="B46" s="30" t="s">
        <v>104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/>
      <c r="U46" s="187"/>
      <c r="V46" s="130"/>
      <c r="W46" s="187"/>
      <c r="X46" s="130"/>
      <c r="Y46" s="187"/>
      <c r="Z46" s="130">
        <f t="shared" si="1"/>
        <v>0</v>
      </c>
      <c r="AA46" s="131"/>
      <c r="AB46" s="130">
        <v>1086.201</v>
      </c>
      <c r="AC46" s="130">
        <v>1086.201</v>
      </c>
      <c r="AD46" s="130">
        <v>1086.201</v>
      </c>
      <c r="AE46" s="130">
        <v>2233.0439999999999</v>
      </c>
      <c r="AF46" s="130">
        <v>6735.6985000000004</v>
      </c>
    </row>
    <row r="47" spans="1:33" ht="13.5">
      <c r="A47" s="29"/>
      <c r="B47" s="30" t="s">
        <v>112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>
        <f>43195662/1000</f>
        <v>43195.661999999997</v>
      </c>
      <c r="S47" s="187"/>
      <c r="T47" s="130"/>
      <c r="U47" s="187"/>
      <c r="V47" s="130"/>
      <c r="W47" s="187"/>
      <c r="X47" s="130"/>
      <c r="Y47" s="187"/>
      <c r="Z47" s="130">
        <f t="shared" si="1"/>
        <v>43195.661999999997</v>
      </c>
      <c r="AA47" s="131"/>
      <c r="AB47" s="130">
        <v>1.13174</v>
      </c>
      <c r="AC47" s="130">
        <v>2.8846699999999981</v>
      </c>
      <c r="AD47" s="130">
        <v>1730.1796200000001</v>
      </c>
      <c r="AE47" s="130">
        <v>1896.8513699999999</v>
      </c>
      <c r="AF47" s="130">
        <v>4015.0212999999999</v>
      </c>
      <c r="AG47" s="88"/>
    </row>
    <row r="48" spans="1:33" ht="13.5">
      <c r="A48" s="29"/>
      <c r="B48" s="30" t="s">
        <v>109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SUM(R49:R52)</f>
        <v>5063</v>
      </c>
      <c r="S48" s="187"/>
      <c r="T48" s="130">
        <v>0</v>
      </c>
      <c r="U48" s="187"/>
      <c r="V48" s="130">
        <f>-8099283/1000</f>
        <v>-8099.2830000000004</v>
      </c>
      <c r="W48" s="187"/>
      <c r="X48" s="130">
        <v>0</v>
      </c>
      <c r="Y48" s="187"/>
      <c r="Z48" s="130">
        <f t="shared" si="1"/>
        <v>-3036.2830000000004</v>
      </c>
      <c r="AA48" s="131"/>
      <c r="AB48" s="130">
        <v>-123.285</v>
      </c>
      <c r="AC48" s="130">
        <v>2099.1837399999999</v>
      </c>
      <c r="AD48" s="130">
        <v>2207.5648000000001</v>
      </c>
      <c r="AE48" s="130">
        <v>5134.5390500000003</v>
      </c>
      <c r="AF48" s="130">
        <v>41322.607389999997</v>
      </c>
    </row>
    <row r="49" spans="1:33" ht="13.5" hidden="1">
      <c r="A49" s="36"/>
      <c r="B49" s="37" t="s">
        <v>81</v>
      </c>
      <c r="C49" s="37" t="s">
        <v>86</v>
      </c>
      <c r="D49" s="132"/>
      <c r="E49" s="37"/>
      <c r="F49" s="37"/>
      <c r="G49" s="132"/>
      <c r="H49" s="133"/>
      <c r="I49" s="126">
        <v>0</v>
      </c>
      <c r="J49" s="151" t="s">
        <v>52</v>
      </c>
      <c r="K49" s="151">
        <v>200</v>
      </c>
      <c r="L49" s="132"/>
      <c r="M49" s="135"/>
      <c r="N49" s="135"/>
      <c r="O49" s="132"/>
      <c r="P49" s="136">
        <v>0</v>
      </c>
      <c r="Q49" s="136">
        <v>10000</v>
      </c>
      <c r="R49" s="128">
        <v>-1627</v>
      </c>
      <c r="S49" s="187"/>
      <c r="T49" s="128"/>
      <c r="U49" s="187"/>
      <c r="V49" s="128"/>
      <c r="W49" s="187"/>
      <c r="X49" s="128"/>
      <c r="Y49" s="187"/>
      <c r="Z49" s="128"/>
      <c r="AA49" s="131"/>
      <c r="AB49" s="128">
        <v>-12</v>
      </c>
      <c r="AC49" s="128">
        <v>-109.80825999999999</v>
      </c>
      <c r="AD49" s="129">
        <v>-1421.14653</v>
      </c>
      <c r="AE49" s="129">
        <v>-987.7414399999999</v>
      </c>
      <c r="AF49" s="129">
        <v>9488.8296199999986</v>
      </c>
    </row>
    <row r="50" spans="1:33" ht="13.5" hidden="1">
      <c r="A50" s="36"/>
      <c r="B50" s="37" t="s">
        <v>81</v>
      </c>
      <c r="C50" s="37" t="s">
        <v>87</v>
      </c>
      <c r="D50" s="132"/>
      <c r="E50" s="37"/>
      <c r="F50" s="37"/>
      <c r="G50" s="132"/>
      <c r="H50" s="133"/>
      <c r="I50" s="126">
        <v>-16</v>
      </c>
      <c r="J50" s="151" t="s">
        <v>53</v>
      </c>
      <c r="K50" s="151">
        <v>150</v>
      </c>
      <c r="L50" s="132"/>
      <c r="M50" s="135"/>
      <c r="N50" s="135"/>
      <c r="O50" s="132"/>
      <c r="P50" s="136">
        <v>0</v>
      </c>
      <c r="Q50" s="136">
        <v>2000</v>
      </c>
      <c r="R50" s="128">
        <v>121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-111.285</v>
      </c>
      <c r="AC50" s="128">
        <v>1873.71</v>
      </c>
      <c r="AD50" s="129">
        <v>4187.2573300000004</v>
      </c>
      <c r="AE50" s="129">
        <v>4968.9224899999999</v>
      </c>
      <c r="AF50" s="129">
        <v>12390.01619</v>
      </c>
    </row>
    <row r="51" spans="1:33" ht="13.5" hidden="1">
      <c r="A51" s="36"/>
      <c r="B51" s="37" t="s">
        <v>81</v>
      </c>
      <c r="C51" s="37" t="s">
        <v>136</v>
      </c>
      <c r="D51" s="132"/>
      <c r="E51" s="37"/>
      <c r="F51" s="37"/>
      <c r="G51" s="132"/>
      <c r="H51" s="133"/>
      <c r="I51" s="126">
        <v>0</v>
      </c>
      <c r="J51" s="151" t="s">
        <v>53</v>
      </c>
      <c r="K51" s="151">
        <v>150</v>
      </c>
      <c r="L51" s="132"/>
      <c r="M51" s="135"/>
      <c r="N51" s="152"/>
      <c r="O51" s="132"/>
      <c r="P51" s="136">
        <v>80</v>
      </c>
      <c r="Q51" s="136">
        <v>5000</v>
      </c>
      <c r="R51" s="128">
        <v>-18091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0</v>
      </c>
      <c r="AC51" s="128">
        <v>335.28199999999998</v>
      </c>
      <c r="AD51" s="129">
        <v>-558.54600000000005</v>
      </c>
      <c r="AE51" s="129">
        <v>1161.6579999999999</v>
      </c>
      <c r="AF51" s="129">
        <v>18950.503000000001</v>
      </c>
    </row>
    <row r="52" spans="1:33" ht="13.5" hidden="1">
      <c r="A52" s="36"/>
      <c r="B52" s="37" t="s">
        <v>81</v>
      </c>
      <c r="C52" s="37" t="s">
        <v>135</v>
      </c>
      <c r="D52" s="132"/>
      <c r="E52" s="37"/>
      <c r="F52" s="37"/>
      <c r="G52" s="132"/>
      <c r="H52" s="133"/>
      <c r="I52" s="126">
        <v>0</v>
      </c>
      <c r="J52" s="151" t="s">
        <v>54</v>
      </c>
      <c r="K52" s="151">
        <v>250</v>
      </c>
      <c r="L52" s="132"/>
      <c r="M52" s="135"/>
      <c r="N52" s="135"/>
      <c r="O52" s="132"/>
      <c r="P52" s="137"/>
      <c r="Q52" s="137"/>
      <c r="R52" s="128">
        <v>24660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4"/>
      <c r="AC52" s="124"/>
      <c r="AD52" s="124"/>
      <c r="AE52" s="124"/>
      <c r="AF52" s="124"/>
    </row>
    <row r="53" spans="1:33" ht="13.5" hidden="1">
      <c r="A53" s="36"/>
      <c r="B53" s="37" t="s">
        <v>81</v>
      </c>
      <c r="C53" s="37" t="s">
        <v>76</v>
      </c>
      <c r="D53" s="132"/>
      <c r="E53" s="37"/>
      <c r="F53" s="37"/>
      <c r="G53" s="132"/>
      <c r="H53" s="133"/>
      <c r="I53" s="149">
        <v>0</v>
      </c>
      <c r="J53" s="135"/>
      <c r="K53" s="151">
        <v>250</v>
      </c>
      <c r="L53" s="132"/>
      <c r="M53" s="135"/>
      <c r="N53" s="135"/>
      <c r="O53" s="132"/>
      <c r="P53" s="105"/>
      <c r="Q53" s="105"/>
      <c r="R53" s="128"/>
      <c r="S53" s="187"/>
      <c r="T53" s="128"/>
      <c r="U53" s="187"/>
      <c r="V53" s="128"/>
      <c r="W53" s="187"/>
      <c r="X53" s="128"/>
      <c r="Y53" s="187"/>
      <c r="Z53" s="128"/>
      <c r="AA53" s="131"/>
      <c r="AB53" s="128">
        <v>0</v>
      </c>
      <c r="AC53" s="128">
        <v>0</v>
      </c>
      <c r="AD53" s="128">
        <v>0</v>
      </c>
      <c r="AE53" s="128">
        <v>-8.3000000000000007</v>
      </c>
      <c r="AF53" s="128">
        <v>493.25857999999994</v>
      </c>
    </row>
    <row r="54" spans="1:33" ht="16.5" thickBot="1">
      <c r="A54" s="29"/>
      <c r="B54" s="10"/>
      <c r="C54" s="2"/>
      <c r="D54" s="121"/>
      <c r="E54" s="2"/>
      <c r="F54" s="2"/>
      <c r="G54" s="121"/>
      <c r="H54" s="125"/>
      <c r="I54" s="139"/>
      <c r="J54" s="140"/>
      <c r="K54" s="140"/>
      <c r="L54" s="124"/>
      <c r="M54" s="140"/>
      <c r="N54" s="140"/>
      <c r="O54" s="124"/>
      <c r="P54" s="148"/>
      <c r="Q54" s="148"/>
      <c r="R54" s="148"/>
      <c r="S54" s="192"/>
      <c r="T54" s="148"/>
      <c r="U54" s="192"/>
      <c r="V54" s="148"/>
      <c r="W54" s="192"/>
      <c r="X54" s="148"/>
      <c r="Y54" s="192"/>
      <c r="Z54" s="148"/>
      <c r="AA54" s="131"/>
      <c r="AB54" s="148"/>
      <c r="AC54" s="148"/>
      <c r="AD54" s="148"/>
      <c r="AE54" s="148"/>
      <c r="AF54" s="148"/>
    </row>
    <row r="55" spans="1:33" ht="14.25" thickBot="1">
      <c r="A55" s="9" t="s">
        <v>67</v>
      </c>
      <c r="B55" s="9"/>
      <c r="C55" s="9"/>
      <c r="D55" s="154" t="s">
        <v>152</v>
      </c>
      <c r="E55" s="121"/>
      <c r="F55" s="9"/>
      <c r="G55" s="117">
        <f>+R61+253402</f>
        <v>284155.52100000001</v>
      </c>
      <c r="H55" s="153"/>
      <c r="I55" s="119"/>
      <c r="J55" s="120"/>
      <c r="K55" s="120"/>
      <c r="L55" s="121"/>
      <c r="M55" s="120"/>
      <c r="N55" s="120"/>
      <c r="O55" s="154"/>
      <c r="P55" s="123">
        <v>1558.3793899999998</v>
      </c>
      <c r="Q55" s="123">
        <v>5000</v>
      </c>
      <c r="R55" s="117">
        <f>SUM(R56:R61)</f>
        <v>284155.52100000001</v>
      </c>
      <c r="S55" s="172"/>
      <c r="T55" s="117">
        <f>44367328/1000</f>
        <v>44367.328000000001</v>
      </c>
      <c r="U55" s="172"/>
      <c r="V55" s="117">
        <f>-8634147/1000</f>
        <v>-8634.1470000000008</v>
      </c>
      <c r="W55" s="172"/>
      <c r="X55" s="117">
        <f>5342996/1000</f>
        <v>5342.9960000000001</v>
      </c>
      <c r="Y55" s="172"/>
      <c r="Z55" s="117">
        <f>SUM(R55:X55)</f>
        <v>325231.69799999997</v>
      </c>
      <c r="AA55" s="155"/>
      <c r="AB55" s="117">
        <v>2960.0069800000001</v>
      </c>
      <c r="AC55" s="117">
        <v>1210.4091100000001</v>
      </c>
      <c r="AD55" s="117">
        <v>-10104.298029999996</v>
      </c>
      <c r="AE55" s="117">
        <v>-11374.11289</v>
      </c>
      <c r="AF55" s="117">
        <v>54567.904919999986</v>
      </c>
    </row>
    <row r="56" spans="1:33" ht="13.5" hidden="1">
      <c r="A56" s="68"/>
      <c r="B56" s="30" t="s">
        <v>88</v>
      </c>
      <c r="C56" s="30"/>
      <c r="D56" s="124"/>
      <c r="E56" s="30"/>
      <c r="F56" s="30"/>
      <c r="G56" s="124"/>
      <c r="H56" s="125"/>
      <c r="I56" s="126">
        <v>-220128.95</v>
      </c>
      <c r="J56" s="127" t="s">
        <v>55</v>
      </c>
      <c r="K56" s="127">
        <v>500000</v>
      </c>
      <c r="L56" s="124"/>
      <c r="M56" s="149">
        <v>94965.17</v>
      </c>
      <c r="N56" s="127" t="s">
        <v>55</v>
      </c>
      <c r="O56" s="124"/>
      <c r="P56" s="129">
        <v>1485.54502</v>
      </c>
      <c r="Q56" s="129">
        <v>5000</v>
      </c>
      <c r="R56" s="130">
        <v>104422</v>
      </c>
      <c r="S56" s="187"/>
      <c r="T56" s="130"/>
      <c r="U56" s="187"/>
      <c r="V56" s="130"/>
      <c r="W56" s="187"/>
      <c r="X56" s="130"/>
      <c r="Y56" s="187"/>
      <c r="Z56" s="130"/>
      <c r="AA56" s="131"/>
      <c r="AB56" s="130">
        <v>1842.06385</v>
      </c>
      <c r="AC56" s="130">
        <v>478.09944999999999</v>
      </c>
      <c r="AD56" s="130">
        <v>-8382.5821499999984</v>
      </c>
      <c r="AE56" s="130">
        <v>-7579.324779999999</v>
      </c>
      <c r="AF56" s="130">
        <v>4480.6799800000008</v>
      </c>
    </row>
    <row r="57" spans="1:33" ht="13.5" hidden="1">
      <c r="A57" s="29"/>
      <c r="B57" s="30" t="s">
        <v>89</v>
      </c>
      <c r="C57" s="30"/>
      <c r="D57" s="124"/>
      <c r="E57" s="30"/>
      <c r="F57" s="30"/>
      <c r="G57" s="124"/>
      <c r="H57" s="125"/>
      <c r="I57" s="126">
        <v>-24.158529999999999</v>
      </c>
      <c r="J57" s="127" t="s">
        <v>56</v>
      </c>
      <c r="K57" s="127">
        <v>44</v>
      </c>
      <c r="L57" s="124"/>
      <c r="M57" s="149">
        <v>-24.158529999999999</v>
      </c>
      <c r="N57" s="127" t="s">
        <v>56</v>
      </c>
      <c r="O57" s="124"/>
      <c r="P57" s="129">
        <v>35.651129999999995</v>
      </c>
      <c r="Q57" s="129">
        <v>500</v>
      </c>
      <c r="R57" s="130">
        <v>189</v>
      </c>
      <c r="S57" s="187"/>
      <c r="T57" s="130"/>
      <c r="U57" s="187"/>
      <c r="V57" s="130"/>
      <c r="W57" s="187"/>
      <c r="X57" s="130"/>
      <c r="Y57" s="187"/>
      <c r="Z57" s="130"/>
      <c r="AA57" s="131"/>
      <c r="AB57" s="130">
        <v>109.20699999999999</v>
      </c>
      <c r="AC57" s="130">
        <v>-91.379000000000005</v>
      </c>
      <c r="AD57" s="130">
        <v>-287.50900000000001</v>
      </c>
      <c r="AE57" s="130">
        <v>-807.20899999999995</v>
      </c>
      <c r="AF57" s="130">
        <v>-7584.5010000000002</v>
      </c>
    </row>
    <row r="58" spans="1:33" ht="13.5" hidden="1">
      <c r="A58" s="29"/>
      <c r="B58" s="30" t="s">
        <v>90</v>
      </c>
      <c r="C58" s="30"/>
      <c r="D58" s="124"/>
      <c r="E58" s="30"/>
      <c r="F58" s="30"/>
      <c r="G58" s="124"/>
      <c r="H58" s="125"/>
      <c r="I58" s="126">
        <v>15940.27</v>
      </c>
      <c r="J58" s="127" t="s">
        <v>57</v>
      </c>
      <c r="K58" s="127">
        <v>2500000</v>
      </c>
      <c r="L58" s="124"/>
      <c r="M58" s="149">
        <v>-180919.8</v>
      </c>
      <c r="N58" s="127" t="s">
        <v>57</v>
      </c>
      <c r="O58" s="124"/>
      <c r="P58" s="129">
        <v>343.75198999999998</v>
      </c>
      <c r="Q58" s="129">
        <v>5000</v>
      </c>
      <c r="R58" s="130">
        <v>148791</v>
      </c>
      <c r="S58" s="187"/>
      <c r="T58" s="130"/>
      <c r="U58" s="187"/>
      <c r="V58" s="130"/>
      <c r="W58" s="187"/>
      <c r="X58" s="130"/>
      <c r="Y58" s="187"/>
      <c r="Z58" s="130"/>
      <c r="AA58" s="131"/>
      <c r="AB58" s="130">
        <v>-70.096869999999996</v>
      </c>
      <c r="AC58" s="130">
        <v>-255.14434</v>
      </c>
      <c r="AD58" s="130">
        <v>-2513.0398799999994</v>
      </c>
      <c r="AE58" s="130">
        <v>-5464.6391100000001</v>
      </c>
      <c r="AF58" s="130">
        <v>48764.413579999993</v>
      </c>
    </row>
    <row r="59" spans="1:33" ht="13.5" hidden="1">
      <c r="A59" s="29"/>
      <c r="B59" s="30" t="s">
        <v>76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/>
      <c r="S59" s="187"/>
      <c r="T59" s="130"/>
      <c r="U59" s="187"/>
      <c r="V59" s="130"/>
      <c r="W59" s="187"/>
      <c r="X59" s="130"/>
      <c r="Y59" s="187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</row>
    <row r="60" spans="1:33" ht="13.5" hidden="1">
      <c r="A60" s="29"/>
      <c r="B60" s="30" t="s">
        <v>104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/>
      <c r="AA60" s="131"/>
      <c r="AB60" s="130">
        <v>1078.8330000000001</v>
      </c>
      <c r="AC60" s="130">
        <v>1078.8330000000001</v>
      </c>
      <c r="AD60" s="130">
        <v>1078.8330000000001</v>
      </c>
      <c r="AE60" s="130">
        <v>2477.06</v>
      </c>
      <c r="AF60" s="130">
        <v>5542.8140000000003</v>
      </c>
    </row>
    <row r="61" spans="1:33" ht="13.5" hidden="1">
      <c r="A61" s="29"/>
      <c r="B61" s="30" t="s">
        <v>112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>
        <f>30753521/1000</f>
        <v>30753.521000000001</v>
      </c>
      <c r="S61" s="187"/>
      <c r="T61" s="130"/>
      <c r="U61" s="187"/>
      <c r="V61" s="130"/>
      <c r="W61" s="187"/>
      <c r="X61" s="130"/>
      <c r="Y61" s="187"/>
      <c r="Z61" s="130"/>
      <c r="AA61" s="131"/>
      <c r="AB61" s="130">
        <v>0</v>
      </c>
      <c r="AC61" s="130">
        <v>0</v>
      </c>
      <c r="AD61" s="130">
        <v>0</v>
      </c>
      <c r="AE61" s="130">
        <v>0</v>
      </c>
      <c r="AF61" s="130">
        <v>3364.49836</v>
      </c>
      <c r="AG61" s="88"/>
    </row>
    <row r="62" spans="1:33" ht="16.5" thickBot="1">
      <c r="A62" s="68"/>
      <c r="B62" s="10"/>
      <c r="C62" s="2"/>
      <c r="D62" s="121"/>
      <c r="E62" s="2"/>
      <c r="F62" s="2"/>
      <c r="G62" s="121"/>
      <c r="H62" s="125"/>
      <c r="I62" s="119"/>
      <c r="J62" s="120"/>
      <c r="K62" s="120"/>
      <c r="L62" s="124"/>
      <c r="M62" s="120"/>
      <c r="N62" s="120"/>
      <c r="O62" s="124"/>
      <c r="P62" s="156"/>
      <c r="Q62" s="156"/>
      <c r="R62" s="148"/>
      <c r="S62" s="192"/>
      <c r="T62" s="148"/>
      <c r="U62" s="192"/>
      <c r="V62" s="148"/>
      <c r="W62" s="192"/>
      <c r="X62" s="148"/>
      <c r="Y62" s="192"/>
      <c r="Z62" s="148"/>
      <c r="AA62" s="131"/>
      <c r="AB62" s="148"/>
      <c r="AC62" s="148"/>
      <c r="AD62" s="148"/>
      <c r="AE62" s="148"/>
      <c r="AF62" s="148"/>
    </row>
    <row r="63" spans="1:33" ht="14.25" thickBot="1">
      <c r="A63" s="9" t="s">
        <v>68</v>
      </c>
      <c r="B63" s="9"/>
      <c r="C63" s="9"/>
      <c r="D63" s="154" t="s">
        <v>153</v>
      </c>
      <c r="E63" s="9"/>
      <c r="F63" s="9"/>
      <c r="G63" s="172"/>
      <c r="H63" s="153"/>
      <c r="I63" s="119"/>
      <c r="J63" s="120"/>
      <c r="K63" s="120"/>
      <c r="L63" s="154"/>
      <c r="M63" s="120"/>
      <c r="N63" s="120"/>
      <c r="O63" s="154"/>
      <c r="P63" s="123">
        <v>7.0216799999999999</v>
      </c>
      <c r="Q63" s="123">
        <v>500</v>
      </c>
      <c r="R63" s="117">
        <v>-8</v>
      </c>
      <c r="S63" s="172"/>
      <c r="T63" s="117">
        <v>178</v>
      </c>
      <c r="U63" s="172"/>
      <c r="V63" s="117">
        <v>0</v>
      </c>
      <c r="W63" s="172"/>
      <c r="X63" s="117">
        <v>0</v>
      </c>
      <c r="Y63" s="172"/>
      <c r="Z63" s="117">
        <f>SUM(R63:X63)</f>
        <v>170</v>
      </c>
      <c r="AA63" s="155"/>
      <c r="AB63" s="117">
        <v>-2215.8879999999999</v>
      </c>
      <c r="AC63" s="117">
        <v>-2421.9364499999997</v>
      </c>
      <c r="AD63" s="117">
        <v>-3111.3638499999997</v>
      </c>
      <c r="AE63" s="117">
        <v>-3311.4096600000003</v>
      </c>
      <c r="AF63" s="117">
        <v>-25228.246259999996</v>
      </c>
      <c r="AG63" t="s">
        <v>11</v>
      </c>
    </row>
    <row r="64" spans="1:33" ht="13.5" hidden="1">
      <c r="A64" s="68"/>
      <c r="B64" s="30" t="s">
        <v>91</v>
      </c>
      <c r="C64" s="30"/>
      <c r="D64" s="124"/>
      <c r="E64" s="30"/>
      <c r="F64" s="30"/>
      <c r="G64" s="124"/>
      <c r="H64" s="125"/>
      <c r="I64" s="126">
        <v>8.5399999999999991</v>
      </c>
      <c r="J64" s="127" t="s">
        <v>118</v>
      </c>
      <c r="K64" s="127"/>
      <c r="L64" s="124"/>
      <c r="M64" s="149">
        <v>8.56</v>
      </c>
      <c r="N64" s="127" t="s">
        <v>118</v>
      </c>
      <c r="O64" s="124"/>
      <c r="P64" s="129">
        <v>7.0216799999999999</v>
      </c>
      <c r="Q64" s="129">
        <v>2000</v>
      </c>
      <c r="R64" s="130">
        <v>22</v>
      </c>
      <c r="S64" s="187"/>
      <c r="T64" s="130"/>
      <c r="U64" s="187"/>
      <c r="V64" s="130"/>
      <c r="W64" s="187"/>
      <c r="X64" s="130"/>
      <c r="Y64" s="187"/>
      <c r="Z64" s="130"/>
      <c r="AA64" s="131"/>
      <c r="AB64" s="130">
        <v>-2346.1010000000001</v>
      </c>
      <c r="AC64" s="130">
        <v>-2552.0590400000001</v>
      </c>
      <c r="AD64" s="130">
        <v>-3241.3037100000001</v>
      </c>
      <c r="AE64" s="130">
        <v>-3594.2695800000001</v>
      </c>
      <c r="AF64" s="130">
        <v>-21564.28645</v>
      </c>
    </row>
    <row r="65" spans="1:33" ht="13.5" hidden="1">
      <c r="A65" s="36"/>
      <c r="B65" s="37" t="s">
        <v>7</v>
      </c>
      <c r="C65" s="37"/>
      <c r="D65" s="132"/>
      <c r="E65" s="37"/>
      <c r="F65" s="37"/>
      <c r="G65" s="132"/>
      <c r="H65" s="133"/>
      <c r="I65" s="142"/>
      <c r="J65" s="135"/>
      <c r="K65" s="135"/>
      <c r="L65" s="132"/>
      <c r="M65" s="135"/>
      <c r="N65" s="135"/>
      <c r="O65" s="132"/>
      <c r="P65" s="137"/>
      <c r="Q65" s="137"/>
      <c r="R65" s="130"/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90.425899999999999</v>
      </c>
    </row>
    <row r="66" spans="1:33" ht="13.5" hidden="1">
      <c r="A66" s="29"/>
      <c r="B66" s="30" t="s">
        <v>92</v>
      </c>
      <c r="C66" s="30"/>
      <c r="D66" s="124"/>
      <c r="E66" s="30"/>
      <c r="F66" s="30"/>
      <c r="G66" s="124"/>
      <c r="H66" s="125"/>
      <c r="I66" s="126">
        <v>26.59</v>
      </c>
      <c r="J66" s="127" t="s">
        <v>58</v>
      </c>
      <c r="K66" s="127">
        <v>28000</v>
      </c>
      <c r="L66" s="124"/>
      <c r="M66" s="149">
        <v>26.59</v>
      </c>
      <c r="N66" s="127" t="s">
        <v>59</v>
      </c>
      <c r="O66" s="124"/>
      <c r="P66" s="129">
        <v>0</v>
      </c>
      <c r="Q66" s="129">
        <v>2000</v>
      </c>
      <c r="R66" s="130">
        <v>-101</v>
      </c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-9.040999999999999E-2</v>
      </c>
      <c r="AD66" s="130">
        <v>-0.27313999999999999</v>
      </c>
      <c r="AE66" s="130">
        <v>-6.7260799999999996</v>
      </c>
      <c r="AF66" s="130">
        <v>613.55039999999997</v>
      </c>
    </row>
    <row r="67" spans="1:33" ht="13.5" hidden="1">
      <c r="A67" s="29"/>
      <c r="B67" s="30" t="s">
        <v>93</v>
      </c>
      <c r="C67" s="30"/>
      <c r="D67" s="124"/>
      <c r="E67" s="30"/>
      <c r="F67" s="30"/>
      <c r="G67" s="124"/>
      <c r="H67" s="125"/>
      <c r="I67" s="126">
        <v>0</v>
      </c>
      <c r="J67" s="127" t="s">
        <v>60</v>
      </c>
      <c r="K67" s="127">
        <v>2</v>
      </c>
      <c r="L67" s="124"/>
      <c r="M67" s="149">
        <v>0</v>
      </c>
      <c r="N67" s="127" t="s">
        <v>60</v>
      </c>
      <c r="O67" s="124"/>
      <c r="P67" s="129">
        <v>0</v>
      </c>
      <c r="Q67" s="129">
        <v>1000</v>
      </c>
      <c r="R67" s="130"/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42.308450000000001</v>
      </c>
    </row>
    <row r="68" spans="1:33" ht="13.5" hidden="1">
      <c r="A68" s="29"/>
      <c r="B68" s="30" t="s">
        <v>104</v>
      </c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130.21299999999999</v>
      </c>
      <c r="AC68" s="130">
        <v>130.21299999999999</v>
      </c>
      <c r="AD68" s="130">
        <v>130.21299999999999</v>
      </c>
      <c r="AE68" s="130">
        <v>289.58600000000001</v>
      </c>
      <c r="AF68" s="130">
        <v>799.66</v>
      </c>
    </row>
    <row r="69" spans="1:33" ht="13.5" hidden="1">
      <c r="A69" s="29"/>
      <c r="B69" s="30" t="s">
        <v>112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0</v>
      </c>
      <c r="AC69" s="130">
        <v>0</v>
      </c>
      <c r="AD69" s="130">
        <v>0</v>
      </c>
      <c r="AE69" s="130">
        <v>0</v>
      </c>
      <c r="AF69" s="130">
        <v>-5209.9045599999999</v>
      </c>
      <c r="AG69" s="88"/>
    </row>
    <row r="70" spans="1:33" ht="13.5">
      <c r="A70" s="29"/>
      <c r="B70" s="30"/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57"/>
      <c r="S70" s="187"/>
      <c r="T70" s="157"/>
      <c r="U70" s="187"/>
      <c r="V70" s="157"/>
      <c r="W70" s="187"/>
      <c r="X70" s="157"/>
      <c r="Y70" s="187"/>
      <c r="Z70" s="157"/>
      <c r="AA70" s="131"/>
      <c r="AB70" s="157"/>
      <c r="AC70" s="157"/>
      <c r="AD70" s="157"/>
      <c r="AE70" s="157"/>
      <c r="AF70" s="157"/>
    </row>
    <row r="71" spans="1:33" ht="16.5" thickBot="1">
      <c r="A71" s="65" t="s">
        <v>24</v>
      </c>
      <c r="B71" s="65"/>
      <c r="C71" s="65"/>
      <c r="D71" s="158"/>
      <c r="E71" s="65"/>
      <c r="F71" s="65"/>
      <c r="G71" s="158"/>
      <c r="H71" s="158"/>
      <c r="I71" s="158"/>
      <c r="J71" s="158"/>
      <c r="K71" s="159"/>
      <c r="L71" s="159"/>
      <c r="M71" s="159"/>
      <c r="N71" s="160"/>
      <c r="O71" s="160"/>
      <c r="P71" s="161"/>
      <c r="Q71" s="162"/>
      <c r="R71" s="181"/>
      <c r="S71" s="193"/>
      <c r="T71" s="200"/>
      <c r="U71" s="193"/>
      <c r="V71" s="200"/>
      <c r="W71" s="193"/>
      <c r="X71" s="200"/>
      <c r="Y71" s="193"/>
      <c r="Z71" s="200"/>
      <c r="AA71" s="201"/>
      <c r="AB71" s="146"/>
      <c r="AC71" s="157"/>
      <c r="AD71" s="146"/>
      <c r="AE71" s="146"/>
      <c r="AF71" s="146"/>
    </row>
    <row r="72" spans="1:33" ht="14.25" thickBot="1">
      <c r="A72" s="9" t="s">
        <v>82</v>
      </c>
      <c r="B72" s="2"/>
      <c r="C72" s="2"/>
      <c r="D72" s="121"/>
      <c r="E72" s="2"/>
      <c r="F72" s="2"/>
      <c r="G72" s="117">
        <f>SUM(G73:G85)</f>
        <v>1876</v>
      </c>
      <c r="H72" s="118"/>
      <c r="I72" s="119"/>
      <c r="J72" s="120"/>
      <c r="K72" s="120"/>
      <c r="L72" s="121"/>
      <c r="M72" s="120"/>
      <c r="N72" s="163"/>
      <c r="O72" s="121"/>
      <c r="P72" s="122" t="s">
        <v>26</v>
      </c>
      <c r="Q72" s="123">
        <v>12000</v>
      </c>
      <c r="R72" s="117">
        <f>SUM(R73:R85)</f>
        <v>1876</v>
      </c>
      <c r="S72" s="172"/>
      <c r="T72" s="117"/>
      <c r="U72" s="172"/>
      <c r="V72" s="117"/>
      <c r="W72" s="172"/>
      <c r="X72" s="117"/>
      <c r="Y72" s="172"/>
      <c r="Z72" s="117">
        <f>SUM(R72:X72)</f>
        <v>1876</v>
      </c>
      <c r="AA72" s="131"/>
      <c r="AB72" s="117">
        <f>SUM(AB73:AB85)</f>
        <v>0</v>
      </c>
      <c r="AC72" s="117">
        <f>SUM(AC73:AC85)</f>
        <v>0</v>
      </c>
      <c r="AD72" s="117">
        <f>SUM(AD73:AD85)</f>
        <v>0</v>
      </c>
      <c r="AE72" s="117">
        <f>SUM(AE73:AE85)</f>
        <v>7852</v>
      </c>
      <c r="AF72" s="117">
        <f>SUM(AF73:AF85)</f>
        <v>67629</v>
      </c>
    </row>
    <row r="73" spans="1:33" ht="13.5">
      <c r="A73" s="29"/>
      <c r="B73" s="30" t="s">
        <v>161</v>
      </c>
      <c r="C73" s="30"/>
      <c r="D73" s="124"/>
      <c r="E73" s="30"/>
      <c r="F73" s="30"/>
      <c r="G73" s="124"/>
      <c r="H73" s="125"/>
      <c r="I73" s="126">
        <v>0</v>
      </c>
      <c r="J73" s="127" t="s">
        <v>33</v>
      </c>
      <c r="K73" s="127">
        <v>375000</v>
      </c>
      <c r="L73" s="124"/>
      <c r="M73" s="149">
        <v>0</v>
      </c>
      <c r="N73" s="127" t="s">
        <v>34</v>
      </c>
      <c r="O73" s="124"/>
      <c r="P73" s="136" t="s">
        <v>26</v>
      </c>
      <c r="Q73" s="195">
        <v>8000</v>
      </c>
      <c r="R73" s="196"/>
      <c r="S73" s="187"/>
      <c r="T73" s="196"/>
      <c r="U73" s="187"/>
      <c r="V73" s="196"/>
      <c r="W73" s="187"/>
      <c r="X73" s="196"/>
      <c r="Y73" s="187"/>
      <c r="Z73" s="196"/>
      <c r="AA73" s="197"/>
      <c r="AB73" s="196"/>
      <c r="AC73" s="196"/>
      <c r="AD73" s="196"/>
      <c r="AE73" s="196"/>
      <c r="AF73" s="196"/>
    </row>
    <row r="74" spans="1:33" ht="13.5">
      <c r="A74" s="29"/>
      <c r="B74" s="30" t="s">
        <v>17</v>
      </c>
      <c r="C74" s="30"/>
      <c r="D74" s="124"/>
      <c r="E74" s="30"/>
      <c r="F74" s="30"/>
      <c r="G74" s="124"/>
      <c r="H74" s="125"/>
      <c r="I74" s="126">
        <v>0</v>
      </c>
      <c r="J74" s="127" t="s">
        <v>35</v>
      </c>
      <c r="K74" s="127">
        <v>200</v>
      </c>
      <c r="L74" s="124"/>
      <c r="M74" s="149">
        <v>0</v>
      </c>
      <c r="N74" s="127" t="s">
        <v>147</v>
      </c>
      <c r="O74" s="124"/>
      <c r="P74" s="136" t="s">
        <v>26</v>
      </c>
      <c r="Q74" s="129">
        <v>10000</v>
      </c>
      <c r="R74" s="130"/>
      <c r="S74" s="187"/>
      <c r="T74" s="130"/>
      <c r="U74" s="187"/>
      <c r="V74" s="130"/>
      <c r="W74" s="187"/>
      <c r="X74" s="130"/>
      <c r="Y74" s="187"/>
      <c r="Z74" s="130">
        <f>SUM(R74:X74)</f>
        <v>0</v>
      </c>
      <c r="AA74" s="131"/>
      <c r="AB74" s="130"/>
      <c r="AC74" s="130"/>
      <c r="AD74" s="130"/>
      <c r="AE74" s="130"/>
      <c r="AF74" s="130"/>
    </row>
    <row r="75" spans="1:33" ht="13.5">
      <c r="A75" s="66"/>
      <c r="B75" s="30" t="s">
        <v>15</v>
      </c>
      <c r="C75" s="30"/>
      <c r="D75" s="124"/>
      <c r="E75" s="30"/>
      <c r="F75" s="30"/>
      <c r="G75" s="124"/>
      <c r="H75" s="125"/>
      <c r="I75" s="126">
        <v>0</v>
      </c>
      <c r="J75" s="127" t="s">
        <v>36</v>
      </c>
      <c r="K75" s="127">
        <v>75</v>
      </c>
      <c r="L75" s="124"/>
      <c r="M75" s="149">
        <v>0</v>
      </c>
      <c r="N75" s="127" t="s">
        <v>37</v>
      </c>
      <c r="O75" s="124"/>
      <c r="P75" s="136" t="s">
        <v>26</v>
      </c>
      <c r="Q75" s="129">
        <v>30000</v>
      </c>
      <c r="R75" s="130"/>
      <c r="S75" s="187"/>
      <c r="T75" s="130"/>
      <c r="U75" s="187"/>
      <c r="V75" s="130"/>
      <c r="W75" s="187"/>
      <c r="X75" s="130"/>
      <c r="Y75" s="187"/>
      <c r="Z75" s="130">
        <f t="shared" ref="Z75:Z85" si="2">SUM(R75:X75)</f>
        <v>0</v>
      </c>
      <c r="AA75" s="131"/>
      <c r="AB75" s="130"/>
      <c r="AC75" s="130"/>
      <c r="AD75" s="130"/>
      <c r="AE75" s="130"/>
      <c r="AF75" s="130"/>
    </row>
    <row r="76" spans="1:33" ht="13.5" hidden="1">
      <c r="A76" s="66"/>
      <c r="B76" s="30" t="s">
        <v>16</v>
      </c>
      <c r="C76" s="30"/>
      <c r="D76" s="124"/>
      <c r="E76" s="30"/>
      <c r="F76" s="30"/>
      <c r="G76" s="124"/>
      <c r="H76" s="125"/>
      <c r="I76" s="126">
        <v>0</v>
      </c>
      <c r="J76" s="127" t="s">
        <v>38</v>
      </c>
      <c r="K76" s="127">
        <v>25</v>
      </c>
      <c r="L76" s="124"/>
      <c r="M76" s="149">
        <v>0</v>
      </c>
      <c r="N76" s="127" t="s">
        <v>38</v>
      </c>
      <c r="O76" s="124"/>
      <c r="P76" s="136" t="s">
        <v>26</v>
      </c>
      <c r="Q76" s="129">
        <v>5000</v>
      </c>
      <c r="R76" s="130"/>
      <c r="S76" s="187"/>
      <c r="T76" s="130"/>
      <c r="U76" s="187"/>
      <c r="V76" s="130"/>
      <c r="W76" s="187"/>
      <c r="X76" s="130"/>
      <c r="Y76" s="187"/>
      <c r="Z76" s="130">
        <f t="shared" si="2"/>
        <v>0</v>
      </c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162</v>
      </c>
      <c r="C77" s="30"/>
      <c r="D77" s="124"/>
      <c r="E77" s="30"/>
      <c r="F77" s="30"/>
      <c r="G77" s="124"/>
      <c r="H77" s="125"/>
      <c r="I77" s="126">
        <v>0</v>
      </c>
      <c r="J77" s="127" t="s">
        <v>37</v>
      </c>
      <c r="K77" s="127">
        <v>20</v>
      </c>
      <c r="L77" s="124"/>
      <c r="M77" s="149">
        <v>0</v>
      </c>
      <c r="N77" s="127" t="s">
        <v>37</v>
      </c>
      <c r="O77" s="124"/>
      <c r="P77" s="136" t="s">
        <v>26</v>
      </c>
      <c r="Q77" s="129">
        <v>5000</v>
      </c>
      <c r="R77" s="130"/>
      <c r="S77" s="187"/>
      <c r="T77" s="130"/>
      <c r="U77" s="187"/>
      <c r="V77" s="130"/>
      <c r="W77" s="187"/>
      <c r="X77" s="130"/>
      <c r="Y77" s="187"/>
      <c r="Z77" s="130">
        <f t="shared" si="2"/>
        <v>0</v>
      </c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18</v>
      </c>
      <c r="C78" s="30"/>
      <c r="D78" s="124"/>
      <c r="E78" s="30"/>
      <c r="F78" s="30"/>
      <c r="G78" s="124"/>
      <c r="H78" s="125"/>
      <c r="I78" s="126">
        <v>0</v>
      </c>
      <c r="J78" s="127" t="s">
        <v>39</v>
      </c>
      <c r="K78" s="127">
        <v>3</v>
      </c>
      <c r="L78" s="124"/>
      <c r="M78" s="149">
        <v>0</v>
      </c>
      <c r="N78" s="127" t="s">
        <v>40</v>
      </c>
      <c r="O78" s="124"/>
      <c r="P78" s="136" t="s">
        <v>26</v>
      </c>
      <c r="Q78" s="129">
        <v>3000</v>
      </c>
      <c r="R78" s="130"/>
      <c r="S78" s="187"/>
      <c r="T78" s="130"/>
      <c r="U78" s="187"/>
      <c r="V78" s="130"/>
      <c r="W78" s="187"/>
      <c r="X78" s="130"/>
      <c r="Y78" s="187"/>
      <c r="Z78" s="130">
        <f t="shared" si="2"/>
        <v>0</v>
      </c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163</v>
      </c>
      <c r="C79" s="30"/>
      <c r="D79" s="124"/>
      <c r="E79" s="30"/>
      <c r="F79" s="30"/>
      <c r="G79" s="124"/>
      <c r="H79" s="125"/>
      <c r="I79" s="126">
        <v>0</v>
      </c>
      <c r="J79" s="127" t="s">
        <v>41</v>
      </c>
      <c r="K79" s="127">
        <v>4</v>
      </c>
      <c r="L79" s="124"/>
      <c r="M79" s="149">
        <v>0</v>
      </c>
      <c r="N79" s="127" t="s">
        <v>41</v>
      </c>
      <c r="O79" s="124"/>
      <c r="P79" s="136" t="s">
        <v>26</v>
      </c>
      <c r="Q79" s="129">
        <v>4000</v>
      </c>
      <c r="R79" s="130"/>
      <c r="S79" s="187"/>
      <c r="T79" s="130"/>
      <c r="U79" s="187"/>
      <c r="V79" s="130"/>
      <c r="W79" s="187"/>
      <c r="X79" s="130"/>
      <c r="Y79" s="187"/>
      <c r="Z79" s="130">
        <f t="shared" si="2"/>
        <v>0</v>
      </c>
      <c r="AA79" s="131"/>
      <c r="AB79" s="130"/>
      <c r="AC79" s="130"/>
      <c r="AD79" s="130"/>
      <c r="AE79" s="130"/>
      <c r="AF79" s="130"/>
    </row>
    <row r="80" spans="1:33" ht="13.5">
      <c r="A80" s="29"/>
      <c r="B80" s="30" t="s">
        <v>19</v>
      </c>
      <c r="C80" s="30"/>
      <c r="D80" s="124"/>
      <c r="E80" s="30"/>
      <c r="F80" s="30"/>
      <c r="G80" s="124"/>
      <c r="H80" s="125"/>
      <c r="I80" s="126">
        <v>0</v>
      </c>
      <c r="J80" s="127" t="s">
        <v>42</v>
      </c>
      <c r="K80" s="127">
        <v>750000</v>
      </c>
      <c r="L80" s="124"/>
      <c r="M80" s="140"/>
      <c r="N80" s="140"/>
      <c r="O80" s="124"/>
      <c r="P80" s="136" t="s">
        <v>26</v>
      </c>
      <c r="Q80" s="129">
        <v>5000</v>
      </c>
      <c r="R80" s="130"/>
      <c r="S80" s="187"/>
      <c r="T80" s="130"/>
      <c r="U80" s="187"/>
      <c r="V80" s="130"/>
      <c r="W80" s="187"/>
      <c r="X80" s="130"/>
      <c r="Y80" s="187"/>
      <c r="Z80" s="130">
        <f t="shared" si="2"/>
        <v>0</v>
      </c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20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7"/>
      <c r="T81" s="130"/>
      <c r="U81" s="187"/>
      <c r="V81" s="130"/>
      <c r="W81" s="187"/>
      <c r="X81" s="130"/>
      <c r="Y81" s="187"/>
      <c r="Z81" s="130">
        <f t="shared" si="2"/>
        <v>0</v>
      </c>
      <c r="AA81" s="131"/>
      <c r="AB81" s="130"/>
      <c r="AC81" s="130"/>
      <c r="AD81" s="130"/>
      <c r="AE81" s="130"/>
      <c r="AF81" s="130"/>
    </row>
    <row r="82" spans="1:33" ht="37.5" customHeight="1">
      <c r="A82" s="29"/>
      <c r="B82" s="212" t="s">
        <v>21</v>
      </c>
      <c r="C82" s="212"/>
      <c r="D82" s="212"/>
      <c r="E82" s="212"/>
      <c r="F82" s="212"/>
      <c r="G82" s="124">
        <v>1876</v>
      </c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1876</v>
      </c>
      <c r="S82" s="187"/>
      <c r="T82" s="130"/>
      <c r="U82" s="187"/>
      <c r="V82" s="130"/>
      <c r="W82" s="187"/>
      <c r="X82" s="130"/>
      <c r="Y82" s="187"/>
      <c r="Z82" s="130">
        <f t="shared" si="2"/>
        <v>1876</v>
      </c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104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/>
      <c r="S83" s="187"/>
      <c r="T83" s="130"/>
      <c r="U83" s="187"/>
      <c r="V83" s="130"/>
      <c r="W83" s="187"/>
      <c r="X83" s="130"/>
      <c r="Y83" s="187"/>
      <c r="Z83" s="130">
        <f t="shared" si="2"/>
        <v>0</v>
      </c>
      <c r="AA83" s="131"/>
      <c r="AB83" s="130"/>
      <c r="AC83" s="130"/>
      <c r="AD83" s="130"/>
      <c r="AE83" s="130">
        <v>7852</v>
      </c>
      <c r="AF83" s="130">
        <v>66215</v>
      </c>
    </row>
    <row r="84" spans="1:33" ht="13.5">
      <c r="A84" s="29"/>
      <c r="B84" s="30" t="s">
        <v>23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/>
      <c r="S84" s="187"/>
      <c r="T84" s="130"/>
      <c r="U84" s="187"/>
      <c r="V84" s="130"/>
      <c r="W84" s="187"/>
      <c r="X84" s="130"/>
      <c r="Y84" s="187"/>
      <c r="Z84" s="130">
        <f t="shared" si="2"/>
        <v>0</v>
      </c>
      <c r="AA84" s="131"/>
      <c r="AB84" s="130"/>
      <c r="AC84" s="130"/>
      <c r="AD84" s="130"/>
      <c r="AE84" s="130"/>
      <c r="AF84" s="130"/>
    </row>
    <row r="85" spans="1:33" ht="13.5">
      <c r="A85" s="29"/>
      <c r="B85" s="30" t="s">
        <v>112</v>
      </c>
      <c r="C85" s="30"/>
      <c r="D85" s="124"/>
      <c r="E85" s="30"/>
      <c r="F85" s="30"/>
      <c r="G85" s="124"/>
      <c r="H85" s="125"/>
      <c r="I85" s="139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2"/>
        <v>0</v>
      </c>
      <c r="AA85" s="131"/>
      <c r="AB85" s="130"/>
      <c r="AC85" s="130"/>
      <c r="AD85" s="130"/>
      <c r="AE85" s="130"/>
      <c r="AF85" s="130">
        <v>1414</v>
      </c>
      <c r="AG85" s="88"/>
    </row>
    <row r="86" spans="1:33" ht="14.25" thickBot="1">
      <c r="A86" s="29"/>
      <c r="B86" s="30"/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57"/>
      <c r="S86" s="187"/>
      <c r="T86" s="157"/>
      <c r="U86" s="187"/>
      <c r="V86" s="157"/>
      <c r="W86" s="187"/>
      <c r="X86" s="157"/>
      <c r="Y86" s="187"/>
      <c r="Z86" s="157"/>
      <c r="AA86" s="124"/>
      <c r="AB86" s="157"/>
      <c r="AC86" s="157"/>
      <c r="AD86" s="157"/>
      <c r="AE86" s="157"/>
      <c r="AF86" s="157"/>
      <c r="AG86" s="88"/>
    </row>
    <row r="87" spans="1:33" ht="14.25" thickBot="1">
      <c r="AF87" s="169">
        <f>+AF72+AF63+AF55+AF32+AF9</f>
        <v>4247027.59277</v>
      </c>
      <c r="AG87" s="88"/>
    </row>
    <row r="88" spans="1:33" ht="14.25" hidden="1" thickBot="1">
      <c r="A88" s="29"/>
      <c r="B88" s="30"/>
      <c r="C88" s="30"/>
      <c r="D88" s="124"/>
      <c r="E88" s="30"/>
      <c r="F88" s="30"/>
      <c r="G88" s="30"/>
      <c r="H88" s="31"/>
      <c r="I88" s="41"/>
      <c r="J88" s="42"/>
      <c r="K88" s="42"/>
      <c r="L88" s="30"/>
      <c r="M88" s="42"/>
      <c r="N88" s="42"/>
      <c r="O88" s="30"/>
      <c r="P88" s="43"/>
      <c r="Q88" s="43"/>
      <c r="R88" s="79"/>
      <c r="S88" s="80"/>
      <c r="T88" s="79"/>
      <c r="U88" s="80"/>
      <c r="V88" s="79"/>
      <c r="W88" s="80"/>
      <c r="X88" s="79"/>
      <c r="Y88" s="80"/>
      <c r="Z88" s="79"/>
      <c r="AA88" s="30"/>
      <c r="AB88" s="79"/>
      <c r="AC88" s="79"/>
      <c r="AD88" s="79"/>
      <c r="AE88" s="79"/>
      <c r="AF88" s="79"/>
    </row>
    <row r="89" spans="1:33" ht="14.25" hidden="1" thickBot="1">
      <c r="A89" s="9" t="s">
        <v>74</v>
      </c>
      <c r="B89" s="2"/>
      <c r="C89" s="2"/>
      <c r="D89" s="121"/>
      <c r="E89" s="2"/>
      <c r="F89" s="2"/>
      <c r="G89" s="2"/>
      <c r="H89" s="11"/>
      <c r="I89" s="26"/>
      <c r="J89" s="45"/>
      <c r="K89" s="45"/>
      <c r="L89" s="12"/>
      <c r="M89" s="23"/>
      <c r="N89" s="23"/>
      <c r="O89" s="12"/>
      <c r="P89" s="81">
        <v>0</v>
      </c>
      <c r="Q89" s="82">
        <v>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44"/>
      <c r="AB89" s="108">
        <v>0</v>
      </c>
      <c r="AC89" s="108">
        <v>0</v>
      </c>
      <c r="AD89" s="108">
        <v>0</v>
      </c>
      <c r="AE89" s="108">
        <v>0</v>
      </c>
      <c r="AF89" s="108">
        <v>-29933.05672</v>
      </c>
    </row>
    <row r="90" spans="1:33" ht="14.25" hidden="1" thickBot="1">
      <c r="R90" s="112"/>
      <c r="S90" s="188"/>
      <c r="T90" s="188"/>
      <c r="U90" s="188"/>
      <c r="V90" s="188"/>
      <c r="W90" s="188"/>
      <c r="X90" s="188"/>
      <c r="Y90" s="188"/>
      <c r="Z90" s="188"/>
      <c r="AA90" s="30"/>
      <c r="AB90" s="30"/>
      <c r="AC90" s="30"/>
      <c r="AD90" s="30"/>
      <c r="AE90" s="30"/>
      <c r="AF90" s="30"/>
    </row>
    <row r="91" spans="1:33" ht="14.25" hidden="1" thickBot="1">
      <c r="A91" s="9" t="s">
        <v>106</v>
      </c>
      <c r="B91" s="9"/>
      <c r="C91" s="9"/>
      <c r="D91" s="154"/>
      <c r="E91" s="9"/>
      <c r="F91" s="9"/>
      <c r="G91" s="9"/>
      <c r="H91" s="60"/>
      <c r="I91" s="61"/>
      <c r="J91" s="62"/>
      <c r="K91" s="62"/>
      <c r="L91" s="9"/>
      <c r="M91" s="62"/>
      <c r="N91" s="62" t="s">
        <v>81</v>
      </c>
      <c r="O91" s="9"/>
      <c r="P91" s="28">
        <v>289.71290000000005</v>
      </c>
      <c r="Q91" s="83">
        <v>500</v>
      </c>
      <c r="R91" s="111"/>
      <c r="S91" s="111"/>
      <c r="T91" s="111"/>
      <c r="U91" s="111"/>
      <c r="V91" s="111"/>
      <c r="W91" s="111"/>
      <c r="X91" s="111"/>
      <c r="Y91" s="111"/>
      <c r="Z91" s="111"/>
      <c r="AA91" s="29"/>
      <c r="AB91" s="108">
        <v>363.67985999999996</v>
      </c>
      <c r="AC91" s="108">
        <v>645.35523000000001</v>
      </c>
      <c r="AD91" s="108">
        <v>4481.7639899999995</v>
      </c>
      <c r="AE91" s="108">
        <v>3830.7730700000002</v>
      </c>
      <c r="AF91" s="108">
        <v>630.87287999999899</v>
      </c>
    </row>
    <row r="92" spans="1:33" ht="13.5" hidden="1">
      <c r="A92" s="29"/>
      <c r="B92" s="30" t="s">
        <v>142</v>
      </c>
      <c r="C92" s="30"/>
      <c r="D92" s="124"/>
      <c r="E92" s="30"/>
      <c r="F92" s="30"/>
      <c r="G92" s="30"/>
      <c r="H92" s="31"/>
      <c r="I92" s="32">
        <v>-16.78</v>
      </c>
      <c r="J92" s="33" t="s">
        <v>30</v>
      </c>
      <c r="K92" s="33">
        <v>35</v>
      </c>
      <c r="L92" s="30"/>
      <c r="M92" s="63">
        <v>-4.5</v>
      </c>
      <c r="N92" s="33" t="s">
        <v>31</v>
      </c>
      <c r="O92" s="30"/>
      <c r="P92" s="34">
        <v>66.491489999999999</v>
      </c>
      <c r="Q92" s="84">
        <v>2000</v>
      </c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4">
        <v>-1.93024</v>
      </c>
      <c r="AC92" s="34">
        <v>147.59625</v>
      </c>
      <c r="AD92" s="35">
        <v>117.00622</v>
      </c>
      <c r="AE92" s="35">
        <v>-3.0462899999999937</v>
      </c>
      <c r="AF92" s="35">
        <v>-746.19288000000006</v>
      </c>
    </row>
    <row r="93" spans="1:33" ht="13.5" hidden="1">
      <c r="A93" s="29"/>
      <c r="B93" s="30" t="s">
        <v>75</v>
      </c>
      <c r="C93" s="30"/>
      <c r="D93" s="124"/>
      <c r="E93" s="30"/>
      <c r="F93" s="30"/>
      <c r="G93" s="30"/>
      <c r="H93" s="31"/>
      <c r="I93" s="32">
        <v>1.16255277</v>
      </c>
      <c r="J93" s="33" t="s">
        <v>32</v>
      </c>
      <c r="K93" s="33">
        <v>3.5</v>
      </c>
      <c r="L93" s="30"/>
      <c r="M93" s="63">
        <v>0.37338139000000004</v>
      </c>
      <c r="N93" s="33" t="s">
        <v>32</v>
      </c>
      <c r="O93" s="30"/>
      <c r="P93" s="35">
        <v>273.87645000000003</v>
      </c>
      <c r="Q93" s="84">
        <v>5000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365.61009999999999</v>
      </c>
      <c r="AC93" s="34">
        <v>497.75898000000001</v>
      </c>
      <c r="AD93" s="35">
        <v>4364.7577699999993</v>
      </c>
      <c r="AE93" s="35">
        <v>3833.81936</v>
      </c>
      <c r="AF93" s="35">
        <v>26060.065759999998</v>
      </c>
    </row>
    <row r="94" spans="1:33" ht="13.5" hidden="1">
      <c r="A94" s="29"/>
      <c r="B94" s="30" t="s">
        <v>76</v>
      </c>
      <c r="C94" s="30"/>
      <c r="D94" s="124"/>
      <c r="E94" s="30"/>
      <c r="F94" s="30"/>
      <c r="G94" s="30"/>
      <c r="H94" s="31"/>
      <c r="I94" s="41"/>
      <c r="J94" s="42"/>
      <c r="K94" s="42"/>
      <c r="L94" s="30"/>
      <c r="M94" s="42"/>
      <c r="N94" s="42"/>
      <c r="O94" s="30"/>
      <c r="P94" s="43"/>
      <c r="Q94" s="43"/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5">
        <v>0</v>
      </c>
      <c r="AC94" s="35">
        <v>0</v>
      </c>
      <c r="AD94" s="35">
        <v>0</v>
      </c>
      <c r="AE94" s="35">
        <v>0</v>
      </c>
      <c r="AF94" s="35">
        <v>-24683</v>
      </c>
    </row>
    <row r="95" spans="1:33" ht="14.25" hidden="1" thickBot="1">
      <c r="A95" s="29"/>
      <c r="B95" s="30"/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79"/>
      <c r="AC95" s="79"/>
      <c r="AD95" s="79"/>
      <c r="AE95" s="79"/>
      <c r="AF95" s="79"/>
    </row>
    <row r="96" spans="1:33" ht="14.25" hidden="1" thickBot="1">
      <c r="A96" s="9" t="s">
        <v>130</v>
      </c>
      <c r="B96" s="2"/>
      <c r="C96" s="2"/>
      <c r="D96" s="121"/>
      <c r="E96" s="2"/>
      <c r="F96" s="2"/>
      <c r="G96" s="2"/>
      <c r="H96" s="11"/>
      <c r="I96" s="26"/>
      <c r="J96" s="45"/>
      <c r="K96" s="45"/>
      <c r="L96" s="2"/>
      <c r="M96" s="12"/>
      <c r="N96" s="23"/>
      <c r="O96" s="23"/>
      <c r="P96" s="28">
        <v>2312.5717100000002</v>
      </c>
      <c r="Q96" s="46"/>
      <c r="R96" s="111"/>
      <c r="S96" s="111"/>
      <c r="T96" s="111"/>
      <c r="U96" s="111"/>
      <c r="V96" s="111"/>
      <c r="W96" s="111"/>
      <c r="X96" s="111"/>
      <c r="Y96" s="111"/>
      <c r="Z96" s="111"/>
      <c r="AA96" s="30"/>
      <c r="AB96" s="108">
        <v>3204.047</v>
      </c>
      <c r="AC96" s="108">
        <v>18008.454959999999</v>
      </c>
      <c r="AD96" s="108">
        <v>47733.413159999996</v>
      </c>
      <c r="AE96" s="108">
        <v>8260.1021200000032</v>
      </c>
      <c r="AF96" s="108">
        <v>-512707.56741000002</v>
      </c>
    </row>
    <row r="97" spans="1:32" ht="13.5" hidden="1">
      <c r="A97" s="29"/>
      <c r="B97" s="30" t="s">
        <v>131</v>
      </c>
      <c r="C97" s="30"/>
      <c r="D97" s="124"/>
      <c r="E97" s="30"/>
      <c r="F97" s="30"/>
      <c r="G97" s="30"/>
      <c r="H97" s="31"/>
      <c r="I97" s="32">
        <v>-3.46</v>
      </c>
      <c r="J97" s="33" t="s">
        <v>145</v>
      </c>
      <c r="K97" s="33" t="s">
        <v>28</v>
      </c>
      <c r="L97" s="42"/>
      <c r="M97" s="33">
        <v>-1.17</v>
      </c>
      <c r="N97" s="47" t="s">
        <v>145</v>
      </c>
      <c r="O97" s="42"/>
      <c r="P97" s="48">
        <v>484.20375000000001</v>
      </c>
      <c r="Q97" s="49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-10.335000000000001</v>
      </c>
      <c r="AC97" s="35">
        <v>-1972.82104</v>
      </c>
      <c r="AD97" s="35">
        <v>-1559.51178</v>
      </c>
      <c r="AE97" s="35">
        <v>-7499.6242999999995</v>
      </c>
      <c r="AF97" s="35">
        <v>-22066.6325</v>
      </c>
    </row>
    <row r="98" spans="1:32" ht="13.5" hidden="1">
      <c r="A98" s="29"/>
      <c r="B98" s="30" t="s">
        <v>132</v>
      </c>
      <c r="C98" s="30"/>
      <c r="D98" s="124"/>
      <c r="E98" s="30"/>
      <c r="F98" s="30"/>
      <c r="G98" s="30"/>
      <c r="H98" s="31"/>
      <c r="I98" s="32">
        <v>-2.5098304499999999</v>
      </c>
      <c r="J98" s="33" t="s">
        <v>144</v>
      </c>
      <c r="K98" s="33" t="s">
        <v>29</v>
      </c>
      <c r="L98" s="42"/>
      <c r="M98" s="50"/>
      <c r="N98" s="50"/>
      <c r="O98" s="42"/>
      <c r="P98" s="48">
        <v>2042.94031</v>
      </c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-1375.69</v>
      </c>
      <c r="AC98" s="35">
        <v>15026.874</v>
      </c>
      <c r="AD98" s="35">
        <v>44181.153939999997</v>
      </c>
      <c r="AE98" s="35">
        <v>38010.10742</v>
      </c>
      <c r="AF98" s="35">
        <v>-83355.291089999984</v>
      </c>
    </row>
    <row r="99" spans="1:32" ht="13.5" hidden="1">
      <c r="A99" s="29"/>
      <c r="B99" s="30" t="s">
        <v>83</v>
      </c>
      <c r="C99" s="30"/>
      <c r="D99" s="124"/>
      <c r="E99" s="30"/>
      <c r="F99" s="30"/>
      <c r="G99" s="30"/>
      <c r="H99" s="31"/>
      <c r="I99" s="39">
        <v>0</v>
      </c>
      <c r="J99" s="33" t="s">
        <v>145</v>
      </c>
      <c r="K99" s="51"/>
      <c r="L99" s="42"/>
      <c r="M99" s="50"/>
      <c r="N99" s="50"/>
      <c r="O99" s="42"/>
      <c r="P99" s="52"/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0</v>
      </c>
      <c r="AC99" s="35">
        <v>0</v>
      </c>
      <c r="AD99" s="35">
        <v>33.902999999999999</v>
      </c>
      <c r="AE99" s="35">
        <v>1070.7909999999999</v>
      </c>
      <c r="AF99" s="35">
        <v>-179.703</v>
      </c>
    </row>
    <row r="100" spans="1:32" ht="13.5" hidden="1">
      <c r="A100" s="29"/>
      <c r="B100" s="30" t="s">
        <v>84</v>
      </c>
      <c r="C100" s="30"/>
      <c r="D100" s="124"/>
      <c r="E100" s="30"/>
      <c r="F100" s="30"/>
      <c r="G100" s="30"/>
      <c r="H100" s="31"/>
      <c r="I100" s="41"/>
      <c r="J100" s="42"/>
      <c r="K100" s="42"/>
      <c r="L100" s="30"/>
      <c r="M100" s="42"/>
      <c r="N100" s="42"/>
      <c r="O100" s="42"/>
      <c r="P100" s="43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364.33</v>
      </c>
      <c r="AD100" s="35">
        <v>1616.635</v>
      </c>
      <c r="AE100" s="35">
        <v>3975.8530000000001</v>
      </c>
      <c r="AF100" s="35">
        <v>-372841.99529000005</v>
      </c>
    </row>
    <row r="101" spans="1:32" ht="13.5" hidden="1">
      <c r="A101" s="29"/>
      <c r="B101" s="30" t="s">
        <v>133</v>
      </c>
      <c r="C101" s="30"/>
      <c r="D101" s="124"/>
      <c r="E101" s="30"/>
      <c r="F101" s="30"/>
      <c r="G101" s="30"/>
      <c r="H101" s="31"/>
      <c r="I101" s="41"/>
      <c r="J101" s="53"/>
      <c r="K101" s="53"/>
      <c r="L101" s="42"/>
      <c r="M101" s="42"/>
      <c r="N101" s="42"/>
      <c r="O101" s="42"/>
      <c r="P101" s="54"/>
      <c r="Q101" s="54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4590.0720000000001</v>
      </c>
      <c r="AC101" s="35">
        <v>4590.0720000000001</v>
      </c>
      <c r="AD101" s="35">
        <v>4590.0720000000001</v>
      </c>
      <c r="AE101" s="35">
        <v>10402.769</v>
      </c>
      <c r="AF101" s="35">
        <v>38328.459470000002</v>
      </c>
    </row>
    <row r="102" spans="1:32" ht="13.5" hidden="1">
      <c r="A102" s="29"/>
      <c r="B102" s="30" t="s">
        <v>148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0</v>
      </c>
      <c r="AC102" s="35">
        <v>0</v>
      </c>
      <c r="AD102" s="35">
        <v>-1128.8389999999999</v>
      </c>
      <c r="AE102" s="35">
        <v>-37699.794000000002</v>
      </c>
      <c r="AF102" s="35">
        <v>-72592.404999999999</v>
      </c>
    </row>
    <row r="103" spans="1:32" ht="16.5" hidden="1" thickBot="1">
      <c r="A103" s="55"/>
      <c r="B103" s="10"/>
      <c r="C103" s="10"/>
      <c r="D103" s="183"/>
      <c r="E103" s="10"/>
      <c r="F103" s="10"/>
      <c r="G103" s="10"/>
      <c r="H103" s="56"/>
      <c r="I103" s="57"/>
      <c r="J103" s="58"/>
      <c r="K103" s="58"/>
      <c r="L103" s="10"/>
      <c r="M103" s="58"/>
      <c r="N103" s="58"/>
      <c r="O103" s="10"/>
      <c r="P103" s="64"/>
      <c r="Q103" s="64"/>
      <c r="R103" s="113"/>
      <c r="S103" s="113"/>
      <c r="T103" s="113"/>
      <c r="U103" s="113"/>
      <c r="V103" s="113"/>
      <c r="W103" s="113"/>
      <c r="X103" s="113"/>
      <c r="Y103" s="113"/>
      <c r="Z103" s="113"/>
      <c r="AA103" s="30"/>
      <c r="AB103" s="43"/>
      <c r="AC103" s="43"/>
      <c r="AD103" s="43"/>
      <c r="AE103" s="43"/>
      <c r="AF103" s="43"/>
    </row>
    <row r="104" spans="1:32" ht="14.25" hidden="1" thickBot="1">
      <c r="A104" s="9" t="s">
        <v>129</v>
      </c>
      <c r="B104" s="9"/>
      <c r="C104" s="9"/>
      <c r="D104" s="154"/>
      <c r="E104" s="9"/>
      <c r="F104" s="9"/>
      <c r="G104" s="9"/>
      <c r="H104" s="60"/>
      <c r="I104" s="26"/>
      <c r="J104" s="12"/>
      <c r="K104" s="12"/>
      <c r="L104" s="2"/>
      <c r="M104" s="12"/>
      <c r="N104" s="12"/>
      <c r="O104" s="9"/>
      <c r="P104" s="59"/>
      <c r="Q104" s="59"/>
      <c r="R104" s="111"/>
      <c r="S104" s="111"/>
      <c r="T104" s="111"/>
      <c r="U104" s="111"/>
      <c r="V104" s="111"/>
      <c r="W104" s="111"/>
      <c r="X104" s="111"/>
      <c r="Y104" s="111"/>
      <c r="Z104" s="111"/>
      <c r="AA104" s="29"/>
      <c r="AB104" s="108">
        <v>2360.8034900000002</v>
      </c>
      <c r="AC104" s="108">
        <v>8873.5480399999997</v>
      </c>
      <c r="AD104" s="108">
        <v>30661.776850000002</v>
      </c>
      <c r="AE104" s="108">
        <v>72096.441250000003</v>
      </c>
      <c r="AF104" s="108">
        <v>566098.39681000006</v>
      </c>
    </row>
    <row r="105" spans="1:32" ht="13.5" hidden="1">
      <c r="A105" s="29"/>
      <c r="B105" s="30" t="s">
        <v>140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2500</v>
      </c>
      <c r="AC105" s="35">
        <v>8918.5439999999999</v>
      </c>
      <c r="AD105" s="35">
        <v>29412.119730000002</v>
      </c>
      <c r="AE105" s="35">
        <v>70450.948700000008</v>
      </c>
      <c r="AF105" s="35">
        <v>561319.92070000002</v>
      </c>
    </row>
    <row r="106" spans="1:32" ht="13.5" hidden="1">
      <c r="A106" s="29"/>
      <c r="B106" s="30" t="s">
        <v>141</v>
      </c>
      <c r="C106" s="30"/>
      <c r="D106" s="124"/>
      <c r="E106" s="30"/>
      <c r="F106" s="30"/>
      <c r="G106" s="30"/>
      <c r="H106" s="31"/>
      <c r="I106" s="32">
        <v>-1.3761518499999998</v>
      </c>
      <c r="J106" s="69" t="s">
        <v>29</v>
      </c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-19.877689999999998</v>
      </c>
      <c r="AC106" s="35">
        <v>127.73585</v>
      </c>
      <c r="AD106" s="35">
        <v>277.85321000000005</v>
      </c>
      <c r="AE106" s="35">
        <v>457.53821999999997</v>
      </c>
      <c r="AF106" s="35">
        <v>2879.1644500000002</v>
      </c>
    </row>
    <row r="107" spans="1:32" ht="13.5" hidden="1">
      <c r="A107" s="29"/>
      <c r="B107" s="30" t="s">
        <v>71</v>
      </c>
      <c r="C107" s="30"/>
      <c r="D107" s="124"/>
      <c r="E107" s="30"/>
      <c r="F107" s="30"/>
      <c r="G107" s="30"/>
      <c r="H107" s="31"/>
      <c r="I107" s="41"/>
      <c r="J107" s="42"/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-119.31882</v>
      </c>
      <c r="AC107" s="35">
        <v>-172.73181</v>
      </c>
      <c r="AD107" s="35">
        <v>971.80391000000009</v>
      </c>
      <c r="AE107" s="35">
        <v>1187.95433</v>
      </c>
      <c r="AF107" s="35">
        <v>1899.3116599999998</v>
      </c>
    </row>
    <row r="108" spans="1:32" ht="16.5" hidden="1" thickBot="1">
      <c r="A108" s="9"/>
      <c r="B108" s="10"/>
      <c r="C108" s="2"/>
      <c r="D108" s="121"/>
      <c r="E108" s="2"/>
      <c r="F108" s="2"/>
      <c r="G108" s="2"/>
      <c r="H108" s="11"/>
      <c r="I108" s="26"/>
      <c r="J108" s="12"/>
      <c r="K108" s="12"/>
      <c r="L108" s="2"/>
      <c r="M108" s="12"/>
      <c r="N108" s="12"/>
      <c r="O108" s="2"/>
      <c r="P108" s="59"/>
      <c r="Q108" s="59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54"/>
      <c r="AC108" s="54"/>
      <c r="AD108" s="54"/>
      <c r="AE108" s="54"/>
      <c r="AF108" s="54"/>
    </row>
    <row r="109" spans="1:32" ht="14.25" hidden="1" thickBot="1">
      <c r="A109" s="9" t="s">
        <v>122</v>
      </c>
      <c r="B109" s="9"/>
      <c r="C109" s="9"/>
      <c r="D109" s="154"/>
      <c r="E109" s="9"/>
      <c r="F109" s="9"/>
      <c r="G109" s="9"/>
      <c r="H109" s="60"/>
      <c r="I109" s="26"/>
      <c r="J109" s="12"/>
      <c r="K109" s="12"/>
      <c r="L109" s="2"/>
      <c r="M109" s="12"/>
      <c r="N109" s="12"/>
      <c r="O109" s="9"/>
      <c r="P109" s="28">
        <v>0</v>
      </c>
      <c r="Q109" s="83">
        <v>4000</v>
      </c>
      <c r="R109" s="111"/>
      <c r="S109" s="111"/>
      <c r="T109" s="111"/>
      <c r="U109" s="111"/>
      <c r="V109" s="111"/>
      <c r="W109" s="111"/>
      <c r="X109" s="111"/>
      <c r="Y109" s="111"/>
      <c r="Z109" s="111"/>
      <c r="AA109" s="29"/>
      <c r="AB109" s="108">
        <v>-88.872</v>
      </c>
      <c r="AC109" s="108">
        <v>72.438000000000002</v>
      </c>
      <c r="AD109" s="108">
        <v>1036.8875399999999</v>
      </c>
      <c r="AE109" s="108">
        <v>185.19653999999991</v>
      </c>
      <c r="AF109" s="108">
        <v>-9035.0474599999998</v>
      </c>
    </row>
    <row r="110" spans="1:32" ht="13.5" hidden="1">
      <c r="A110" s="29"/>
      <c r="B110" s="30" t="s">
        <v>123</v>
      </c>
      <c r="C110" s="30"/>
      <c r="D110" s="124"/>
      <c r="E110" s="30"/>
      <c r="F110" s="30"/>
      <c r="G110" s="30"/>
      <c r="H110" s="31"/>
      <c r="I110" s="41"/>
      <c r="J110" s="42"/>
      <c r="K110" s="42"/>
      <c r="L110" s="30"/>
      <c r="M110" s="42"/>
      <c r="N110" s="42"/>
      <c r="O110" s="30"/>
      <c r="P110" s="35">
        <v>0</v>
      </c>
      <c r="Q110" s="85">
        <v>1500</v>
      </c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35">
        <v>-107.77</v>
      </c>
      <c r="AC110" s="35">
        <v>22.01</v>
      </c>
      <c r="AD110" s="35">
        <v>99.222940000000008</v>
      </c>
      <c r="AE110" s="35">
        <v>-633.44306000000006</v>
      </c>
      <c r="AF110" s="35">
        <v>4288.5829400000002</v>
      </c>
    </row>
    <row r="111" spans="1:32" ht="13.5" hidden="1">
      <c r="A111" s="29"/>
      <c r="B111" s="30" t="s">
        <v>120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4">
        <v>2500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18.898</v>
      </c>
      <c r="AC111" s="35">
        <v>50.427999999999997</v>
      </c>
      <c r="AD111" s="35">
        <v>937.66459999999995</v>
      </c>
      <c r="AE111" s="35">
        <v>818.63959999999997</v>
      </c>
      <c r="AF111" s="35">
        <v>-13323.6304</v>
      </c>
    </row>
    <row r="112" spans="1:32" ht="16.5" hidden="1" thickBot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6.5" hidden="1" thickBot="1">
      <c r="A113" s="9" t="s">
        <v>62</v>
      </c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9"/>
      <c r="P113" s="28">
        <v>0</v>
      </c>
      <c r="Q113" s="83">
        <v>1000</v>
      </c>
      <c r="R113" s="111"/>
      <c r="S113" s="111"/>
      <c r="T113" s="111"/>
      <c r="U113" s="111"/>
      <c r="V113" s="111"/>
      <c r="W113" s="111"/>
      <c r="X113" s="111"/>
      <c r="Y113" s="111"/>
      <c r="Z113" s="111"/>
      <c r="AA113" s="29"/>
      <c r="AB113" s="108">
        <v>-13.823690000000001</v>
      </c>
      <c r="AC113" s="108">
        <v>-231.33687</v>
      </c>
      <c r="AD113" s="108">
        <v>554.09028999999998</v>
      </c>
      <c r="AE113" s="108">
        <v>1095.8683000000001</v>
      </c>
      <c r="AF113" s="108">
        <v>0</v>
      </c>
    </row>
    <row r="114" spans="1:32" ht="15.75" hidden="1">
      <c r="A114" s="9"/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2"/>
      <c r="P114" s="59"/>
      <c r="Q114" s="13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54"/>
      <c r="AC114" s="54"/>
      <c r="AD114" s="54"/>
      <c r="AE114" s="54"/>
      <c r="AF114" s="54"/>
    </row>
    <row r="115" spans="1:32" ht="13.5" hidden="1">
      <c r="A115" s="29" t="s">
        <v>111</v>
      </c>
      <c r="B115" s="30"/>
      <c r="C115" s="30"/>
      <c r="D115" s="124"/>
      <c r="E115" s="30"/>
      <c r="F115" s="30"/>
      <c r="G115" s="30"/>
      <c r="H115" s="31"/>
      <c r="I115" s="41"/>
      <c r="J115" s="42"/>
      <c r="K115" s="42"/>
      <c r="L115" s="30"/>
      <c r="M115" s="42"/>
      <c r="N115" s="42"/>
      <c r="O115" s="30"/>
      <c r="P115" s="54"/>
      <c r="Q115" s="54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35">
        <v>-19808</v>
      </c>
      <c r="AC115" s="35">
        <v>-15119</v>
      </c>
      <c r="AD115" s="35">
        <v>0</v>
      </c>
      <c r="AE115" s="35">
        <v>0</v>
      </c>
      <c r="AF115" s="35">
        <v>0</v>
      </c>
    </row>
    <row r="116" spans="1:32" ht="13.5" hidden="1">
      <c r="A116" s="29" t="s">
        <v>72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1.13174</v>
      </c>
      <c r="AC116" s="35">
        <v>2.8846699999999981</v>
      </c>
      <c r="AD116" s="35">
        <v>1730.1796200000001</v>
      </c>
      <c r="AE116" s="35">
        <v>1896.8513699999999</v>
      </c>
      <c r="AF116" s="35">
        <v>3583.3444199999985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13"/>
      <c r="Q117" s="13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70" t="s">
        <v>69</v>
      </c>
      <c r="B118" s="70"/>
      <c r="C118" s="70"/>
      <c r="D118" s="184"/>
      <c r="E118" s="70"/>
      <c r="F118" s="70"/>
      <c r="G118" s="70"/>
      <c r="H118" s="71"/>
      <c r="I118" s="61"/>
      <c r="J118" s="62"/>
      <c r="K118" s="62"/>
      <c r="L118" s="9"/>
      <c r="M118" s="62"/>
      <c r="N118" s="72" t="s">
        <v>66</v>
      </c>
      <c r="O118" s="9"/>
      <c r="P118" s="27">
        <v>81519.096974756278</v>
      </c>
      <c r="Q118" s="83">
        <v>85000</v>
      </c>
      <c r="R118" s="111"/>
      <c r="S118" s="111"/>
      <c r="T118" s="111"/>
      <c r="U118" s="111"/>
      <c r="V118" s="111"/>
      <c r="W118" s="111"/>
      <c r="X118" s="111"/>
      <c r="Y118" s="111"/>
      <c r="Z118" s="111"/>
      <c r="AA118" s="29"/>
      <c r="AB118" s="114">
        <v>-99205.526590000009</v>
      </c>
      <c r="AC118" s="114">
        <v>65788.701869999903</v>
      </c>
      <c r="AD118" s="114">
        <v>272055.97852000006</v>
      </c>
      <c r="AE118" s="114">
        <v>210965.93910000005</v>
      </c>
      <c r="AF118" s="114">
        <v>4800541.8539699987</v>
      </c>
    </row>
    <row r="119" spans="1:32" ht="16.5" hidden="1" thickBot="1">
      <c r="A119" s="9"/>
      <c r="B119" s="10"/>
      <c r="C119" s="2"/>
      <c r="D119" s="121"/>
      <c r="E119" s="2"/>
      <c r="F119" s="2"/>
      <c r="G119" s="2"/>
      <c r="H119" s="11"/>
      <c r="I119" s="26"/>
      <c r="J119" s="12"/>
      <c r="K119" s="12"/>
      <c r="L119" s="2"/>
      <c r="M119" s="12"/>
      <c r="N119" s="12"/>
      <c r="O119" s="2"/>
      <c r="P119" s="59"/>
      <c r="Q119" s="59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54"/>
      <c r="AC119" s="54"/>
      <c r="AD119" s="54"/>
      <c r="AE119" s="54"/>
      <c r="AF119" s="54"/>
    </row>
    <row r="120" spans="1:32" ht="14.25" hidden="1" thickBot="1">
      <c r="A120" s="9" t="s">
        <v>85</v>
      </c>
      <c r="B120" s="2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111"/>
      <c r="S120" s="111"/>
      <c r="T120" s="111"/>
      <c r="U120" s="111"/>
      <c r="V120" s="111"/>
      <c r="W120" s="111"/>
      <c r="X120" s="111"/>
      <c r="Y120" s="111"/>
      <c r="Z120" s="111"/>
      <c r="AA120" s="30"/>
      <c r="AB120" s="115">
        <v>-298.94520999999997</v>
      </c>
      <c r="AC120" s="115">
        <v>-3755.1462300000003</v>
      </c>
      <c r="AD120" s="115">
        <v>-1799.7307600000022</v>
      </c>
      <c r="AE120" s="115">
        <v>-9046.5306200000014</v>
      </c>
      <c r="AF120" s="115">
        <v>-49102.644430000015</v>
      </c>
    </row>
    <row r="121" spans="1:32" ht="13.5" hidden="1">
      <c r="A121" s="29"/>
      <c r="B121" s="30" t="s">
        <v>112</v>
      </c>
      <c r="C121" s="30"/>
      <c r="D121" s="124"/>
      <c r="E121" s="30"/>
      <c r="F121" s="30"/>
      <c r="G121" s="30"/>
      <c r="H121" s="31"/>
      <c r="I121" s="32">
        <v>0</v>
      </c>
      <c r="J121" s="42"/>
      <c r="K121" s="42"/>
      <c r="L121" s="30"/>
      <c r="M121" s="42"/>
      <c r="N121" s="42"/>
      <c r="O121" s="30"/>
      <c r="P121" s="35">
        <v>0</v>
      </c>
      <c r="Q121" s="54"/>
      <c r="R121" s="80"/>
      <c r="S121" s="80"/>
      <c r="T121" s="80"/>
      <c r="U121" s="80"/>
      <c r="V121" s="80"/>
      <c r="W121" s="80"/>
      <c r="X121" s="80"/>
      <c r="Y121" s="80"/>
      <c r="Z121" s="80"/>
      <c r="AA121" s="30"/>
      <c r="AB121" s="35">
        <v>-256.51334999999995</v>
      </c>
      <c r="AC121" s="35">
        <v>-1958.1232</v>
      </c>
      <c r="AD121" s="35">
        <v>3762.3066899999985</v>
      </c>
      <c r="AE121" s="35">
        <v>1894.6766499999999</v>
      </c>
      <c r="AF121" s="35">
        <v>-13759.114920000004</v>
      </c>
    </row>
    <row r="122" spans="1:32" ht="13.5" hidden="1">
      <c r="A122" s="29"/>
      <c r="B122" s="30" t="s">
        <v>113</v>
      </c>
      <c r="C122" s="30"/>
      <c r="D122" s="124"/>
      <c r="E122" s="30"/>
      <c r="F122" s="30"/>
      <c r="G122" s="30"/>
      <c r="H122" s="31"/>
      <c r="I122" s="32">
        <v>0.104</v>
      </c>
      <c r="J122" s="33" t="s">
        <v>61</v>
      </c>
      <c r="K122" s="33">
        <v>300</v>
      </c>
      <c r="L122" s="30"/>
      <c r="M122" s="42"/>
      <c r="N122" s="42"/>
      <c r="O122" s="30"/>
      <c r="P122" s="35">
        <v>3.4911500000000002</v>
      </c>
      <c r="Q122" s="84">
        <v>10000</v>
      </c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-42.43186</v>
      </c>
      <c r="AC122" s="34">
        <v>-1797.0230300000001</v>
      </c>
      <c r="AD122" s="35">
        <v>-5562.0374500000007</v>
      </c>
      <c r="AE122" s="35">
        <v>-10941.207270000001</v>
      </c>
      <c r="AF122" s="35">
        <v>-35343.529510000008</v>
      </c>
    </row>
    <row r="123" spans="1:32" ht="16.5" hidden="1" thickBot="1">
      <c r="A123" s="9"/>
      <c r="B123" s="10"/>
      <c r="C123" s="2"/>
      <c r="D123" s="121"/>
      <c r="E123" s="2"/>
      <c r="F123" s="2"/>
      <c r="G123" s="2"/>
      <c r="H123" s="11"/>
      <c r="I123" s="26"/>
      <c r="J123" s="12"/>
      <c r="K123" s="12"/>
      <c r="L123" s="2"/>
      <c r="M123" s="12"/>
      <c r="N123" s="12"/>
      <c r="O123" s="2"/>
      <c r="P123" s="59"/>
      <c r="Q123" s="59"/>
      <c r="R123" s="54"/>
      <c r="S123" s="194"/>
      <c r="T123" s="54"/>
      <c r="U123" s="194"/>
      <c r="V123" s="54"/>
      <c r="W123" s="194"/>
      <c r="X123" s="54"/>
      <c r="Y123" s="194"/>
      <c r="Z123" s="54"/>
      <c r="AA123" s="30"/>
      <c r="AB123" s="54"/>
      <c r="AC123" s="54"/>
      <c r="AD123" s="54"/>
      <c r="AE123" s="54"/>
      <c r="AF123" s="54"/>
    </row>
    <row r="124" spans="1:32" ht="14.25" hidden="1" thickBot="1">
      <c r="A124" s="73" t="s">
        <v>64</v>
      </c>
      <c r="B124" s="73"/>
      <c r="C124" s="73"/>
      <c r="D124" s="185"/>
      <c r="E124" s="73"/>
      <c r="F124" s="73"/>
      <c r="G124" s="73"/>
      <c r="H124" s="86"/>
      <c r="I124" s="61"/>
      <c r="J124" s="62"/>
      <c r="K124" s="62"/>
      <c r="L124" s="9"/>
      <c r="M124" s="62"/>
      <c r="N124" s="62"/>
      <c r="O124" s="9"/>
      <c r="P124" s="74"/>
      <c r="Q124" s="74"/>
      <c r="R124" s="111"/>
      <c r="S124" s="111"/>
      <c r="T124" s="111"/>
      <c r="U124" s="111"/>
      <c r="V124" s="111"/>
      <c r="W124" s="111"/>
      <c r="X124" s="111"/>
      <c r="Y124" s="111"/>
      <c r="Z124" s="111"/>
      <c r="AA124" s="29"/>
      <c r="AB124" s="110">
        <v>-99504.471800000014</v>
      </c>
      <c r="AC124" s="110">
        <v>62033.555639999904</v>
      </c>
      <c r="AD124" s="110">
        <v>270256.24776000006</v>
      </c>
      <c r="AE124" s="110">
        <v>201919.40848000004</v>
      </c>
      <c r="AF124" s="110">
        <v>4751439.2095399983</v>
      </c>
    </row>
    <row r="125" spans="1:32" ht="13.5" hidden="1">
      <c r="A125" s="9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4"/>
      <c r="T125" s="54"/>
      <c r="U125" s="194"/>
      <c r="V125" s="54"/>
      <c r="W125" s="194"/>
      <c r="X125" s="54"/>
      <c r="Y125" s="194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77" t="s">
        <v>143</v>
      </c>
      <c r="B126" s="75" t="s">
        <v>138</v>
      </c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5" hidden="1">
      <c r="A127" s="66"/>
      <c r="B127" s="75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5" hidden="1">
      <c r="A128" s="202">
        <v>37259.397599652781</v>
      </c>
      <c r="B128" s="202"/>
      <c r="C128" s="202"/>
      <c r="D128" s="186"/>
      <c r="E128" s="78"/>
      <c r="F128" s="78"/>
      <c r="G128" s="78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5.75" hidden="1">
      <c r="A129" s="9"/>
      <c r="B129" s="10"/>
      <c r="C129" s="2"/>
      <c r="D129" s="121"/>
      <c r="E129" s="2"/>
      <c r="F129" s="2"/>
      <c r="G129" s="2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3.5"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1:32" ht="13.5">
      <c r="C132" t="s">
        <v>22</v>
      </c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5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5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</sheetData>
  <mergeCells count="8">
    <mergeCell ref="A128:C128"/>
    <mergeCell ref="I4:J4"/>
    <mergeCell ref="A2:H2"/>
    <mergeCell ref="M4:N4"/>
    <mergeCell ref="P4:Q4"/>
    <mergeCell ref="AB4:AF4"/>
    <mergeCell ref="AB3:AF3"/>
    <mergeCell ref="B82:F82"/>
  </mergeCells>
  <phoneticPr fontId="0" type="noConversion"/>
  <pageMargins left="0.75" right="0.75" top="1" bottom="1" header="0.5" footer="0.5"/>
  <pageSetup scale="4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99</v>
      </c>
      <c r="F2" s="21" t="s">
        <v>4</v>
      </c>
      <c r="G2" s="21" t="s">
        <v>78</v>
      </c>
      <c r="H2" s="21" t="s">
        <v>79</v>
      </c>
      <c r="I2" s="22" t="s">
        <v>80</v>
      </c>
      <c r="J2" s="95"/>
      <c r="K2" s="95"/>
      <c r="M2" s="21" t="s">
        <v>99</v>
      </c>
      <c r="N2" s="21" t="s">
        <v>4</v>
      </c>
      <c r="O2" s="21" t="s">
        <v>78</v>
      </c>
      <c r="P2" s="21" t="s">
        <v>79</v>
      </c>
      <c r="Q2" s="22" t="s">
        <v>80</v>
      </c>
      <c r="S2" s="21" t="s">
        <v>99</v>
      </c>
      <c r="T2" s="21" t="s">
        <v>4</v>
      </c>
      <c r="U2" s="21" t="s">
        <v>78</v>
      </c>
      <c r="V2" s="21" t="s">
        <v>79</v>
      </c>
      <c r="W2" s="22" t="s">
        <v>80</v>
      </c>
    </row>
    <row r="3" spans="1:24" ht="13.5">
      <c r="B3" s="30" t="s">
        <v>110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105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103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119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101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102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103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137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73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149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121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90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70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25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81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76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104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topLeftCell="A5" workbookViewId="0">
      <selection activeCell="A7" sqref="A7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7" spans="1:9">
      <c r="A7" t="s">
        <v>165</v>
      </c>
      <c r="C7" t="s">
        <v>164</v>
      </c>
    </row>
    <row r="8" spans="1:9">
      <c r="A8" t="s">
        <v>166</v>
      </c>
      <c r="C8" t="s">
        <v>167</v>
      </c>
    </row>
    <row r="10" spans="1:9">
      <c r="C10" s="90"/>
      <c r="D10" s="90"/>
      <c r="E10" s="90"/>
      <c r="F10" s="90"/>
      <c r="G10" s="90"/>
      <c r="H10" s="90"/>
      <c r="I10" s="90"/>
    </row>
    <row r="11" spans="1:9">
      <c r="C11" s="90"/>
      <c r="D11" s="90"/>
      <c r="E11" s="90"/>
      <c r="F11" s="90"/>
      <c r="G11" s="90"/>
      <c r="H11" s="90"/>
      <c r="I11" s="90"/>
    </row>
    <row r="12" spans="1:9">
      <c r="C12" s="175"/>
      <c r="D12" s="175"/>
      <c r="E12" s="175"/>
      <c r="F12" s="175"/>
      <c r="G12" s="175"/>
      <c r="H12" s="90"/>
      <c r="I12" s="90"/>
    </row>
    <row r="13" spans="1:9">
      <c r="C13" s="175"/>
      <c r="D13" s="175"/>
      <c r="E13" s="175"/>
      <c r="F13" s="175"/>
      <c r="G13" s="175"/>
      <c r="H13" s="90"/>
      <c r="I13" s="90"/>
    </row>
    <row r="14" spans="1:9">
      <c r="C14" s="175"/>
      <c r="D14" s="175"/>
      <c r="E14" s="175"/>
      <c r="F14" s="175"/>
      <c r="G14" s="175"/>
      <c r="H14" s="90"/>
      <c r="I14" s="90"/>
    </row>
    <row r="15" spans="1:9">
      <c r="C15" s="175"/>
      <c r="D15" s="175"/>
      <c r="E15" s="175"/>
      <c r="F15" s="175"/>
      <c r="G15" s="175"/>
      <c r="H15" s="90"/>
      <c r="I15" s="90"/>
    </row>
    <row r="16" spans="1:9">
      <c r="C16" s="175"/>
      <c r="D16" s="175"/>
      <c r="E16" s="175"/>
      <c r="F16" s="175"/>
      <c r="G16" s="175"/>
      <c r="H16" s="90"/>
      <c r="I16" s="90"/>
    </row>
    <row r="17" spans="3:9">
      <c r="C17" s="175"/>
      <c r="D17" s="175"/>
      <c r="E17" s="90"/>
      <c r="F17" s="175"/>
      <c r="G17" s="90"/>
      <c r="H17" s="90"/>
      <c r="I17" s="90"/>
    </row>
    <row r="18" spans="3:9">
      <c r="C18" s="175"/>
      <c r="D18" s="175"/>
      <c r="E18" s="175"/>
      <c r="F18" s="175"/>
      <c r="G18" s="175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5"/>
      <c r="E25" s="176"/>
      <c r="F25" s="177"/>
      <c r="G25" s="90"/>
      <c r="H25" s="90"/>
      <c r="I25" s="90"/>
    </row>
    <row r="26" spans="3:9">
      <c r="C26" s="90"/>
      <c r="D26" s="175"/>
      <c r="E26" s="178"/>
      <c r="F26" s="173"/>
      <c r="G26" s="90"/>
      <c r="H26" s="90"/>
      <c r="I26" s="90"/>
    </row>
    <row r="27" spans="3:9">
      <c r="C27" s="90"/>
      <c r="D27" s="175"/>
      <c r="E27" s="179"/>
      <c r="F27" s="174"/>
      <c r="G27" s="90"/>
      <c r="H27" s="90"/>
      <c r="I27" s="90"/>
    </row>
    <row r="28" spans="3:9">
      <c r="C28" s="90"/>
      <c r="D28" s="175"/>
      <c r="E28" s="179"/>
      <c r="F28" s="174"/>
      <c r="G28" s="90"/>
      <c r="H28" s="90"/>
      <c r="I28" s="90"/>
    </row>
    <row r="29" spans="3:9">
      <c r="C29" s="90"/>
      <c r="D29" s="175"/>
      <c r="E29" s="179"/>
      <c r="F29" s="174"/>
      <c r="G29" s="90"/>
      <c r="H29" s="90"/>
      <c r="I29" s="90"/>
    </row>
    <row r="30" spans="3:9">
      <c r="C30" s="90"/>
      <c r="D30" s="175"/>
      <c r="E30" s="179"/>
      <c r="F30" s="174"/>
      <c r="G30" s="90"/>
      <c r="H30" s="90"/>
      <c r="I30" s="90"/>
    </row>
    <row r="31" spans="3:9">
      <c r="C31" s="90"/>
      <c r="D31" s="175"/>
      <c r="E31" s="179"/>
      <c r="F31" s="174"/>
      <c r="G31" s="90"/>
      <c r="H31" s="90"/>
      <c r="I31" s="90"/>
    </row>
    <row r="32" spans="3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2002-01-10T14:02:40Z</cp:lastPrinted>
  <dcterms:created xsi:type="dcterms:W3CDTF">2002-01-03T15:36:26Z</dcterms:created>
  <dcterms:modified xsi:type="dcterms:W3CDTF">2014-09-04T14:00:07Z</dcterms:modified>
</cp:coreProperties>
</file>