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05" yWindow="0" windowWidth="7785" windowHeight="8880" tabRatio="602"/>
  </bookViews>
  <sheets>
    <sheet name="SUMMARY" sheetId="4" r:id="rId1"/>
    <sheet name="ENA" sheetId="5" r:id="rId2"/>
    <sheet name="EGM-EIM" sheetId="10" r:id="rId3"/>
    <sheet name="Backoffice" sheetId="8" r:id="rId4"/>
    <sheet name="Enterprise Frameworks" sheetId="6" r:id="rId5"/>
    <sheet name="Corporate Systems" sheetId="9" r:id="rId6"/>
  </sheets>
  <definedNames>
    <definedName name="Consultant">SUMMARY!$D$3</definedName>
    <definedName name="Contractor">SUMMARY!$B$3</definedName>
    <definedName name="Employee">SUMMARY!$F$3</definedName>
    <definedName name="Hours">SUMMARY!$H$3</definedName>
    <definedName name="OpsConsultant">SUMMARY!#REF!</definedName>
    <definedName name="OpsContractor">SUMMARY!#REF!</definedName>
    <definedName name="OpsEmployee">SUMMARY!#REF!</definedName>
    <definedName name="OpsHours">SUMMARY!#REF!</definedName>
    <definedName name="OpsWeeks">SUMMARY!#REF!</definedName>
    <definedName name="_xlnm.Print_Area" localSheetId="3">Backoffice!$A$1:$U$130</definedName>
    <definedName name="_xlnm.Print_Area" localSheetId="5">'Corporate Systems'!$A$1:$Q$271</definedName>
    <definedName name="_xlnm.Print_Area" localSheetId="2">'EGM-EIM'!$A$1:$M$305</definedName>
    <definedName name="_xlnm.Print_Area" localSheetId="1">ENA!$A$1:$L$94</definedName>
    <definedName name="_xlnm.Print_Area" localSheetId="4">'Enterprise Frameworks'!$A$1:$S$341</definedName>
    <definedName name="_xlnm.Print_Area" localSheetId="0">SUMMARY!#REF!</definedName>
    <definedName name="Scale">SUMMARY!$J$3</definedName>
    <definedName name="TimeRemaining">SUMMARY!$G$3</definedName>
  </definedNames>
  <calcPr calcId="152511"/>
</workbook>
</file>

<file path=xl/calcChain.xml><?xml version="1.0" encoding="utf-8"?>
<calcChain xmlns="http://schemas.openxmlformats.org/spreadsheetml/2006/main">
  <c r="C12" i="8" l="1"/>
  <c r="C18" i="8"/>
  <c r="C19" i="8"/>
  <c r="C25" i="8"/>
  <c r="C26" i="8" s="1"/>
  <c r="C32" i="8"/>
  <c r="C33" i="8" s="1"/>
  <c r="P23" i="4" s="1"/>
  <c r="C41" i="8"/>
  <c r="C47" i="8"/>
  <c r="C48" i="8"/>
  <c r="C54" i="8"/>
  <c r="C55" i="8" s="1"/>
  <c r="C61" i="8"/>
  <c r="C62" i="8" s="1"/>
  <c r="C71" i="8"/>
  <c r="C85" i="8" s="1"/>
  <c r="C77" i="8"/>
  <c r="C78" i="8"/>
  <c r="C84" i="8"/>
  <c r="C91" i="8"/>
  <c r="C92" i="8" s="1"/>
  <c r="C101" i="8"/>
  <c r="C107" i="8"/>
  <c r="C108" i="8"/>
  <c r="C114" i="8"/>
  <c r="C115" i="8" s="1"/>
  <c r="C121" i="8"/>
  <c r="C122" i="8" s="1"/>
  <c r="C128" i="8"/>
  <c r="C129" i="8"/>
  <c r="C130" i="8"/>
  <c r="C134" i="8"/>
  <c r="C135" i="8"/>
  <c r="C136" i="8"/>
  <c r="C141" i="8"/>
  <c r="C144" i="8" s="1"/>
  <c r="C142" i="8"/>
  <c r="C143" i="8"/>
  <c r="C148" i="8"/>
  <c r="C149" i="8"/>
  <c r="C150" i="8"/>
  <c r="C151" i="8"/>
  <c r="C10" i="9"/>
  <c r="C17" i="9" s="1"/>
  <c r="C16" i="9"/>
  <c r="C23" i="9"/>
  <c r="C24" i="9"/>
  <c r="C30" i="9"/>
  <c r="C31" i="9"/>
  <c r="C40" i="9"/>
  <c r="C46" i="9"/>
  <c r="C53" i="9"/>
  <c r="C60" i="9"/>
  <c r="C69" i="9"/>
  <c r="C76" i="9" s="1"/>
  <c r="C75" i="9"/>
  <c r="C82" i="9"/>
  <c r="C83" i="9"/>
  <c r="C89" i="9"/>
  <c r="C90" i="9"/>
  <c r="C99" i="9"/>
  <c r="C105" i="9"/>
  <c r="C112" i="9"/>
  <c r="C119" i="9"/>
  <c r="C120" i="9"/>
  <c r="C129" i="9"/>
  <c r="C135" i="9"/>
  <c r="C136" i="9" s="1"/>
  <c r="C142" i="9"/>
  <c r="C143" i="9"/>
  <c r="C149" i="9"/>
  <c r="C150" i="9"/>
  <c r="C159" i="9"/>
  <c r="C165" i="9"/>
  <c r="C172" i="9"/>
  <c r="C179" i="9"/>
  <c r="C189" i="9"/>
  <c r="C195" i="9"/>
  <c r="C196" i="9" s="1"/>
  <c r="C202" i="9"/>
  <c r="C203" i="9"/>
  <c r="C209" i="9"/>
  <c r="C210" i="9"/>
  <c r="C219" i="9"/>
  <c r="C225" i="9"/>
  <c r="C226" i="9"/>
  <c r="C232" i="9"/>
  <c r="C239" i="9"/>
  <c r="C246" i="9"/>
  <c r="C247" i="9"/>
  <c r="C248" i="9"/>
  <c r="C252" i="9"/>
  <c r="C253" i="9"/>
  <c r="C254" i="9"/>
  <c r="C259" i="9"/>
  <c r="C262" i="9" s="1"/>
  <c r="C260" i="9"/>
  <c r="C261" i="9"/>
  <c r="C266" i="9"/>
  <c r="C267" i="9"/>
  <c r="C268" i="9"/>
  <c r="C13" i="10"/>
  <c r="C19" i="10"/>
  <c r="C20" i="10"/>
  <c r="C26" i="10"/>
  <c r="C27" i="10"/>
  <c r="C33" i="10"/>
  <c r="C34" i="10" s="1"/>
  <c r="C43" i="10"/>
  <c r="C64" i="10" s="1"/>
  <c r="C49" i="10"/>
  <c r="C56" i="10"/>
  <c r="C57" i="10"/>
  <c r="C63" i="10"/>
  <c r="C73" i="10"/>
  <c r="C79" i="10"/>
  <c r="C80" i="10" s="1"/>
  <c r="B15" i="4" s="1"/>
  <c r="C86" i="10"/>
  <c r="C87" i="10"/>
  <c r="C93" i="10"/>
  <c r="C94" i="10"/>
  <c r="C103" i="10"/>
  <c r="C109" i="10"/>
  <c r="C110" i="10"/>
  <c r="C116" i="10"/>
  <c r="C117" i="10"/>
  <c r="C123" i="10"/>
  <c r="C124" i="10" s="1"/>
  <c r="C136" i="10"/>
  <c r="C142" i="10"/>
  <c r="C143" i="10"/>
  <c r="C149" i="10"/>
  <c r="C150" i="10"/>
  <c r="C156" i="10"/>
  <c r="C157" i="10" s="1"/>
  <c r="P17" i="4" s="1"/>
  <c r="C170" i="10"/>
  <c r="C191" i="10" s="1"/>
  <c r="C176" i="10"/>
  <c r="C177" i="10" s="1"/>
  <c r="C183" i="10"/>
  <c r="C184" i="10"/>
  <c r="C190" i="10"/>
  <c r="C197" i="10"/>
  <c r="C198" i="10"/>
  <c r="C199" i="10"/>
  <c r="C203" i="10"/>
  <c r="C204" i="10"/>
  <c r="C205" i="10"/>
  <c r="M206" i="10"/>
  <c r="N206" i="10"/>
  <c r="O206" i="10"/>
  <c r="P206" i="10"/>
  <c r="Q206" i="10"/>
  <c r="C210" i="10"/>
  <c r="C211" i="10"/>
  <c r="C212" i="10"/>
  <c r="C213" i="10"/>
  <c r="M213" i="10"/>
  <c r="N213" i="10"/>
  <c r="O213" i="10"/>
  <c r="P213" i="10"/>
  <c r="Q213" i="10"/>
  <c r="C217" i="10"/>
  <c r="C218" i="10"/>
  <c r="C219" i="10"/>
  <c r="C220" i="10"/>
  <c r="M220" i="10"/>
  <c r="N220" i="10"/>
  <c r="O220" i="10"/>
  <c r="P220" i="10"/>
  <c r="Q220" i="10"/>
  <c r="C236" i="10"/>
  <c r="C243" i="10" s="1"/>
  <c r="B19" i="4" s="1"/>
  <c r="C242" i="10"/>
  <c r="C249" i="10"/>
  <c r="C250" i="10" s="1"/>
  <c r="C256" i="10"/>
  <c r="C257" i="10"/>
  <c r="C274" i="10"/>
  <c r="C280" i="10"/>
  <c r="C285" i="10"/>
  <c r="C286" i="10"/>
  <c r="C287" i="10"/>
  <c r="C293" i="10"/>
  <c r="C294" i="10"/>
  <c r="C12" i="5"/>
  <c r="C18" i="5"/>
  <c r="C19" i="5" s="1"/>
  <c r="B9" i="4" s="1"/>
  <c r="C25" i="5"/>
  <c r="C26" i="5" s="1"/>
  <c r="C32" i="5"/>
  <c r="C33" i="5" s="1"/>
  <c r="C42" i="5"/>
  <c r="C48" i="5"/>
  <c r="C49" i="5" s="1"/>
  <c r="C55" i="5"/>
  <c r="C56" i="5" s="1"/>
  <c r="C62" i="5"/>
  <c r="C63" i="5" s="1"/>
  <c r="C69" i="5"/>
  <c r="C70" i="5"/>
  <c r="C71" i="5"/>
  <c r="C72" i="5"/>
  <c r="C75" i="5"/>
  <c r="C76" i="5"/>
  <c r="C77" i="5"/>
  <c r="C82" i="5"/>
  <c r="C83" i="5"/>
  <c r="C84" i="5"/>
  <c r="C89" i="5"/>
  <c r="C90" i="5"/>
  <c r="C91" i="5"/>
  <c r="C92" i="5"/>
  <c r="C93" i="5" s="1"/>
  <c r="C12" i="6"/>
  <c r="C17" i="6"/>
  <c r="C18" i="6"/>
  <c r="C19" i="6" s="1"/>
  <c r="C24" i="6"/>
  <c r="C25" i="6" s="1"/>
  <c r="C26" i="6"/>
  <c r="I29" i="4" s="1"/>
  <c r="C31" i="6"/>
  <c r="C32" i="6"/>
  <c r="C33" i="6" s="1"/>
  <c r="C42" i="6"/>
  <c r="C48" i="6"/>
  <c r="C55" i="6"/>
  <c r="C62" i="6"/>
  <c r="C71" i="6"/>
  <c r="C77" i="6"/>
  <c r="C78" i="6"/>
  <c r="C84" i="6"/>
  <c r="C85" i="6"/>
  <c r="I31" i="4" s="1"/>
  <c r="C91" i="6"/>
  <c r="C101" i="6"/>
  <c r="C107" i="6"/>
  <c r="C114" i="6"/>
  <c r="C121" i="6"/>
  <c r="C131" i="6"/>
  <c r="C137" i="6"/>
  <c r="C138" i="6"/>
  <c r="C144" i="6"/>
  <c r="C145" i="6" s="1"/>
  <c r="C151" i="6"/>
  <c r="C152" i="6"/>
  <c r="C161" i="6"/>
  <c r="C167" i="6"/>
  <c r="C174" i="6"/>
  <c r="C181" i="6"/>
  <c r="C191" i="6"/>
  <c r="C197" i="6"/>
  <c r="C204" i="6"/>
  <c r="C205" i="6" s="1"/>
  <c r="C211" i="6"/>
  <c r="C212" i="6"/>
  <c r="C221" i="6"/>
  <c r="C227" i="6"/>
  <c r="C234" i="6"/>
  <c r="C241" i="6"/>
  <c r="C242" i="6"/>
  <c r="C251" i="6"/>
  <c r="C258" i="6" s="1"/>
  <c r="B35" i="4" s="1"/>
  <c r="C257" i="6"/>
  <c r="C264" i="6"/>
  <c r="C265" i="6" s="1"/>
  <c r="I35" i="4" s="1"/>
  <c r="C271" i="6"/>
  <c r="C272" i="6"/>
  <c r="C281" i="6"/>
  <c r="C286" i="6"/>
  <c r="C287" i="6"/>
  <c r="C288" i="6"/>
  <c r="B38" i="4" s="1"/>
  <c r="C293" i="6"/>
  <c r="D298" i="6"/>
  <c r="C300" i="6"/>
  <c r="C330" i="6" s="1"/>
  <c r="C308" i="6"/>
  <c r="C309" i="6"/>
  <c r="C311" i="6" s="1"/>
  <c r="C310" i="6"/>
  <c r="C314" i="6"/>
  <c r="C315" i="6"/>
  <c r="C316" i="6"/>
  <c r="C321" i="6"/>
  <c r="C322" i="6"/>
  <c r="C323" i="6"/>
  <c r="C328" i="6"/>
  <c r="C329" i="6"/>
  <c r="F3" i="4"/>
  <c r="H3" i="4"/>
  <c r="I9" i="4"/>
  <c r="P9" i="4"/>
  <c r="B10" i="4"/>
  <c r="I10" i="4"/>
  <c r="P10" i="4"/>
  <c r="B13" i="4"/>
  <c r="I13" i="4"/>
  <c r="P13" i="4"/>
  <c r="I14" i="4"/>
  <c r="P14" i="4"/>
  <c r="I15" i="4"/>
  <c r="P15" i="4"/>
  <c r="B16" i="4"/>
  <c r="I16" i="4"/>
  <c r="P16" i="4"/>
  <c r="B17" i="4"/>
  <c r="I17" i="4"/>
  <c r="B18" i="4"/>
  <c r="I18" i="4"/>
  <c r="P18" i="4"/>
  <c r="I19" i="4"/>
  <c r="P19" i="4"/>
  <c r="B23" i="4"/>
  <c r="I23" i="4"/>
  <c r="B24" i="4"/>
  <c r="I24" i="4"/>
  <c r="P24" i="4"/>
  <c r="B25" i="4"/>
  <c r="I25" i="4"/>
  <c r="P25" i="4"/>
  <c r="B26" i="4"/>
  <c r="I26" i="4"/>
  <c r="P26" i="4"/>
  <c r="B29" i="4"/>
  <c r="P29" i="4"/>
  <c r="B31" i="4"/>
  <c r="B33" i="4"/>
  <c r="I33" i="4"/>
  <c r="P33" i="4"/>
  <c r="P35" i="4"/>
  <c r="I36" i="4"/>
  <c r="P36" i="4"/>
  <c r="P37" i="4"/>
  <c r="B41" i="4"/>
  <c r="I41" i="4"/>
  <c r="P41" i="4"/>
  <c r="B43" i="4"/>
  <c r="I43" i="4"/>
  <c r="P43" i="4"/>
  <c r="P44" i="4"/>
  <c r="B45" i="4"/>
  <c r="I45" i="4"/>
  <c r="P45" i="4"/>
  <c r="D9" i="8" l="1"/>
  <c r="D30" i="8"/>
  <c r="D68" i="8"/>
  <c r="D89" i="8"/>
  <c r="D20" i="9"/>
  <c r="D44" i="9"/>
  <c r="D79" i="9"/>
  <c r="D82" i="9" s="1"/>
  <c r="D103" i="9"/>
  <c r="D139" i="9"/>
  <c r="D163" i="9"/>
  <c r="D199" i="9"/>
  <c r="D223" i="9"/>
  <c r="D10" i="8"/>
  <c r="D44" i="8"/>
  <c r="D47" i="8" s="1"/>
  <c r="D69" i="8"/>
  <c r="D104" i="8"/>
  <c r="D128" i="8"/>
  <c r="D134" i="8"/>
  <c r="D21" i="9"/>
  <c r="D57" i="9"/>
  <c r="D80" i="9"/>
  <c r="D116" i="9"/>
  <c r="D140" i="9"/>
  <c r="D176" i="9"/>
  <c r="D200" i="9"/>
  <c r="D236" i="9"/>
  <c r="D22" i="8"/>
  <c r="D45" i="8"/>
  <c r="D81" i="8"/>
  <c r="D105" i="8"/>
  <c r="D37" i="9"/>
  <c r="D40" i="9" s="1"/>
  <c r="D58" i="9"/>
  <c r="D23" i="8"/>
  <c r="D58" i="8"/>
  <c r="D82" i="8"/>
  <c r="D118" i="8"/>
  <c r="D13" i="9"/>
  <c r="D38" i="9"/>
  <c r="D72" i="9"/>
  <c r="D97" i="9"/>
  <c r="D132" i="9"/>
  <c r="D157" i="9"/>
  <c r="D192" i="9"/>
  <c r="D217" i="9"/>
  <c r="D16" i="10"/>
  <c r="D46" i="10"/>
  <c r="D49" i="10" s="1"/>
  <c r="D76" i="10"/>
  <c r="D79" i="10" s="1"/>
  <c r="D106" i="10"/>
  <c r="D38" i="8"/>
  <c r="D59" i="8"/>
  <c r="D98" i="8"/>
  <c r="D119" i="8"/>
  <c r="D14" i="9"/>
  <c r="D50" i="9"/>
  <c r="D53" i="9" s="1"/>
  <c r="D73" i="9"/>
  <c r="D109" i="9"/>
  <c r="D133" i="9"/>
  <c r="D169" i="9"/>
  <c r="D193" i="9"/>
  <c r="D16" i="8"/>
  <c r="D51" i="8"/>
  <c r="D75" i="8"/>
  <c r="D111" i="8"/>
  <c r="D114" i="8" s="1"/>
  <c r="D7" i="9"/>
  <c r="D28" i="9"/>
  <c r="D66" i="9"/>
  <c r="D87" i="9"/>
  <c r="D29" i="8"/>
  <c r="D52" i="8"/>
  <c r="D88" i="8"/>
  <c r="D91" i="8" s="1"/>
  <c r="D112" i="8"/>
  <c r="D8" i="9"/>
  <c r="D43" i="9"/>
  <c r="D67" i="9"/>
  <c r="D102" i="9"/>
  <c r="D127" i="9"/>
  <c r="D162" i="9"/>
  <c r="D187" i="9"/>
  <c r="D222" i="9"/>
  <c r="D11" i="10"/>
  <c r="D41" i="10"/>
  <c r="D71" i="10"/>
  <c r="D101" i="10"/>
  <c r="D27" i="9"/>
  <c r="D17" i="10"/>
  <c r="D54" i="10"/>
  <c r="D61" i="10"/>
  <c r="D83" i="10"/>
  <c r="D90" i="10"/>
  <c r="D233" i="10"/>
  <c r="D254" i="10"/>
  <c r="D10" i="5"/>
  <c r="D40" i="5"/>
  <c r="D15" i="6"/>
  <c r="D46" i="6"/>
  <c r="D15" i="8"/>
  <c r="D39" i="8"/>
  <c r="D117" i="9"/>
  <c r="D170" i="9"/>
  <c r="D47" i="10"/>
  <c r="D84" i="10"/>
  <c r="D91" i="10"/>
  <c r="D234" i="10"/>
  <c r="D16" i="6"/>
  <c r="D59" i="6"/>
  <c r="D82" i="6"/>
  <c r="D142" i="8"/>
  <c r="D156" i="9"/>
  <c r="D216" i="9"/>
  <c r="D77" i="10"/>
  <c r="D139" i="10"/>
  <c r="D173" i="10"/>
  <c r="D39" i="6"/>
  <c r="D60" i="6"/>
  <c r="D98" i="6"/>
  <c r="D119" i="6"/>
  <c r="D86" i="9"/>
  <c r="D206" i="9"/>
  <c r="D209" i="9" s="1"/>
  <c r="D229" i="9"/>
  <c r="D232" i="9" s="1"/>
  <c r="D237" i="9"/>
  <c r="D107" i="10"/>
  <c r="D113" i="10"/>
  <c r="D140" i="10"/>
  <c r="D146" i="10"/>
  <c r="D174" i="10"/>
  <c r="D180" i="10"/>
  <c r="D183" i="10" s="1"/>
  <c r="D9" i="6"/>
  <c r="D12" i="6" s="1"/>
  <c r="D40" i="6"/>
  <c r="D74" i="6"/>
  <c r="D99" i="6"/>
  <c r="D74" i="8"/>
  <c r="D99" i="8"/>
  <c r="D148" i="8"/>
  <c r="D147" i="9"/>
  <c r="D186" i="9"/>
  <c r="D189" i="9" s="1"/>
  <c r="D40" i="10"/>
  <c r="D121" i="10"/>
  <c r="D133" i="10"/>
  <c r="D23" i="10"/>
  <c r="D30" i="10"/>
  <c r="D70" i="10"/>
  <c r="D134" i="10"/>
  <c r="D168" i="10"/>
  <c r="D240" i="10"/>
  <c r="D246" i="10"/>
  <c r="D23" i="5"/>
  <c r="D29" i="5"/>
  <c r="D53" i="5"/>
  <c r="D59" i="5"/>
  <c r="D22" i="6"/>
  <c r="D25" i="6" s="1"/>
  <c r="D68" i="6"/>
  <c r="D71" i="6" s="1"/>
  <c r="D89" i="6"/>
  <c r="D128" i="6"/>
  <c r="D149" i="6"/>
  <c r="D146" i="9"/>
  <c r="D120" i="10"/>
  <c r="D147" i="10"/>
  <c r="D210" i="10"/>
  <c r="D247" i="10"/>
  <c r="D29" i="6"/>
  <c r="D53" i="6"/>
  <c r="D112" i="6"/>
  <c r="D96" i="9"/>
  <c r="D126" i="9"/>
  <c r="D177" i="9"/>
  <c r="D230" i="9"/>
  <c r="D31" i="10"/>
  <c r="D167" i="10"/>
  <c r="D207" i="9"/>
  <c r="D60" i="10"/>
  <c r="D22" i="5"/>
  <c r="D45" i="6"/>
  <c r="D69" i="6"/>
  <c r="D165" i="6"/>
  <c r="D201" i="6"/>
  <c r="D204" i="6" s="1"/>
  <c r="D225" i="6"/>
  <c r="D261" i="6"/>
  <c r="D285" i="6"/>
  <c r="D239" i="10"/>
  <c r="D39" i="5"/>
  <c r="D23" i="6"/>
  <c r="D88" i="6"/>
  <c r="D91" i="6" s="1"/>
  <c r="D134" i="6"/>
  <c r="D137" i="6" s="1"/>
  <c r="D178" i="6"/>
  <c r="D202" i="6"/>
  <c r="D238" i="6"/>
  <c r="D262" i="6"/>
  <c r="D110" i="9"/>
  <c r="D114" i="10"/>
  <c r="D187" i="10"/>
  <c r="D253" i="10"/>
  <c r="D256" i="10" s="1"/>
  <c r="D9" i="5"/>
  <c r="D75" i="6"/>
  <c r="D81" i="6"/>
  <c r="D135" i="6"/>
  <c r="D158" i="6"/>
  <c r="D179" i="6"/>
  <c r="D218" i="6"/>
  <c r="D221" i="6" s="1"/>
  <c r="D239" i="6"/>
  <c r="D278" i="6"/>
  <c r="D308" i="6"/>
  <c r="D314" i="6"/>
  <c r="D154" i="10"/>
  <c r="D15" i="5"/>
  <c r="D46" i="5"/>
  <c r="D60" i="5"/>
  <c r="D82" i="5"/>
  <c r="D85" i="5" s="1"/>
  <c r="D104" i="6"/>
  <c r="D141" i="6"/>
  <c r="D171" i="6"/>
  <c r="D195" i="6"/>
  <c r="D231" i="6"/>
  <c r="D255" i="6"/>
  <c r="D299" i="6"/>
  <c r="D188" i="10"/>
  <c r="D16" i="5"/>
  <c r="D10" i="6"/>
  <c r="D224" i="6"/>
  <c r="D254" i="6"/>
  <c r="D291" i="6"/>
  <c r="D53" i="10"/>
  <c r="D153" i="10"/>
  <c r="D156" i="10" s="1"/>
  <c r="D45" i="5"/>
  <c r="D48" i="5" s="1"/>
  <c r="D30" i="6"/>
  <c r="D52" i="6"/>
  <c r="D284" i="6"/>
  <c r="D292" i="6"/>
  <c r="D51" i="9"/>
  <c r="D118" i="6"/>
  <c r="D100" i="10"/>
  <c r="D141" i="10"/>
  <c r="D219" i="10"/>
  <c r="D293" i="10"/>
  <c r="D148" i="6"/>
  <c r="D151" i="6" s="1"/>
  <c r="D24" i="10"/>
  <c r="D52" i="5"/>
  <c r="D105" i="6"/>
  <c r="D322" i="6"/>
  <c r="D111" i="6"/>
  <c r="D129" i="6"/>
  <c r="D172" i="6"/>
  <c r="D249" i="6"/>
  <c r="D269" i="6"/>
  <c r="D279" i="6"/>
  <c r="D10" i="10"/>
  <c r="D76" i="6"/>
  <c r="D316" i="6"/>
  <c r="D270" i="6"/>
  <c r="D232" i="6"/>
  <c r="D194" i="6"/>
  <c r="D130" i="6"/>
  <c r="D280" i="10"/>
  <c r="D181" i="10"/>
  <c r="D330" i="6"/>
  <c r="D268" i="6"/>
  <c r="D271" i="6" s="1"/>
  <c r="D248" i="6"/>
  <c r="D173" i="6"/>
  <c r="D150" i="6"/>
  <c r="D142" i="6"/>
  <c r="D310" i="6"/>
  <c r="D164" i="6"/>
  <c r="D75" i="5"/>
  <c r="C78" i="5"/>
  <c r="C79" i="5" s="1"/>
  <c r="D315" i="6"/>
  <c r="C317" i="6"/>
  <c r="C318" i="6" s="1"/>
  <c r="D189" i="6"/>
  <c r="D188" i="6"/>
  <c r="D191" i="6" s="1"/>
  <c r="D323" i="6"/>
  <c r="C175" i="6"/>
  <c r="I34" i="4" s="1"/>
  <c r="C168" i="6"/>
  <c r="B34" i="4" s="1"/>
  <c r="C182" i="6"/>
  <c r="P34" i="4" s="1"/>
  <c r="D72" i="10"/>
  <c r="D301" i="6"/>
  <c r="D209" i="6"/>
  <c r="D328" i="6"/>
  <c r="C331" i="6"/>
  <c r="C332" i="6" s="1"/>
  <c r="D208" i="6"/>
  <c r="D219" i="6"/>
  <c r="D180" i="6"/>
  <c r="D159" i="6"/>
  <c r="D30" i="5"/>
  <c r="D204" i="10"/>
  <c r="C279" i="10"/>
  <c r="D279" i="10" s="1"/>
  <c r="D53" i="8"/>
  <c r="D113" i="8"/>
  <c r="D9" i="9"/>
  <c r="D68" i="9"/>
  <c r="D128" i="9"/>
  <c r="D188" i="9"/>
  <c r="D31" i="8"/>
  <c r="D90" i="8"/>
  <c r="D150" i="8"/>
  <c r="D45" i="9"/>
  <c r="D104" i="9"/>
  <c r="D164" i="9"/>
  <c r="D224" i="9"/>
  <c r="D11" i="8"/>
  <c r="D70" i="8"/>
  <c r="D22" i="9"/>
  <c r="D81" i="9"/>
  <c r="D46" i="8"/>
  <c r="D106" i="8"/>
  <c r="D59" i="9"/>
  <c r="D118" i="9"/>
  <c r="D178" i="9"/>
  <c r="D238" i="9"/>
  <c r="D24" i="8"/>
  <c r="D83" i="8"/>
  <c r="D39" i="9"/>
  <c r="D98" i="9"/>
  <c r="D158" i="9"/>
  <c r="D40" i="8"/>
  <c r="D100" i="8"/>
  <c r="D52" i="9"/>
  <c r="D111" i="9"/>
  <c r="D17" i="8"/>
  <c r="D76" i="8"/>
  <c r="D29" i="9"/>
  <c r="D88" i="9"/>
  <c r="D148" i="9"/>
  <c r="D208" i="9"/>
  <c r="D32" i="10"/>
  <c r="D62" i="10"/>
  <c r="D92" i="10"/>
  <c r="D194" i="9"/>
  <c r="D25" i="10"/>
  <c r="D102" i="10"/>
  <c r="D248" i="10"/>
  <c r="D31" i="5"/>
  <c r="D61" i="5"/>
  <c r="D70" i="6"/>
  <c r="D60" i="8"/>
  <c r="D18" i="10"/>
  <c r="D55" i="10"/>
  <c r="D255" i="10"/>
  <c r="D11" i="5"/>
  <c r="D41" i="5"/>
  <c r="D24" i="6"/>
  <c r="D47" i="6"/>
  <c r="D134" i="9"/>
  <c r="D171" i="9"/>
  <c r="D48" i="10"/>
  <c r="D85" i="10"/>
  <c r="D235" i="10"/>
  <c r="D83" i="6"/>
  <c r="D143" i="6"/>
  <c r="D130" i="8"/>
  <c r="D15" i="9"/>
  <c r="D218" i="9"/>
  <c r="D78" i="10"/>
  <c r="D212" i="10"/>
  <c r="D17" i="6"/>
  <c r="D61" i="6"/>
  <c r="D120" i="6"/>
  <c r="D120" i="8"/>
  <c r="D201" i="9"/>
  <c r="D231" i="9"/>
  <c r="D12" i="10"/>
  <c r="D115" i="10"/>
  <c r="D74" i="9"/>
  <c r="D42" i="10"/>
  <c r="D122" i="10"/>
  <c r="D155" i="10"/>
  <c r="D189" i="10"/>
  <c r="D17" i="5"/>
  <c r="D47" i="5"/>
  <c r="D54" i="6"/>
  <c r="D113" i="6"/>
  <c r="D182" i="10"/>
  <c r="D41" i="6"/>
  <c r="D106" i="6"/>
  <c r="D108" i="10"/>
  <c r="D148" i="10"/>
  <c r="D169" i="10"/>
  <c r="D54" i="5"/>
  <c r="D77" i="5"/>
  <c r="D11" i="6"/>
  <c r="D190" i="6"/>
  <c r="D250" i="6"/>
  <c r="D135" i="10"/>
  <c r="D24" i="5"/>
  <c r="D31" i="6"/>
  <c r="D166" i="6"/>
  <c r="D226" i="6"/>
  <c r="D175" i="10"/>
  <c r="D241" i="10"/>
  <c r="D90" i="6"/>
  <c r="D100" i="6"/>
  <c r="D203" i="6"/>
  <c r="D263" i="6"/>
  <c r="D286" i="6"/>
  <c r="D91" i="5"/>
  <c r="D160" i="6"/>
  <c r="D220" i="6"/>
  <c r="D280" i="6"/>
  <c r="D240" i="6"/>
  <c r="C235" i="6"/>
  <c r="I37" i="4" s="1"/>
  <c r="C228" i="6"/>
  <c r="B37" i="4" s="1"/>
  <c r="D210" i="6"/>
  <c r="C198" i="6"/>
  <c r="B36" i="4" s="1"/>
  <c r="B50" i="4" s="1"/>
  <c r="C56" i="6"/>
  <c r="I30" i="4" s="1"/>
  <c r="C63" i="6"/>
  <c r="P30" i="4" s="1"/>
  <c r="C49" i="6"/>
  <c r="B30" i="4" s="1"/>
  <c r="D294" i="10"/>
  <c r="D268" i="9"/>
  <c r="C269" i="9"/>
  <c r="D71" i="5"/>
  <c r="D274" i="10"/>
  <c r="C301" i="6"/>
  <c r="C302" i="6" s="1"/>
  <c r="P38" i="4" s="1"/>
  <c r="P50" i="4" s="1"/>
  <c r="D293" i="6"/>
  <c r="C294" i="6"/>
  <c r="C295" i="6" s="1"/>
  <c r="I38" i="4" s="1"/>
  <c r="I50" i="4" s="1"/>
  <c r="C122" i="6"/>
  <c r="P32" i="4" s="1"/>
  <c r="C108" i="6"/>
  <c r="B32" i="4" s="1"/>
  <c r="C115" i="6"/>
  <c r="I32" i="4" s="1"/>
  <c r="D218" i="10"/>
  <c r="D141" i="9"/>
  <c r="D136" i="8"/>
  <c r="D329" i="6"/>
  <c r="C324" i="6"/>
  <c r="C325" i="6" s="1"/>
  <c r="D321" i="6"/>
  <c r="D300" i="6"/>
  <c r="D256" i="6"/>
  <c r="D136" i="6"/>
  <c r="C85" i="5"/>
  <c r="C86" i="5" s="1"/>
  <c r="D83" i="5"/>
  <c r="D309" i="6"/>
  <c r="D233" i="6"/>
  <c r="D196" i="6"/>
  <c r="D286" i="10"/>
  <c r="C54" i="9"/>
  <c r="I42" i="4" s="1"/>
  <c r="C47" i="9"/>
  <c r="B42" i="4" s="1"/>
  <c r="C61" i="9"/>
  <c r="P42" i="4" s="1"/>
  <c r="D205" i="10"/>
  <c r="C50" i="10"/>
  <c r="B14" i="4" s="1"/>
  <c r="C233" i="9"/>
  <c r="C240" i="9"/>
  <c r="D90" i="5"/>
  <c r="D217" i="10"/>
  <c r="D220" i="10" s="1"/>
  <c r="C292" i="10"/>
  <c r="C278" i="10"/>
  <c r="C206" i="10"/>
  <c r="D203" i="10"/>
  <c r="D206" i="10" s="1"/>
  <c r="C92" i="6"/>
  <c r="P31" i="4" s="1"/>
  <c r="D89" i="5"/>
  <c r="D70" i="5"/>
  <c r="D69" i="5"/>
  <c r="D72" i="5" s="1"/>
  <c r="D287" i="10"/>
  <c r="D199" i="10"/>
  <c r="D211" i="10"/>
  <c r="D198" i="10"/>
  <c r="C273" i="10"/>
  <c r="D273" i="10" s="1"/>
  <c r="D252" i="9"/>
  <c r="C255" i="9"/>
  <c r="D84" i="5"/>
  <c r="D76" i="5"/>
  <c r="C288" i="10"/>
  <c r="D285" i="10"/>
  <c r="C272" i="10"/>
  <c r="C200" i="10"/>
  <c r="D197" i="10"/>
  <c r="D248" i="9"/>
  <c r="C249" i="9"/>
  <c r="D149" i="8"/>
  <c r="D135" i="8"/>
  <c r="D267" i="9"/>
  <c r="D247" i="9"/>
  <c r="C173" i="9"/>
  <c r="I46" i="4" s="1"/>
  <c r="C166" i="9"/>
  <c r="B46" i="4" s="1"/>
  <c r="D143" i="8"/>
  <c r="D266" i="9"/>
  <c r="D269" i="9" s="1"/>
  <c r="D261" i="9"/>
  <c r="D246" i="9"/>
  <c r="D249" i="9" s="1"/>
  <c r="C180" i="9"/>
  <c r="P46" i="4" s="1"/>
  <c r="D260" i="9"/>
  <c r="D254" i="9"/>
  <c r="D129" i="8"/>
  <c r="D259" i="9"/>
  <c r="D253" i="9"/>
  <c r="C113" i="9"/>
  <c r="I44" i="4" s="1"/>
  <c r="C106" i="9"/>
  <c r="B44" i="4" s="1"/>
  <c r="C137" i="8"/>
  <c r="C131" i="8"/>
  <c r="D141" i="8"/>
  <c r="D205" i="6" l="1"/>
  <c r="D270" i="9"/>
  <c r="D278" i="10"/>
  <c r="D281" i="10" s="1"/>
  <c r="C281" i="10"/>
  <c r="D107" i="6"/>
  <c r="D281" i="6"/>
  <c r="D12" i="5"/>
  <c r="D181" i="6"/>
  <c r="D170" i="10"/>
  <c r="D32" i="6"/>
  <c r="D33" i="6" s="1"/>
  <c r="D43" i="10"/>
  <c r="D176" i="10"/>
  <c r="D18" i="8"/>
  <c r="D86" i="10"/>
  <c r="D10" i="9"/>
  <c r="D112" i="9"/>
  <c r="D109" i="10"/>
  <c r="D179" i="9"/>
  <c r="D107" i="8"/>
  <c r="D225" i="9"/>
  <c r="D226" i="9" s="1"/>
  <c r="D13" i="10"/>
  <c r="D121" i="6"/>
  <c r="D56" i="10"/>
  <c r="D62" i="5"/>
  <c r="D73" i="10"/>
  <c r="D151" i="8"/>
  <c r="D89" i="9"/>
  <c r="D219" i="9"/>
  <c r="D165" i="9"/>
  <c r="D54" i="8"/>
  <c r="D19" i="10"/>
  <c r="D16" i="9"/>
  <c r="D84" i="8"/>
  <c r="D23" i="9"/>
  <c r="D142" i="10"/>
  <c r="D75" i="9"/>
  <c r="D18" i="6"/>
  <c r="D200" i="10"/>
  <c r="D92" i="5"/>
  <c r="D93" i="5" s="1"/>
  <c r="D55" i="5"/>
  <c r="D294" i="6"/>
  <c r="D234" i="6"/>
  <c r="D235" i="6" s="1"/>
  <c r="D18" i="5"/>
  <c r="D161" i="6"/>
  <c r="D42" i="5"/>
  <c r="D48" i="6"/>
  <c r="D129" i="9"/>
  <c r="D123" i="10"/>
  <c r="D33" i="10"/>
  <c r="D149" i="10"/>
  <c r="D159" i="9"/>
  <c r="D30" i="9"/>
  <c r="D32" i="8"/>
  <c r="D121" i="8"/>
  <c r="D60" i="9"/>
  <c r="D92" i="6"/>
  <c r="D86" i="5"/>
  <c r="D103" i="10"/>
  <c r="D190" i="10"/>
  <c r="D255" i="9"/>
  <c r="D256" i="9" s="1"/>
  <c r="D144" i="8"/>
  <c r="C207" i="10"/>
  <c r="C214" i="10"/>
  <c r="C221" i="10"/>
  <c r="D324" i="6"/>
  <c r="D211" i="6"/>
  <c r="D212" i="6" s="1"/>
  <c r="D257" i="6"/>
  <c r="D242" i="10"/>
  <c r="D25" i="5"/>
  <c r="D99" i="9"/>
  <c r="D149" i="9"/>
  <c r="D32" i="5"/>
  <c r="D26" i="10"/>
  <c r="D77" i="8"/>
  <c r="D101" i="6"/>
  <c r="D105" i="9"/>
  <c r="D101" i="8"/>
  <c r="D195" i="9"/>
  <c r="D25" i="8"/>
  <c r="D202" i="9"/>
  <c r="D71" i="8"/>
  <c r="D19" i="6"/>
  <c r="D26" i="6"/>
  <c r="C263" i="9"/>
  <c r="C256" i="9"/>
  <c r="C270" i="9"/>
  <c r="D262" i="9"/>
  <c r="D263" i="9" s="1"/>
  <c r="D272" i="10"/>
  <c r="D275" i="10" s="1"/>
  <c r="C275" i="10"/>
  <c r="D78" i="5"/>
  <c r="D79" i="5" s="1"/>
  <c r="D197" i="6"/>
  <c r="D198" i="6" s="1"/>
  <c r="D287" i="6"/>
  <c r="D227" i="6"/>
  <c r="D228" i="6" s="1"/>
  <c r="D174" i="6"/>
  <c r="D317" i="6"/>
  <c r="D84" i="6"/>
  <c r="D85" i="6" s="1"/>
  <c r="D241" i="6"/>
  <c r="D242" i="6" s="1"/>
  <c r="D63" i="10"/>
  <c r="D136" i="10"/>
  <c r="D116" i="10"/>
  <c r="D236" i="10"/>
  <c r="D69" i="9"/>
  <c r="D172" i="9"/>
  <c r="D61" i="8"/>
  <c r="D239" i="9"/>
  <c r="D137" i="8"/>
  <c r="C295" i="10"/>
  <c r="D292" i="10"/>
  <c r="D295" i="10" s="1"/>
  <c r="D114" i="6"/>
  <c r="D196" i="9"/>
  <c r="D210" i="9"/>
  <c r="D203" i="9"/>
  <c r="D54" i="9"/>
  <c r="D61" i="9"/>
  <c r="D47" i="9"/>
  <c r="D213" i="10"/>
  <c r="D119" i="9"/>
  <c r="C138" i="8"/>
  <c r="C145" i="8"/>
  <c r="C152" i="8"/>
  <c r="D288" i="10"/>
  <c r="D331" i="6"/>
  <c r="D167" i="6"/>
  <c r="D251" i="6"/>
  <c r="D55" i="6"/>
  <c r="D144" i="6"/>
  <c r="D311" i="6"/>
  <c r="D264" i="6"/>
  <c r="D131" i="6"/>
  <c r="D249" i="10"/>
  <c r="D77" i="6"/>
  <c r="D78" i="6" s="1"/>
  <c r="D42" i="6"/>
  <c r="D62" i="6"/>
  <c r="D93" i="10"/>
  <c r="D46" i="9"/>
  <c r="D41" i="8"/>
  <c r="D135" i="9"/>
  <c r="D131" i="8"/>
  <c r="D142" i="9"/>
  <c r="D12" i="8"/>
  <c r="M263" i="9" l="1"/>
  <c r="N263" i="9"/>
  <c r="I263" i="9"/>
  <c r="J263" i="9" s="1"/>
  <c r="K263" i="9"/>
  <c r="L263" i="9" s="1"/>
  <c r="K228" i="6"/>
  <c r="E37" i="4" s="1"/>
  <c r="L228" i="6"/>
  <c r="F37" i="4" s="1"/>
  <c r="M228" i="6"/>
  <c r="G37" i="4" s="1"/>
  <c r="N228" i="6"/>
  <c r="H37" i="4" s="1"/>
  <c r="I228" i="6"/>
  <c r="C37" i="4" s="1"/>
  <c r="J228" i="6"/>
  <c r="D37" i="4" s="1"/>
  <c r="I256" i="9"/>
  <c r="J256" i="9"/>
  <c r="K256" i="9"/>
  <c r="L256" i="9" s="1"/>
  <c r="M256" i="9"/>
  <c r="N256" i="9"/>
  <c r="I78" i="6"/>
  <c r="C31" i="4" s="1"/>
  <c r="J78" i="6"/>
  <c r="D31" i="4" s="1"/>
  <c r="M78" i="6"/>
  <c r="G31" i="4" s="1"/>
  <c r="N78" i="6"/>
  <c r="H31" i="4" s="1"/>
  <c r="K78" i="6"/>
  <c r="E31" i="4" s="1"/>
  <c r="I198" i="6"/>
  <c r="C36" i="4" s="1"/>
  <c r="K198" i="6"/>
  <c r="L198" i="6" s="1"/>
  <c r="J198" i="6"/>
  <c r="M198" i="6"/>
  <c r="M212" i="6"/>
  <c r="U36" i="4" s="1"/>
  <c r="N212" i="6"/>
  <c r="V36" i="4" s="1"/>
  <c r="I212" i="6"/>
  <c r="Q36" i="4" s="1"/>
  <c r="J212" i="6"/>
  <c r="R36" i="4" s="1"/>
  <c r="K212" i="6"/>
  <c r="S36" i="4" s="1"/>
  <c r="L212" i="6"/>
  <c r="T36" i="4" s="1"/>
  <c r="I235" i="6"/>
  <c r="J37" i="4" s="1"/>
  <c r="K235" i="6"/>
  <c r="L37" i="4" s="1"/>
  <c r="M235" i="6"/>
  <c r="N37" i="4" s="1"/>
  <c r="M33" i="6"/>
  <c r="N33" i="6"/>
  <c r="K33" i="6"/>
  <c r="I33" i="6"/>
  <c r="J33" i="6" s="1"/>
  <c r="L33" i="6"/>
  <c r="K85" i="6"/>
  <c r="L31" i="4" s="1"/>
  <c r="L85" i="6"/>
  <c r="M31" i="4" s="1"/>
  <c r="M85" i="6"/>
  <c r="N31" i="4" s="1"/>
  <c r="I85" i="6"/>
  <c r="J31" i="4" s="1"/>
  <c r="J85" i="6"/>
  <c r="K31" i="4" s="1"/>
  <c r="F93" i="5"/>
  <c r="G93" i="5"/>
  <c r="F79" i="5"/>
  <c r="G79" i="5"/>
  <c r="I242" i="6"/>
  <c r="Q37" i="4" s="1"/>
  <c r="J242" i="6"/>
  <c r="R37" i="4" s="1"/>
  <c r="K242" i="6"/>
  <c r="S37" i="4" s="1"/>
  <c r="M242" i="6"/>
  <c r="U37" i="4" s="1"/>
  <c r="L242" i="6"/>
  <c r="T37" i="4" s="1"/>
  <c r="N242" i="6"/>
  <c r="V37" i="4" s="1"/>
  <c r="K26" i="6"/>
  <c r="L26" i="6"/>
  <c r="M26" i="6"/>
  <c r="N26" i="6"/>
  <c r="I26" i="6"/>
  <c r="J26" i="6"/>
  <c r="D26" i="8"/>
  <c r="D19" i="8"/>
  <c r="D33" i="8"/>
  <c r="D56" i="6"/>
  <c r="D49" i="6"/>
  <c r="D63" i="6"/>
  <c r="D258" i="6"/>
  <c r="D265" i="6"/>
  <c r="D272" i="6"/>
  <c r="D122" i="8"/>
  <c r="D115" i="8"/>
  <c r="D108" i="8"/>
  <c r="K92" i="6"/>
  <c r="S31" i="4" s="1"/>
  <c r="M92" i="6"/>
  <c r="U31" i="4" s="1"/>
  <c r="N92" i="6"/>
  <c r="V31" i="4" s="1"/>
  <c r="I92" i="6"/>
  <c r="Q31" i="4" s="1"/>
  <c r="L92" i="6"/>
  <c r="T31" i="4" s="1"/>
  <c r="D94" i="10"/>
  <c r="D80" i="10"/>
  <c r="D87" i="10"/>
  <c r="K226" i="9"/>
  <c r="L226" i="9" s="1"/>
  <c r="N226" i="9"/>
  <c r="I226" i="9"/>
  <c r="J226" i="9" s="1"/>
  <c r="M226" i="9"/>
  <c r="K47" i="9"/>
  <c r="E42" i="4" s="1"/>
  <c r="M47" i="9"/>
  <c r="G42" i="4" s="1"/>
  <c r="I47" i="9"/>
  <c r="C42" i="4" s="1"/>
  <c r="J47" i="9"/>
  <c r="D42" i="4" s="1"/>
  <c r="D138" i="8"/>
  <c r="D145" i="8"/>
  <c r="D152" i="8"/>
  <c r="J270" i="9"/>
  <c r="I270" i="9"/>
  <c r="K270" i="9"/>
  <c r="L270" i="9" s="1"/>
  <c r="M270" i="9"/>
  <c r="N270" i="9"/>
  <c r="D145" i="6"/>
  <c r="D152" i="6"/>
  <c r="D138" i="6"/>
  <c r="I54" i="9"/>
  <c r="J42" i="4" s="1"/>
  <c r="J54" i="9"/>
  <c r="K42" i="4" s="1"/>
  <c r="L54" i="9"/>
  <c r="M42" i="4" s="1"/>
  <c r="M54" i="9"/>
  <c r="N42" i="4" s="1"/>
  <c r="K54" i="9"/>
  <c r="L42" i="4" s="1"/>
  <c r="C282" i="10"/>
  <c r="H282" i="10" s="1"/>
  <c r="C296" i="10"/>
  <c r="H296" i="10" s="1"/>
  <c r="C289" i="10"/>
  <c r="H289" i="10" s="1"/>
  <c r="D110" i="10"/>
  <c r="D117" i="10"/>
  <c r="D124" i="10"/>
  <c r="D207" i="10"/>
  <c r="D214" i="10"/>
  <c r="D221" i="10"/>
  <c r="D177" i="10"/>
  <c r="D184" i="10"/>
  <c r="D191" i="10"/>
  <c r="D64" i="10"/>
  <c r="D50" i="10"/>
  <c r="D57" i="10"/>
  <c r="D282" i="10"/>
  <c r="D296" i="10"/>
  <c r="D289" i="10"/>
  <c r="D85" i="8"/>
  <c r="D78" i="8"/>
  <c r="D92" i="8"/>
  <c r="F86" i="5"/>
  <c r="G86" i="5" s="1"/>
  <c r="D49" i="5"/>
  <c r="D56" i="5"/>
  <c r="D63" i="5"/>
  <c r="D34" i="10"/>
  <c r="D27" i="10"/>
  <c r="D20" i="10"/>
  <c r="J203" i="9"/>
  <c r="K203" i="9"/>
  <c r="L203" i="9" s="1"/>
  <c r="M203" i="9"/>
  <c r="I203" i="9"/>
  <c r="N203" i="9"/>
  <c r="D318" i="6"/>
  <c r="D325" i="6"/>
  <c r="D332" i="6"/>
  <c r="M210" i="9"/>
  <c r="N210" i="9" s="1"/>
  <c r="J210" i="9"/>
  <c r="K210" i="9"/>
  <c r="L210" i="9" s="1"/>
  <c r="I210" i="9"/>
  <c r="D175" i="6"/>
  <c r="D182" i="6"/>
  <c r="D168" i="6"/>
  <c r="D240" i="9"/>
  <c r="D233" i="9"/>
  <c r="D17" i="9"/>
  <c r="D31" i="9"/>
  <c r="D24" i="9"/>
  <c r="D19" i="5"/>
  <c r="D26" i="5"/>
  <c r="D33" i="5"/>
  <c r="D143" i="10"/>
  <c r="D150" i="10"/>
  <c r="D157" i="10"/>
  <c r="I19" i="6"/>
  <c r="J19" i="6" s="1"/>
  <c r="K19" i="6"/>
  <c r="L19" i="6"/>
  <c r="N19" i="6"/>
  <c r="M19" i="6"/>
  <c r="J196" i="9"/>
  <c r="K196" i="9"/>
  <c r="I196" i="9"/>
  <c r="L196" i="9"/>
  <c r="M196" i="9"/>
  <c r="N196" i="9" s="1"/>
  <c r="D76" i="9"/>
  <c r="D90" i="9"/>
  <c r="D83" i="9"/>
  <c r="D180" i="9"/>
  <c r="D166" i="9"/>
  <c r="D173" i="9"/>
  <c r="D302" i="6"/>
  <c r="D295" i="6"/>
  <c r="D288" i="6"/>
  <c r="J205" i="6"/>
  <c r="K36" i="4" s="1"/>
  <c r="K205" i="6"/>
  <c r="L36" i="4" s="1"/>
  <c r="I205" i="6"/>
  <c r="J36" i="4" s="1"/>
  <c r="M205" i="6"/>
  <c r="N36" i="4" s="1"/>
  <c r="I61" i="9"/>
  <c r="Q42" i="4" s="1"/>
  <c r="J61" i="9"/>
  <c r="R42" i="4" s="1"/>
  <c r="K61" i="9"/>
  <c r="S42" i="4" s="1"/>
  <c r="M61" i="9"/>
  <c r="U42" i="4" s="1"/>
  <c r="N61" i="9"/>
  <c r="V42" i="4" s="1"/>
  <c r="D115" i="6"/>
  <c r="D108" i="6"/>
  <c r="D122" i="6"/>
  <c r="D136" i="9"/>
  <c r="D150" i="9"/>
  <c r="D143" i="9"/>
  <c r="D62" i="8"/>
  <c r="D55" i="8"/>
  <c r="D48" i="8"/>
  <c r="D243" i="10"/>
  <c r="D250" i="10"/>
  <c r="D257" i="10"/>
  <c r="D120" i="9"/>
  <c r="D106" i="9"/>
  <c r="D113" i="9"/>
  <c r="D29" i="4" l="1"/>
  <c r="R29" i="4"/>
  <c r="F36" i="4"/>
  <c r="F35" i="4"/>
  <c r="G33" i="5"/>
  <c r="R9" i="4" s="1"/>
  <c r="F33" i="5"/>
  <c r="Q9" i="4" s="1"/>
  <c r="G207" i="10"/>
  <c r="F207" i="10"/>
  <c r="F250" i="10"/>
  <c r="L19" i="4" s="1"/>
  <c r="L295" i="6"/>
  <c r="M38" i="4" s="1"/>
  <c r="M295" i="6"/>
  <c r="N38" i="4" s="1"/>
  <c r="N295" i="6"/>
  <c r="O38" i="4" s="1"/>
  <c r="K295" i="6"/>
  <c r="L38" i="4" s="1"/>
  <c r="J295" i="6"/>
  <c r="K38" i="4" s="1"/>
  <c r="I295" i="6"/>
  <c r="J38" i="4" s="1"/>
  <c r="I26" i="8"/>
  <c r="J23" i="4" s="1"/>
  <c r="J26" i="8"/>
  <c r="K23" i="4" s="1"/>
  <c r="K26" i="8"/>
  <c r="L23" i="4" s="1"/>
  <c r="L26" i="8"/>
  <c r="M23" i="4" s="1"/>
  <c r="N26" i="8"/>
  <c r="O23" i="4" s="1"/>
  <c r="M26" i="8"/>
  <c r="N23" i="4" s="1"/>
  <c r="F19" i="5"/>
  <c r="C9" i="4" s="1"/>
  <c r="G20" i="10"/>
  <c r="F20" i="10"/>
  <c r="F64" i="10"/>
  <c r="S14" i="4" s="1"/>
  <c r="J265" i="6"/>
  <c r="K35" i="4" s="1"/>
  <c r="K265" i="6"/>
  <c r="L35" i="4" s="1"/>
  <c r="I265" i="6"/>
  <c r="J35" i="4" s="1"/>
  <c r="M265" i="6"/>
  <c r="N35" i="4" s="1"/>
  <c r="K29" i="4"/>
  <c r="J235" i="6"/>
  <c r="K37" i="4" s="1"/>
  <c r="G36" i="4"/>
  <c r="G35" i="4"/>
  <c r="L78" i="6"/>
  <c r="F31" i="4" s="1"/>
  <c r="I48" i="8"/>
  <c r="C25" i="4" s="1"/>
  <c r="K48" i="8"/>
  <c r="E25" i="4" s="1"/>
  <c r="L48" i="8"/>
  <c r="F25" i="4" s="1"/>
  <c r="M48" i="8"/>
  <c r="G25" i="4" s="1"/>
  <c r="I115" i="6"/>
  <c r="J32" i="4" s="1"/>
  <c r="J115" i="6"/>
  <c r="K32" i="4" s="1"/>
  <c r="M115" i="6"/>
  <c r="N32" i="4" s="1"/>
  <c r="K115" i="6"/>
  <c r="L32" i="4" s="1"/>
  <c r="N115" i="6"/>
  <c r="O32" i="4" s="1"/>
  <c r="N173" i="9"/>
  <c r="O46" i="4" s="1"/>
  <c r="I173" i="9"/>
  <c r="J46" i="4" s="1"/>
  <c r="M173" i="9"/>
  <c r="N46" i="4" s="1"/>
  <c r="K173" i="9"/>
  <c r="L46" i="4" s="1"/>
  <c r="J24" i="9"/>
  <c r="K41" i="4" s="1"/>
  <c r="K24" i="9"/>
  <c r="L41" i="4" s="1"/>
  <c r="L24" i="9"/>
  <c r="M41" i="4" s="1"/>
  <c r="M24" i="9"/>
  <c r="N41" i="4" s="1"/>
  <c r="I24" i="9"/>
  <c r="J41" i="4" s="1"/>
  <c r="F27" i="10"/>
  <c r="G27" i="10" s="1"/>
  <c r="M78" i="8"/>
  <c r="G26" i="4" s="1"/>
  <c r="N78" i="8"/>
  <c r="H26" i="4" s="1"/>
  <c r="I78" i="8"/>
  <c r="C26" i="4" s="1"/>
  <c r="K78" i="8"/>
  <c r="E26" i="4" s="1"/>
  <c r="F191" i="10"/>
  <c r="S18" i="4" s="1"/>
  <c r="F110" i="10"/>
  <c r="E16" i="4" s="1"/>
  <c r="G110" i="10"/>
  <c r="F16" i="4" s="1"/>
  <c r="N47" i="9"/>
  <c r="H42" i="4" s="1"/>
  <c r="I258" i="6"/>
  <c r="C35" i="4" s="1"/>
  <c r="K258" i="6"/>
  <c r="L258" i="6" s="1"/>
  <c r="M258" i="6"/>
  <c r="N258" i="6"/>
  <c r="I339" i="6"/>
  <c r="J29" i="4"/>
  <c r="N85" i="6"/>
  <c r="O31" i="4" s="1"/>
  <c r="S29" i="4"/>
  <c r="N235" i="6"/>
  <c r="O37" i="4" s="1"/>
  <c r="K136" i="9"/>
  <c r="E45" i="4" s="1"/>
  <c r="N136" i="9"/>
  <c r="H45" i="4" s="1"/>
  <c r="L136" i="9"/>
  <c r="F45" i="4" s="1"/>
  <c r="M136" i="9"/>
  <c r="G45" i="4" s="1"/>
  <c r="I136" i="9"/>
  <c r="C45" i="4" s="1"/>
  <c r="K168" i="6"/>
  <c r="E34" i="4" s="1"/>
  <c r="L168" i="6"/>
  <c r="F34" i="4" s="1"/>
  <c r="M168" i="6"/>
  <c r="G34" i="4" s="1"/>
  <c r="I168" i="6"/>
  <c r="C34" i="4" s="1"/>
  <c r="J168" i="6"/>
  <c r="D34" i="4" s="1"/>
  <c r="N168" i="6"/>
  <c r="H34" i="4" s="1"/>
  <c r="F57" i="10"/>
  <c r="L14" i="4" s="1"/>
  <c r="I182" i="6"/>
  <c r="Q34" i="4" s="1"/>
  <c r="J182" i="6"/>
  <c r="R34" i="4" s="1"/>
  <c r="K182" i="6"/>
  <c r="S34" i="4" s="1"/>
  <c r="M182" i="6"/>
  <c r="U34" i="4" s="1"/>
  <c r="L182" i="6"/>
  <c r="T34" i="4" s="1"/>
  <c r="N182" i="6"/>
  <c r="V34" i="4" s="1"/>
  <c r="M272" i="6"/>
  <c r="U35" i="4" s="1"/>
  <c r="I272" i="6"/>
  <c r="Q35" i="4" s="1"/>
  <c r="J272" i="6"/>
  <c r="R35" i="4" s="1"/>
  <c r="K272" i="6"/>
  <c r="S35" i="4" s="1"/>
  <c r="L272" i="6"/>
  <c r="T35" i="4" s="1"/>
  <c r="F243" i="10"/>
  <c r="E19" i="4" s="1"/>
  <c r="G243" i="10"/>
  <c r="F19" i="4" s="1"/>
  <c r="J175" i="6"/>
  <c r="K34" i="4" s="1"/>
  <c r="I175" i="6"/>
  <c r="J34" i="4" s="1"/>
  <c r="K175" i="6"/>
  <c r="L34" i="4" s="1"/>
  <c r="M175" i="6"/>
  <c r="N34" i="4" s="1"/>
  <c r="I338" i="6"/>
  <c r="C29" i="4"/>
  <c r="I85" i="8"/>
  <c r="J26" i="4" s="1"/>
  <c r="K85" i="8"/>
  <c r="L26" i="4" s="1"/>
  <c r="M85" i="8"/>
  <c r="N26" i="4" s="1"/>
  <c r="N54" i="9"/>
  <c r="O42" i="4" s="1"/>
  <c r="J92" i="6"/>
  <c r="R31" i="4" s="1"/>
  <c r="I63" i="6"/>
  <c r="Q30" i="4" s="1"/>
  <c r="K63" i="6"/>
  <c r="S30" i="4" s="1"/>
  <c r="M63" i="6"/>
  <c r="U30" i="4" s="1"/>
  <c r="N63" i="6"/>
  <c r="V30" i="4" s="1"/>
  <c r="O29" i="4"/>
  <c r="V29" i="4"/>
  <c r="N198" i="6"/>
  <c r="I76" i="9"/>
  <c r="C43" i="4" s="1"/>
  <c r="J76" i="9"/>
  <c r="D43" i="4" s="1"/>
  <c r="K76" i="9"/>
  <c r="E43" i="4" s="1"/>
  <c r="M76" i="9"/>
  <c r="G43" i="4" s="1"/>
  <c r="K122" i="6"/>
  <c r="S32" i="4" s="1"/>
  <c r="L122" i="6"/>
  <c r="T32" i="4" s="1"/>
  <c r="I122" i="6"/>
  <c r="Q32" i="4" s="1"/>
  <c r="M122" i="6"/>
  <c r="U32" i="4" s="1"/>
  <c r="J122" i="6"/>
  <c r="R32" i="4" s="1"/>
  <c r="N122" i="6"/>
  <c r="V32" i="4" s="1"/>
  <c r="G26" i="5"/>
  <c r="K9" i="4" s="1"/>
  <c r="F26" i="5"/>
  <c r="J9" i="4" s="1"/>
  <c r="F124" i="10"/>
  <c r="S16" i="4" s="1"/>
  <c r="G124" i="10"/>
  <c r="T16" i="4" s="1"/>
  <c r="Q29" i="4"/>
  <c r="M108" i="6"/>
  <c r="G32" i="4" s="1"/>
  <c r="N108" i="6"/>
  <c r="H32" i="4" s="1"/>
  <c r="I108" i="6"/>
  <c r="C32" i="4" s="1"/>
  <c r="K108" i="6"/>
  <c r="E32" i="4" s="1"/>
  <c r="K92" i="8"/>
  <c r="S26" i="4" s="1"/>
  <c r="L92" i="8"/>
  <c r="T26" i="4" s="1"/>
  <c r="M92" i="8"/>
  <c r="U26" i="4" s="1"/>
  <c r="N92" i="8"/>
  <c r="V26" i="4" s="1"/>
  <c r="I92" i="8"/>
  <c r="Q26" i="4" s="1"/>
  <c r="F117" i="10"/>
  <c r="L16" i="4" s="1"/>
  <c r="G117" i="10"/>
  <c r="M16" i="4" s="1"/>
  <c r="M55" i="8"/>
  <c r="N25" i="4" s="1"/>
  <c r="N55" i="8"/>
  <c r="O25" i="4" s="1"/>
  <c r="J55" i="8"/>
  <c r="K25" i="4" s="1"/>
  <c r="K55" i="8"/>
  <c r="L25" i="4" s="1"/>
  <c r="I55" i="8"/>
  <c r="J25" i="4" s="1"/>
  <c r="N205" i="6"/>
  <c r="O36" i="4" s="1"/>
  <c r="K166" i="9"/>
  <c r="E46" i="4" s="1"/>
  <c r="J166" i="9"/>
  <c r="D46" i="4" s="1"/>
  <c r="M166" i="9"/>
  <c r="G46" i="4" s="1"/>
  <c r="I166" i="9"/>
  <c r="C46" i="4" s="1"/>
  <c r="M31" i="9"/>
  <c r="U41" i="4" s="1"/>
  <c r="I31" i="9"/>
  <c r="Q41" i="4" s="1"/>
  <c r="K31" i="9"/>
  <c r="S41" i="4" s="1"/>
  <c r="L31" i="9"/>
  <c r="T41" i="4" s="1"/>
  <c r="J31" i="9"/>
  <c r="R41" i="4" s="1"/>
  <c r="F34" i="10"/>
  <c r="S13" i="4" s="1"/>
  <c r="S50" i="4" s="1"/>
  <c r="F184" i="10"/>
  <c r="L18" i="4" s="1"/>
  <c r="I113" i="9"/>
  <c r="J44" i="4" s="1"/>
  <c r="J113" i="9"/>
  <c r="K44" i="4" s="1"/>
  <c r="M113" i="9"/>
  <c r="N44" i="4" s="1"/>
  <c r="L113" i="9"/>
  <c r="M44" i="4" s="1"/>
  <c r="K113" i="9"/>
  <c r="L44" i="4" s="1"/>
  <c r="I62" i="8"/>
  <c r="Q25" i="4" s="1"/>
  <c r="K62" i="8"/>
  <c r="S25" i="4" s="1"/>
  <c r="M62" i="8"/>
  <c r="U25" i="4" s="1"/>
  <c r="N62" i="8"/>
  <c r="V25" i="4" s="1"/>
  <c r="L62" i="8"/>
  <c r="T25" i="4" s="1"/>
  <c r="L205" i="6"/>
  <c r="M36" i="4" s="1"/>
  <c r="I180" i="9"/>
  <c r="Q46" i="4" s="1"/>
  <c r="M180" i="9"/>
  <c r="U46" i="4" s="1"/>
  <c r="K180" i="9"/>
  <c r="S46" i="4" s="1"/>
  <c r="N180" i="9"/>
  <c r="V46" i="4" s="1"/>
  <c r="F157" i="10"/>
  <c r="S17" i="4" s="1"/>
  <c r="G157" i="10"/>
  <c r="T17" i="4" s="1"/>
  <c r="I17" i="9"/>
  <c r="C41" i="4" s="1"/>
  <c r="K17" i="9"/>
  <c r="E41" i="4" s="1"/>
  <c r="M17" i="9"/>
  <c r="G41" i="4" s="1"/>
  <c r="L17" i="9"/>
  <c r="F41" i="4" s="1"/>
  <c r="F63" i="5"/>
  <c r="Q10" i="4" s="1"/>
  <c r="G289" i="10"/>
  <c r="F289" i="10"/>
  <c r="F177" i="10"/>
  <c r="E18" i="4" s="1"/>
  <c r="G177" i="10"/>
  <c r="F18" i="4" s="1"/>
  <c r="I138" i="6"/>
  <c r="C33" i="4" s="1"/>
  <c r="M138" i="6"/>
  <c r="G33" i="4" s="1"/>
  <c r="J138" i="6"/>
  <c r="D33" i="4" s="1"/>
  <c r="K138" i="6"/>
  <c r="E33" i="4" s="1"/>
  <c r="L47" i="9"/>
  <c r="F42" i="4" s="1"/>
  <c r="F87" i="10"/>
  <c r="L15" i="4" s="1"/>
  <c r="K49" i="6"/>
  <c r="E30" i="4" s="1"/>
  <c r="L49" i="6"/>
  <c r="F30" i="4" s="1"/>
  <c r="M49" i="6"/>
  <c r="G30" i="4" s="1"/>
  <c r="I49" i="6"/>
  <c r="C30" i="4" s="1"/>
  <c r="N29" i="4"/>
  <c r="U29" i="4"/>
  <c r="D36" i="4"/>
  <c r="D35" i="4"/>
  <c r="K288" i="6"/>
  <c r="E38" i="4" s="1"/>
  <c r="L288" i="6"/>
  <c r="F38" i="4" s="1"/>
  <c r="I288" i="6"/>
  <c r="C38" i="4" s="1"/>
  <c r="M288" i="6"/>
  <c r="G38" i="4" s="1"/>
  <c r="I122" i="8"/>
  <c r="Q24" i="4" s="1"/>
  <c r="K122" i="8"/>
  <c r="S24" i="4" s="1"/>
  <c r="M122" i="8"/>
  <c r="U24" i="4" s="1"/>
  <c r="N122" i="8"/>
  <c r="V24" i="4" s="1"/>
  <c r="T29" i="4"/>
  <c r="F29" i="4"/>
  <c r="E29" i="4"/>
  <c r="K106" i="9"/>
  <c r="E44" i="4" s="1"/>
  <c r="L106" i="9"/>
  <c r="F44" i="4" s="1"/>
  <c r="N106" i="9"/>
  <c r="H44" i="4" s="1"/>
  <c r="I106" i="9"/>
  <c r="C44" i="4" s="1"/>
  <c r="M106" i="9"/>
  <c r="G44" i="4" s="1"/>
  <c r="K143" i="9"/>
  <c r="L45" i="4" s="1"/>
  <c r="M143" i="9"/>
  <c r="N45" i="4" s="1"/>
  <c r="N143" i="9"/>
  <c r="O45" i="4" s="1"/>
  <c r="I143" i="9"/>
  <c r="J45" i="4" s="1"/>
  <c r="L143" i="9"/>
  <c r="M45" i="4" s="1"/>
  <c r="L61" i="9"/>
  <c r="T42" i="4" s="1"/>
  <c r="K83" i="9"/>
  <c r="L43" i="4" s="1"/>
  <c r="M83" i="9"/>
  <c r="N43" i="4" s="1"/>
  <c r="N83" i="9"/>
  <c r="O43" i="4" s="1"/>
  <c r="I83" i="9"/>
  <c r="J43" i="4" s="1"/>
  <c r="F150" i="10"/>
  <c r="L17" i="4" s="1"/>
  <c r="N233" i="9"/>
  <c r="I233" i="9"/>
  <c r="M233" i="9"/>
  <c r="J233" i="9"/>
  <c r="K233" i="9"/>
  <c r="L233" i="9"/>
  <c r="F56" i="5"/>
  <c r="J10" i="4" s="1"/>
  <c r="F296" i="10"/>
  <c r="G296" i="10"/>
  <c r="F221" i="10"/>
  <c r="G221" i="10"/>
  <c r="M152" i="6"/>
  <c r="U33" i="4" s="1"/>
  <c r="N152" i="6"/>
  <c r="V33" i="4" s="1"/>
  <c r="I152" i="6"/>
  <c r="Q33" i="4" s="1"/>
  <c r="K152" i="6"/>
  <c r="S33" i="4" s="1"/>
  <c r="L152" i="6"/>
  <c r="T33" i="4" s="1"/>
  <c r="F80" i="10"/>
  <c r="E15" i="4" s="1"/>
  <c r="I108" i="8"/>
  <c r="C24" i="4" s="1"/>
  <c r="J108" i="8"/>
  <c r="D24" i="4" s="1"/>
  <c r="K108" i="8"/>
  <c r="E24" i="4" s="1"/>
  <c r="M108" i="8"/>
  <c r="G24" i="4" s="1"/>
  <c r="N108" i="8"/>
  <c r="H24" i="4" s="1"/>
  <c r="I56" i="6"/>
  <c r="J30" i="4" s="1"/>
  <c r="L56" i="6"/>
  <c r="M30" i="4" s="1"/>
  <c r="J56" i="6"/>
  <c r="K30" i="4" s="1"/>
  <c r="K56" i="6"/>
  <c r="L30" i="4" s="1"/>
  <c r="M56" i="6"/>
  <c r="N30" i="4" s="1"/>
  <c r="M29" i="4"/>
  <c r="E36" i="4"/>
  <c r="E35" i="4"/>
  <c r="F257" i="10"/>
  <c r="S19" i="4" s="1"/>
  <c r="G257" i="10"/>
  <c r="T19" i="4" s="1"/>
  <c r="H29" i="4"/>
  <c r="M19" i="8"/>
  <c r="G23" i="4" s="1"/>
  <c r="I19" i="8"/>
  <c r="C23" i="4" s="1"/>
  <c r="K19" i="8"/>
  <c r="E23" i="4" s="1"/>
  <c r="L19" i="8"/>
  <c r="F23" i="4" s="1"/>
  <c r="G50" i="10"/>
  <c r="F14" i="4" s="1"/>
  <c r="F50" i="10"/>
  <c r="E14" i="4" s="1"/>
  <c r="I302" i="6"/>
  <c r="Q38" i="4" s="1"/>
  <c r="M302" i="6"/>
  <c r="U38" i="4" s="1"/>
  <c r="L302" i="6"/>
  <c r="T38" i="4" s="1"/>
  <c r="K302" i="6"/>
  <c r="S38" i="4" s="1"/>
  <c r="I120" i="9"/>
  <c r="Q44" i="4" s="1"/>
  <c r="M120" i="9"/>
  <c r="U44" i="4" s="1"/>
  <c r="K120" i="9"/>
  <c r="S44" i="4" s="1"/>
  <c r="N120" i="9"/>
  <c r="V44" i="4" s="1"/>
  <c r="M150" i="9"/>
  <c r="U45" i="4" s="1"/>
  <c r="I150" i="9"/>
  <c r="Q45" i="4" s="1"/>
  <c r="L150" i="9"/>
  <c r="T45" i="4" s="1"/>
  <c r="K150" i="9"/>
  <c r="S45" i="4" s="1"/>
  <c r="M90" i="9"/>
  <c r="U43" i="4" s="1"/>
  <c r="N90" i="9"/>
  <c r="V43" i="4" s="1"/>
  <c r="I90" i="9"/>
  <c r="Q43" i="4" s="1"/>
  <c r="K90" i="9"/>
  <c r="S43" i="4" s="1"/>
  <c r="G29" i="4"/>
  <c r="F143" i="10"/>
  <c r="E17" i="4" s="1"/>
  <c r="G143" i="10"/>
  <c r="F17" i="4" s="1"/>
  <c r="I240" i="9"/>
  <c r="J240" i="9" s="1"/>
  <c r="M240" i="9"/>
  <c r="N240" i="9" s="1"/>
  <c r="K240" i="9"/>
  <c r="L240" i="9" s="1"/>
  <c r="F49" i="5"/>
  <c r="C10" i="4" s="1"/>
  <c r="G49" i="5"/>
  <c r="D10" i="4" s="1"/>
  <c r="F282" i="10"/>
  <c r="G282" i="10" s="1"/>
  <c r="F214" i="10"/>
  <c r="G214" i="10" s="1"/>
  <c r="I145" i="6"/>
  <c r="J33" i="4" s="1"/>
  <c r="J145" i="6"/>
  <c r="K33" i="4" s="1"/>
  <c r="M145" i="6"/>
  <c r="N33" i="4" s="1"/>
  <c r="K145" i="6"/>
  <c r="L33" i="4" s="1"/>
  <c r="F94" i="10"/>
  <c r="S15" i="4" s="1"/>
  <c r="G94" i="10"/>
  <c r="T15" i="4" s="1"/>
  <c r="M115" i="8"/>
  <c r="N24" i="4" s="1"/>
  <c r="N115" i="8"/>
  <c r="O24" i="4" s="1"/>
  <c r="J115" i="8"/>
  <c r="K24" i="4" s="1"/>
  <c r="K115" i="8"/>
  <c r="L24" i="4" s="1"/>
  <c r="I115" i="8"/>
  <c r="J24" i="4" s="1"/>
  <c r="K33" i="8"/>
  <c r="S23" i="4" s="1"/>
  <c r="L33" i="8"/>
  <c r="T23" i="4" s="1"/>
  <c r="M33" i="8"/>
  <c r="U23" i="4" s="1"/>
  <c r="N33" i="8"/>
  <c r="V23" i="4" s="1"/>
  <c r="I33" i="8"/>
  <c r="Q23" i="4" s="1"/>
  <c r="J33" i="8"/>
  <c r="R23" i="4" s="1"/>
  <c r="L29" i="4"/>
  <c r="L235" i="6"/>
  <c r="M37" i="4" s="1"/>
  <c r="N166" i="9" l="1"/>
  <c r="H46" i="4" s="1"/>
  <c r="I340" i="6"/>
  <c r="N85" i="8"/>
  <c r="O26" i="4" s="1"/>
  <c r="J339" i="6"/>
  <c r="G64" i="10"/>
  <c r="T14" i="4" s="1"/>
  <c r="U50" i="4"/>
  <c r="L115" i="8"/>
  <c r="M24" i="4" s="1"/>
  <c r="L145" i="6"/>
  <c r="M33" i="4" s="1"/>
  <c r="M334" i="6"/>
  <c r="J302" i="6"/>
  <c r="R38" i="4" s="1"/>
  <c r="N19" i="8"/>
  <c r="H23" i="4" s="1"/>
  <c r="N56" i="6"/>
  <c r="G80" i="10"/>
  <c r="F15" i="4" s="1"/>
  <c r="L83" i="9"/>
  <c r="M43" i="4" s="1"/>
  <c r="K338" i="6"/>
  <c r="L122" i="8"/>
  <c r="T24" i="4" s="1"/>
  <c r="N288" i="6"/>
  <c r="H38" i="4" s="1"/>
  <c r="G87" i="10"/>
  <c r="M15" i="4" s="1"/>
  <c r="N17" i="9"/>
  <c r="H41" i="4" s="1"/>
  <c r="L166" i="9"/>
  <c r="F46" i="4" s="1"/>
  <c r="L55" i="8"/>
  <c r="M25" i="4" s="1"/>
  <c r="L63" i="6"/>
  <c r="L85" i="8"/>
  <c r="M26" i="4" s="1"/>
  <c r="L175" i="6"/>
  <c r="M34" i="4" s="1"/>
  <c r="J136" i="9"/>
  <c r="D45" i="4" s="1"/>
  <c r="G191" i="10"/>
  <c r="T18" i="4" s="1"/>
  <c r="L173" i="9"/>
  <c r="M46" i="4" s="1"/>
  <c r="J48" i="8"/>
  <c r="D25" i="4" s="1"/>
  <c r="E13" i="4"/>
  <c r="E50" i="4" s="1"/>
  <c r="L13" i="4"/>
  <c r="L50" i="4" s="1"/>
  <c r="M340" i="6"/>
  <c r="M338" i="6"/>
  <c r="L120" i="9"/>
  <c r="T44" i="4" s="1"/>
  <c r="N302" i="6"/>
  <c r="V38" i="4" s="1"/>
  <c r="V50" i="4" s="1"/>
  <c r="J143" i="9"/>
  <c r="K45" i="4" s="1"/>
  <c r="M339" i="6"/>
  <c r="N113" i="9"/>
  <c r="O44" i="4" s="1"/>
  <c r="H36" i="4"/>
  <c r="H35" i="4"/>
  <c r="J258" i="6"/>
  <c r="F13" i="4"/>
  <c r="M13" i="4"/>
  <c r="G250" i="10"/>
  <c r="M19" i="4" s="1"/>
  <c r="J150" i="9"/>
  <c r="R45" i="4" s="1"/>
  <c r="G50" i="4"/>
  <c r="J90" i="9"/>
  <c r="R43" i="4" s="1"/>
  <c r="J120" i="9"/>
  <c r="R44" i="4" s="1"/>
  <c r="J83" i="9"/>
  <c r="K43" i="4" s="1"/>
  <c r="K334" i="6"/>
  <c r="J49" i="6"/>
  <c r="L180" i="9"/>
  <c r="T46" i="4" s="1"/>
  <c r="J62" i="8"/>
  <c r="R25" i="4" s="1"/>
  <c r="G184" i="10"/>
  <c r="M18" i="4" s="1"/>
  <c r="N31" i="9"/>
  <c r="V41" i="4" s="1"/>
  <c r="L108" i="6"/>
  <c r="J63" i="6"/>
  <c r="J85" i="8"/>
  <c r="K26" i="4" s="1"/>
  <c r="K50" i="4" s="1"/>
  <c r="J78" i="8"/>
  <c r="D26" i="4" s="1"/>
  <c r="L115" i="6"/>
  <c r="M32" i="4" s="1"/>
  <c r="N265" i="6"/>
  <c r="O35" i="4" s="1"/>
  <c r="G19" i="5"/>
  <c r="D9" i="4" s="1"/>
  <c r="G63" i="5"/>
  <c r="R10" i="4" s="1"/>
  <c r="K339" i="6"/>
  <c r="N145" i="6"/>
  <c r="O33" i="4" s="1"/>
  <c r="L90" i="9"/>
  <c r="T43" i="4" s="1"/>
  <c r="L108" i="8"/>
  <c r="F24" i="4" s="1"/>
  <c r="J152" i="6"/>
  <c r="R33" i="4" s="1"/>
  <c r="G56" i="5"/>
  <c r="K10" i="4" s="1"/>
  <c r="G150" i="10"/>
  <c r="M17" i="4" s="1"/>
  <c r="J106" i="9"/>
  <c r="D44" i="4" s="1"/>
  <c r="L334" i="6"/>
  <c r="J288" i="6"/>
  <c r="D38" i="4" s="1"/>
  <c r="N138" i="6"/>
  <c r="H33" i="4" s="1"/>
  <c r="J17" i="9"/>
  <c r="D41" i="4" s="1"/>
  <c r="J180" i="9"/>
  <c r="R46" i="4" s="1"/>
  <c r="J92" i="8"/>
  <c r="R26" i="4" s="1"/>
  <c r="J108" i="6"/>
  <c r="D32" i="4" s="1"/>
  <c r="J50" i="4"/>
  <c r="L76" i="9"/>
  <c r="F43" i="4" s="1"/>
  <c r="N340" i="6"/>
  <c r="N272" i="6"/>
  <c r="V35" i="4" s="1"/>
  <c r="G57" i="10"/>
  <c r="M14" i="4" s="1"/>
  <c r="K340" i="6"/>
  <c r="L78" i="8"/>
  <c r="F26" i="4" s="1"/>
  <c r="N24" i="9"/>
  <c r="O41" i="4" s="1"/>
  <c r="J173" i="9"/>
  <c r="K46" i="4" s="1"/>
  <c r="L265" i="6"/>
  <c r="M35" i="4" s="1"/>
  <c r="C50" i="4"/>
  <c r="N150" i="9"/>
  <c r="V45" i="4" s="1"/>
  <c r="J19" i="8"/>
  <c r="D23" i="4" s="1"/>
  <c r="J122" i="8"/>
  <c r="R24" i="4" s="1"/>
  <c r="N49" i="6"/>
  <c r="L138" i="6"/>
  <c r="F33" i="4" s="1"/>
  <c r="G34" i="10"/>
  <c r="T13" i="4" s="1"/>
  <c r="N76" i="9"/>
  <c r="H43" i="4" s="1"/>
  <c r="I334" i="6"/>
  <c r="N175" i="6"/>
  <c r="O34" i="4" s="1"/>
  <c r="N48" i="8"/>
  <c r="H25" i="4" s="1"/>
  <c r="N50" i="4"/>
  <c r="Q50" i="4"/>
  <c r="D30" i="4" l="1"/>
  <c r="J334" i="6"/>
  <c r="J338" i="6"/>
  <c r="O338" i="6" s="1"/>
  <c r="T30" i="4"/>
  <c r="T50" i="4" s="1"/>
  <c r="S51" i="4" s="1"/>
  <c r="L340" i="6"/>
  <c r="U51" i="4"/>
  <c r="F50" i="4"/>
  <c r="E51" i="4" s="1"/>
  <c r="O340" i="6"/>
  <c r="R30" i="4"/>
  <c r="R50" i="4" s="1"/>
  <c r="Q51" i="4" s="1"/>
  <c r="J340" i="6"/>
  <c r="O30" i="4"/>
  <c r="O50" i="4" s="1"/>
  <c r="N51" i="4" s="1"/>
  <c r="N339" i="6"/>
  <c r="F32" i="4"/>
  <c r="L338" i="6"/>
  <c r="L339" i="6"/>
  <c r="O339" i="6" s="1"/>
  <c r="D50" i="4"/>
  <c r="C51" i="4" s="1"/>
  <c r="H30" i="4"/>
  <c r="H50" i="4" s="1"/>
  <c r="G51" i="4" s="1"/>
  <c r="N334" i="6"/>
  <c r="N338" i="6"/>
  <c r="M50" i="4"/>
  <c r="L51" i="4" s="1"/>
  <c r="J51" i="4"/>
</calcChain>
</file>

<file path=xl/sharedStrings.xml><?xml version="1.0" encoding="utf-8"?>
<sst xmlns="http://schemas.openxmlformats.org/spreadsheetml/2006/main" count="1348" uniqueCount="181">
  <si>
    <t>Contractors</t>
  </si>
  <si>
    <t>Consultants</t>
  </si>
  <si>
    <t xml:space="preserve"> </t>
  </si>
  <si>
    <t xml:space="preserve">Contractors </t>
  </si>
  <si>
    <t>Headcount</t>
  </si>
  <si>
    <t>Dollars</t>
  </si>
  <si>
    <t>Total Team</t>
  </si>
  <si>
    <t xml:space="preserve">Total </t>
  </si>
  <si>
    <t>Total</t>
  </si>
  <si>
    <t>Other Discretionary Items</t>
  </si>
  <si>
    <t>Impacts With Discretionary Cuts</t>
  </si>
  <si>
    <t>Freight Markets</t>
  </si>
  <si>
    <t>Employees</t>
  </si>
  <si>
    <t>Savings</t>
  </si>
  <si>
    <t>None</t>
  </si>
  <si>
    <t>Delay in achieving back office op. efficiency</t>
  </si>
  <si>
    <t>Equity Markets</t>
  </si>
  <si>
    <t>Approximate Savings</t>
  </si>
  <si>
    <t>Int / FX</t>
  </si>
  <si>
    <t>Thunderball (Coal, Crude, Products)</t>
  </si>
  <si>
    <t>Houston</t>
  </si>
  <si>
    <t>London</t>
  </si>
  <si>
    <t>Weather</t>
  </si>
  <si>
    <t>Total EGM</t>
  </si>
  <si>
    <t xml:space="preserve">Total EIM </t>
  </si>
  <si>
    <t>Total EIM / EGM</t>
  </si>
  <si>
    <t>Schedule delays in capital deliveries where cuts are the most severe</t>
  </si>
  <si>
    <t>Business sponsors for these areas will not be happy</t>
  </si>
  <si>
    <t>Slower delivery of EDI. Slower op efficiency.</t>
  </si>
  <si>
    <t>Significant delays in schedules for capital projects where cuts are the most severe</t>
  </si>
  <si>
    <t>Business sponsors won't be happy.</t>
  </si>
  <si>
    <t>GAS</t>
  </si>
  <si>
    <t>POWER</t>
  </si>
  <si>
    <t>Total ENA</t>
  </si>
  <si>
    <t>DBA's</t>
  </si>
  <si>
    <t>Architecture</t>
  </si>
  <si>
    <t>Global Valuation</t>
  </si>
  <si>
    <t>MKM</t>
  </si>
  <si>
    <t>RAC</t>
  </si>
  <si>
    <t>Business Analaysts</t>
  </si>
  <si>
    <t>QA / Testers</t>
  </si>
  <si>
    <t>Global Data</t>
  </si>
  <si>
    <t>Total Enterprise Frameworks</t>
  </si>
  <si>
    <t>Delay in implementing several significant functionality enhancements</t>
  </si>
  <si>
    <t>Delay in integrating EES into EWS</t>
  </si>
  <si>
    <t>Delay in implementing several significant performance improvements</t>
  </si>
  <si>
    <t>Some degradation in support levels</t>
  </si>
  <si>
    <t>DCAF</t>
  </si>
  <si>
    <t>Delay in implementing confirmations for Global products and Industrial markets</t>
  </si>
  <si>
    <t>EGM Back Office</t>
  </si>
  <si>
    <t>Schedule delays in capital deliveries</t>
  </si>
  <si>
    <t>Loss of accumulated business knowledge</t>
  </si>
  <si>
    <t>TOTALS</t>
  </si>
  <si>
    <t>EGM/EIM</t>
  </si>
  <si>
    <t>ENA</t>
  </si>
  <si>
    <t>Enterprise Frameworks</t>
  </si>
  <si>
    <t>Notes</t>
  </si>
  <si>
    <t>Business Analysts</t>
  </si>
  <si>
    <t>Global Val</t>
  </si>
  <si>
    <t>Gas</t>
  </si>
  <si>
    <t>Power</t>
  </si>
  <si>
    <t>Thunderball - Houston</t>
  </si>
  <si>
    <t>Thunderball - London</t>
  </si>
  <si>
    <t>Wks</t>
  </si>
  <si>
    <t>Hours</t>
  </si>
  <si>
    <t>Impacts</t>
  </si>
  <si>
    <t>Mtce carries on</t>
  </si>
  <si>
    <t>Consolidate Gas System - Physical Continues</t>
  </si>
  <si>
    <t xml:space="preserve">Consolidate Gas System - Financial delayed </t>
  </si>
  <si>
    <t>Only mtce of existing software continues</t>
  </si>
  <si>
    <t>Small Enhancements</t>
  </si>
  <si>
    <t>Basic break / Fix</t>
  </si>
  <si>
    <t>Full activity for entering up-coming markets</t>
  </si>
  <si>
    <t>Assuming EGM was using GV</t>
  </si>
  <si>
    <t>If EGM stopped using GV</t>
  </si>
  <si>
    <t xml:space="preserve">Slowly scaling with more systems coming on line </t>
  </si>
  <si>
    <t>Cost effective</t>
  </si>
  <si>
    <t>Lose DB Architecture Group</t>
  </si>
  <si>
    <t>Lose Night Cover</t>
  </si>
  <si>
    <t>Lose EGM specfic support</t>
  </si>
  <si>
    <t>Lose Horizontals Specific support</t>
  </si>
  <si>
    <t>Merge DBA/DA lose 20%</t>
  </si>
  <si>
    <t>Reduce SQL support</t>
  </si>
  <si>
    <t>Strategic Communications</t>
  </si>
  <si>
    <t>Lose all BA's</t>
  </si>
  <si>
    <t>Lose 80 % BA's</t>
  </si>
  <si>
    <t>Lose 50% BA's</t>
  </si>
  <si>
    <t>Project Control</t>
  </si>
  <si>
    <t>Merge MKM and Production Component Support</t>
  </si>
  <si>
    <t>Research &amp; Development</t>
  </si>
  <si>
    <t>Decomission Drive Train</t>
  </si>
  <si>
    <t>Retain good technical staff</t>
  </si>
  <si>
    <t>Merge into Architecture group, take key people</t>
  </si>
  <si>
    <t>Lose 3D stuff</t>
  </si>
  <si>
    <t>Lose ALL web-conversion</t>
  </si>
  <si>
    <t>Lose newer team members from Analytics</t>
  </si>
  <si>
    <t>Lose some web-conversion</t>
  </si>
  <si>
    <t>Intranet</t>
  </si>
  <si>
    <t>Graphic Design</t>
  </si>
  <si>
    <t>CRM, CM</t>
  </si>
  <si>
    <t>Global Finance</t>
  </si>
  <si>
    <t>LiveLink / iRIMS</t>
  </si>
  <si>
    <t>Enterprise Portal</t>
  </si>
  <si>
    <t>SAP</t>
  </si>
  <si>
    <t>Matrix HRIS</t>
  </si>
  <si>
    <t>Corporate Systems</t>
  </si>
  <si>
    <t>Livelink / iRIMS</t>
  </si>
  <si>
    <t>Total Corporate Systems</t>
  </si>
  <si>
    <t>BackOffice</t>
  </si>
  <si>
    <t>Both Consolidations halted….</t>
  </si>
  <si>
    <t>No prep for markets</t>
  </si>
  <si>
    <t>Break fix</t>
  </si>
  <si>
    <t>Slow work on scalability.</t>
  </si>
  <si>
    <t>Scenario 3</t>
  </si>
  <si>
    <t>Scenario 2</t>
  </si>
  <si>
    <t xml:space="preserve">Current </t>
  </si>
  <si>
    <t>"Lights Out"</t>
  </si>
  <si>
    <t>Current Team</t>
  </si>
  <si>
    <t>Note - Potnential for redeploying Moneypenny staff in EIM (if EIM continues development)</t>
  </si>
  <si>
    <t>Note - Scenarios 1 and 2 call for a halt to Q development in London.</t>
  </si>
  <si>
    <t>Scenario 1 and 2, no purchase of Yantra hardware</t>
  </si>
  <si>
    <t>Scenario 1 and 2, no purchase of MP hardware</t>
  </si>
  <si>
    <t>Q development stopped</t>
  </si>
  <si>
    <t>Coal Tracker dependent on International Coal sponsorship</t>
  </si>
  <si>
    <t>No contractors, reduced headcount</t>
  </si>
  <si>
    <t xml:space="preserve">Moneypenny development stopped. </t>
  </si>
  <si>
    <t>Maintenance &amp; Support while business winds down</t>
  </si>
  <si>
    <t>No contractors</t>
  </si>
  <si>
    <t>Scenario 1</t>
  </si>
  <si>
    <t>%c Cap</t>
  </si>
  <si>
    <t>$Cap</t>
  </si>
  <si>
    <t>$Exp</t>
  </si>
  <si>
    <t>Director</t>
  </si>
  <si>
    <t>Manager</t>
  </si>
  <si>
    <t>Developer</t>
  </si>
  <si>
    <t>Contractor</t>
  </si>
  <si>
    <t>Consultant</t>
  </si>
  <si>
    <t>1 Director, 9 developers</t>
  </si>
  <si>
    <t>1 Director, 14 developers</t>
  </si>
  <si>
    <t>1 Director, 23 developers, 8 consultants</t>
  </si>
  <si>
    <t>1 Manager, 4 developers</t>
  </si>
  <si>
    <t>1 Manager, 7 developers</t>
  </si>
  <si>
    <t>1 Manager, 11 developers</t>
  </si>
  <si>
    <t>4 developers</t>
  </si>
  <si>
    <t>6 developers</t>
  </si>
  <si>
    <t>8 developers</t>
  </si>
  <si>
    <t>1 Manager, 5 developers</t>
  </si>
  <si>
    <t>1 Director, 2 Managers, 9 developers</t>
  </si>
  <si>
    <t>1 Director, 3 Managers, 15 developers</t>
  </si>
  <si>
    <t>2 Managers, 12 developers</t>
  </si>
  <si>
    <t>1 Manager, 2 developers</t>
  </si>
  <si>
    <t>1 Manager, 9 developers</t>
  </si>
  <si>
    <t>Cap</t>
  </si>
  <si>
    <t>Exp</t>
  </si>
  <si>
    <t>$Savings</t>
  </si>
  <si>
    <t>EGM</t>
  </si>
  <si>
    <t>EIM</t>
  </si>
  <si>
    <t>$ENA Saving</t>
  </si>
  <si>
    <t>$EGM Saving</t>
  </si>
  <si>
    <t>$EIM Saving</t>
  </si>
  <si>
    <t xml:space="preserve">Check </t>
  </si>
  <si>
    <t xml:space="preserve">EA Mid-Back Office </t>
  </si>
  <si>
    <t xml:space="preserve">EIM Back Office </t>
  </si>
  <si>
    <t>RATES</t>
  </si>
  <si>
    <t>Strategic Comm</t>
  </si>
  <si>
    <t>HC</t>
  </si>
  <si>
    <t>Employee</t>
  </si>
  <si>
    <t xml:space="preserve">Scale </t>
  </si>
  <si>
    <t>Assumes ramp down in new dev in latter half of year</t>
  </si>
  <si>
    <t>Cont/consu based on budget plan</t>
  </si>
  <si>
    <t>Employee based on actual today</t>
  </si>
  <si>
    <t>EA Back Office</t>
  </si>
  <si>
    <t>EIM Back Office</t>
  </si>
  <si>
    <t>Mid-Back Office</t>
  </si>
  <si>
    <t xml:space="preserve">ENA </t>
  </si>
  <si>
    <t>EGM / EIM</t>
  </si>
  <si>
    <t>Total Back office</t>
  </si>
  <si>
    <t>No DCAF Rewrite</t>
  </si>
  <si>
    <t>Support EA</t>
  </si>
  <si>
    <t>Support EA and EGM</t>
  </si>
  <si>
    <t xml:space="preserve">Support 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</si>
</sst>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74" formatCode="&quot;$&quot;#,##0.0_);[Red]\(&quot;$&quot;#,##0.0\)"/>
    <numFmt numFmtId="176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6" fontId="0" fillId="0" borderId="0" xfId="0" applyNumberForma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3" borderId="0" xfId="0" applyFill="1"/>
    <xf numFmtId="6" fontId="2" fillId="0" borderId="0" xfId="0" applyNumberFormat="1" applyFont="1"/>
    <xf numFmtId="0" fontId="0" fillId="0" borderId="0" xfId="0" applyFill="1"/>
    <xf numFmtId="167" fontId="0" fillId="0" borderId="0" xfId="1" applyNumberFormat="1" applyFont="1"/>
    <xf numFmtId="167" fontId="0" fillId="2" borderId="0" xfId="1" applyNumberFormat="1" applyFont="1" applyFill="1"/>
    <xf numFmtId="167" fontId="2" fillId="0" borderId="0" xfId="1" applyNumberFormat="1" applyFont="1"/>
    <xf numFmtId="167" fontId="2" fillId="0" borderId="0" xfId="0" applyNumberFormat="1" applyFont="1"/>
    <xf numFmtId="0" fontId="4" fillId="0" borderId="0" xfId="0" applyFont="1"/>
    <xf numFmtId="0" fontId="5" fillId="0" borderId="0" xfId="0" applyFont="1"/>
    <xf numFmtId="9" fontId="0" fillId="0" borderId="0" xfId="3" applyFont="1"/>
    <xf numFmtId="9" fontId="0" fillId="2" borderId="0" xfId="3" applyFont="1" applyFill="1"/>
    <xf numFmtId="9" fontId="2" fillId="0" borderId="0" xfId="3" applyFont="1"/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74" fontId="0" fillId="0" borderId="0" xfId="0" applyNumberFormat="1"/>
    <xf numFmtId="0" fontId="0" fillId="4" borderId="0" xfId="0" applyFill="1"/>
    <xf numFmtId="0" fontId="0" fillId="5" borderId="0" xfId="0" applyFill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76" fontId="0" fillId="0" borderId="0" xfId="1" applyNumberFormat="1" applyFont="1"/>
    <xf numFmtId="176" fontId="2" fillId="0" borderId="0" xfId="1" applyNumberFormat="1" applyFont="1"/>
    <xf numFmtId="1" fontId="2" fillId="5" borderId="2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NumberFormat="1" applyFont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0" xfId="1" applyNumberFormat="1" applyAlignment="1">
      <alignment horizontal="center"/>
    </xf>
    <xf numFmtId="176" fontId="1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2" fillId="6" borderId="0" xfId="1" applyNumberFormat="1" applyFont="1" applyFill="1"/>
    <xf numFmtId="1" fontId="2" fillId="6" borderId="0" xfId="1" applyNumberFormat="1" applyFont="1" applyFill="1" applyAlignment="1">
      <alignment horizontal="center"/>
    </xf>
    <xf numFmtId="167" fontId="2" fillId="6" borderId="0" xfId="1" applyNumberFormat="1" applyFont="1" applyFill="1" applyAlignment="1">
      <alignment horizontal="center"/>
    </xf>
    <xf numFmtId="167" fontId="0" fillId="6" borderId="0" xfId="1" applyNumberFormat="1" applyFont="1" applyFill="1" applyAlignment="1">
      <alignment horizontal="center"/>
    </xf>
    <xf numFmtId="167" fontId="0" fillId="6" borderId="0" xfId="1" applyNumberFormat="1" applyFont="1" applyFill="1"/>
    <xf numFmtId="176" fontId="2" fillId="6" borderId="0" xfId="1" applyNumberFormat="1" applyFont="1" applyFill="1"/>
    <xf numFmtId="176" fontId="0" fillId="6" borderId="0" xfId="1" applyNumberFormat="1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right"/>
    </xf>
    <xf numFmtId="6" fontId="0" fillId="0" borderId="0" xfId="0" applyNumberFormat="1" applyAlignment="1">
      <alignment horizontal="right"/>
    </xf>
    <xf numFmtId="165" fontId="6" fillId="5" borderId="0" xfId="2" applyNumberFormat="1" applyFont="1" applyFill="1" applyAlignment="1">
      <alignment horizontal="center"/>
    </xf>
    <xf numFmtId="167" fontId="6" fillId="5" borderId="0" xfId="1" applyNumberFormat="1" applyFont="1" applyFill="1" applyAlignment="1">
      <alignment horizontal="center"/>
    </xf>
    <xf numFmtId="167" fontId="6" fillId="7" borderId="0" xfId="1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76" fontId="2" fillId="0" borderId="1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43" fontId="1" fillId="0" borderId="0" xfId="1" applyNumberFormat="1" applyAlignment="1">
      <alignment horizontal="center"/>
    </xf>
    <xf numFmtId="43" fontId="2" fillId="6" borderId="0" xfId="1" applyNumberFormat="1" applyFont="1" applyFill="1" applyAlignment="1">
      <alignment horizontal="center"/>
    </xf>
    <xf numFmtId="43" fontId="1" fillId="6" borderId="0" xfId="1" applyNumberFormat="1" applyFill="1" applyAlignment="1">
      <alignment horizontal="center"/>
    </xf>
    <xf numFmtId="43" fontId="0" fillId="6" borderId="0" xfId="1" applyNumberFormat="1" applyFont="1" applyFill="1" applyAlignment="1">
      <alignment horizontal="center"/>
    </xf>
    <xf numFmtId="43" fontId="1" fillId="0" borderId="0" xfId="1" applyNumberFormat="1" applyFont="1" applyAlignment="1">
      <alignment horizontal="center"/>
    </xf>
    <xf numFmtId="1" fontId="6" fillId="5" borderId="0" xfId="2" applyNumberFormat="1" applyFont="1" applyFill="1" applyAlignment="1">
      <alignment horizontal="center"/>
    </xf>
    <xf numFmtId="176" fontId="2" fillId="0" borderId="1" xfId="1" applyNumberFormat="1" applyFont="1" applyBorder="1" applyAlignment="1">
      <alignment horizontal="center"/>
    </xf>
    <xf numFmtId="167" fontId="6" fillId="0" borderId="0" xfId="1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429"/>
  <sheetViews>
    <sheetView tabSelected="1" zoomScaleNormal="100" workbookViewId="0">
      <selection activeCell="E23" sqref="E23"/>
    </sheetView>
  </sheetViews>
  <sheetFormatPr defaultRowHeight="12.75" x14ac:dyDescent="0.2"/>
  <cols>
    <col min="1" max="1" width="14.140625" customWidth="1"/>
    <col min="2" max="2" width="6" style="56" customWidth="1"/>
    <col min="3" max="4" width="6" style="30" customWidth="1"/>
    <col min="5" max="5" width="6.85546875" style="30" customWidth="1"/>
    <col min="6" max="6" width="6" style="30" customWidth="1"/>
    <col min="7" max="7" width="6" style="31" customWidth="1"/>
    <col min="8" max="8" width="6" style="30" customWidth="1"/>
    <col min="9" max="9" width="6" style="56" customWidth="1"/>
    <col min="10" max="11" width="6" style="30" customWidth="1"/>
    <col min="12" max="12" width="6.5703125" style="30" customWidth="1"/>
    <col min="13" max="15" width="6" style="30" customWidth="1"/>
    <col min="16" max="16" width="6" style="56" customWidth="1"/>
    <col min="17" max="22" width="6" style="30" customWidth="1"/>
  </cols>
  <sheetData>
    <row r="1" spans="1:22" ht="18" x14ac:dyDescent="0.25">
      <c r="A1" s="15" t="s">
        <v>13</v>
      </c>
    </row>
    <row r="2" spans="1:22" x14ac:dyDescent="0.2">
      <c r="A2" s="22"/>
      <c r="B2" s="32" t="s">
        <v>135</v>
      </c>
      <c r="C2" s="25"/>
      <c r="D2" s="25" t="s">
        <v>136</v>
      </c>
      <c r="E2" s="25"/>
      <c r="F2" s="25" t="s">
        <v>166</v>
      </c>
      <c r="G2" s="25" t="s">
        <v>63</v>
      </c>
      <c r="H2" s="25" t="s">
        <v>64</v>
      </c>
      <c r="J2" s="68" t="s">
        <v>167</v>
      </c>
      <c r="K2" s="68"/>
    </row>
    <row r="3" spans="1:22" x14ac:dyDescent="0.2">
      <c r="A3" s="23" t="s">
        <v>163</v>
      </c>
      <c r="B3" s="65">
        <v>160</v>
      </c>
      <c r="C3" s="53"/>
      <c r="D3" s="53">
        <v>230</v>
      </c>
      <c r="E3" s="53"/>
      <c r="F3" s="53">
        <f>128882/2080</f>
        <v>61.962499999999999</v>
      </c>
      <c r="G3" s="54">
        <v>52</v>
      </c>
      <c r="H3" s="55">
        <f>TimeRemaining*40</f>
        <v>2080</v>
      </c>
      <c r="I3" s="57"/>
      <c r="J3" s="67">
        <v>1000000</v>
      </c>
      <c r="K3" s="67"/>
      <c r="L3" s="20"/>
    </row>
    <row r="4" spans="1:22" ht="18" x14ac:dyDescent="0.25">
      <c r="B4" s="33"/>
      <c r="C4" s="34"/>
      <c r="D4" s="34"/>
      <c r="E4" s="34"/>
      <c r="F4" s="34"/>
      <c r="G4" s="30"/>
      <c r="J4" s="35"/>
      <c r="K4" s="35"/>
      <c r="L4" s="35"/>
      <c r="N4" s="35"/>
    </row>
    <row r="5" spans="1:22" s="9" customFormat="1" x14ac:dyDescent="0.2">
      <c r="B5" s="69" t="s">
        <v>128</v>
      </c>
      <c r="C5" s="70"/>
      <c r="D5" s="70"/>
      <c r="E5" s="70"/>
      <c r="F5" s="70"/>
      <c r="G5" s="70"/>
      <c r="H5" s="71"/>
      <c r="I5" s="69" t="s">
        <v>114</v>
      </c>
      <c r="J5" s="70"/>
      <c r="K5" s="70"/>
      <c r="L5" s="70"/>
      <c r="M5" s="70"/>
      <c r="N5" s="70"/>
      <c r="O5" s="71"/>
      <c r="P5" s="69" t="s">
        <v>113</v>
      </c>
      <c r="Q5" s="70"/>
      <c r="R5" s="70"/>
      <c r="S5" s="70"/>
      <c r="T5" s="70"/>
      <c r="U5" s="70"/>
      <c r="V5" s="71"/>
    </row>
    <row r="6" spans="1:22" s="9" customFormat="1" ht="12.75" customHeight="1" x14ac:dyDescent="0.25">
      <c r="A6" s="15"/>
      <c r="B6" s="28"/>
      <c r="C6" s="69" t="s">
        <v>54</v>
      </c>
      <c r="D6" s="71"/>
      <c r="E6" s="69" t="s">
        <v>155</v>
      </c>
      <c r="F6" s="71"/>
      <c r="G6" s="69" t="s">
        <v>156</v>
      </c>
      <c r="H6" s="71"/>
      <c r="I6" s="28"/>
      <c r="J6" s="69" t="s">
        <v>54</v>
      </c>
      <c r="K6" s="71"/>
      <c r="L6" s="69" t="s">
        <v>155</v>
      </c>
      <c r="M6" s="71"/>
      <c r="N6" s="69" t="s">
        <v>156</v>
      </c>
      <c r="O6" s="71"/>
      <c r="P6" s="28"/>
      <c r="Q6" s="69" t="s">
        <v>54</v>
      </c>
      <c r="R6" s="71"/>
      <c r="S6" s="69" t="s">
        <v>155</v>
      </c>
      <c r="T6" s="71"/>
      <c r="U6" s="69" t="s">
        <v>156</v>
      </c>
      <c r="V6" s="71"/>
    </row>
    <row r="7" spans="1:22" s="9" customFormat="1" x14ac:dyDescent="0.2">
      <c r="B7" s="29" t="s">
        <v>165</v>
      </c>
      <c r="C7" s="24" t="s">
        <v>152</v>
      </c>
      <c r="D7" s="24" t="s">
        <v>153</v>
      </c>
      <c r="E7" s="24" t="s">
        <v>152</v>
      </c>
      <c r="F7" s="24" t="s">
        <v>153</v>
      </c>
      <c r="G7" s="24" t="s">
        <v>152</v>
      </c>
      <c r="H7" s="24" t="s">
        <v>153</v>
      </c>
      <c r="I7" s="29" t="s">
        <v>165</v>
      </c>
      <c r="J7" s="24" t="s">
        <v>152</v>
      </c>
      <c r="K7" s="24" t="s">
        <v>153</v>
      </c>
      <c r="L7" s="24" t="s">
        <v>152</v>
      </c>
      <c r="M7" s="24" t="s">
        <v>153</v>
      </c>
      <c r="N7" s="24" t="s">
        <v>152</v>
      </c>
      <c r="O7" s="24" t="s">
        <v>153</v>
      </c>
      <c r="P7" s="29" t="s">
        <v>165</v>
      </c>
      <c r="Q7" s="24" t="s">
        <v>152</v>
      </c>
      <c r="R7" s="24" t="s">
        <v>153</v>
      </c>
      <c r="S7" s="24" t="s">
        <v>152</v>
      </c>
      <c r="T7" s="24" t="s">
        <v>153</v>
      </c>
      <c r="U7" s="24" t="s">
        <v>152</v>
      </c>
      <c r="V7" s="24" t="s">
        <v>153</v>
      </c>
    </row>
    <row r="8" spans="1:22" s="46" customFormat="1" x14ac:dyDescent="0.2">
      <c r="A8" s="42" t="s">
        <v>54</v>
      </c>
      <c r="B8" s="43"/>
      <c r="C8" s="44"/>
      <c r="D8" s="44"/>
      <c r="E8" s="44"/>
      <c r="F8" s="44"/>
      <c r="G8" s="44"/>
      <c r="H8" s="44"/>
      <c r="I8" s="43"/>
      <c r="J8" s="44"/>
      <c r="K8" s="44"/>
      <c r="L8" s="44"/>
      <c r="M8" s="44"/>
      <c r="N8" s="45"/>
      <c r="O8" s="45"/>
      <c r="P8" s="43"/>
      <c r="Q8" s="45"/>
      <c r="R8" s="45"/>
      <c r="S8" s="45"/>
      <c r="T8" s="45"/>
      <c r="U8" s="45"/>
      <c r="V8" s="45"/>
    </row>
    <row r="9" spans="1:22" s="26" customFormat="1" x14ac:dyDescent="0.2">
      <c r="A9" s="26" t="s">
        <v>59</v>
      </c>
      <c r="B9" s="39">
        <f>ENA!C19</f>
        <v>55</v>
      </c>
      <c r="C9" s="59">
        <f>ENA!F19/Scale</f>
        <v>8.6300863999999997</v>
      </c>
      <c r="D9" s="59">
        <f>ENA!G19/Scale</f>
        <v>2.1575215999999995</v>
      </c>
      <c r="E9" s="59"/>
      <c r="F9" s="59"/>
      <c r="G9" s="60"/>
      <c r="H9" s="60"/>
      <c r="I9" s="39">
        <f>ENA!C26</f>
        <v>44</v>
      </c>
      <c r="J9" s="60">
        <f>ENA!F26/Scale</f>
        <v>7.4959248000000009</v>
      </c>
      <c r="K9" s="60">
        <f>ENA!G26/Scale</f>
        <v>1.8739811999999993</v>
      </c>
      <c r="L9" s="60"/>
      <c r="M9" s="60"/>
      <c r="N9" s="59"/>
      <c r="O9" s="59"/>
      <c r="P9" s="39">
        <f>ENA!C33</f>
        <v>32</v>
      </c>
      <c r="Q9" s="59">
        <f>ENA!F33/Scale</f>
        <v>3.9116610000000001</v>
      </c>
      <c r="R9" s="59">
        <f>ENA!G33/Scale</f>
        <v>3.9116610000000001</v>
      </c>
      <c r="S9" s="59"/>
      <c r="T9" s="59"/>
      <c r="U9" s="59"/>
      <c r="V9" s="59"/>
    </row>
    <row r="10" spans="1:22" s="26" customFormat="1" x14ac:dyDescent="0.2">
      <c r="A10" s="26" t="s">
        <v>60</v>
      </c>
      <c r="B10" s="39">
        <f>ENA!C49</f>
        <v>50</v>
      </c>
      <c r="C10" s="59">
        <f>ENA!F49/Scale</f>
        <v>7.4855039999999997</v>
      </c>
      <c r="D10" s="59">
        <f>ENA!G49/Scale</f>
        <v>1.8713759999999999</v>
      </c>
      <c r="E10" s="59"/>
      <c r="F10" s="59"/>
      <c r="G10" s="60"/>
      <c r="H10" s="60"/>
      <c r="I10" s="39">
        <f>ENA!C56</f>
        <v>35</v>
      </c>
      <c r="J10" s="60">
        <f>ENA!F56/Scale</f>
        <v>5.9389200000000004</v>
      </c>
      <c r="K10" s="60">
        <f>ENA!G56/Scale</f>
        <v>1.4847300000000001</v>
      </c>
      <c r="L10" s="60"/>
      <c r="M10" s="60"/>
      <c r="N10" s="59"/>
      <c r="O10" s="59"/>
      <c r="P10" s="39">
        <f>ENA!C63</f>
        <v>7</v>
      </c>
      <c r="Q10" s="59">
        <f>ENA!F63/Scale</f>
        <v>1.3832</v>
      </c>
      <c r="R10" s="59">
        <f>ENA!G63/Scale</f>
        <v>1.3832</v>
      </c>
      <c r="S10" s="59"/>
      <c r="T10" s="59"/>
      <c r="U10" s="59"/>
      <c r="V10" s="59"/>
    </row>
    <row r="11" spans="1:22" s="26" customFormat="1" x14ac:dyDescent="0.2">
      <c r="B11" s="39"/>
      <c r="C11" s="59"/>
      <c r="D11" s="59"/>
      <c r="E11" s="59"/>
      <c r="F11" s="59"/>
      <c r="G11" s="60"/>
      <c r="H11" s="60"/>
      <c r="I11" s="39"/>
      <c r="J11" s="60"/>
      <c r="K11" s="60"/>
      <c r="L11" s="60"/>
      <c r="M11" s="60"/>
      <c r="N11" s="59"/>
      <c r="O11" s="59"/>
      <c r="P11" s="39"/>
      <c r="Q11" s="59"/>
      <c r="R11" s="59"/>
      <c r="S11" s="59"/>
      <c r="T11" s="59"/>
      <c r="U11" s="59"/>
      <c r="V11" s="59"/>
    </row>
    <row r="12" spans="1:22" s="48" customFormat="1" x14ac:dyDescent="0.2">
      <c r="A12" s="47" t="s">
        <v>53</v>
      </c>
      <c r="B12" s="43"/>
      <c r="C12" s="61"/>
      <c r="D12" s="61"/>
      <c r="E12" s="61"/>
      <c r="F12" s="61"/>
      <c r="G12" s="62" t="s">
        <v>2</v>
      </c>
      <c r="H12" s="62"/>
      <c r="I12" s="43"/>
      <c r="J12" s="62" t="s">
        <v>2</v>
      </c>
      <c r="K12" s="62"/>
      <c r="L12" s="62"/>
      <c r="M12" s="62"/>
      <c r="N12" s="63"/>
      <c r="O12" s="63"/>
      <c r="P12" s="43"/>
      <c r="Q12" s="63"/>
      <c r="R12" s="63"/>
      <c r="S12" s="63"/>
      <c r="T12" s="63"/>
      <c r="U12" s="63"/>
      <c r="V12" s="63"/>
    </row>
    <row r="13" spans="1:22" s="26" customFormat="1" x14ac:dyDescent="0.2">
      <c r="A13" s="26" t="s">
        <v>11</v>
      </c>
      <c r="B13" s="39">
        <f>'EGM-EIM'!C20</f>
        <v>27</v>
      </c>
      <c r="C13" s="59"/>
      <c r="D13" s="59"/>
      <c r="E13" s="59">
        <f>'EGM-EIM'!F20/Scale</f>
        <v>7.4208160000000003</v>
      </c>
      <c r="F13" s="59">
        <f>'EGM-EIM'!G20/Scale</f>
        <v>1.8552040000000001</v>
      </c>
      <c r="G13" s="60"/>
      <c r="H13" s="60"/>
      <c r="I13" s="39">
        <f>'EGM-EIM'!C27</f>
        <v>22</v>
      </c>
      <c r="J13" s="60"/>
      <c r="K13" s="60"/>
      <c r="L13" s="60">
        <f>'EGM-EIM'!F20/Scale</f>
        <v>7.4208160000000003</v>
      </c>
      <c r="M13" s="60">
        <f>'EGM-EIM'!G20/Scale</f>
        <v>1.8552040000000001</v>
      </c>
      <c r="N13" s="59"/>
      <c r="O13" s="59"/>
      <c r="P13" s="39">
        <f>'EGM-EIM'!C34</f>
        <v>5</v>
      </c>
      <c r="Q13" s="59"/>
      <c r="R13" s="59"/>
      <c r="S13" s="59">
        <f>'EGM-EIM'!F34/Scale</f>
        <v>2.9155776000000002</v>
      </c>
      <c r="T13" s="59">
        <f>'EGM-EIM'!G34/Scale</f>
        <v>0.72889439999999994</v>
      </c>
      <c r="U13" s="59"/>
      <c r="V13" s="59"/>
    </row>
    <row r="14" spans="1:22" s="26" customFormat="1" x14ac:dyDescent="0.2">
      <c r="A14" s="26" t="s">
        <v>16</v>
      </c>
      <c r="B14" s="39">
        <f>'EGM-EIM'!C50</f>
        <v>14</v>
      </c>
      <c r="C14" s="59"/>
      <c r="D14" s="59"/>
      <c r="E14" s="59">
        <f>'EGM-EIM'!F50/Scale</f>
        <v>2.3289759999999999</v>
      </c>
      <c r="F14" s="59">
        <f>'EGM-EIM'!G50/Scale</f>
        <v>0.58224399999999998</v>
      </c>
      <c r="G14" s="60"/>
      <c r="H14" s="60"/>
      <c r="I14" s="39">
        <f>'EGM-EIM'!C57</f>
        <v>11</v>
      </c>
      <c r="J14" s="60"/>
      <c r="K14" s="60"/>
      <c r="L14" s="60">
        <f>'EGM-EIM'!F57/Scale</f>
        <v>2.0196592</v>
      </c>
      <c r="M14" s="60">
        <f>'EGM-EIM'!G57/Scale</f>
        <v>0.50491479999999977</v>
      </c>
      <c r="N14" s="59"/>
      <c r="O14" s="59"/>
      <c r="P14" s="39">
        <f>'EGM-EIM'!C64</f>
        <v>7</v>
      </c>
      <c r="Q14" s="59"/>
      <c r="R14" s="59"/>
      <c r="S14" s="59">
        <f>'EGM-EIM'!F64/Scale</f>
        <v>1.6072368000000001</v>
      </c>
      <c r="T14" s="59">
        <f>'EGM-EIM'!G64/Scale</f>
        <v>0.40180919999999998</v>
      </c>
      <c r="U14" s="59"/>
      <c r="V14" s="59"/>
    </row>
    <row r="15" spans="1:22" s="26" customFormat="1" x14ac:dyDescent="0.2">
      <c r="A15" s="26" t="s">
        <v>18</v>
      </c>
      <c r="B15" s="39">
        <f>'EGM-EIM'!C80</f>
        <v>5</v>
      </c>
      <c r="C15" s="59"/>
      <c r="D15" s="59"/>
      <c r="E15" s="59">
        <f>'EGM-EIM'!F80/Scale</f>
        <v>0.51552799999999999</v>
      </c>
      <c r="F15" s="59">
        <f>'EGM-EIM'!G80/Scale</f>
        <v>0.128882</v>
      </c>
      <c r="G15" s="60"/>
      <c r="H15" s="60"/>
      <c r="I15" s="39">
        <f>'EGM-EIM'!C87</f>
        <v>3</v>
      </c>
      <c r="J15" s="60"/>
      <c r="K15" s="60"/>
      <c r="L15" s="60">
        <f>'EGM-EIM'!F87/Scale</f>
        <v>0.3093168</v>
      </c>
      <c r="M15" s="60">
        <f>'EGM-EIM'!G87/Scale</f>
        <v>7.7329200000000015E-2</v>
      </c>
      <c r="N15" s="59"/>
      <c r="O15" s="59"/>
      <c r="P15" s="39">
        <f>'EGM-EIM'!C94</f>
        <v>1</v>
      </c>
      <c r="Q15" s="59"/>
      <c r="R15" s="59"/>
      <c r="S15" s="59">
        <f>'EGM-EIM'!F94/Scale</f>
        <v>0.10310560000000001</v>
      </c>
      <c r="T15" s="59">
        <f>'EGM-EIM'!G94/Scale</f>
        <v>2.5776399999999994E-2</v>
      </c>
      <c r="U15" s="59"/>
      <c r="V15" s="59"/>
    </row>
    <row r="16" spans="1:22" s="26" customFormat="1" x14ac:dyDescent="0.2">
      <c r="A16" s="26" t="s">
        <v>61</v>
      </c>
      <c r="B16" s="39">
        <f>'EGM-EIM'!C110</f>
        <v>24</v>
      </c>
      <c r="C16" s="59"/>
      <c r="D16" s="59"/>
      <c r="E16" s="59">
        <f>'EGM-EIM'!F110/Scale</f>
        <v>3.6164752</v>
      </c>
      <c r="F16" s="59">
        <f>'EGM-EIM'!G110/Scale</f>
        <v>0.90411879999999978</v>
      </c>
      <c r="G16" s="60"/>
      <c r="H16" s="60"/>
      <c r="I16" s="39">
        <f>'EGM-EIM'!C117</f>
        <v>18</v>
      </c>
      <c r="J16" s="60"/>
      <c r="K16" s="60"/>
      <c r="L16" s="60">
        <f>'EGM-EIM'!F117/Scale</f>
        <v>2.9978416000000001</v>
      </c>
      <c r="M16" s="60">
        <f>'EGM-EIM'!G117/Scale</f>
        <v>0.74946039999999992</v>
      </c>
      <c r="N16" s="59"/>
      <c r="O16" s="59"/>
      <c r="P16" s="39">
        <f>'EGM-EIM'!C124</f>
        <v>11</v>
      </c>
      <c r="Q16" s="59"/>
      <c r="R16" s="59"/>
      <c r="S16" s="59">
        <f>'EGM-EIM'!F124/Scale</f>
        <v>2.2761024000000001</v>
      </c>
      <c r="T16" s="59">
        <f>'EGM-EIM'!G124/Scale</f>
        <v>0.56902560000000013</v>
      </c>
      <c r="U16" s="59"/>
      <c r="V16" s="59"/>
    </row>
    <row r="17" spans="1:22" s="26" customFormat="1" x14ac:dyDescent="0.2">
      <c r="A17" s="26" t="s">
        <v>62</v>
      </c>
      <c r="B17" s="39">
        <f>'EGM-EIM'!C143</f>
        <v>16</v>
      </c>
      <c r="C17" s="59"/>
      <c r="D17" s="59"/>
      <c r="E17" s="59">
        <f>'EGM-EIM'!F143/Scale</f>
        <v>2.7916304000000003</v>
      </c>
      <c r="F17" s="59">
        <f>'EGM-EIM'!G143/Scale</f>
        <v>0.69790759999999963</v>
      </c>
      <c r="G17" s="60"/>
      <c r="H17" s="60"/>
      <c r="I17" s="39">
        <f>'EGM-EIM'!C150</f>
        <v>15</v>
      </c>
      <c r="J17" s="60"/>
      <c r="K17" s="60"/>
      <c r="L17" s="60">
        <f>'EGM-EIM'!F150/Scale</f>
        <v>2.6885248000000002</v>
      </c>
      <c r="M17" s="60">
        <f>'EGM-EIM'!G150/Scale</f>
        <v>0.67213119999999971</v>
      </c>
      <c r="N17" s="59"/>
      <c r="O17" s="59"/>
      <c r="P17" s="39">
        <f>'EGM-EIM'!C157</f>
        <v>7</v>
      </c>
      <c r="Q17" s="59"/>
      <c r="R17" s="59"/>
      <c r="S17" s="59">
        <f>'EGM-EIM'!F157/Scale</f>
        <v>1.86368</v>
      </c>
      <c r="T17" s="59">
        <f>'EGM-EIM'!G157/Scale</f>
        <v>0.46592</v>
      </c>
      <c r="U17" s="59"/>
      <c r="V17" s="59"/>
    </row>
    <row r="18" spans="1:22" s="26" customFormat="1" x14ac:dyDescent="0.2">
      <c r="A18" s="26" t="s">
        <v>22</v>
      </c>
      <c r="B18" s="39">
        <f>'EGM-EIM'!C177</f>
        <v>11</v>
      </c>
      <c r="C18" s="59"/>
      <c r="D18" s="59"/>
      <c r="E18" s="59">
        <f>'EGM-EIM'!F177/Scale</f>
        <v>1.297296</v>
      </c>
      <c r="F18" s="59">
        <f>'EGM-EIM'!G177/Scale</f>
        <v>0.32432399999999978</v>
      </c>
      <c r="G18" s="60"/>
      <c r="H18" s="60"/>
      <c r="I18" s="39">
        <f>'EGM-EIM'!C184</f>
        <v>8</v>
      </c>
      <c r="J18" s="60"/>
      <c r="K18" s="60"/>
      <c r="L18" s="60">
        <f>'EGM-EIM'!F184/Scale</f>
        <v>0.98797919999999984</v>
      </c>
      <c r="M18" s="60">
        <f>'EGM-EIM'!G184/Scale</f>
        <v>0.24699479999999993</v>
      </c>
      <c r="N18" s="59"/>
      <c r="O18" s="59"/>
      <c r="P18" s="39">
        <f>'EGM-EIM'!C191</f>
        <v>4</v>
      </c>
      <c r="Q18" s="59"/>
      <c r="R18" s="59"/>
      <c r="S18" s="59">
        <f>'EGM-EIM'!F191/Scale</f>
        <v>0.57555679999999987</v>
      </c>
      <c r="T18" s="59">
        <f>'EGM-EIM'!G191/Scale</f>
        <v>0.14388919999999997</v>
      </c>
      <c r="U18" s="59"/>
      <c r="V18" s="59"/>
    </row>
    <row r="19" spans="1:22" s="26" customFormat="1" x14ac:dyDescent="0.2">
      <c r="A19" s="26" t="s">
        <v>156</v>
      </c>
      <c r="B19" s="39">
        <f>'EGM-EIM'!C243</f>
        <v>37</v>
      </c>
      <c r="C19" s="59"/>
      <c r="D19" s="59"/>
      <c r="E19" s="59">
        <f>'EGM-EIM'!F243/Scale</f>
        <v>10.572619200000002</v>
      </c>
      <c r="F19" s="59">
        <f>'EGM-EIM'!G243/Scale</f>
        <v>2.6431547999999987</v>
      </c>
      <c r="G19" s="60"/>
      <c r="H19" s="60"/>
      <c r="I19" s="39">
        <f>'EGM-EIM'!C250</f>
        <v>37</v>
      </c>
      <c r="J19" s="60"/>
      <c r="K19" s="60"/>
      <c r="L19" s="60">
        <f>'EGM-EIM'!F250/Scale</f>
        <v>10.572619200000002</v>
      </c>
      <c r="M19" s="60">
        <f>'EGM-EIM'!G250/Scale</f>
        <v>2.6431547999999987</v>
      </c>
      <c r="N19" s="59"/>
      <c r="O19" s="59"/>
      <c r="P19" s="39">
        <f>'EGM-EIM'!C257</f>
        <v>12</v>
      </c>
      <c r="Q19" s="59"/>
      <c r="R19" s="59"/>
      <c r="S19" s="59">
        <f>'EGM-EIM'!F257/Scale</f>
        <v>4.4529888</v>
      </c>
      <c r="T19" s="59">
        <f>'EGM-EIM'!G257/Scale</f>
        <v>1.1132472000000002</v>
      </c>
      <c r="U19" s="59"/>
      <c r="V19" s="59"/>
    </row>
    <row r="20" spans="1:22" s="26" customFormat="1" x14ac:dyDescent="0.2">
      <c r="B20" s="39"/>
      <c r="C20" s="59"/>
      <c r="D20" s="59"/>
      <c r="E20" s="59"/>
      <c r="F20" s="59"/>
      <c r="G20" s="60"/>
      <c r="H20" s="60"/>
      <c r="I20" s="39"/>
      <c r="J20" s="60"/>
      <c r="K20" s="60"/>
      <c r="L20" s="60"/>
      <c r="M20" s="60"/>
      <c r="N20" s="59"/>
      <c r="O20" s="59"/>
      <c r="P20" s="39"/>
      <c r="Q20" s="59"/>
      <c r="R20" s="59"/>
      <c r="S20" s="59"/>
      <c r="T20" s="59"/>
      <c r="U20" s="59"/>
      <c r="V20" s="59"/>
    </row>
    <row r="21" spans="1:22" s="48" customFormat="1" x14ac:dyDescent="0.2">
      <c r="A21" s="47" t="s">
        <v>108</v>
      </c>
      <c r="B21" s="43"/>
      <c r="C21" s="61"/>
      <c r="D21" s="61"/>
      <c r="E21" s="61"/>
      <c r="F21" s="61"/>
      <c r="G21" s="62" t="s">
        <v>2</v>
      </c>
      <c r="H21" s="62"/>
      <c r="I21" s="43"/>
      <c r="J21" s="62" t="s">
        <v>2</v>
      </c>
      <c r="K21" s="62"/>
      <c r="L21" s="62"/>
      <c r="M21" s="62"/>
      <c r="N21" s="63"/>
      <c r="O21" s="63"/>
      <c r="P21" s="43"/>
      <c r="Q21" s="63"/>
      <c r="R21" s="63"/>
      <c r="S21" s="63"/>
      <c r="T21" s="63"/>
      <c r="U21" s="63"/>
      <c r="V21" s="63"/>
    </row>
    <row r="22" spans="1:22" s="26" customFormat="1" x14ac:dyDescent="0.2">
      <c r="B22" s="39"/>
      <c r="C22" s="59"/>
      <c r="D22" s="59"/>
      <c r="E22" s="59"/>
      <c r="F22" s="59"/>
      <c r="G22" s="60"/>
      <c r="H22" s="60"/>
      <c r="I22" s="39"/>
      <c r="J22" s="60"/>
      <c r="K22" s="60"/>
      <c r="L22" s="60"/>
      <c r="M22" s="60"/>
      <c r="N22" s="59"/>
      <c r="O22" s="59"/>
      <c r="P22" s="39"/>
      <c r="Q22" s="59"/>
      <c r="R22" s="59"/>
      <c r="S22" s="59"/>
      <c r="T22" s="59"/>
      <c r="U22" s="59"/>
      <c r="V22" s="59"/>
    </row>
    <row r="23" spans="1:22" s="26" customFormat="1" x14ac:dyDescent="0.2">
      <c r="A23" s="26" t="s">
        <v>171</v>
      </c>
      <c r="B23" s="39">
        <f>Backoffice!C19</f>
        <v>34</v>
      </c>
      <c r="C23" s="59">
        <f>Backoffice!I19/Scale</f>
        <v>5.9757776000000007</v>
      </c>
      <c r="D23" s="59">
        <f>Backoffice!J19/Scale</f>
        <v>1.4939443999999995</v>
      </c>
      <c r="E23" s="59">
        <f>Backoffice!K19/Scale</f>
        <v>0</v>
      </c>
      <c r="F23" s="59">
        <f>Backoffice!L19/Scale</f>
        <v>0</v>
      </c>
      <c r="G23" s="59">
        <f>Backoffice!M19/Scale</f>
        <v>0</v>
      </c>
      <c r="H23" s="59">
        <f>Backoffice!N19/Scale</f>
        <v>0</v>
      </c>
      <c r="I23" s="39">
        <f>Backoffice!C26</f>
        <v>15</v>
      </c>
      <c r="J23" s="60">
        <f>Backoffice!I26/Scale</f>
        <v>3.3642335999999999</v>
      </c>
      <c r="K23" s="60">
        <f>Backoffice!J26/Scale</f>
        <v>0.84105839999999987</v>
      </c>
      <c r="L23" s="60">
        <f>Backoffice!K26/Scale</f>
        <v>0</v>
      </c>
      <c r="M23" s="60">
        <f>Backoffice!L26/Scale</f>
        <v>0</v>
      </c>
      <c r="N23" s="60">
        <f>Backoffice!M26/Scale</f>
        <v>0</v>
      </c>
      <c r="O23" s="60">
        <f>Backoffice!N26/Scale</f>
        <v>0</v>
      </c>
      <c r="P23" s="39">
        <f>Backoffice!C33</f>
        <v>9</v>
      </c>
      <c r="Q23" s="59">
        <f>Backoffice!I33/Scale</f>
        <v>1.410123</v>
      </c>
      <c r="R23" s="59">
        <f>Backoffice!J33/Scale</f>
        <v>1.410123</v>
      </c>
      <c r="S23" s="59">
        <f>Backoffice!K33/Scale</f>
        <v>0</v>
      </c>
      <c r="T23" s="59">
        <f>Backoffice!L33/Scale</f>
        <v>0</v>
      </c>
      <c r="U23" s="59">
        <f>Backoffice!M33/Scale</f>
        <v>0</v>
      </c>
      <c r="V23" s="59">
        <f>Backoffice!N33/Scale</f>
        <v>0</v>
      </c>
    </row>
    <row r="24" spans="1:22" s="26" customFormat="1" x14ac:dyDescent="0.2">
      <c r="A24" s="26" t="s">
        <v>49</v>
      </c>
      <c r="B24" s="39">
        <f>Backoffice!C108</f>
        <v>11</v>
      </c>
      <c r="C24" s="59">
        <f>Backoffice!I108/Scale</f>
        <v>0</v>
      </c>
      <c r="D24" s="59">
        <f>Backoffice!J108/Scale</f>
        <v>0</v>
      </c>
      <c r="E24" s="59">
        <f>Backoffice!K108/Scale</f>
        <v>1.3050335999999998</v>
      </c>
      <c r="F24" s="59">
        <f>Backoffice!L108/Scale</f>
        <v>0.87002240000000008</v>
      </c>
      <c r="G24" s="59">
        <f>Backoffice!M108/Scale</f>
        <v>0</v>
      </c>
      <c r="H24" s="59">
        <f>Backoffice!N108/Scale</f>
        <v>0</v>
      </c>
      <c r="I24" s="39">
        <f>Backoffice!C115</f>
        <v>6</v>
      </c>
      <c r="J24" s="60">
        <f>Backoffice!I115/Scale</f>
        <v>0</v>
      </c>
      <c r="K24" s="60">
        <f>Backoffice!J115/Scale</f>
        <v>0</v>
      </c>
      <c r="L24" s="60">
        <f>Backoffice!K115/Scale</f>
        <v>0.91838759999999997</v>
      </c>
      <c r="M24" s="60">
        <f>Backoffice!L115/Scale</f>
        <v>0.61225839999999998</v>
      </c>
      <c r="N24" s="60">
        <f>Backoffice!M115/Scale</f>
        <v>0</v>
      </c>
      <c r="O24" s="60">
        <f>Backoffice!N115/Scale</f>
        <v>0</v>
      </c>
      <c r="P24" s="39">
        <f>Backoffice!C122</f>
        <v>4</v>
      </c>
      <c r="Q24" s="59">
        <f>Backoffice!I122/Scale</f>
        <v>0</v>
      </c>
      <c r="R24" s="59">
        <f>Backoffice!J122/Scale</f>
        <v>0</v>
      </c>
      <c r="S24" s="59">
        <f>Backoffice!K122/Scale</f>
        <v>0.63644100000000003</v>
      </c>
      <c r="T24" s="59">
        <f>Backoffice!L122/Scale</f>
        <v>0.63644100000000003</v>
      </c>
      <c r="U24" s="59">
        <f>Backoffice!M122/Scale</f>
        <v>0</v>
      </c>
      <c r="V24" s="59">
        <f>Backoffice!N122/Scale</f>
        <v>0</v>
      </c>
    </row>
    <row r="25" spans="1:22" s="26" customFormat="1" x14ac:dyDescent="0.2">
      <c r="A25" s="26" t="s">
        <v>172</v>
      </c>
      <c r="B25" s="39">
        <f>Backoffice!C48</f>
        <v>3</v>
      </c>
      <c r="C25" s="59">
        <f>Backoffice!I48/Scale</f>
        <v>0</v>
      </c>
      <c r="D25" s="59">
        <f>Backoffice!J48/Scale</f>
        <v>0</v>
      </c>
      <c r="E25" s="59">
        <f>Backoffice!K48/Scale</f>
        <v>0</v>
      </c>
      <c r="F25" s="59">
        <f>Backoffice!L48/Scale</f>
        <v>0</v>
      </c>
      <c r="G25" s="59">
        <f>Backoffice!M48/Scale</f>
        <v>0.56103579999999997</v>
      </c>
      <c r="H25" s="59">
        <f>Backoffice!N48/Scale</f>
        <v>2.952820000000007E-2</v>
      </c>
      <c r="I25" s="39">
        <f>Backoffice!C55</f>
        <v>2</v>
      </c>
      <c r="J25" s="60">
        <f>Backoffice!I55/Scale</f>
        <v>0</v>
      </c>
      <c r="K25" s="60">
        <f>Backoffice!J55/Scale</f>
        <v>0</v>
      </c>
      <c r="L25" s="60">
        <f>Backoffice!K55/Scale</f>
        <v>0</v>
      </c>
      <c r="M25" s="60">
        <f>Backoffice!L55/Scale</f>
        <v>0</v>
      </c>
      <c r="N25" s="60">
        <f>Backoffice!M55/Scale</f>
        <v>0.36934560000000005</v>
      </c>
      <c r="O25" s="60">
        <f>Backoffice!N55/Scale</f>
        <v>9.2336399999999971E-2</v>
      </c>
      <c r="P25" s="39">
        <f>Backoffice!C62</f>
        <v>1</v>
      </c>
      <c r="Q25" s="59">
        <f>Backoffice!I62/Scale</f>
        <v>0</v>
      </c>
      <c r="R25" s="59">
        <f>Backoffice!J62/Scale</f>
        <v>0</v>
      </c>
      <c r="S25" s="59">
        <f>Backoffice!K62/Scale</f>
        <v>0</v>
      </c>
      <c r="T25" s="59">
        <f>Backoffice!L62/Scale</f>
        <v>0</v>
      </c>
      <c r="U25" s="59">
        <f>Backoffice!M62/Scale</f>
        <v>0.16639999999999999</v>
      </c>
      <c r="V25" s="59">
        <f>Backoffice!N62/Scale</f>
        <v>0.16639999999999999</v>
      </c>
    </row>
    <row r="26" spans="1:22" s="26" customFormat="1" x14ac:dyDescent="0.2">
      <c r="A26" s="26" t="s">
        <v>47</v>
      </c>
      <c r="B26" s="39">
        <f>Backoffice!C78</f>
        <v>8</v>
      </c>
      <c r="C26" s="59">
        <f>Backoffice!I78/Scale</f>
        <v>0</v>
      </c>
      <c r="D26" s="59">
        <f>Backoffice!J78/Scale</f>
        <v>1.7930952</v>
      </c>
      <c r="E26" s="59">
        <f>Backoffice!K78/Scale</f>
        <v>0</v>
      </c>
      <c r="F26" s="59">
        <f>Backoffice!L78/Scale</f>
        <v>0.19923280000000002</v>
      </c>
      <c r="G26" s="59">
        <f>Backoffice!M78/Scale</f>
        <v>0</v>
      </c>
      <c r="H26" s="59">
        <f>Backoffice!N78/Scale</f>
        <v>0</v>
      </c>
      <c r="I26" s="39">
        <f>Backoffice!C85</f>
        <v>7</v>
      </c>
      <c r="J26" s="60">
        <f>Backoffice!I85/Scale</f>
        <v>0</v>
      </c>
      <c r="K26" s="60">
        <f>Backoffice!J85/Scale</f>
        <v>1.6771014000000002</v>
      </c>
      <c r="L26" s="60">
        <f>Backoffice!K85/Scale</f>
        <v>0</v>
      </c>
      <c r="M26" s="60">
        <f>Backoffice!L85/Scale</f>
        <v>0.1863446</v>
      </c>
      <c r="N26" s="60">
        <f>Backoffice!M85/Scale</f>
        <v>0</v>
      </c>
      <c r="O26" s="60">
        <f>Backoffice!N85/Scale</f>
        <v>0</v>
      </c>
      <c r="P26" s="39">
        <f>Backoffice!C92</f>
        <v>3</v>
      </c>
      <c r="Q26" s="59">
        <f>Backoffice!I92/Scale</f>
        <v>0</v>
      </c>
      <c r="R26" s="59">
        <f>Backoffice!J92/Scale</f>
        <v>1.0296000000000001</v>
      </c>
      <c r="S26" s="59">
        <f>Backoffice!K92/Scale</f>
        <v>0</v>
      </c>
      <c r="T26" s="59">
        <f>Backoffice!L92/Scale</f>
        <v>0.1144</v>
      </c>
      <c r="U26" s="59">
        <f>Backoffice!M92/Scale</f>
        <v>0</v>
      </c>
      <c r="V26" s="59">
        <f>Backoffice!N92/Scale</f>
        <v>0</v>
      </c>
    </row>
    <row r="27" spans="1:22" s="26" customFormat="1" x14ac:dyDescent="0.2">
      <c r="B27" s="39"/>
      <c r="C27" s="59"/>
      <c r="D27" s="59"/>
      <c r="E27" s="59"/>
      <c r="F27" s="59"/>
      <c r="G27" s="60"/>
      <c r="H27" s="60"/>
      <c r="I27" s="39"/>
      <c r="J27" s="60"/>
      <c r="K27" s="60"/>
      <c r="L27" s="60"/>
      <c r="M27" s="60"/>
      <c r="N27" s="59"/>
      <c r="O27" s="59"/>
      <c r="P27" s="39"/>
      <c r="Q27" s="59"/>
      <c r="R27" s="59"/>
      <c r="S27" s="59"/>
      <c r="T27" s="59"/>
      <c r="U27" s="59"/>
      <c r="V27" s="59"/>
    </row>
    <row r="28" spans="1:22" s="48" customFormat="1" x14ac:dyDescent="0.2">
      <c r="A28" s="47" t="s">
        <v>55</v>
      </c>
      <c r="B28" s="43"/>
      <c r="C28" s="61"/>
      <c r="D28" s="61"/>
      <c r="E28" s="61"/>
      <c r="F28" s="61"/>
      <c r="G28" s="62" t="s">
        <v>2</v>
      </c>
      <c r="H28" s="62"/>
      <c r="I28" s="43"/>
      <c r="J28" s="62" t="s">
        <v>2</v>
      </c>
      <c r="K28" s="62"/>
      <c r="L28" s="62"/>
      <c r="M28" s="62"/>
      <c r="N28" s="63"/>
      <c r="O28" s="63"/>
      <c r="P28" s="43"/>
      <c r="Q28" s="63"/>
      <c r="R28" s="63"/>
      <c r="S28" s="63"/>
      <c r="T28" s="63"/>
      <c r="U28" s="63"/>
      <c r="V28" s="63"/>
    </row>
    <row r="29" spans="1:22" s="26" customFormat="1" x14ac:dyDescent="0.2">
      <c r="A29" s="26" t="s">
        <v>34</v>
      </c>
      <c r="B29" s="39">
        <f>'Enterprise Frameworks'!C19</f>
        <v>33</v>
      </c>
      <c r="C29" s="59">
        <f>'Enterprise Frameworks'!I19/Scale</f>
        <v>2.2372521599999997</v>
      </c>
      <c r="D29" s="59">
        <f>'Enterprise Frameworks'!J19/Scale</f>
        <v>0.55931304000000004</v>
      </c>
      <c r="E29" s="59">
        <f>'Enterprise Frameworks'!K19/Scale</f>
        <v>0.74575072000000009</v>
      </c>
      <c r="F29" s="59">
        <f>'Enterprise Frameworks'!L19/Scale</f>
        <v>0.18643767999999994</v>
      </c>
      <c r="G29" s="59">
        <f>'Enterprise Frameworks'!M19/Scale</f>
        <v>0.74575072000000009</v>
      </c>
      <c r="H29" s="59">
        <f>'Enterprise Frameworks'!N19/Scale</f>
        <v>0.18643767999999994</v>
      </c>
      <c r="I29" s="39">
        <f>'Enterprise Frameworks'!C26</f>
        <v>24</v>
      </c>
      <c r="J29" s="60">
        <f>'Enterprise Frameworks'!I26/Scale</f>
        <v>1.6804819199999999</v>
      </c>
      <c r="K29" s="60">
        <f>'Enterprise Frameworks'!J26/Scale</f>
        <v>0.42012047999999996</v>
      </c>
      <c r="L29" s="60">
        <f>'Enterprise Frameworks'!K26/Scale</f>
        <v>0.56016063999999999</v>
      </c>
      <c r="M29" s="60">
        <f>'Enterprise Frameworks'!L26/Scale</f>
        <v>0.14004016000000002</v>
      </c>
      <c r="N29" s="60">
        <f>'Enterprise Frameworks'!M26/Scale</f>
        <v>0.56016063999999999</v>
      </c>
      <c r="O29" s="60">
        <f>'Enterprise Frameworks'!N26/Scale</f>
        <v>0.14004016000000002</v>
      </c>
      <c r="P29" s="39">
        <f>'Enterprise Frameworks'!C33</f>
        <v>15</v>
      </c>
      <c r="Q29" s="59">
        <f>'Enterprise Frameworks'!I33/Scale</f>
        <v>0.70231979999999994</v>
      </c>
      <c r="R29" s="59">
        <f>'Enterprise Frameworks'!J33/Scale</f>
        <v>0.70231979999999994</v>
      </c>
      <c r="S29" s="59">
        <f>'Enterprise Frameworks'!K33/Scale</f>
        <v>0.2341066</v>
      </c>
      <c r="T29" s="59">
        <f>'Enterprise Frameworks'!L33/Scale</f>
        <v>0.2341066</v>
      </c>
      <c r="U29" s="59">
        <f>'Enterprise Frameworks'!M33/Scale</f>
        <v>0.2341066</v>
      </c>
      <c r="V29" s="59">
        <f>'Enterprise Frameworks'!N33/Scale</f>
        <v>0.2341066</v>
      </c>
    </row>
    <row r="30" spans="1:22" s="26" customFormat="1" x14ac:dyDescent="0.2">
      <c r="A30" s="26" t="s">
        <v>57</v>
      </c>
      <c r="B30" s="39">
        <f>'Enterprise Frameworks'!C49</f>
        <v>27</v>
      </c>
      <c r="C30" s="59">
        <f>'Enterprise Frameworks'!I49/Scale</f>
        <v>1.9486958399999998</v>
      </c>
      <c r="D30" s="59">
        <f>'Enterprise Frameworks'!J49/Scale</f>
        <v>0.48717395999999996</v>
      </c>
      <c r="E30" s="59">
        <f>'Enterprise Frameworks'!K49/Scale</f>
        <v>0.41757768000000001</v>
      </c>
      <c r="F30" s="59">
        <f>'Enterprise Frameworks'!L49/Scale</f>
        <v>0.10439441999999999</v>
      </c>
      <c r="G30" s="59">
        <f>'Enterprise Frameworks'!M49/Scale</f>
        <v>0.41757768000000001</v>
      </c>
      <c r="H30" s="59">
        <f>'Enterprise Frameworks'!N49/Scale</f>
        <v>0.10439441999999999</v>
      </c>
      <c r="I30" s="39">
        <f>'Enterprise Frameworks'!C56</f>
        <v>21</v>
      </c>
      <c r="J30" s="60">
        <f>'Enterprise Frameworks'!I56/Scale</f>
        <v>1.5156523200000001</v>
      </c>
      <c r="K30" s="60">
        <f>'Enterprise Frameworks'!J56/Scale</f>
        <v>0.37891307999999985</v>
      </c>
      <c r="L30" s="60">
        <f>'Enterprise Frameworks'!K56/Scale</f>
        <v>0.32478264000000001</v>
      </c>
      <c r="M30" s="60">
        <f>'Enterprise Frameworks'!L56/Scale</f>
        <v>8.1195659999999975E-2</v>
      </c>
      <c r="N30" s="60">
        <f>'Enterprise Frameworks'!M56/Scale</f>
        <v>0.32478264000000001</v>
      </c>
      <c r="O30" s="60">
        <f>'Enterprise Frameworks'!N56/Scale</f>
        <v>8.1195659999999975E-2</v>
      </c>
      <c r="P30" s="39">
        <f>'Enterprise Frameworks'!C63</f>
        <v>14</v>
      </c>
      <c r="Q30" s="59">
        <f>'Enterprise Frameworks'!I63/Scale</f>
        <v>0.63152180000000002</v>
      </c>
      <c r="R30" s="59">
        <f>'Enterprise Frameworks'!J63/Scale</f>
        <v>0.63152180000000002</v>
      </c>
      <c r="S30" s="59">
        <f>'Enterprise Frameworks'!K63/Scale</f>
        <v>0.1353261</v>
      </c>
      <c r="T30" s="59">
        <f>'Enterprise Frameworks'!L63/Scale</f>
        <v>0.1353261</v>
      </c>
      <c r="U30" s="59">
        <f>'Enterprise Frameworks'!M63/Scale</f>
        <v>0.1353261</v>
      </c>
      <c r="V30" s="59">
        <f>'Enterprise Frameworks'!N63/Scale</f>
        <v>0.1353261</v>
      </c>
    </row>
    <row r="31" spans="1:22" s="26" customFormat="1" x14ac:dyDescent="0.2">
      <c r="A31" s="26" t="s">
        <v>164</v>
      </c>
      <c r="B31" s="39">
        <f>'Enterprise Frameworks'!C78</f>
        <v>10</v>
      </c>
      <c r="C31" s="59">
        <f>'Enterprise Frameworks'!I78/Scale</f>
        <v>0.72173920000000003</v>
      </c>
      <c r="D31" s="59">
        <f>'Enterprise Frameworks'!J78/Scale</f>
        <v>0.18043479999999992</v>
      </c>
      <c r="E31" s="59">
        <f>'Enterprise Frameworks'!K78/Scale</f>
        <v>0.1546584</v>
      </c>
      <c r="F31" s="59">
        <f>'Enterprise Frameworks'!L78/Scale</f>
        <v>3.8664600000000007E-2</v>
      </c>
      <c r="G31" s="59">
        <f>'Enterprise Frameworks'!M78/Scale</f>
        <v>0.1546584</v>
      </c>
      <c r="H31" s="59">
        <f>'Enterprise Frameworks'!N78/Scale</f>
        <v>3.8664600000000007E-2</v>
      </c>
      <c r="I31" s="39">
        <f>'Enterprise Frameworks'!C85</f>
        <v>8</v>
      </c>
      <c r="J31" s="60">
        <f>'Enterprise Frameworks'!I85/Scale</f>
        <v>0.57739136000000002</v>
      </c>
      <c r="K31" s="60">
        <f>'Enterprise Frameworks'!J85/Scale</f>
        <v>0.14434783999999998</v>
      </c>
      <c r="L31" s="60">
        <f>'Enterprise Frameworks'!K85/Scale</f>
        <v>0.12372672</v>
      </c>
      <c r="M31" s="60">
        <f>'Enterprise Frameworks'!L85/Scale</f>
        <v>3.0931679999999993E-2</v>
      </c>
      <c r="N31" s="60">
        <f>'Enterprise Frameworks'!M85/Scale</f>
        <v>0.12372672</v>
      </c>
      <c r="O31" s="60">
        <f>'Enterprise Frameworks'!N85/Scale</f>
        <v>3.0931679999999993E-2</v>
      </c>
      <c r="P31" s="39">
        <f>'Enterprise Frameworks'!C92</f>
        <v>8</v>
      </c>
      <c r="Q31" s="59">
        <f>'Enterprise Frameworks'!I92/Scale</f>
        <v>0.36086959999999996</v>
      </c>
      <c r="R31" s="59">
        <f>'Enterprise Frameworks'!J92/Scale</f>
        <v>0.36086959999999996</v>
      </c>
      <c r="S31" s="59">
        <f>'Enterprise Frameworks'!K92/Scale</f>
        <v>7.7329200000000001E-2</v>
      </c>
      <c r="T31" s="59">
        <f>'Enterprise Frameworks'!L92/Scale</f>
        <v>7.7329200000000001E-2</v>
      </c>
      <c r="U31" s="59">
        <f>'Enterprise Frameworks'!M92/Scale</f>
        <v>7.7329200000000001E-2</v>
      </c>
      <c r="V31" s="59">
        <f>'Enterprise Frameworks'!N92/Scale</f>
        <v>7.7329200000000001E-2</v>
      </c>
    </row>
    <row r="32" spans="1:22" s="26" customFormat="1" x14ac:dyDescent="0.2">
      <c r="A32" s="26" t="s">
        <v>87</v>
      </c>
      <c r="B32" s="39">
        <f>'Enterprise Frameworks'!C108</f>
        <v>2</v>
      </c>
      <c r="C32" s="59">
        <f>'Enterprise Frameworks'!I108/Scale</f>
        <v>0.14434784000000001</v>
      </c>
      <c r="D32" s="59">
        <f>'Enterprise Frameworks'!J108/Scale</f>
        <v>3.6086959999999994E-2</v>
      </c>
      <c r="E32" s="59">
        <f>'Enterprise Frameworks'!K108/Scale</f>
        <v>3.093168E-2</v>
      </c>
      <c r="F32" s="59">
        <f>'Enterprise Frameworks'!L108/Scale</f>
        <v>7.7329199999999982E-3</v>
      </c>
      <c r="G32" s="59">
        <f>'Enterprise Frameworks'!M108/Scale</f>
        <v>3.093168E-2</v>
      </c>
      <c r="H32" s="59">
        <f>'Enterprise Frameworks'!N108/Scale</f>
        <v>7.7329199999999982E-3</v>
      </c>
      <c r="I32" s="39">
        <f>'Enterprise Frameworks'!C115</f>
        <v>1</v>
      </c>
      <c r="J32" s="60">
        <f>'Enterprise Frameworks'!I115/Scale</f>
        <v>7.2173920000000003E-2</v>
      </c>
      <c r="K32" s="60">
        <f>'Enterprise Frameworks'!J115/Scale</f>
        <v>1.8043479999999997E-2</v>
      </c>
      <c r="L32" s="60">
        <f>'Enterprise Frameworks'!K115/Scale</f>
        <v>1.546584E-2</v>
      </c>
      <c r="M32" s="60">
        <f>'Enterprise Frameworks'!L115/Scale</f>
        <v>3.8664599999999991E-3</v>
      </c>
      <c r="N32" s="60">
        <f>'Enterprise Frameworks'!M115/Scale</f>
        <v>1.546584E-2</v>
      </c>
      <c r="O32" s="60">
        <f>'Enterprise Frameworks'!N115/Scale</f>
        <v>3.8664599999999991E-3</v>
      </c>
      <c r="P32" s="39">
        <f>'Enterprise Frameworks'!C122</f>
        <v>0</v>
      </c>
      <c r="Q32" s="59">
        <f>'Enterprise Frameworks'!I122/Scale</f>
        <v>0</v>
      </c>
      <c r="R32" s="59">
        <f>'Enterprise Frameworks'!J122/Scale</f>
        <v>0</v>
      </c>
      <c r="S32" s="59">
        <f>'Enterprise Frameworks'!K122/Scale</f>
        <v>0</v>
      </c>
      <c r="T32" s="59">
        <f>'Enterprise Frameworks'!L122/Scale</f>
        <v>0</v>
      </c>
      <c r="U32" s="59">
        <f>'Enterprise Frameworks'!M122/Scale</f>
        <v>0</v>
      </c>
      <c r="V32" s="59">
        <f>'Enterprise Frameworks'!N122/Scale</f>
        <v>0</v>
      </c>
    </row>
    <row r="33" spans="1:22" s="26" customFormat="1" x14ac:dyDescent="0.2">
      <c r="A33" s="26" t="s">
        <v>40</v>
      </c>
      <c r="B33" s="39">
        <f>'Enterprise Frameworks'!C138</f>
        <v>28</v>
      </c>
      <c r="C33" s="59">
        <f>'Enterprise Frameworks'!I138/Scale</f>
        <v>2.2165998399999998</v>
      </c>
      <c r="D33" s="59">
        <f>'Enterprise Frameworks'!J138/Scale</f>
        <v>0.55414995999999994</v>
      </c>
      <c r="E33" s="59">
        <f>'Enterprise Frameworks'!K138/Scale</f>
        <v>0.47498567999999997</v>
      </c>
      <c r="F33" s="59">
        <f>'Enterprise Frameworks'!L138/Scale</f>
        <v>0.11874641999999998</v>
      </c>
      <c r="G33" s="59">
        <f>'Enterprise Frameworks'!M138/Scale</f>
        <v>0.47498567999999997</v>
      </c>
      <c r="H33" s="59">
        <f>'Enterprise Frameworks'!N138/Scale</f>
        <v>0.11874641999999998</v>
      </c>
      <c r="I33" s="39">
        <f>'Enterprise Frameworks'!C145</f>
        <v>28</v>
      </c>
      <c r="J33" s="60">
        <f>'Enterprise Frameworks'!I145/Scale</f>
        <v>2.2165998399999998</v>
      </c>
      <c r="K33" s="60">
        <f>'Enterprise Frameworks'!J145/Scale</f>
        <v>0.55414995999999994</v>
      </c>
      <c r="L33" s="60">
        <f>'Enterprise Frameworks'!K145/Scale</f>
        <v>0.47498567999999997</v>
      </c>
      <c r="M33" s="60">
        <f>'Enterprise Frameworks'!L145/Scale</f>
        <v>0.11874641999999998</v>
      </c>
      <c r="N33" s="60">
        <f>'Enterprise Frameworks'!M145/Scale</f>
        <v>0.47498567999999997</v>
      </c>
      <c r="O33" s="60">
        <f>'Enterprise Frameworks'!N145/Scale</f>
        <v>0.11874641999999998</v>
      </c>
      <c r="P33" s="39">
        <f>'Enterprise Frameworks'!C152</f>
        <v>18</v>
      </c>
      <c r="Q33" s="59">
        <f>'Enterprise Frameworks'!I152/Scale</f>
        <v>0.93428789999999995</v>
      </c>
      <c r="R33" s="59">
        <f>'Enterprise Frameworks'!J152/Scale</f>
        <v>0.93428789999999995</v>
      </c>
      <c r="S33" s="59">
        <f>'Enterprise Frameworks'!K152/Scale</f>
        <v>0.20020454999999998</v>
      </c>
      <c r="T33" s="59">
        <f>'Enterprise Frameworks'!L152/Scale</f>
        <v>0.20020454999999998</v>
      </c>
      <c r="U33" s="59">
        <f>'Enterprise Frameworks'!M152/Scale</f>
        <v>0.20020454999999998</v>
      </c>
      <c r="V33" s="59">
        <f>'Enterprise Frameworks'!N152/Scale</f>
        <v>0.20020454999999998</v>
      </c>
    </row>
    <row r="34" spans="1:22" s="26" customFormat="1" x14ac:dyDescent="0.2">
      <c r="A34" s="26" t="s">
        <v>35</v>
      </c>
      <c r="B34" s="39">
        <f>'Enterprise Frameworks'!C168</f>
        <v>25</v>
      </c>
      <c r="C34" s="59">
        <f>'Enterprise Frameworks'!I168/Scale</f>
        <v>2.9866137599999996</v>
      </c>
      <c r="D34" s="59">
        <f>'Enterprise Frameworks'!J168/Scale</f>
        <v>0.74665343999999989</v>
      </c>
      <c r="E34" s="59">
        <f>'Enterprise Frameworks'!K168/Scale</f>
        <v>0.99553792000000019</v>
      </c>
      <c r="F34" s="59">
        <f>'Enterprise Frameworks'!L168/Scale</f>
        <v>0.24888447999999999</v>
      </c>
      <c r="G34" s="59">
        <f>'Enterprise Frameworks'!M168/Scale</f>
        <v>0.99553792000000019</v>
      </c>
      <c r="H34" s="59">
        <f>'Enterprise Frameworks'!N168/Scale</f>
        <v>0.24888447999999999</v>
      </c>
      <c r="I34" s="39">
        <f>'Enterprise Frameworks'!C175</f>
        <v>23</v>
      </c>
      <c r="J34" s="60">
        <f>'Enterprise Frameworks'!I175/Scale</f>
        <v>2.8628870399999999</v>
      </c>
      <c r="K34" s="60">
        <f>'Enterprise Frameworks'!J175/Scale</f>
        <v>0.71572175999999976</v>
      </c>
      <c r="L34" s="60">
        <f>'Enterprise Frameworks'!K175/Scale</f>
        <v>0.9542956800000002</v>
      </c>
      <c r="M34" s="60">
        <f>'Enterprise Frameworks'!L175/Scale</f>
        <v>0.23857391999999994</v>
      </c>
      <c r="N34" s="60">
        <f>'Enterprise Frameworks'!M175/Scale</f>
        <v>0.9542956800000002</v>
      </c>
      <c r="O34" s="60">
        <f>'Enterprise Frameworks'!N175/Scale</f>
        <v>0.23857391999999994</v>
      </c>
      <c r="P34" s="39">
        <f>'Enterprise Frameworks'!C182</f>
        <v>19</v>
      </c>
      <c r="Q34" s="59">
        <f>'Enterprise Frameworks'!I182/Scale</f>
        <v>1.634646</v>
      </c>
      <c r="R34" s="59">
        <f>'Enterprise Frameworks'!J182/Scale</f>
        <v>1.634646</v>
      </c>
      <c r="S34" s="59">
        <f>'Enterprise Frameworks'!K182/Scale</f>
        <v>0.54488199999999998</v>
      </c>
      <c r="T34" s="59">
        <f>'Enterprise Frameworks'!L182/Scale</f>
        <v>0.54488199999999998</v>
      </c>
      <c r="U34" s="59">
        <f>'Enterprise Frameworks'!M182/Scale</f>
        <v>0.54488199999999998</v>
      </c>
      <c r="V34" s="59">
        <f>'Enterprise Frameworks'!N182/Scale</f>
        <v>0.54488199999999998</v>
      </c>
    </row>
    <row r="35" spans="1:22" s="26" customFormat="1" x14ac:dyDescent="0.2">
      <c r="A35" s="26" t="s">
        <v>37</v>
      </c>
      <c r="B35" s="39">
        <f>'Enterprise Frameworks'!C258</f>
        <v>10</v>
      </c>
      <c r="C35" s="59">
        <f>'Enterprise Frameworks'!I258/Scale</f>
        <v>0.3093168</v>
      </c>
      <c r="D35" s="59">
        <f>'Enterprise Frameworks'!J198/Scale</f>
        <v>0.28347071999999995</v>
      </c>
      <c r="E35" s="59">
        <f>'Enterprise Frameworks'!K198/Scale</f>
        <v>0.37796096000000001</v>
      </c>
      <c r="F35" s="59">
        <f>'Enterprise Frameworks'!L198/Scale</f>
        <v>9.4490239999999989E-2</v>
      </c>
      <c r="G35" s="59">
        <f>'Enterprise Frameworks'!M198/Scale</f>
        <v>0.37796096000000001</v>
      </c>
      <c r="H35" s="59">
        <f>'Enterprise Frameworks'!N198/Scale</f>
        <v>9.4490239999999989E-2</v>
      </c>
      <c r="I35" s="39">
        <f>'Enterprise Frameworks'!C265</f>
        <v>10</v>
      </c>
      <c r="J35" s="64">
        <f>'Enterprise Frameworks'!I265/Scale</f>
        <v>0.3093168</v>
      </c>
      <c r="K35" s="64">
        <f>'Enterprise Frameworks'!J265/Scale</f>
        <v>7.7329199999999959E-2</v>
      </c>
      <c r="L35" s="64">
        <f>'Enterprise Frameworks'!K265/Scale</f>
        <v>0.41242239999999997</v>
      </c>
      <c r="M35" s="64">
        <f>'Enterprise Frameworks'!L265/Scale</f>
        <v>0.10310559999999998</v>
      </c>
      <c r="N35" s="64">
        <f>'Enterprise Frameworks'!M265/Scale</f>
        <v>0.3093168</v>
      </c>
      <c r="O35" s="64">
        <f>'Enterprise Frameworks'!N265/Scale</f>
        <v>7.7329199999999959E-2</v>
      </c>
      <c r="P35" s="39">
        <f>'Enterprise Frameworks'!C272</f>
        <v>7</v>
      </c>
      <c r="Q35" s="60">
        <f>'Enterprise Frameworks'!I272/Scale</f>
        <v>0.13532609999999995</v>
      </c>
      <c r="R35" s="60">
        <f>'Enterprise Frameworks'!J272/Scale</f>
        <v>0.13532609999999995</v>
      </c>
      <c r="S35" s="60">
        <f>'Enterprise Frameworks'!K272/Scale</f>
        <v>0.18043479999999995</v>
      </c>
      <c r="T35" s="60">
        <f>'Enterprise Frameworks'!L272/Scale</f>
        <v>0.18043479999999995</v>
      </c>
      <c r="U35" s="60">
        <f>'Enterprise Frameworks'!M272/Scale</f>
        <v>0.13532609999999995</v>
      </c>
      <c r="V35" s="60">
        <f>'Enterprise Frameworks'!N272/Scale</f>
        <v>0.13532609999999995</v>
      </c>
    </row>
    <row r="36" spans="1:22" s="26" customFormat="1" x14ac:dyDescent="0.2">
      <c r="A36" s="26" t="s">
        <v>41</v>
      </c>
      <c r="B36" s="39">
        <f>'Enterprise Frameworks'!C198</f>
        <v>12</v>
      </c>
      <c r="C36" s="59">
        <f>'Enterprise Frameworks'!I198/Scale</f>
        <v>1.1338828799999998</v>
      </c>
      <c r="D36" s="59">
        <f>'Enterprise Frameworks'!J198/Scale</f>
        <v>0.28347071999999995</v>
      </c>
      <c r="E36" s="59">
        <f>'Enterprise Frameworks'!K198/Scale</f>
        <v>0.37796096000000001</v>
      </c>
      <c r="F36" s="59">
        <f>'Enterprise Frameworks'!L198/Scale</f>
        <v>9.4490239999999989E-2</v>
      </c>
      <c r="G36" s="59">
        <f>'Enterprise Frameworks'!M198/Scale</f>
        <v>0.37796096000000001</v>
      </c>
      <c r="H36" s="59">
        <f>'Enterprise Frameworks'!N198/Scale</f>
        <v>9.4490239999999989E-2</v>
      </c>
      <c r="I36" s="39">
        <f>'Enterprise Frameworks'!C205</f>
        <v>10</v>
      </c>
      <c r="J36" s="60">
        <f>'Enterprise Frameworks'!I205/Scale</f>
        <v>1.01015616</v>
      </c>
      <c r="K36" s="60">
        <f>'Enterprise Frameworks'!J205/Scale</f>
        <v>0.25253903999999994</v>
      </c>
      <c r="L36" s="60">
        <f>'Enterprise Frameworks'!K205/Scale</f>
        <v>0.33671872000000003</v>
      </c>
      <c r="M36" s="60">
        <f>'Enterprise Frameworks'!L205/Scale</f>
        <v>8.4179679999999993E-2</v>
      </c>
      <c r="N36" s="60">
        <f>'Enterprise Frameworks'!M205/Scale</f>
        <v>0.33671872000000003</v>
      </c>
      <c r="O36" s="60">
        <f>'Enterprise Frameworks'!N205/Scale</f>
        <v>8.4179679999999993E-2</v>
      </c>
      <c r="P36" s="39">
        <f>'Enterprise Frameworks'!C212</f>
        <v>8</v>
      </c>
      <c r="Q36" s="59">
        <f>'Enterprise Frameworks'!I212/Scale</f>
        <v>0.55401840000000002</v>
      </c>
      <c r="R36" s="59">
        <f>'Enterprise Frameworks'!J212/Scale</f>
        <v>0.55401840000000002</v>
      </c>
      <c r="S36" s="59">
        <f>'Enterprise Frameworks'!K212/Scale</f>
        <v>0.18467280000000003</v>
      </c>
      <c r="T36" s="59">
        <f>'Enterprise Frameworks'!L212/Scale</f>
        <v>0.18467280000000003</v>
      </c>
      <c r="U36" s="59">
        <f>'Enterprise Frameworks'!M212/Scale</f>
        <v>0.18467280000000003</v>
      </c>
      <c r="V36" s="59">
        <f>'Enterprise Frameworks'!N212/Scale</f>
        <v>0.18467280000000003</v>
      </c>
    </row>
    <row r="37" spans="1:22" s="26" customFormat="1" x14ac:dyDescent="0.2">
      <c r="A37" s="26" t="s">
        <v>58</v>
      </c>
      <c r="B37" s="39">
        <f>'Enterprise Frameworks'!C228</f>
        <v>11</v>
      </c>
      <c r="C37" s="59">
        <f>'Enterprise Frameworks'!I228/Scale</f>
        <v>0</v>
      </c>
      <c r="D37" s="59">
        <f>'Enterprise Frameworks'!J228/Scale</f>
        <v>0</v>
      </c>
      <c r="E37" s="59">
        <f>'Enterprise Frameworks'!K228/Scale</f>
        <v>1.4137759999999999</v>
      </c>
      <c r="F37" s="59">
        <f>'Enterprise Frameworks'!L228/Scale</f>
        <v>0.35344399999999998</v>
      </c>
      <c r="G37" s="59">
        <f>'Enterprise Frameworks'!M228/Scale</f>
        <v>0</v>
      </c>
      <c r="H37" s="59">
        <f>'Enterprise Frameworks'!N228/Scale</f>
        <v>0</v>
      </c>
      <c r="I37" s="39">
        <f>'Enterprise Frameworks'!C235</f>
        <v>9</v>
      </c>
      <c r="J37" s="60">
        <f>'Enterprise Frameworks'!I235/Scale</f>
        <v>0</v>
      </c>
      <c r="K37" s="60">
        <f>'Enterprise Frameworks'!J235/Scale</f>
        <v>0</v>
      </c>
      <c r="L37" s="60">
        <f>'Enterprise Frameworks'!K235/Scale</f>
        <v>1.2075648000000001</v>
      </c>
      <c r="M37" s="60">
        <f>'Enterprise Frameworks'!L235/Scale</f>
        <v>0.30189119999999997</v>
      </c>
      <c r="N37" s="60">
        <f>'Enterprise Frameworks'!M235/Scale</f>
        <v>0</v>
      </c>
      <c r="O37" s="60">
        <f>'Enterprise Frameworks'!N235/Scale</f>
        <v>0</v>
      </c>
      <c r="P37" s="39">
        <f>'Enterprise Frameworks'!C242</f>
        <v>7</v>
      </c>
      <c r="Q37" s="59">
        <f>'Enterprise Frameworks'!I242/Scale</f>
        <v>0</v>
      </c>
      <c r="R37" s="59">
        <f>'Enterprise Frameworks'!J242/Scale</f>
        <v>0</v>
      </c>
      <c r="S37" s="59">
        <f>'Enterprise Frameworks'!K242/Scale</f>
        <v>0.62584600000000001</v>
      </c>
      <c r="T37" s="59">
        <f>'Enterprise Frameworks'!L242/Scale</f>
        <v>0.62584600000000001</v>
      </c>
      <c r="U37" s="59">
        <f>'Enterprise Frameworks'!M242/Scale</f>
        <v>0</v>
      </c>
      <c r="V37" s="59">
        <f>'Enterprise Frameworks'!N242/Scale</f>
        <v>0</v>
      </c>
    </row>
    <row r="38" spans="1:22" s="26" customFormat="1" x14ac:dyDescent="0.2">
      <c r="A38" s="26" t="s">
        <v>38</v>
      </c>
      <c r="B38" s="39">
        <f>'Enterprise Frameworks'!C288</f>
        <v>11</v>
      </c>
      <c r="C38" s="59">
        <f>'Enterprise Frameworks'!I288/Scale</f>
        <v>1.0378368</v>
      </c>
      <c r="D38" s="59">
        <f>'Enterprise Frameworks'!J288/Scale</f>
        <v>0.25945919999999995</v>
      </c>
      <c r="E38" s="59">
        <f>'Enterprise Frameworks'!K288/Scale</f>
        <v>0.1297296</v>
      </c>
      <c r="F38" s="59">
        <f>'Enterprise Frameworks'!L288/Scale</f>
        <v>3.2432399999999993E-2</v>
      </c>
      <c r="G38" s="59">
        <f>'Enterprise Frameworks'!M288/Scale</f>
        <v>0.1297296</v>
      </c>
      <c r="H38" s="59">
        <f>'Enterprise Frameworks'!N288/Scale</f>
        <v>3.2432399999999993E-2</v>
      </c>
      <c r="I38" s="39">
        <f>'Enterprise Frameworks'!C295</f>
        <v>5</v>
      </c>
      <c r="J38" s="60">
        <f>'Enterprise Frameworks'!I295/Scale</f>
        <v>0.54292992000000007</v>
      </c>
      <c r="K38" s="60">
        <f>'Enterprise Frameworks'!J295/Scale</f>
        <v>0.13573247999999999</v>
      </c>
      <c r="L38" s="60">
        <f>'Enterprise Frameworks'!K295/Scale</f>
        <v>6.7866240000000008E-2</v>
      </c>
      <c r="M38" s="60">
        <f>'Enterprise Frameworks'!L295/Scale</f>
        <v>1.6966559999999999E-2</v>
      </c>
      <c r="N38" s="60">
        <f>'Enterprise Frameworks'!M295/Scale</f>
        <v>6.7866240000000008E-2</v>
      </c>
      <c r="O38" s="60">
        <f>'Enterprise Frameworks'!N295/Scale</f>
        <v>1.6966559999999999E-2</v>
      </c>
      <c r="P38" s="39">
        <f>'Enterprise Frameworks'!C302</f>
        <v>1</v>
      </c>
      <c r="Q38" s="59">
        <f>'Enterprise Frameworks'!I302/Scale</f>
        <v>0.13311999999999999</v>
      </c>
      <c r="R38" s="59">
        <f>'Enterprise Frameworks'!J302/Scale</f>
        <v>0.13311999999999999</v>
      </c>
      <c r="S38" s="59">
        <f>'Enterprise Frameworks'!K302/Scale</f>
        <v>1.6639999999999999E-2</v>
      </c>
      <c r="T38" s="59">
        <f>'Enterprise Frameworks'!L302/Scale</f>
        <v>1.6639999999999999E-2</v>
      </c>
      <c r="U38" s="59">
        <f>'Enterprise Frameworks'!M302/Scale</f>
        <v>1.6639999999999999E-2</v>
      </c>
      <c r="V38" s="59">
        <f>'Enterprise Frameworks'!N302/Scale</f>
        <v>1.6639999999999999E-2</v>
      </c>
    </row>
    <row r="39" spans="1:22" s="26" customFormat="1" x14ac:dyDescent="0.2">
      <c r="B39" s="39"/>
      <c r="C39" s="59"/>
      <c r="D39" s="59"/>
      <c r="E39" s="59"/>
      <c r="F39" s="59"/>
      <c r="G39" s="60"/>
      <c r="H39" s="60"/>
      <c r="I39" s="39"/>
      <c r="J39" s="60"/>
      <c r="K39" s="60"/>
      <c r="L39" s="60"/>
      <c r="M39" s="60"/>
      <c r="N39" s="59"/>
      <c r="O39" s="59"/>
      <c r="P39" s="39"/>
      <c r="Q39" s="59"/>
      <c r="R39" s="59"/>
      <c r="S39" s="59"/>
      <c r="T39" s="59"/>
      <c r="U39" s="59"/>
      <c r="V39" s="59"/>
    </row>
    <row r="40" spans="1:22" s="48" customFormat="1" x14ac:dyDescent="0.2">
      <c r="A40" s="47" t="s">
        <v>105</v>
      </c>
      <c r="B40" s="43"/>
      <c r="C40" s="61"/>
      <c r="D40" s="61"/>
      <c r="E40" s="61"/>
      <c r="F40" s="61"/>
      <c r="G40" s="62" t="s">
        <v>2</v>
      </c>
      <c r="H40" s="62"/>
      <c r="I40" s="43"/>
      <c r="J40" s="62" t="s">
        <v>2</v>
      </c>
      <c r="K40" s="62"/>
      <c r="L40" s="62"/>
      <c r="M40" s="62"/>
      <c r="N40" s="63"/>
      <c r="O40" s="63"/>
      <c r="P40" s="43"/>
      <c r="Q40" s="63"/>
      <c r="R40" s="63"/>
      <c r="S40" s="63"/>
      <c r="T40" s="63"/>
      <c r="U40" s="63"/>
      <c r="V40" s="63"/>
    </row>
    <row r="41" spans="1:22" s="26" customFormat="1" x14ac:dyDescent="0.2">
      <c r="A41" s="26" t="s">
        <v>97</v>
      </c>
      <c r="B41" s="39">
        <f>'Corporate Systems'!C17</f>
        <v>25</v>
      </c>
      <c r="C41" s="59">
        <f>'Corporate Systems'!I17/Scale</f>
        <v>2.0778825599999999</v>
      </c>
      <c r="D41" s="59">
        <f>'Corporate Systems'!J17/Scale</f>
        <v>0.51947063999999987</v>
      </c>
      <c r="E41" s="59">
        <f>'Corporate Systems'!K17/Scale</f>
        <v>0.69262752000000005</v>
      </c>
      <c r="F41" s="59">
        <f>'Corporate Systems'!L17/Scale</f>
        <v>0.17315688000000001</v>
      </c>
      <c r="G41" s="59">
        <f>'Corporate Systems'!M17/Scale</f>
        <v>0.69262752000000005</v>
      </c>
      <c r="H41" s="59">
        <f>'Corporate Systems'!N17/Scale</f>
        <v>0.17315688000000001</v>
      </c>
      <c r="I41" s="39">
        <f>'Corporate Systems'!C24</f>
        <v>19</v>
      </c>
      <c r="J41" s="60">
        <f>'Corporate Systems'!I24/Scale</f>
        <v>1.7067024000000002</v>
      </c>
      <c r="K41" s="60">
        <f>'Corporate Systems'!J24/Scale</f>
        <v>0.42667559999999988</v>
      </c>
      <c r="L41" s="60">
        <f>'Corporate Systems'!K24/Scale</f>
        <v>0.5689008000000001</v>
      </c>
      <c r="M41" s="60">
        <f>'Corporate Systems'!L24/Scale</f>
        <v>0.14222519999999994</v>
      </c>
      <c r="N41" s="60">
        <f>'Corporate Systems'!M24/Scale</f>
        <v>0.5689008000000001</v>
      </c>
      <c r="O41" s="60">
        <f>'Corporate Systems'!N24/Scale</f>
        <v>0.14222519999999994</v>
      </c>
      <c r="P41" s="39">
        <f>'Corporate Systems'!C31</f>
        <v>16</v>
      </c>
      <c r="Q41" s="59">
        <f>'Corporate Systems'!I31/Scale</f>
        <v>0.95069519999999996</v>
      </c>
      <c r="R41" s="59">
        <f>'Corporate Systems'!J31/Scale</f>
        <v>0.95069519999999996</v>
      </c>
      <c r="S41" s="59">
        <f>'Corporate Systems'!K31/Scale</f>
        <v>0.31689840000000002</v>
      </c>
      <c r="T41" s="59">
        <f>'Corporate Systems'!L31/Scale</f>
        <v>0.31689840000000002</v>
      </c>
      <c r="U41" s="59">
        <f>'Corporate Systems'!M31/Scale</f>
        <v>0.31689840000000002</v>
      </c>
      <c r="V41" s="59">
        <f>'Corporate Systems'!N31/Scale</f>
        <v>0.31689840000000002</v>
      </c>
    </row>
    <row r="42" spans="1:22" s="26" customFormat="1" x14ac:dyDescent="0.2">
      <c r="A42" s="26" t="s">
        <v>98</v>
      </c>
      <c r="B42" s="39">
        <f>'Corporate Systems'!C47</f>
        <v>0</v>
      </c>
      <c r="C42" s="59">
        <f>'Corporate Systems'!I47/Scale</f>
        <v>0</v>
      </c>
      <c r="D42" s="59">
        <f>'Corporate Systems'!J47/Scale</f>
        <v>0</v>
      </c>
      <c r="E42" s="59">
        <f>'Corporate Systems'!K47/Scale</f>
        <v>0</v>
      </c>
      <c r="F42" s="59">
        <f>'Corporate Systems'!L47/Scale</f>
        <v>0</v>
      </c>
      <c r="G42" s="59">
        <f>'Corporate Systems'!M47/Scale</f>
        <v>0</v>
      </c>
      <c r="H42" s="59">
        <f>'Corporate Systems'!N47/Scale</f>
        <v>0</v>
      </c>
      <c r="I42" s="39">
        <f>'Corporate Systems'!C54</f>
        <v>6</v>
      </c>
      <c r="J42" s="60">
        <f>'Corporate Systems'!I54/Scale</f>
        <v>0.43304352000000002</v>
      </c>
      <c r="K42" s="60">
        <f>'Corporate Systems'!J54/Scale</f>
        <v>0.10826088</v>
      </c>
      <c r="L42" s="60">
        <f>'Corporate Systems'!K54/Scale</f>
        <v>9.2795040000000009E-2</v>
      </c>
      <c r="M42" s="60">
        <f>'Corporate Systems'!L54/Scale</f>
        <v>2.3198759999999995E-2</v>
      </c>
      <c r="N42" s="60">
        <f>'Corporate Systems'!M54/Scale</f>
        <v>9.2795040000000009E-2</v>
      </c>
      <c r="O42" s="60">
        <f>'Corporate Systems'!N54/Scale</f>
        <v>2.3198759999999995E-2</v>
      </c>
      <c r="P42" s="39">
        <f>'Corporate Systems'!C61</f>
        <v>5</v>
      </c>
      <c r="Q42" s="59">
        <f>'Corporate Systems'!I61/Scale</f>
        <v>0.22554350000000001</v>
      </c>
      <c r="R42" s="59">
        <f>'Corporate Systems'!J61/Scale</f>
        <v>0.22554350000000001</v>
      </c>
      <c r="S42" s="59">
        <f>'Corporate Systems'!K61/Scale</f>
        <v>4.8330749999999999E-2</v>
      </c>
      <c r="T42" s="59">
        <f>'Corporate Systems'!L61/Scale</f>
        <v>4.8330749999999999E-2</v>
      </c>
      <c r="U42" s="59">
        <f>'Corporate Systems'!M61/Scale</f>
        <v>4.8330749999999999E-2</v>
      </c>
      <c r="V42" s="59">
        <f>'Corporate Systems'!N61/Scale</f>
        <v>4.8330749999999999E-2</v>
      </c>
    </row>
    <row r="43" spans="1:22" s="26" customFormat="1" x14ac:dyDescent="0.2">
      <c r="A43" s="26" t="s">
        <v>99</v>
      </c>
      <c r="B43" s="39">
        <f>'Corporate Systems'!C76</f>
        <v>7</v>
      </c>
      <c r="C43" s="59">
        <f>'Corporate Systems'!I76/Scale</f>
        <v>0.89667760000000007</v>
      </c>
      <c r="D43" s="59">
        <f>'Corporate Systems'!J76/Scale</f>
        <v>0.22416939999999991</v>
      </c>
      <c r="E43" s="59">
        <f>'Corporate Systems'!K76/Scale</f>
        <v>0.19214520000000002</v>
      </c>
      <c r="F43" s="59">
        <f>'Corporate Systems'!L76/Scale</f>
        <v>4.803629999999999E-2</v>
      </c>
      <c r="G43" s="59">
        <f>'Corporate Systems'!M76/Scale</f>
        <v>0.19214520000000002</v>
      </c>
      <c r="H43" s="59">
        <f>'Corporate Systems'!N76/Scale</f>
        <v>4.803629999999999E-2</v>
      </c>
      <c r="I43" s="39">
        <f>'Corporate Systems'!C83</f>
        <v>4</v>
      </c>
      <c r="J43" s="60">
        <f>'Corporate Systems'!I83/Scale</f>
        <v>0.68015583999999996</v>
      </c>
      <c r="K43" s="60">
        <f>'Corporate Systems'!J83/Scale</f>
        <v>0.17003895999999996</v>
      </c>
      <c r="L43" s="60">
        <f>'Corporate Systems'!K83/Scale</f>
        <v>0.14574768000000002</v>
      </c>
      <c r="M43" s="60">
        <f>'Corporate Systems'!L83/Scale</f>
        <v>3.6436919999999984E-2</v>
      </c>
      <c r="N43" s="60">
        <f>'Corporate Systems'!M83/Scale</f>
        <v>0.14574768000000002</v>
      </c>
      <c r="O43" s="60">
        <f>'Corporate Systems'!N83/Scale</f>
        <v>3.6436919999999984E-2</v>
      </c>
      <c r="P43" s="39">
        <f>'Corporate Systems'!C90</f>
        <v>2</v>
      </c>
      <c r="Q43" s="59">
        <f>'Corporate Systems'!I90/Scale</f>
        <v>0.33488000000000001</v>
      </c>
      <c r="R43" s="59">
        <f>'Corporate Systems'!J90/Scale</f>
        <v>0.33488000000000001</v>
      </c>
      <c r="S43" s="59">
        <f>'Corporate Systems'!K90/Scale</f>
        <v>7.1760000000000004E-2</v>
      </c>
      <c r="T43" s="59">
        <f>'Corporate Systems'!L90/Scale</f>
        <v>7.1760000000000004E-2</v>
      </c>
      <c r="U43" s="59">
        <f>'Corporate Systems'!M90/Scale</f>
        <v>7.1760000000000004E-2</v>
      </c>
      <c r="V43" s="59">
        <f>'Corporate Systems'!N90/Scale</f>
        <v>7.1760000000000004E-2</v>
      </c>
    </row>
    <row r="44" spans="1:22" s="26" customFormat="1" x14ac:dyDescent="0.2">
      <c r="A44" s="26" t="s">
        <v>100</v>
      </c>
      <c r="B44" s="39">
        <f>'Corporate Systems'!C106</f>
        <v>2</v>
      </c>
      <c r="C44" s="59">
        <f>'Corporate Systems'!I106/Scale</f>
        <v>0.14434784000000001</v>
      </c>
      <c r="D44" s="59">
        <f>'Corporate Systems'!J106/Scale</f>
        <v>3.6086959999999994E-2</v>
      </c>
      <c r="E44" s="59">
        <f>'Corporate Systems'!K106/Scale</f>
        <v>3.093168E-2</v>
      </c>
      <c r="F44" s="59">
        <f>'Corporate Systems'!L106/Scale</f>
        <v>7.7329199999999982E-3</v>
      </c>
      <c r="G44" s="59">
        <f>'Corporate Systems'!M106/Scale</f>
        <v>3.093168E-2</v>
      </c>
      <c r="H44" s="59">
        <f>'Corporate Systems'!N106/Scale</f>
        <v>7.7329199999999982E-3</v>
      </c>
      <c r="I44" s="39">
        <f>'Corporate Systems'!C113</f>
        <v>2</v>
      </c>
      <c r="J44" s="60">
        <f>'Corporate Systems'!I113/Scale</f>
        <v>0.14434784000000001</v>
      </c>
      <c r="K44" s="60">
        <f>'Corporate Systems'!J113/Scale</f>
        <v>3.6086959999999994E-2</v>
      </c>
      <c r="L44" s="60">
        <f>'Corporate Systems'!K113/Scale</f>
        <v>3.093168E-2</v>
      </c>
      <c r="M44" s="60">
        <f>'Corporate Systems'!L113/Scale</f>
        <v>7.7329199999999982E-3</v>
      </c>
      <c r="N44" s="60">
        <f>'Corporate Systems'!M113/Scale</f>
        <v>3.093168E-2</v>
      </c>
      <c r="O44" s="60">
        <f>'Corporate Systems'!N113/Scale</f>
        <v>7.7329199999999982E-3</v>
      </c>
      <c r="P44" s="39">
        <f>'Corporate Systems'!C120</f>
        <v>0</v>
      </c>
      <c r="Q44" s="59">
        <f>'Corporate Systems'!I120/Scale</f>
        <v>0</v>
      </c>
      <c r="R44" s="59">
        <f>'Corporate Systems'!J120/Scale</f>
        <v>0</v>
      </c>
      <c r="S44" s="59">
        <f>'Corporate Systems'!K120/Scale</f>
        <v>0</v>
      </c>
      <c r="T44" s="59">
        <f>'Corporate Systems'!L120/Scale</f>
        <v>0</v>
      </c>
      <c r="U44" s="59">
        <f>'Corporate Systems'!M120/Scale</f>
        <v>0</v>
      </c>
      <c r="V44" s="59">
        <f>'Corporate Systems'!N120/Scale</f>
        <v>0</v>
      </c>
    </row>
    <row r="45" spans="1:22" s="26" customFormat="1" x14ac:dyDescent="0.2">
      <c r="A45" s="26" t="s">
        <v>106</v>
      </c>
      <c r="B45" s="39">
        <f>'Corporate Systems'!C136</f>
        <v>3</v>
      </c>
      <c r="C45" s="59">
        <f>'Corporate Systems'!I136/Scale</f>
        <v>0.33071584000000004</v>
      </c>
      <c r="D45" s="59">
        <f>'Corporate Systems'!J136/Scale</f>
        <v>8.2678959999999968E-2</v>
      </c>
      <c r="E45" s="59">
        <f>'Corporate Systems'!K136/Scale</f>
        <v>7.0867679999999988E-2</v>
      </c>
      <c r="F45" s="59">
        <f>'Corporate Systems'!L136/Scale</f>
        <v>1.7716919999999997E-2</v>
      </c>
      <c r="G45" s="59">
        <f>'Corporate Systems'!M136/Scale</f>
        <v>7.0867679999999988E-2</v>
      </c>
      <c r="H45" s="59">
        <f>'Corporate Systems'!N136/Scale</f>
        <v>1.7716919999999997E-2</v>
      </c>
      <c r="I45" s="39">
        <f>'Corporate Systems'!C143</f>
        <v>3</v>
      </c>
      <c r="J45" s="60">
        <f>'Corporate Systems'!I143/Scale</f>
        <v>0.33071584000000004</v>
      </c>
      <c r="K45" s="60">
        <f>'Corporate Systems'!J143/Scale</f>
        <v>8.2678959999999968E-2</v>
      </c>
      <c r="L45" s="60">
        <f>'Corporate Systems'!K143/Scale</f>
        <v>7.0867679999999988E-2</v>
      </c>
      <c r="M45" s="60">
        <f>'Corporate Systems'!L143/Scale</f>
        <v>1.7716919999999997E-2</v>
      </c>
      <c r="N45" s="60">
        <f>'Corporate Systems'!M143/Scale</f>
        <v>7.0867679999999988E-2</v>
      </c>
      <c r="O45" s="60">
        <f>'Corporate Systems'!N143/Scale</f>
        <v>1.7716919999999997E-2</v>
      </c>
      <c r="P45" s="39">
        <f>'Corporate Systems'!C150</f>
        <v>3</v>
      </c>
      <c r="Q45" s="59">
        <f>'Corporate Systems'!I150/Scale</f>
        <v>0.2066974</v>
      </c>
      <c r="R45" s="59">
        <f>'Corporate Systems'!J150/Scale</f>
        <v>0.2066974</v>
      </c>
      <c r="S45" s="59">
        <f>'Corporate Systems'!K150/Scale</f>
        <v>4.4292299999999993E-2</v>
      </c>
      <c r="T45" s="59">
        <f>'Corporate Systems'!L150/Scale</f>
        <v>4.4292299999999993E-2</v>
      </c>
      <c r="U45" s="59">
        <f>'Corporate Systems'!M150/Scale</f>
        <v>4.4292299999999993E-2</v>
      </c>
      <c r="V45" s="59">
        <f>'Corporate Systems'!N150/Scale</f>
        <v>4.4292299999999993E-2</v>
      </c>
    </row>
    <row r="46" spans="1:22" s="26" customFormat="1" x14ac:dyDescent="0.2">
      <c r="A46" s="26" t="s">
        <v>102</v>
      </c>
      <c r="B46" s="39">
        <f>'Corporate Systems'!C166</f>
        <v>0</v>
      </c>
      <c r="C46" s="59">
        <f>'Corporate Systems'!I166/Scale</f>
        <v>0</v>
      </c>
      <c r="D46" s="59">
        <f>'Corporate Systems'!J166/Scale</f>
        <v>0</v>
      </c>
      <c r="E46" s="59">
        <f>'Corporate Systems'!K166/Scale</f>
        <v>0</v>
      </c>
      <c r="F46" s="59">
        <f>'Corporate Systems'!L166/Scale</f>
        <v>0</v>
      </c>
      <c r="G46" s="59">
        <f>'Corporate Systems'!M166/Scale</f>
        <v>0</v>
      </c>
      <c r="H46" s="59">
        <f>'Corporate Systems'!N166/Scale</f>
        <v>0</v>
      </c>
      <c r="I46" s="39">
        <f>'Corporate Systems'!C173</f>
        <v>0</v>
      </c>
      <c r="J46" s="60">
        <f>'Corporate Systems'!I173/Scale</f>
        <v>0</v>
      </c>
      <c r="K46" s="60">
        <f>'Corporate Systems'!J173/Scale</f>
        <v>0</v>
      </c>
      <c r="L46" s="60">
        <f>'Corporate Systems'!K173/Scale</f>
        <v>0</v>
      </c>
      <c r="M46" s="60">
        <f>'Corporate Systems'!L173/Scale</f>
        <v>0</v>
      </c>
      <c r="N46" s="60">
        <f>'Corporate Systems'!M173/Scale</f>
        <v>0</v>
      </c>
      <c r="O46" s="60">
        <f>'Corporate Systems'!N173/Scale</f>
        <v>0</v>
      </c>
      <c r="P46" s="39">
        <f>'Corporate Systems'!C180</f>
        <v>0</v>
      </c>
      <c r="Q46" s="59">
        <f>'Corporate Systems'!I180/Scale</f>
        <v>0</v>
      </c>
      <c r="R46" s="59">
        <f>'Corporate Systems'!J180/Scale</f>
        <v>0</v>
      </c>
      <c r="S46" s="59">
        <f>'Corporate Systems'!K180/Scale</f>
        <v>0</v>
      </c>
      <c r="T46" s="59">
        <f>'Corporate Systems'!L180/Scale</f>
        <v>0</v>
      </c>
      <c r="U46" s="59">
        <f>'Corporate Systems'!M180/Scale</f>
        <v>0</v>
      </c>
      <c r="V46" s="59">
        <f>'Corporate Systems'!N180/Scale</f>
        <v>0</v>
      </c>
    </row>
    <row r="47" spans="1:22" s="26" customFormat="1" x14ac:dyDescent="0.2">
      <c r="A47" s="26" t="s">
        <v>103</v>
      </c>
      <c r="B47" s="39"/>
      <c r="C47" s="36"/>
      <c r="D47" s="36"/>
      <c r="E47" s="36"/>
      <c r="F47" s="36"/>
      <c r="G47" s="37"/>
      <c r="H47" s="37"/>
      <c r="I47" s="39"/>
      <c r="J47" s="38"/>
      <c r="K47" s="38"/>
      <c r="L47" s="38"/>
      <c r="M47" s="37"/>
      <c r="N47" s="36"/>
      <c r="O47" s="36"/>
      <c r="P47" s="39"/>
      <c r="Q47" s="37"/>
      <c r="R47" s="36"/>
      <c r="S47" s="36"/>
      <c r="T47" s="36"/>
      <c r="U47" s="36"/>
      <c r="V47" s="36"/>
    </row>
    <row r="48" spans="1:22" s="26" customFormat="1" x14ac:dyDescent="0.2">
      <c r="A48" s="26" t="s">
        <v>104</v>
      </c>
      <c r="B48" s="39"/>
      <c r="C48" s="36"/>
      <c r="D48" s="36"/>
      <c r="E48" s="36"/>
      <c r="F48" s="36"/>
      <c r="G48" s="37"/>
      <c r="H48" s="37"/>
      <c r="I48" s="39"/>
      <c r="J48" s="37"/>
      <c r="K48" s="37"/>
      <c r="L48" s="37"/>
      <c r="M48" s="37"/>
      <c r="N48" s="36"/>
      <c r="O48" s="36"/>
      <c r="P48" s="39"/>
      <c r="Q48" s="36"/>
      <c r="R48" s="36"/>
      <c r="S48" s="36"/>
      <c r="T48" s="36"/>
      <c r="U48" s="36"/>
      <c r="V48" s="36"/>
    </row>
    <row r="49" spans="1:22" s="26" customFormat="1" x14ac:dyDescent="0.2">
      <c r="B49" s="39"/>
      <c r="C49" s="36"/>
      <c r="D49" s="36"/>
      <c r="E49" s="36"/>
      <c r="F49" s="36"/>
      <c r="G49" s="37"/>
      <c r="H49" s="37"/>
      <c r="I49" s="39"/>
      <c r="J49" s="37"/>
      <c r="K49" s="37"/>
      <c r="L49" s="37"/>
      <c r="M49" s="37"/>
      <c r="N49" s="36"/>
      <c r="O49" s="36"/>
      <c r="P49" s="39"/>
      <c r="Q49" s="36"/>
      <c r="R49" s="36"/>
      <c r="S49" s="36"/>
      <c r="T49" s="36"/>
      <c r="U49" s="36"/>
      <c r="V49" s="36"/>
    </row>
    <row r="50" spans="1:22" s="26" customFormat="1" x14ac:dyDescent="0.2">
      <c r="A50" s="27" t="s">
        <v>52</v>
      </c>
      <c r="B50" s="39">
        <f>SUM(B9:B48)</f>
        <v>501</v>
      </c>
      <c r="C50" s="58">
        <f t="shared" ref="C50:V50" si="0">SUM(C9:C48)</f>
        <v>38.277276960000002</v>
      </c>
      <c r="D50" s="58">
        <f t="shared" si="0"/>
        <v>11.568555960000001</v>
      </c>
      <c r="E50" s="58">
        <f t="shared" si="0"/>
        <v>35.953816079999996</v>
      </c>
      <c r="F50" s="58">
        <f t="shared" si="0"/>
        <v>9.7314508200000009</v>
      </c>
      <c r="G50" s="58">
        <f t="shared" si="0"/>
        <v>5.2527014800000007</v>
      </c>
      <c r="H50" s="58">
        <f t="shared" si="0"/>
        <v>1.2024446199999999</v>
      </c>
      <c r="I50" s="39">
        <f t="shared" si="0"/>
        <v>396</v>
      </c>
      <c r="J50" s="58">
        <f t="shared" si="0"/>
        <v>30.88163312</v>
      </c>
      <c r="K50" s="58">
        <f t="shared" si="0"/>
        <v>9.3975096799999989</v>
      </c>
      <c r="L50" s="58">
        <f t="shared" si="0"/>
        <v>33.302376640000006</v>
      </c>
      <c r="M50" s="58">
        <f t="shared" si="0"/>
        <v>8.8946002599999971</v>
      </c>
      <c r="N50" s="58">
        <f t="shared" si="0"/>
        <v>4.4459074400000009</v>
      </c>
      <c r="O50" s="58">
        <f t="shared" si="0"/>
        <v>1.11147686</v>
      </c>
      <c r="P50" s="39">
        <f t="shared" si="0"/>
        <v>226</v>
      </c>
      <c r="Q50" s="58">
        <f t="shared" si="0"/>
        <v>13.508909699999998</v>
      </c>
      <c r="R50" s="58">
        <f t="shared" si="0"/>
        <v>14.538509699999999</v>
      </c>
      <c r="S50" s="58">
        <f t="shared" si="0"/>
        <v>17.1114125</v>
      </c>
      <c r="T50" s="58">
        <f t="shared" si="0"/>
        <v>6.8801265000000011</v>
      </c>
      <c r="U50" s="58">
        <f t="shared" si="0"/>
        <v>2.1761687999999997</v>
      </c>
      <c r="V50" s="58">
        <f t="shared" si="0"/>
        <v>2.1761687999999997</v>
      </c>
    </row>
    <row r="51" spans="1:22" s="26" customFormat="1" x14ac:dyDescent="0.2">
      <c r="B51" s="39"/>
      <c r="C51" s="66">
        <f>C50+D50</f>
        <v>49.845832920000007</v>
      </c>
      <c r="D51" s="66"/>
      <c r="E51" s="66">
        <f>E50+F50</f>
        <v>45.685266899999995</v>
      </c>
      <c r="F51" s="66"/>
      <c r="G51" s="66">
        <f>G50+H50</f>
        <v>6.4551461000000003</v>
      </c>
      <c r="H51" s="66"/>
      <c r="I51" s="39"/>
      <c r="J51" s="66">
        <f>J50+K50</f>
        <v>40.279142800000002</v>
      </c>
      <c r="K51" s="66"/>
      <c r="L51" s="66">
        <f>L50+M50</f>
        <v>42.196976900000003</v>
      </c>
      <c r="M51" s="66"/>
      <c r="N51" s="66">
        <f>N50+O50</f>
        <v>5.5573843000000007</v>
      </c>
      <c r="O51" s="66"/>
      <c r="P51" s="39"/>
      <c r="Q51" s="66">
        <f>Q50+R50</f>
        <v>28.047419399999995</v>
      </c>
      <c r="R51" s="66"/>
      <c r="S51" s="66">
        <f>S50+T50</f>
        <v>23.991539000000003</v>
      </c>
      <c r="T51" s="66"/>
      <c r="U51" s="66">
        <f>U50+V50</f>
        <v>4.3523375999999994</v>
      </c>
      <c r="V51" s="66"/>
    </row>
    <row r="52" spans="1:22" s="10" customFormat="1" x14ac:dyDescent="0.2">
      <c r="B52" s="39"/>
      <c r="C52" s="20"/>
      <c r="D52" s="20"/>
      <c r="E52" s="20"/>
      <c r="F52" s="20"/>
      <c r="G52" s="20"/>
      <c r="H52" s="20"/>
      <c r="I52" s="39"/>
      <c r="J52" s="20"/>
      <c r="K52" s="20"/>
      <c r="L52" s="20"/>
      <c r="M52" s="20"/>
      <c r="N52" s="20"/>
      <c r="O52" s="20"/>
      <c r="P52" s="39"/>
      <c r="Q52" s="20"/>
      <c r="R52" s="20"/>
      <c r="S52" s="20"/>
      <c r="T52" s="20"/>
      <c r="U52" s="20"/>
      <c r="V52" s="20"/>
    </row>
    <row r="53" spans="1:22" s="10" customFormat="1" x14ac:dyDescent="0.2">
      <c r="B53" s="39"/>
      <c r="C53" s="20"/>
      <c r="D53" s="20"/>
      <c r="E53" s="20"/>
      <c r="F53" s="20"/>
      <c r="G53" s="20"/>
      <c r="H53" s="20"/>
      <c r="I53" s="39"/>
      <c r="J53" s="20"/>
      <c r="K53" s="20"/>
      <c r="L53" s="20"/>
      <c r="M53" s="20"/>
      <c r="N53" s="20"/>
      <c r="O53" s="20"/>
      <c r="P53" s="39"/>
      <c r="Q53" s="20"/>
      <c r="R53" s="20"/>
      <c r="S53" s="20"/>
      <c r="T53" s="20"/>
      <c r="U53" s="20"/>
      <c r="V53" s="20"/>
    </row>
    <row r="54" spans="1:22" s="10" customFormat="1" x14ac:dyDescent="0.2">
      <c r="B54" s="39"/>
      <c r="C54" s="20"/>
      <c r="D54" s="20"/>
      <c r="E54" s="20"/>
      <c r="F54" s="20"/>
      <c r="G54" s="20"/>
      <c r="H54" s="20"/>
      <c r="I54" s="39"/>
      <c r="J54" s="20"/>
      <c r="K54" s="20"/>
      <c r="L54" s="20"/>
      <c r="M54" s="20"/>
      <c r="N54" s="20"/>
      <c r="O54" s="20"/>
      <c r="P54" s="39"/>
      <c r="Q54" s="20"/>
      <c r="R54" s="20"/>
      <c r="S54" s="20"/>
      <c r="T54" s="20"/>
      <c r="U54" s="20"/>
      <c r="V54" s="20"/>
    </row>
    <row r="55" spans="1:22" s="10" customFormat="1" x14ac:dyDescent="0.2">
      <c r="B55" s="39"/>
      <c r="C55" s="20"/>
      <c r="D55" s="20"/>
      <c r="E55" s="20"/>
      <c r="F55" s="20"/>
      <c r="G55" s="20"/>
      <c r="H55" s="20"/>
      <c r="I55" s="39"/>
      <c r="J55" s="20"/>
      <c r="K55" s="20"/>
      <c r="L55" s="20"/>
      <c r="M55" s="20"/>
      <c r="N55" s="20"/>
      <c r="O55" s="20"/>
      <c r="P55" s="39"/>
      <c r="Q55" s="20"/>
      <c r="R55" s="20"/>
      <c r="S55" s="20"/>
      <c r="T55" s="20"/>
      <c r="U55" s="20"/>
      <c r="V55" s="20"/>
    </row>
    <row r="56" spans="1:22" s="10" customFormat="1" x14ac:dyDescent="0.2">
      <c r="B56" s="39"/>
      <c r="C56" s="20"/>
      <c r="D56" s="20"/>
      <c r="E56" s="20"/>
      <c r="F56" s="20"/>
      <c r="G56" s="20"/>
      <c r="H56" s="20"/>
      <c r="I56" s="39"/>
      <c r="J56" s="20"/>
      <c r="K56" s="20"/>
      <c r="L56" s="20"/>
      <c r="M56" s="20"/>
      <c r="N56" s="20"/>
      <c r="O56" s="20"/>
      <c r="P56" s="39"/>
      <c r="Q56" s="20"/>
      <c r="R56" s="20"/>
      <c r="S56" s="20"/>
      <c r="T56" s="20"/>
      <c r="U56" s="20"/>
      <c r="V56" s="20"/>
    </row>
    <row r="57" spans="1:22" s="10" customFormat="1" x14ac:dyDescent="0.2">
      <c r="B57" s="39"/>
      <c r="C57" s="20"/>
      <c r="D57" s="20"/>
      <c r="E57" s="20"/>
      <c r="F57" s="20"/>
      <c r="G57" s="20"/>
      <c r="H57" s="20"/>
      <c r="I57" s="39"/>
      <c r="J57" s="20"/>
      <c r="K57" s="20"/>
      <c r="L57" s="20"/>
      <c r="M57" s="20"/>
      <c r="N57" s="20"/>
      <c r="O57" s="20"/>
      <c r="P57" s="39"/>
      <c r="Q57" s="20"/>
      <c r="R57" s="20"/>
      <c r="S57" s="20"/>
      <c r="T57" s="20"/>
      <c r="U57" s="20"/>
      <c r="V57" s="20"/>
    </row>
    <row r="58" spans="1:22" s="10" customFormat="1" x14ac:dyDescent="0.2">
      <c r="B58" s="39"/>
      <c r="C58" s="20"/>
      <c r="D58" s="20"/>
      <c r="E58" s="20"/>
      <c r="F58" s="20"/>
      <c r="G58" s="20"/>
      <c r="H58" s="20"/>
      <c r="I58" s="39"/>
      <c r="J58" s="20"/>
      <c r="K58" s="20"/>
      <c r="L58" s="20"/>
      <c r="M58" s="20"/>
      <c r="N58" s="20"/>
      <c r="O58" s="20"/>
      <c r="P58" s="39"/>
      <c r="Q58" s="20"/>
      <c r="R58" s="20"/>
      <c r="S58" s="20"/>
      <c r="T58" s="20"/>
      <c r="U58" s="20"/>
      <c r="V58" s="20"/>
    </row>
    <row r="59" spans="1:22" s="10" customFormat="1" x14ac:dyDescent="0.2">
      <c r="B59" s="39"/>
      <c r="C59" s="20"/>
      <c r="D59" s="20"/>
      <c r="E59" s="20"/>
      <c r="F59" s="20"/>
      <c r="G59" s="20"/>
      <c r="H59" s="20"/>
      <c r="I59" s="39"/>
      <c r="J59" s="20"/>
      <c r="K59" s="20"/>
      <c r="L59" s="20"/>
      <c r="M59" s="20"/>
      <c r="N59" s="20"/>
      <c r="O59" s="20"/>
      <c r="P59" s="39"/>
      <c r="Q59" s="20"/>
      <c r="R59" s="20"/>
      <c r="S59" s="20"/>
      <c r="T59" s="20"/>
      <c r="U59" s="20"/>
      <c r="V59" s="20"/>
    </row>
    <row r="60" spans="1:22" s="10" customFormat="1" x14ac:dyDescent="0.2">
      <c r="B60" s="39"/>
      <c r="C60" s="20"/>
      <c r="D60" s="20"/>
      <c r="E60" s="20"/>
      <c r="F60" s="20"/>
      <c r="G60" s="20"/>
      <c r="H60" s="20"/>
      <c r="I60" s="39"/>
      <c r="J60" s="20"/>
      <c r="K60" s="20"/>
      <c r="L60" s="20"/>
      <c r="M60" s="20"/>
      <c r="N60" s="20"/>
      <c r="O60" s="20"/>
      <c r="P60" s="39"/>
      <c r="Q60" s="20"/>
      <c r="R60" s="20"/>
      <c r="S60" s="20"/>
      <c r="T60" s="20"/>
      <c r="U60" s="20"/>
      <c r="V60" s="20"/>
    </row>
    <row r="61" spans="1:22" s="10" customFormat="1" x14ac:dyDescent="0.2">
      <c r="B61" s="39"/>
      <c r="C61" s="20"/>
      <c r="D61" s="20"/>
      <c r="E61" s="20"/>
      <c r="F61" s="20"/>
      <c r="G61" s="20"/>
      <c r="H61" s="20"/>
      <c r="I61" s="39"/>
      <c r="J61" s="20"/>
      <c r="K61" s="20"/>
      <c r="L61" s="20"/>
      <c r="M61" s="20"/>
      <c r="N61" s="20"/>
      <c r="O61" s="20"/>
      <c r="P61" s="39"/>
      <c r="Q61" s="20"/>
      <c r="R61" s="20"/>
      <c r="S61" s="20"/>
      <c r="T61" s="20"/>
      <c r="U61" s="20"/>
      <c r="V61" s="20"/>
    </row>
    <row r="62" spans="1:22" s="10" customFormat="1" x14ac:dyDescent="0.2">
      <c r="B62" s="39"/>
      <c r="C62" s="20"/>
      <c r="D62" s="20"/>
      <c r="E62" s="20"/>
      <c r="F62" s="20"/>
      <c r="G62" s="20"/>
      <c r="H62" s="20"/>
      <c r="I62" s="39"/>
      <c r="J62" s="20"/>
      <c r="K62" s="20"/>
      <c r="L62" s="20"/>
      <c r="M62" s="20"/>
      <c r="N62" s="20"/>
      <c r="O62" s="20"/>
      <c r="P62" s="39"/>
      <c r="Q62" s="20"/>
      <c r="R62" s="20"/>
      <c r="S62" s="20"/>
      <c r="T62" s="20"/>
      <c r="U62" s="20"/>
      <c r="V62" s="20"/>
    </row>
    <row r="63" spans="1:22" s="10" customFormat="1" x14ac:dyDescent="0.2">
      <c r="B63" s="39"/>
      <c r="C63" s="20"/>
      <c r="D63" s="20"/>
      <c r="E63" s="20"/>
      <c r="F63" s="20"/>
      <c r="G63" s="20"/>
      <c r="H63" s="20"/>
      <c r="I63" s="39"/>
      <c r="J63" s="20"/>
      <c r="K63" s="20"/>
      <c r="L63" s="20"/>
      <c r="M63" s="20"/>
      <c r="N63" s="20"/>
      <c r="O63" s="20"/>
      <c r="P63" s="39"/>
      <c r="Q63" s="20"/>
      <c r="R63" s="20"/>
      <c r="S63" s="20"/>
      <c r="T63" s="20"/>
      <c r="U63" s="20"/>
      <c r="V63" s="20"/>
    </row>
    <row r="64" spans="1:22" s="10" customFormat="1" x14ac:dyDescent="0.2">
      <c r="B64" s="39"/>
      <c r="C64" s="20"/>
      <c r="D64" s="20"/>
      <c r="E64" s="20"/>
      <c r="F64" s="20"/>
      <c r="G64" s="20"/>
      <c r="H64" s="20"/>
      <c r="I64" s="39"/>
      <c r="J64" s="20"/>
      <c r="K64" s="20"/>
      <c r="L64" s="20"/>
      <c r="M64" s="20"/>
      <c r="N64" s="20"/>
      <c r="O64" s="20"/>
      <c r="P64" s="39"/>
      <c r="Q64" s="20"/>
      <c r="R64" s="20"/>
      <c r="S64" s="20"/>
      <c r="T64" s="20"/>
      <c r="U64" s="20"/>
      <c r="V64" s="20"/>
    </row>
    <row r="65" spans="2:22" s="10" customFormat="1" x14ac:dyDescent="0.2">
      <c r="B65" s="39"/>
      <c r="C65" s="20"/>
      <c r="D65" s="20"/>
      <c r="E65" s="20"/>
      <c r="F65" s="20"/>
      <c r="G65" s="20"/>
      <c r="H65" s="20"/>
      <c r="I65" s="39"/>
      <c r="J65" s="20"/>
      <c r="K65" s="20"/>
      <c r="L65" s="20"/>
      <c r="M65" s="20"/>
      <c r="N65" s="20"/>
      <c r="O65" s="20"/>
      <c r="P65" s="39"/>
      <c r="Q65" s="20"/>
      <c r="R65" s="20"/>
      <c r="S65" s="20"/>
      <c r="T65" s="20"/>
      <c r="U65" s="20"/>
      <c r="V65" s="20"/>
    </row>
    <row r="66" spans="2:22" s="10" customFormat="1" x14ac:dyDescent="0.2">
      <c r="B66" s="39"/>
      <c r="C66" s="20"/>
      <c r="D66" s="20"/>
      <c r="E66" s="20"/>
      <c r="F66" s="20"/>
      <c r="G66" s="20"/>
      <c r="H66" s="20"/>
      <c r="I66" s="39"/>
      <c r="J66" s="20"/>
      <c r="K66" s="20"/>
      <c r="L66" s="20"/>
      <c r="M66" s="20"/>
      <c r="N66" s="20"/>
      <c r="O66" s="20"/>
      <c r="P66" s="39"/>
      <c r="Q66" s="20"/>
      <c r="R66" s="20"/>
      <c r="S66" s="20"/>
      <c r="T66" s="20"/>
      <c r="U66" s="20"/>
      <c r="V66" s="20"/>
    </row>
    <row r="67" spans="2:22" s="10" customFormat="1" x14ac:dyDescent="0.2">
      <c r="B67" s="39"/>
      <c r="C67" s="20"/>
      <c r="D67" s="20"/>
      <c r="E67" s="20"/>
      <c r="F67" s="20"/>
      <c r="G67" s="20"/>
      <c r="H67" s="20"/>
      <c r="I67" s="39"/>
      <c r="J67" s="20"/>
      <c r="K67" s="20"/>
      <c r="L67" s="20"/>
      <c r="M67" s="20"/>
      <c r="N67" s="20"/>
      <c r="O67" s="20"/>
      <c r="P67" s="39"/>
      <c r="Q67" s="20"/>
      <c r="R67" s="20"/>
      <c r="S67" s="20"/>
      <c r="T67" s="20"/>
      <c r="U67" s="20"/>
      <c r="V67" s="20"/>
    </row>
    <row r="68" spans="2:22" s="10" customFormat="1" x14ac:dyDescent="0.2">
      <c r="B68" s="39"/>
      <c r="C68" s="20"/>
      <c r="D68" s="20"/>
      <c r="E68" s="20"/>
      <c r="F68" s="20"/>
      <c r="G68" s="20"/>
      <c r="H68" s="20"/>
      <c r="I68" s="39"/>
      <c r="J68" s="20"/>
      <c r="K68" s="20"/>
      <c r="L68" s="20"/>
      <c r="M68" s="20"/>
      <c r="N68" s="20"/>
      <c r="O68" s="20"/>
      <c r="P68" s="39"/>
      <c r="Q68" s="20"/>
      <c r="R68" s="20"/>
      <c r="S68" s="20"/>
      <c r="T68" s="20"/>
      <c r="U68" s="20"/>
      <c r="V68" s="20"/>
    </row>
    <row r="69" spans="2:22" s="10" customFormat="1" x14ac:dyDescent="0.2">
      <c r="B69" s="39"/>
      <c r="C69" s="20"/>
      <c r="D69" s="20"/>
      <c r="E69" s="20"/>
      <c r="F69" s="20"/>
      <c r="G69" s="20"/>
      <c r="H69" s="20"/>
      <c r="I69" s="39"/>
      <c r="J69" s="20"/>
      <c r="K69" s="20"/>
      <c r="L69" s="20"/>
      <c r="M69" s="20"/>
      <c r="N69" s="20"/>
      <c r="O69" s="20"/>
      <c r="P69" s="39"/>
      <c r="Q69" s="20"/>
      <c r="R69" s="20"/>
      <c r="S69" s="20"/>
      <c r="T69" s="20"/>
      <c r="U69" s="20"/>
      <c r="V69" s="20"/>
    </row>
    <row r="70" spans="2:22" s="10" customFormat="1" x14ac:dyDescent="0.2">
      <c r="B70" s="39"/>
      <c r="C70" s="20"/>
      <c r="D70" s="20"/>
      <c r="E70" s="20"/>
      <c r="F70" s="20"/>
      <c r="G70" s="20"/>
      <c r="H70" s="20"/>
      <c r="I70" s="39"/>
      <c r="J70" s="20"/>
      <c r="K70" s="20"/>
      <c r="L70" s="20"/>
      <c r="M70" s="20"/>
      <c r="N70" s="20"/>
      <c r="O70" s="20"/>
      <c r="P70" s="39"/>
      <c r="Q70" s="20"/>
      <c r="R70" s="20"/>
      <c r="S70" s="20"/>
      <c r="T70" s="20"/>
      <c r="U70" s="20"/>
      <c r="V70" s="20"/>
    </row>
    <row r="71" spans="2:22" s="10" customFormat="1" x14ac:dyDescent="0.2">
      <c r="B71" s="39"/>
      <c r="C71" s="20"/>
      <c r="D71" s="20"/>
      <c r="E71" s="20"/>
      <c r="F71" s="20"/>
      <c r="G71" s="20"/>
      <c r="H71" s="20"/>
      <c r="I71" s="39"/>
      <c r="J71" s="20"/>
      <c r="K71" s="20"/>
      <c r="L71" s="20"/>
      <c r="M71" s="20"/>
      <c r="N71" s="20"/>
      <c r="O71" s="20"/>
      <c r="P71" s="39"/>
      <c r="Q71" s="20"/>
      <c r="R71" s="20"/>
      <c r="S71" s="20"/>
      <c r="T71" s="20"/>
      <c r="U71" s="20"/>
      <c r="V71" s="20"/>
    </row>
    <row r="72" spans="2:22" s="10" customFormat="1" x14ac:dyDescent="0.2">
      <c r="B72" s="39"/>
      <c r="C72" s="20"/>
      <c r="D72" s="20"/>
      <c r="E72" s="20"/>
      <c r="F72" s="20"/>
      <c r="G72" s="20"/>
      <c r="H72" s="20"/>
      <c r="I72" s="39"/>
      <c r="J72" s="20"/>
      <c r="K72" s="20"/>
      <c r="L72" s="20"/>
      <c r="M72" s="20"/>
      <c r="N72" s="20"/>
      <c r="O72" s="20"/>
      <c r="P72" s="39"/>
      <c r="Q72" s="20"/>
      <c r="R72" s="20"/>
      <c r="S72" s="20"/>
      <c r="T72" s="20"/>
      <c r="U72" s="20"/>
      <c r="V72" s="20"/>
    </row>
    <row r="73" spans="2:22" s="10" customFormat="1" x14ac:dyDescent="0.2">
      <c r="B73" s="39"/>
      <c r="C73" s="20"/>
      <c r="D73" s="20"/>
      <c r="E73" s="20"/>
      <c r="F73" s="20"/>
      <c r="G73" s="20"/>
      <c r="H73" s="20"/>
      <c r="I73" s="39"/>
      <c r="J73" s="20"/>
      <c r="K73" s="20"/>
      <c r="L73" s="20"/>
      <c r="M73" s="20"/>
      <c r="N73" s="20"/>
      <c r="O73" s="20"/>
      <c r="P73" s="39"/>
      <c r="Q73" s="20"/>
      <c r="R73" s="20"/>
      <c r="S73" s="20"/>
      <c r="T73" s="20"/>
      <c r="U73" s="20"/>
      <c r="V73" s="20"/>
    </row>
    <row r="74" spans="2:22" s="10" customFormat="1" x14ac:dyDescent="0.2">
      <c r="B74" s="39"/>
      <c r="C74" s="20"/>
      <c r="D74" s="20"/>
      <c r="E74" s="20"/>
      <c r="F74" s="20"/>
      <c r="G74" s="20"/>
      <c r="H74" s="20"/>
      <c r="I74" s="39"/>
      <c r="J74" s="20"/>
      <c r="K74" s="20"/>
      <c r="L74" s="20"/>
      <c r="M74" s="20"/>
      <c r="N74" s="20"/>
      <c r="O74" s="20"/>
      <c r="P74" s="39"/>
      <c r="Q74" s="20"/>
      <c r="R74" s="20"/>
      <c r="S74" s="20"/>
      <c r="T74" s="20"/>
      <c r="U74" s="20"/>
      <c r="V74" s="20"/>
    </row>
    <row r="75" spans="2:22" s="10" customFormat="1" x14ac:dyDescent="0.2">
      <c r="B75" s="39"/>
      <c r="C75" s="20"/>
      <c r="D75" s="20"/>
      <c r="E75" s="20"/>
      <c r="F75" s="20"/>
      <c r="G75" s="20"/>
      <c r="H75" s="20"/>
      <c r="I75" s="39"/>
      <c r="J75" s="20"/>
      <c r="K75" s="20"/>
      <c r="L75" s="20"/>
      <c r="M75" s="20"/>
      <c r="N75" s="20"/>
      <c r="O75" s="20"/>
      <c r="P75" s="39"/>
      <c r="Q75" s="20"/>
      <c r="R75" s="20"/>
      <c r="S75" s="20"/>
      <c r="T75" s="20"/>
      <c r="U75" s="20"/>
      <c r="V75" s="20"/>
    </row>
    <row r="76" spans="2:22" s="10" customFormat="1" x14ac:dyDescent="0.2">
      <c r="B76" s="39"/>
      <c r="C76" s="20"/>
      <c r="D76" s="20"/>
      <c r="E76" s="20"/>
      <c r="F76" s="20"/>
      <c r="G76" s="20"/>
      <c r="H76" s="20"/>
      <c r="I76" s="39"/>
      <c r="J76" s="20"/>
      <c r="K76" s="20"/>
      <c r="L76" s="20"/>
      <c r="M76" s="20"/>
      <c r="N76" s="20"/>
      <c r="O76" s="20"/>
      <c r="P76" s="39"/>
      <c r="Q76" s="20"/>
      <c r="R76" s="20"/>
      <c r="S76" s="20"/>
      <c r="T76" s="20"/>
      <c r="U76" s="20"/>
      <c r="V76" s="20"/>
    </row>
    <row r="77" spans="2:22" s="10" customFormat="1" x14ac:dyDescent="0.2">
      <c r="B77" s="39"/>
      <c r="C77" s="20"/>
      <c r="D77" s="20"/>
      <c r="E77" s="20"/>
      <c r="F77" s="20"/>
      <c r="G77" s="20"/>
      <c r="H77" s="20"/>
      <c r="I77" s="39"/>
      <c r="J77" s="20"/>
      <c r="K77" s="20"/>
      <c r="L77" s="20"/>
      <c r="M77" s="20"/>
      <c r="N77" s="20"/>
      <c r="O77" s="20"/>
      <c r="P77" s="39"/>
      <c r="Q77" s="20"/>
      <c r="R77" s="20"/>
      <c r="S77" s="20"/>
      <c r="T77" s="20"/>
      <c r="U77" s="20"/>
      <c r="V77" s="20"/>
    </row>
    <row r="78" spans="2:22" s="10" customFormat="1" x14ac:dyDescent="0.2">
      <c r="B78" s="39"/>
      <c r="C78" s="20"/>
      <c r="D78" s="20"/>
      <c r="E78" s="20"/>
      <c r="F78" s="20"/>
      <c r="G78" s="20"/>
      <c r="H78" s="20"/>
      <c r="I78" s="39"/>
      <c r="J78" s="20"/>
      <c r="K78" s="20"/>
      <c r="L78" s="20"/>
      <c r="M78" s="20"/>
      <c r="N78" s="20"/>
      <c r="O78" s="20"/>
      <c r="P78" s="39"/>
      <c r="Q78" s="20"/>
      <c r="R78" s="20"/>
      <c r="S78" s="20"/>
      <c r="T78" s="20"/>
      <c r="U78" s="20"/>
      <c r="V78" s="20"/>
    </row>
    <row r="79" spans="2:22" s="10" customFormat="1" x14ac:dyDescent="0.2">
      <c r="B79" s="39"/>
      <c r="C79" s="20"/>
      <c r="D79" s="20"/>
      <c r="E79" s="20"/>
      <c r="F79" s="20"/>
      <c r="G79" s="20"/>
      <c r="H79" s="20"/>
      <c r="I79" s="39"/>
      <c r="J79" s="20"/>
      <c r="K79" s="20"/>
      <c r="L79" s="20"/>
      <c r="M79" s="20"/>
      <c r="N79" s="20"/>
      <c r="O79" s="20"/>
      <c r="P79" s="39"/>
      <c r="Q79" s="20"/>
      <c r="R79" s="20"/>
      <c r="S79" s="20"/>
      <c r="T79" s="20"/>
      <c r="U79" s="20"/>
      <c r="V79" s="20"/>
    </row>
    <row r="80" spans="2:22" s="10" customFormat="1" x14ac:dyDescent="0.2">
      <c r="B80" s="39"/>
      <c r="C80" s="20"/>
      <c r="D80" s="20"/>
      <c r="E80" s="20"/>
      <c r="F80" s="20"/>
      <c r="G80" s="20"/>
      <c r="H80" s="20"/>
      <c r="I80" s="39"/>
      <c r="J80" s="20"/>
      <c r="K80" s="20"/>
      <c r="L80" s="20"/>
      <c r="M80" s="20"/>
      <c r="N80" s="20"/>
      <c r="O80" s="20"/>
      <c r="P80" s="39"/>
      <c r="Q80" s="20"/>
      <c r="R80" s="20"/>
      <c r="S80" s="20"/>
      <c r="T80" s="20"/>
      <c r="U80" s="20"/>
      <c r="V80" s="20"/>
    </row>
    <row r="81" spans="2:22" s="10" customFormat="1" x14ac:dyDescent="0.2">
      <c r="B81" s="39"/>
      <c r="C81" s="20"/>
      <c r="D81" s="20"/>
      <c r="E81" s="20"/>
      <c r="F81" s="20"/>
      <c r="G81" s="20"/>
      <c r="H81" s="20"/>
      <c r="I81" s="39"/>
      <c r="J81" s="20"/>
      <c r="K81" s="20"/>
      <c r="L81" s="20"/>
      <c r="M81" s="20"/>
      <c r="N81" s="20"/>
      <c r="O81" s="20"/>
      <c r="P81" s="39"/>
      <c r="Q81" s="20"/>
      <c r="R81" s="20"/>
      <c r="S81" s="20"/>
      <c r="T81" s="20"/>
      <c r="U81" s="20"/>
      <c r="V81" s="20"/>
    </row>
    <row r="82" spans="2:22" s="10" customFormat="1" x14ac:dyDescent="0.2">
      <c r="B82" s="39"/>
      <c r="C82" s="20"/>
      <c r="D82" s="20"/>
      <c r="E82" s="20"/>
      <c r="F82" s="20"/>
      <c r="G82" s="20"/>
      <c r="H82" s="20"/>
      <c r="I82" s="39"/>
      <c r="J82" s="20"/>
      <c r="K82" s="20"/>
      <c r="L82" s="20"/>
      <c r="M82" s="20"/>
      <c r="N82" s="20"/>
      <c r="O82" s="20"/>
      <c r="P82" s="39"/>
      <c r="Q82" s="20"/>
      <c r="R82" s="20"/>
      <c r="S82" s="20"/>
      <c r="T82" s="20"/>
      <c r="U82" s="20"/>
      <c r="V82" s="20"/>
    </row>
    <row r="83" spans="2:22" s="10" customFormat="1" x14ac:dyDescent="0.2">
      <c r="B83" s="39"/>
      <c r="C83" s="20"/>
      <c r="D83" s="20"/>
      <c r="E83" s="20"/>
      <c r="F83" s="20"/>
      <c r="G83" s="20"/>
      <c r="H83" s="20"/>
      <c r="I83" s="39"/>
      <c r="J83" s="20"/>
      <c r="K83" s="20"/>
      <c r="L83" s="20"/>
      <c r="M83" s="20"/>
      <c r="N83" s="20"/>
      <c r="O83" s="20"/>
      <c r="P83" s="39"/>
      <c r="Q83" s="20"/>
      <c r="R83" s="20"/>
      <c r="S83" s="20"/>
      <c r="T83" s="20"/>
      <c r="U83" s="20"/>
      <c r="V83" s="20"/>
    </row>
    <row r="84" spans="2:22" s="10" customFormat="1" x14ac:dyDescent="0.2">
      <c r="B84" s="39"/>
      <c r="C84" s="20"/>
      <c r="D84" s="20"/>
      <c r="E84" s="20"/>
      <c r="F84" s="20"/>
      <c r="G84" s="20"/>
      <c r="H84" s="20"/>
      <c r="I84" s="39"/>
      <c r="J84" s="20"/>
      <c r="K84" s="20"/>
      <c r="L84" s="20"/>
      <c r="M84" s="20"/>
      <c r="N84" s="20"/>
      <c r="O84" s="20"/>
      <c r="P84" s="39"/>
      <c r="Q84" s="20"/>
      <c r="R84" s="20"/>
      <c r="S84" s="20"/>
      <c r="T84" s="20"/>
      <c r="U84" s="20"/>
      <c r="V84" s="20"/>
    </row>
    <row r="85" spans="2:22" s="10" customFormat="1" x14ac:dyDescent="0.2">
      <c r="B85" s="39"/>
      <c r="C85" s="20"/>
      <c r="D85" s="20"/>
      <c r="E85" s="20"/>
      <c r="F85" s="20"/>
      <c r="G85" s="20"/>
      <c r="H85" s="20"/>
      <c r="I85" s="39"/>
      <c r="J85" s="20"/>
      <c r="K85" s="20"/>
      <c r="L85" s="20"/>
      <c r="M85" s="20"/>
      <c r="N85" s="20"/>
      <c r="O85" s="20"/>
      <c r="P85" s="39"/>
      <c r="Q85" s="20"/>
      <c r="R85" s="20"/>
      <c r="S85" s="20"/>
      <c r="T85" s="20"/>
      <c r="U85" s="20"/>
      <c r="V85" s="20"/>
    </row>
    <row r="86" spans="2:22" s="10" customFormat="1" x14ac:dyDescent="0.2">
      <c r="B86" s="39"/>
      <c r="C86" s="20"/>
      <c r="D86" s="20"/>
      <c r="E86" s="20"/>
      <c r="F86" s="20"/>
      <c r="G86" s="20"/>
      <c r="H86" s="20"/>
      <c r="I86" s="39"/>
      <c r="J86" s="20"/>
      <c r="K86" s="20"/>
      <c r="L86" s="20"/>
      <c r="M86" s="20"/>
      <c r="N86" s="20"/>
      <c r="O86" s="20"/>
      <c r="P86" s="39"/>
      <c r="Q86" s="20"/>
      <c r="R86" s="20"/>
      <c r="S86" s="20"/>
      <c r="T86" s="20"/>
      <c r="U86" s="20"/>
      <c r="V86" s="20"/>
    </row>
    <row r="87" spans="2:22" s="10" customFormat="1" x14ac:dyDescent="0.2">
      <c r="B87" s="39"/>
      <c r="C87" s="20"/>
      <c r="D87" s="20"/>
      <c r="E87" s="20"/>
      <c r="F87" s="20"/>
      <c r="G87" s="20"/>
      <c r="H87" s="20"/>
      <c r="I87" s="39"/>
      <c r="J87" s="20"/>
      <c r="K87" s="20"/>
      <c r="L87" s="20"/>
      <c r="M87" s="20"/>
      <c r="N87" s="20"/>
      <c r="O87" s="20"/>
      <c r="P87" s="39"/>
      <c r="Q87" s="20"/>
      <c r="R87" s="20"/>
      <c r="S87" s="20"/>
      <c r="T87" s="20"/>
      <c r="U87" s="20"/>
      <c r="V87" s="20"/>
    </row>
    <row r="88" spans="2:22" s="10" customFormat="1" x14ac:dyDescent="0.2">
      <c r="B88" s="39"/>
      <c r="C88" s="20"/>
      <c r="D88" s="20"/>
      <c r="E88" s="20"/>
      <c r="F88" s="20"/>
      <c r="G88" s="20"/>
      <c r="H88" s="20"/>
      <c r="I88" s="39"/>
      <c r="J88" s="20"/>
      <c r="K88" s="20"/>
      <c r="L88" s="20"/>
      <c r="M88" s="20"/>
      <c r="N88" s="20"/>
      <c r="O88" s="20"/>
      <c r="P88" s="39"/>
      <c r="Q88" s="20"/>
      <c r="R88" s="20"/>
      <c r="S88" s="20"/>
      <c r="T88" s="20"/>
      <c r="U88" s="20"/>
      <c r="V88" s="20"/>
    </row>
    <row r="89" spans="2:22" s="10" customFormat="1" x14ac:dyDescent="0.2">
      <c r="B89" s="39"/>
      <c r="C89" s="20"/>
      <c r="D89" s="20"/>
      <c r="E89" s="20"/>
      <c r="F89" s="20"/>
      <c r="G89" s="20"/>
      <c r="H89" s="20"/>
      <c r="I89" s="39"/>
      <c r="J89" s="20"/>
      <c r="K89" s="20"/>
      <c r="L89" s="20"/>
      <c r="M89" s="20"/>
      <c r="N89" s="20"/>
      <c r="O89" s="20"/>
      <c r="P89" s="39"/>
      <c r="Q89" s="20"/>
      <c r="R89" s="20"/>
      <c r="S89" s="20"/>
      <c r="T89" s="20"/>
      <c r="U89" s="20"/>
      <c r="V89" s="20"/>
    </row>
    <row r="90" spans="2:22" s="10" customFormat="1" x14ac:dyDescent="0.2">
      <c r="B90" s="39"/>
      <c r="C90" s="20"/>
      <c r="D90" s="20"/>
      <c r="E90" s="20"/>
      <c r="F90" s="20"/>
      <c r="G90" s="20"/>
      <c r="H90" s="20"/>
      <c r="I90" s="39"/>
      <c r="J90" s="20"/>
      <c r="K90" s="20"/>
      <c r="L90" s="20"/>
      <c r="M90" s="20"/>
      <c r="N90" s="20"/>
      <c r="O90" s="20"/>
      <c r="P90" s="39"/>
      <c r="Q90" s="20"/>
      <c r="R90" s="20"/>
      <c r="S90" s="20"/>
      <c r="T90" s="20"/>
      <c r="U90" s="20"/>
      <c r="V90" s="20"/>
    </row>
    <row r="91" spans="2:22" s="10" customFormat="1" x14ac:dyDescent="0.2">
      <c r="B91" s="39"/>
      <c r="C91" s="20"/>
      <c r="D91" s="20"/>
      <c r="E91" s="20"/>
      <c r="F91" s="20"/>
      <c r="G91" s="20"/>
      <c r="H91" s="20"/>
      <c r="I91" s="39"/>
      <c r="J91" s="20"/>
      <c r="K91" s="20"/>
      <c r="L91" s="20"/>
      <c r="M91" s="20"/>
      <c r="N91" s="20"/>
      <c r="O91" s="20"/>
      <c r="P91" s="39"/>
      <c r="Q91" s="20"/>
      <c r="R91" s="20"/>
      <c r="S91" s="20"/>
      <c r="T91" s="20"/>
      <c r="U91" s="20"/>
      <c r="V91" s="20"/>
    </row>
    <row r="92" spans="2:22" s="10" customFormat="1" x14ac:dyDescent="0.2">
      <c r="B92" s="39"/>
      <c r="C92" s="20"/>
      <c r="D92" s="20"/>
      <c r="E92" s="20"/>
      <c r="F92" s="20"/>
      <c r="G92" s="20"/>
      <c r="H92" s="20"/>
      <c r="I92" s="39"/>
      <c r="J92" s="20"/>
      <c r="K92" s="20"/>
      <c r="L92" s="20"/>
      <c r="M92" s="20"/>
      <c r="N92" s="20"/>
      <c r="O92" s="20"/>
      <c r="P92" s="39"/>
      <c r="Q92" s="20"/>
      <c r="R92" s="20"/>
      <c r="S92" s="20"/>
      <c r="T92" s="20"/>
      <c r="U92" s="20"/>
      <c r="V92" s="20"/>
    </row>
    <row r="93" spans="2:22" s="10" customFormat="1" x14ac:dyDescent="0.2">
      <c r="B93" s="39"/>
      <c r="C93" s="20"/>
      <c r="D93" s="20"/>
      <c r="E93" s="20"/>
      <c r="F93" s="20"/>
      <c r="G93" s="20"/>
      <c r="H93" s="20"/>
      <c r="I93" s="39"/>
      <c r="J93" s="20"/>
      <c r="K93" s="20"/>
      <c r="L93" s="20"/>
      <c r="M93" s="20"/>
      <c r="N93" s="20"/>
      <c r="O93" s="20"/>
      <c r="P93" s="39"/>
      <c r="Q93" s="20"/>
      <c r="R93" s="20"/>
      <c r="S93" s="20"/>
      <c r="T93" s="20"/>
      <c r="U93" s="20"/>
      <c r="V93" s="20"/>
    </row>
    <row r="94" spans="2:22" s="10" customFormat="1" x14ac:dyDescent="0.2">
      <c r="B94" s="39"/>
      <c r="C94" s="20"/>
      <c r="D94" s="20"/>
      <c r="E94" s="20"/>
      <c r="F94" s="20"/>
      <c r="G94" s="20"/>
      <c r="H94" s="20"/>
      <c r="I94" s="39"/>
      <c r="J94" s="20"/>
      <c r="K94" s="20"/>
      <c r="L94" s="20"/>
      <c r="M94" s="20"/>
      <c r="N94" s="20"/>
      <c r="O94" s="20"/>
      <c r="P94" s="39"/>
      <c r="Q94" s="20"/>
      <c r="R94" s="20"/>
      <c r="S94" s="20"/>
      <c r="T94" s="20"/>
      <c r="U94" s="20"/>
      <c r="V94" s="20"/>
    </row>
    <row r="95" spans="2:22" s="10" customFormat="1" x14ac:dyDescent="0.2">
      <c r="B95" s="39"/>
      <c r="C95" s="20"/>
      <c r="D95" s="20"/>
      <c r="E95" s="20"/>
      <c r="F95" s="20"/>
      <c r="G95" s="20"/>
      <c r="H95" s="20"/>
      <c r="I95" s="39"/>
      <c r="J95" s="20"/>
      <c r="K95" s="20"/>
      <c r="L95" s="20"/>
      <c r="M95" s="20"/>
      <c r="N95" s="20"/>
      <c r="O95" s="20"/>
      <c r="P95" s="39"/>
      <c r="Q95" s="20"/>
      <c r="R95" s="20"/>
      <c r="S95" s="20"/>
      <c r="T95" s="20"/>
      <c r="U95" s="20"/>
      <c r="V95" s="20"/>
    </row>
    <row r="96" spans="2:22" s="10" customFormat="1" x14ac:dyDescent="0.2">
      <c r="B96" s="39"/>
      <c r="C96" s="20"/>
      <c r="D96" s="20"/>
      <c r="E96" s="20"/>
      <c r="F96" s="20"/>
      <c r="G96" s="20"/>
      <c r="H96" s="20"/>
      <c r="I96" s="39"/>
      <c r="J96" s="20"/>
      <c r="K96" s="20"/>
      <c r="L96" s="20"/>
      <c r="M96" s="20"/>
      <c r="N96" s="20"/>
      <c r="O96" s="20"/>
      <c r="P96" s="39"/>
      <c r="Q96" s="20"/>
      <c r="R96" s="20"/>
      <c r="S96" s="20"/>
      <c r="T96" s="20"/>
      <c r="U96" s="20"/>
      <c r="V96" s="20"/>
    </row>
    <row r="97" spans="2:22" s="10" customFormat="1" x14ac:dyDescent="0.2">
      <c r="B97" s="39"/>
      <c r="C97" s="20"/>
      <c r="D97" s="20"/>
      <c r="E97" s="20"/>
      <c r="F97" s="20"/>
      <c r="G97" s="20"/>
      <c r="H97" s="20"/>
      <c r="I97" s="39"/>
      <c r="J97" s="20"/>
      <c r="K97" s="20"/>
      <c r="L97" s="20"/>
      <c r="M97" s="20"/>
      <c r="N97" s="20"/>
      <c r="O97" s="20"/>
      <c r="P97" s="39"/>
      <c r="Q97" s="20"/>
      <c r="R97" s="20"/>
      <c r="S97" s="20"/>
      <c r="T97" s="20"/>
      <c r="U97" s="20"/>
      <c r="V97" s="20"/>
    </row>
    <row r="98" spans="2:22" s="10" customFormat="1" x14ac:dyDescent="0.2">
      <c r="B98" s="39"/>
      <c r="C98" s="20"/>
      <c r="D98" s="20"/>
      <c r="E98" s="20"/>
      <c r="F98" s="20"/>
      <c r="G98" s="20"/>
      <c r="H98" s="20"/>
      <c r="I98" s="39"/>
      <c r="J98" s="20"/>
      <c r="K98" s="20"/>
      <c r="L98" s="20"/>
      <c r="M98" s="20"/>
      <c r="N98" s="20"/>
      <c r="O98" s="20"/>
      <c r="P98" s="39"/>
      <c r="Q98" s="20"/>
      <c r="R98" s="20"/>
      <c r="S98" s="20"/>
      <c r="T98" s="20"/>
      <c r="U98" s="20"/>
      <c r="V98" s="20"/>
    </row>
    <row r="99" spans="2:22" s="10" customFormat="1" x14ac:dyDescent="0.2">
      <c r="B99" s="39"/>
      <c r="C99" s="20"/>
      <c r="D99" s="20"/>
      <c r="E99" s="20"/>
      <c r="F99" s="20"/>
      <c r="G99" s="20"/>
      <c r="H99" s="20"/>
      <c r="I99" s="39"/>
      <c r="J99" s="20"/>
      <c r="K99" s="20"/>
      <c r="L99" s="20"/>
      <c r="M99" s="20"/>
      <c r="N99" s="20"/>
      <c r="O99" s="20"/>
      <c r="P99" s="39"/>
      <c r="Q99" s="20"/>
      <c r="R99" s="20"/>
      <c r="S99" s="20"/>
      <c r="T99" s="20"/>
      <c r="U99" s="20"/>
      <c r="V99" s="20"/>
    </row>
    <row r="100" spans="2:22" s="10" customFormat="1" x14ac:dyDescent="0.2">
      <c r="B100" s="39"/>
      <c r="C100" s="20"/>
      <c r="D100" s="20"/>
      <c r="E100" s="20"/>
      <c r="F100" s="20"/>
      <c r="G100" s="20"/>
      <c r="H100" s="20"/>
      <c r="I100" s="39"/>
      <c r="J100" s="20"/>
      <c r="K100" s="20"/>
      <c r="L100" s="20"/>
      <c r="M100" s="20"/>
      <c r="N100" s="20"/>
      <c r="O100" s="20"/>
      <c r="P100" s="39"/>
      <c r="Q100" s="20"/>
      <c r="R100" s="20"/>
      <c r="S100" s="20"/>
      <c r="T100" s="20"/>
      <c r="U100" s="20"/>
      <c r="V100" s="20"/>
    </row>
    <row r="101" spans="2:22" s="10" customFormat="1" x14ac:dyDescent="0.2">
      <c r="B101" s="39"/>
      <c r="C101" s="20"/>
      <c r="D101" s="20"/>
      <c r="E101" s="20"/>
      <c r="F101" s="20"/>
      <c r="G101" s="20"/>
      <c r="H101" s="20"/>
      <c r="I101" s="39"/>
      <c r="J101" s="20"/>
      <c r="K101" s="20"/>
      <c r="L101" s="20"/>
      <c r="M101" s="20"/>
      <c r="N101" s="20"/>
      <c r="O101" s="20"/>
      <c r="P101" s="39"/>
      <c r="Q101" s="20"/>
      <c r="R101" s="20"/>
      <c r="S101" s="20"/>
      <c r="T101" s="20"/>
      <c r="U101" s="20"/>
      <c r="V101" s="20"/>
    </row>
    <row r="102" spans="2:22" s="10" customFormat="1" x14ac:dyDescent="0.2">
      <c r="B102" s="39"/>
      <c r="C102" s="20"/>
      <c r="D102" s="20"/>
      <c r="E102" s="20"/>
      <c r="F102" s="20"/>
      <c r="G102" s="20"/>
      <c r="H102" s="20"/>
      <c r="I102" s="39"/>
      <c r="J102" s="20"/>
      <c r="K102" s="20"/>
      <c r="L102" s="20"/>
      <c r="M102" s="20"/>
      <c r="N102" s="20"/>
      <c r="O102" s="20"/>
      <c r="P102" s="39"/>
      <c r="Q102" s="20"/>
      <c r="R102" s="20"/>
      <c r="S102" s="20"/>
      <c r="T102" s="20"/>
      <c r="U102" s="20"/>
      <c r="V102" s="20"/>
    </row>
    <row r="103" spans="2:22" s="10" customFormat="1" x14ac:dyDescent="0.2">
      <c r="B103" s="39"/>
      <c r="C103" s="20"/>
      <c r="D103" s="20"/>
      <c r="E103" s="20"/>
      <c r="F103" s="20"/>
      <c r="G103" s="20"/>
      <c r="H103" s="20"/>
      <c r="I103" s="39"/>
      <c r="J103" s="20"/>
      <c r="K103" s="20"/>
      <c r="L103" s="20"/>
      <c r="M103" s="20"/>
      <c r="N103" s="20"/>
      <c r="O103" s="20"/>
      <c r="P103" s="39"/>
      <c r="Q103" s="20"/>
      <c r="R103" s="20"/>
      <c r="S103" s="20"/>
      <c r="T103" s="20"/>
      <c r="U103" s="20"/>
      <c r="V103" s="20"/>
    </row>
    <row r="104" spans="2:22" s="10" customFormat="1" x14ac:dyDescent="0.2">
      <c r="B104" s="39"/>
      <c r="C104" s="20"/>
      <c r="D104" s="20"/>
      <c r="E104" s="20"/>
      <c r="F104" s="20"/>
      <c r="G104" s="20"/>
      <c r="H104" s="20"/>
      <c r="I104" s="39"/>
      <c r="J104" s="20"/>
      <c r="K104" s="20"/>
      <c r="L104" s="20"/>
      <c r="M104" s="20"/>
      <c r="N104" s="20"/>
      <c r="O104" s="20"/>
      <c r="P104" s="39"/>
      <c r="Q104" s="20"/>
      <c r="R104" s="20"/>
      <c r="S104" s="20"/>
      <c r="T104" s="20"/>
      <c r="U104" s="20"/>
      <c r="V104" s="20"/>
    </row>
    <row r="105" spans="2:22" s="10" customFormat="1" x14ac:dyDescent="0.2">
      <c r="B105" s="39"/>
      <c r="C105" s="20"/>
      <c r="D105" s="20"/>
      <c r="E105" s="20"/>
      <c r="F105" s="20"/>
      <c r="G105" s="20"/>
      <c r="H105" s="20"/>
      <c r="I105" s="39"/>
      <c r="J105" s="20"/>
      <c r="K105" s="20"/>
      <c r="L105" s="20"/>
      <c r="M105" s="20"/>
      <c r="N105" s="20"/>
      <c r="O105" s="20"/>
      <c r="P105" s="39"/>
      <c r="Q105" s="20"/>
      <c r="R105" s="20"/>
      <c r="S105" s="20"/>
      <c r="T105" s="20"/>
      <c r="U105" s="20"/>
      <c r="V105" s="20"/>
    </row>
    <row r="106" spans="2:22" s="10" customFormat="1" x14ac:dyDescent="0.2">
      <c r="B106" s="39"/>
      <c r="C106" s="20"/>
      <c r="D106" s="20"/>
      <c r="E106" s="20"/>
      <c r="F106" s="20"/>
      <c r="G106" s="20"/>
      <c r="H106" s="20"/>
      <c r="I106" s="39"/>
      <c r="J106" s="20"/>
      <c r="K106" s="20"/>
      <c r="L106" s="20"/>
      <c r="M106" s="20"/>
      <c r="N106" s="20"/>
      <c r="O106" s="20"/>
      <c r="P106" s="39"/>
      <c r="Q106" s="20"/>
      <c r="R106" s="20"/>
      <c r="S106" s="20"/>
      <c r="T106" s="20"/>
      <c r="U106" s="20"/>
      <c r="V106" s="20"/>
    </row>
    <row r="107" spans="2:22" s="10" customFormat="1" x14ac:dyDescent="0.2">
      <c r="B107" s="39"/>
      <c r="C107" s="20"/>
      <c r="D107" s="20"/>
      <c r="E107" s="20"/>
      <c r="F107" s="20"/>
      <c r="G107" s="20"/>
      <c r="H107" s="20"/>
      <c r="I107" s="39"/>
      <c r="J107" s="20"/>
      <c r="K107" s="20"/>
      <c r="L107" s="20"/>
      <c r="M107" s="20"/>
      <c r="N107" s="20"/>
      <c r="O107" s="20"/>
      <c r="P107" s="39"/>
      <c r="Q107" s="20"/>
      <c r="R107" s="20"/>
      <c r="S107" s="20"/>
      <c r="T107" s="20"/>
      <c r="U107" s="20"/>
      <c r="V107" s="20"/>
    </row>
    <row r="108" spans="2:22" s="10" customFormat="1" x14ac:dyDescent="0.2">
      <c r="B108" s="39"/>
      <c r="C108" s="20"/>
      <c r="D108" s="20"/>
      <c r="E108" s="20"/>
      <c r="F108" s="20"/>
      <c r="G108" s="20"/>
      <c r="H108" s="20"/>
      <c r="I108" s="39"/>
      <c r="J108" s="20"/>
      <c r="K108" s="20"/>
      <c r="L108" s="20"/>
      <c r="M108" s="20"/>
      <c r="N108" s="20"/>
      <c r="O108" s="20"/>
      <c r="P108" s="39"/>
      <c r="Q108" s="20"/>
      <c r="R108" s="20"/>
      <c r="S108" s="20"/>
      <c r="T108" s="20"/>
      <c r="U108" s="20"/>
      <c r="V108" s="20"/>
    </row>
    <row r="109" spans="2:22" s="10" customFormat="1" x14ac:dyDescent="0.2">
      <c r="B109" s="39"/>
      <c r="C109" s="20"/>
      <c r="D109" s="20"/>
      <c r="E109" s="20"/>
      <c r="F109" s="20"/>
      <c r="G109" s="20"/>
      <c r="H109" s="20"/>
      <c r="I109" s="39"/>
      <c r="J109" s="20"/>
      <c r="K109" s="20"/>
      <c r="L109" s="20"/>
      <c r="M109" s="20"/>
      <c r="N109" s="20"/>
      <c r="O109" s="20"/>
      <c r="P109" s="39"/>
      <c r="Q109" s="20"/>
      <c r="R109" s="20"/>
      <c r="S109" s="20"/>
      <c r="T109" s="20"/>
      <c r="U109" s="20"/>
      <c r="V109" s="20"/>
    </row>
    <row r="110" spans="2:22" s="10" customFormat="1" x14ac:dyDescent="0.2">
      <c r="B110" s="39"/>
      <c r="C110" s="20"/>
      <c r="D110" s="20"/>
      <c r="E110" s="20"/>
      <c r="F110" s="20"/>
      <c r="G110" s="20"/>
      <c r="H110" s="20"/>
      <c r="I110" s="39"/>
      <c r="J110" s="20"/>
      <c r="K110" s="20"/>
      <c r="L110" s="20"/>
      <c r="M110" s="20"/>
      <c r="N110" s="20"/>
      <c r="O110" s="20"/>
      <c r="P110" s="39"/>
      <c r="Q110" s="20"/>
      <c r="R110" s="20"/>
      <c r="S110" s="20"/>
      <c r="T110" s="20"/>
      <c r="U110" s="20"/>
      <c r="V110" s="20"/>
    </row>
    <row r="111" spans="2:22" s="10" customFormat="1" x14ac:dyDescent="0.2">
      <c r="B111" s="39"/>
      <c r="C111" s="20"/>
      <c r="D111" s="20"/>
      <c r="E111" s="20"/>
      <c r="F111" s="20"/>
      <c r="G111" s="20"/>
      <c r="H111" s="20"/>
      <c r="I111" s="39"/>
      <c r="J111" s="20"/>
      <c r="K111" s="20"/>
      <c r="L111" s="20"/>
      <c r="M111" s="20"/>
      <c r="N111" s="20"/>
      <c r="O111" s="20"/>
      <c r="P111" s="39"/>
      <c r="Q111" s="20"/>
      <c r="R111" s="20"/>
      <c r="S111" s="20"/>
      <c r="T111" s="20"/>
      <c r="U111" s="20"/>
      <c r="V111" s="20"/>
    </row>
    <row r="112" spans="2:22" x14ac:dyDescent="0.2">
      <c r="G112" s="30"/>
    </row>
    <row r="113" spans="7:7" x14ac:dyDescent="0.2">
      <c r="G113" s="30"/>
    </row>
    <row r="114" spans="7:7" x14ac:dyDescent="0.2">
      <c r="G114" s="30"/>
    </row>
    <row r="115" spans="7:7" x14ac:dyDescent="0.2">
      <c r="G115" s="30"/>
    </row>
    <row r="116" spans="7:7" x14ac:dyDescent="0.2">
      <c r="G116" s="30"/>
    </row>
    <row r="117" spans="7:7" x14ac:dyDescent="0.2">
      <c r="G117" s="30"/>
    </row>
    <row r="118" spans="7:7" x14ac:dyDescent="0.2">
      <c r="G118" s="30"/>
    </row>
    <row r="119" spans="7:7" x14ac:dyDescent="0.2">
      <c r="G119" s="30"/>
    </row>
    <row r="120" spans="7:7" x14ac:dyDescent="0.2">
      <c r="G120" s="30"/>
    </row>
    <row r="121" spans="7:7" x14ac:dyDescent="0.2">
      <c r="G121" s="30"/>
    </row>
    <row r="122" spans="7:7" x14ac:dyDescent="0.2">
      <c r="G122" s="30"/>
    </row>
    <row r="123" spans="7:7" x14ac:dyDescent="0.2">
      <c r="G123" s="30"/>
    </row>
    <row r="124" spans="7:7" x14ac:dyDescent="0.2">
      <c r="G124" s="30"/>
    </row>
    <row r="125" spans="7:7" x14ac:dyDescent="0.2">
      <c r="G125" s="30"/>
    </row>
    <row r="126" spans="7:7" x14ac:dyDescent="0.2">
      <c r="G126" s="30"/>
    </row>
    <row r="127" spans="7:7" x14ac:dyDescent="0.2">
      <c r="G127" s="30"/>
    </row>
    <row r="128" spans="7:7" x14ac:dyDescent="0.2">
      <c r="G128" s="30"/>
    </row>
    <row r="129" spans="7:7" x14ac:dyDescent="0.2">
      <c r="G129" s="30"/>
    </row>
    <row r="130" spans="7:7" x14ac:dyDescent="0.2">
      <c r="G130" s="30"/>
    </row>
    <row r="131" spans="7:7" x14ac:dyDescent="0.2">
      <c r="G131" s="30"/>
    </row>
    <row r="132" spans="7:7" x14ac:dyDescent="0.2">
      <c r="G132" s="30"/>
    </row>
    <row r="133" spans="7:7" x14ac:dyDescent="0.2">
      <c r="G133" s="30"/>
    </row>
    <row r="134" spans="7:7" x14ac:dyDescent="0.2">
      <c r="G134" s="30"/>
    </row>
    <row r="135" spans="7:7" x14ac:dyDescent="0.2">
      <c r="G135" s="30"/>
    </row>
    <row r="136" spans="7:7" x14ac:dyDescent="0.2">
      <c r="G136" s="30"/>
    </row>
    <row r="137" spans="7:7" x14ac:dyDescent="0.2">
      <c r="G137" s="30"/>
    </row>
    <row r="138" spans="7:7" x14ac:dyDescent="0.2">
      <c r="G138" s="30"/>
    </row>
    <row r="139" spans="7:7" x14ac:dyDescent="0.2">
      <c r="G139" s="30"/>
    </row>
    <row r="140" spans="7:7" x14ac:dyDescent="0.2">
      <c r="G140" s="30"/>
    </row>
    <row r="141" spans="7:7" x14ac:dyDescent="0.2">
      <c r="G141" s="30"/>
    </row>
    <row r="142" spans="7:7" x14ac:dyDescent="0.2">
      <c r="G142" s="30"/>
    </row>
    <row r="143" spans="7:7" x14ac:dyDescent="0.2">
      <c r="G143" s="30"/>
    </row>
    <row r="144" spans="7:7" x14ac:dyDescent="0.2">
      <c r="G144" s="30"/>
    </row>
    <row r="145" spans="7:7" x14ac:dyDescent="0.2">
      <c r="G145" s="30"/>
    </row>
    <row r="146" spans="7:7" x14ac:dyDescent="0.2">
      <c r="G146" s="30"/>
    </row>
    <row r="147" spans="7:7" x14ac:dyDescent="0.2">
      <c r="G147" s="30"/>
    </row>
    <row r="148" spans="7:7" x14ac:dyDescent="0.2">
      <c r="G148" s="30"/>
    </row>
    <row r="149" spans="7:7" x14ac:dyDescent="0.2">
      <c r="G149" s="30"/>
    </row>
    <row r="150" spans="7:7" x14ac:dyDescent="0.2">
      <c r="G150" s="30"/>
    </row>
    <row r="151" spans="7:7" x14ac:dyDescent="0.2">
      <c r="G151" s="30"/>
    </row>
    <row r="152" spans="7:7" x14ac:dyDescent="0.2">
      <c r="G152" s="30"/>
    </row>
    <row r="153" spans="7:7" x14ac:dyDescent="0.2">
      <c r="G153" s="30"/>
    </row>
    <row r="154" spans="7:7" x14ac:dyDescent="0.2">
      <c r="G154" s="30"/>
    </row>
    <row r="155" spans="7:7" x14ac:dyDescent="0.2">
      <c r="G155" s="30"/>
    </row>
    <row r="156" spans="7:7" x14ac:dyDescent="0.2">
      <c r="G156" s="30"/>
    </row>
    <row r="157" spans="7:7" x14ac:dyDescent="0.2">
      <c r="G157" s="30"/>
    </row>
    <row r="158" spans="7:7" x14ac:dyDescent="0.2">
      <c r="G158" s="30"/>
    </row>
    <row r="159" spans="7:7" x14ac:dyDescent="0.2">
      <c r="G159" s="30"/>
    </row>
    <row r="160" spans="7:7" x14ac:dyDescent="0.2">
      <c r="G160" s="30"/>
    </row>
    <row r="161" spans="7:7" x14ac:dyDescent="0.2">
      <c r="G161" s="30"/>
    </row>
    <row r="162" spans="7:7" x14ac:dyDescent="0.2">
      <c r="G162" s="30"/>
    </row>
    <row r="163" spans="7:7" x14ac:dyDescent="0.2">
      <c r="G163" s="30"/>
    </row>
    <row r="164" spans="7:7" x14ac:dyDescent="0.2">
      <c r="G164" s="30"/>
    </row>
    <row r="165" spans="7:7" x14ac:dyDescent="0.2">
      <c r="G165" s="30"/>
    </row>
    <row r="166" spans="7:7" x14ac:dyDescent="0.2">
      <c r="G166" s="30"/>
    </row>
    <row r="167" spans="7:7" x14ac:dyDescent="0.2">
      <c r="G167" s="30"/>
    </row>
    <row r="168" spans="7:7" x14ac:dyDescent="0.2">
      <c r="G168" s="30"/>
    </row>
    <row r="169" spans="7:7" x14ac:dyDescent="0.2">
      <c r="G169" s="30"/>
    </row>
    <row r="170" spans="7:7" x14ac:dyDescent="0.2">
      <c r="G170" s="30"/>
    </row>
    <row r="171" spans="7:7" x14ac:dyDescent="0.2">
      <c r="G171" s="30"/>
    </row>
    <row r="172" spans="7:7" x14ac:dyDescent="0.2">
      <c r="G172" s="30"/>
    </row>
    <row r="173" spans="7:7" x14ac:dyDescent="0.2">
      <c r="G173" s="30"/>
    </row>
    <row r="174" spans="7:7" x14ac:dyDescent="0.2">
      <c r="G174" s="30"/>
    </row>
    <row r="175" spans="7:7" x14ac:dyDescent="0.2">
      <c r="G175" s="30"/>
    </row>
    <row r="176" spans="7:7" x14ac:dyDescent="0.2">
      <c r="G176" s="30"/>
    </row>
    <row r="177" spans="7:7" x14ac:dyDescent="0.2">
      <c r="G177" s="30"/>
    </row>
    <row r="178" spans="7:7" x14ac:dyDescent="0.2">
      <c r="G178" s="30"/>
    </row>
    <row r="179" spans="7:7" x14ac:dyDescent="0.2">
      <c r="G179" s="30"/>
    </row>
    <row r="180" spans="7:7" x14ac:dyDescent="0.2">
      <c r="G180" s="30"/>
    </row>
    <row r="181" spans="7:7" x14ac:dyDescent="0.2">
      <c r="G181" s="30"/>
    </row>
    <row r="182" spans="7:7" x14ac:dyDescent="0.2">
      <c r="G182" s="30"/>
    </row>
    <row r="183" spans="7:7" x14ac:dyDescent="0.2">
      <c r="G183" s="30"/>
    </row>
    <row r="184" spans="7:7" x14ac:dyDescent="0.2">
      <c r="G184" s="30"/>
    </row>
    <row r="185" spans="7:7" x14ac:dyDescent="0.2">
      <c r="G185" s="30"/>
    </row>
    <row r="186" spans="7:7" x14ac:dyDescent="0.2">
      <c r="G186" s="30"/>
    </row>
    <row r="187" spans="7:7" x14ac:dyDescent="0.2">
      <c r="G187" s="30"/>
    </row>
    <row r="188" spans="7:7" x14ac:dyDescent="0.2">
      <c r="G188" s="30"/>
    </row>
    <row r="189" spans="7:7" x14ac:dyDescent="0.2">
      <c r="G189" s="30"/>
    </row>
    <row r="190" spans="7:7" x14ac:dyDescent="0.2">
      <c r="G190" s="30"/>
    </row>
    <row r="191" spans="7:7" x14ac:dyDescent="0.2">
      <c r="G191" s="30"/>
    </row>
    <row r="192" spans="7:7" x14ac:dyDescent="0.2">
      <c r="G192" s="30"/>
    </row>
    <row r="193" spans="7:7" x14ac:dyDescent="0.2">
      <c r="G193" s="30"/>
    </row>
    <row r="194" spans="7:7" x14ac:dyDescent="0.2">
      <c r="G194" s="30"/>
    </row>
    <row r="195" spans="7:7" x14ac:dyDescent="0.2">
      <c r="G195" s="30"/>
    </row>
    <row r="196" spans="7:7" x14ac:dyDescent="0.2">
      <c r="G196" s="30"/>
    </row>
    <row r="197" spans="7:7" x14ac:dyDescent="0.2">
      <c r="G197" s="30"/>
    </row>
    <row r="198" spans="7:7" x14ac:dyDescent="0.2">
      <c r="G198" s="30"/>
    </row>
    <row r="199" spans="7:7" x14ac:dyDescent="0.2">
      <c r="G199" s="30"/>
    </row>
    <row r="200" spans="7:7" x14ac:dyDescent="0.2">
      <c r="G200" s="30"/>
    </row>
    <row r="201" spans="7:7" x14ac:dyDescent="0.2">
      <c r="G201" s="30"/>
    </row>
    <row r="202" spans="7:7" x14ac:dyDescent="0.2">
      <c r="G202" s="30"/>
    </row>
    <row r="203" spans="7:7" x14ac:dyDescent="0.2">
      <c r="G203" s="30"/>
    </row>
    <row r="204" spans="7:7" x14ac:dyDescent="0.2">
      <c r="G204" s="30"/>
    </row>
    <row r="205" spans="7:7" x14ac:dyDescent="0.2">
      <c r="G205" s="30"/>
    </row>
    <row r="206" spans="7:7" x14ac:dyDescent="0.2">
      <c r="G206" s="30"/>
    </row>
    <row r="207" spans="7:7" x14ac:dyDescent="0.2">
      <c r="G207" s="30"/>
    </row>
    <row r="208" spans="7:7" x14ac:dyDescent="0.2">
      <c r="G208" s="30"/>
    </row>
    <row r="209" spans="7:7" x14ac:dyDescent="0.2">
      <c r="G209" s="30"/>
    </row>
    <row r="210" spans="7:7" x14ac:dyDescent="0.2">
      <c r="G210" s="30"/>
    </row>
    <row r="211" spans="7:7" x14ac:dyDescent="0.2">
      <c r="G211" s="30"/>
    </row>
    <row r="212" spans="7:7" x14ac:dyDescent="0.2">
      <c r="G212" s="30"/>
    </row>
    <row r="213" spans="7:7" x14ac:dyDescent="0.2">
      <c r="G213" s="30"/>
    </row>
    <row r="214" spans="7:7" x14ac:dyDescent="0.2">
      <c r="G214" s="30"/>
    </row>
    <row r="215" spans="7:7" x14ac:dyDescent="0.2">
      <c r="G215" s="30"/>
    </row>
    <row r="216" spans="7:7" x14ac:dyDescent="0.2">
      <c r="G216" s="30"/>
    </row>
    <row r="217" spans="7:7" x14ac:dyDescent="0.2">
      <c r="G217" s="30"/>
    </row>
    <row r="218" spans="7:7" x14ac:dyDescent="0.2">
      <c r="G218" s="30"/>
    </row>
    <row r="219" spans="7:7" x14ac:dyDescent="0.2">
      <c r="G219" s="30"/>
    </row>
    <row r="220" spans="7:7" x14ac:dyDescent="0.2">
      <c r="G220" s="30"/>
    </row>
    <row r="221" spans="7:7" x14ac:dyDescent="0.2">
      <c r="G221" s="30"/>
    </row>
    <row r="222" spans="7:7" x14ac:dyDescent="0.2">
      <c r="G222" s="30"/>
    </row>
    <row r="223" spans="7:7" x14ac:dyDescent="0.2">
      <c r="G223" s="30"/>
    </row>
    <row r="224" spans="7:7" x14ac:dyDescent="0.2">
      <c r="G224" s="30"/>
    </row>
    <row r="225" spans="7:7" x14ac:dyDescent="0.2">
      <c r="G225" s="30"/>
    </row>
    <row r="226" spans="7:7" x14ac:dyDescent="0.2">
      <c r="G226" s="30"/>
    </row>
    <row r="227" spans="7:7" x14ac:dyDescent="0.2">
      <c r="G227" s="30"/>
    </row>
    <row r="228" spans="7:7" x14ac:dyDescent="0.2">
      <c r="G228" s="30"/>
    </row>
    <row r="229" spans="7:7" x14ac:dyDescent="0.2">
      <c r="G229" s="30"/>
    </row>
    <row r="230" spans="7:7" x14ac:dyDescent="0.2">
      <c r="G230" s="30"/>
    </row>
    <row r="231" spans="7:7" x14ac:dyDescent="0.2">
      <c r="G231" s="30"/>
    </row>
    <row r="232" spans="7:7" x14ac:dyDescent="0.2">
      <c r="G232" s="30"/>
    </row>
    <row r="233" spans="7:7" x14ac:dyDescent="0.2">
      <c r="G233" s="30"/>
    </row>
    <row r="234" spans="7:7" x14ac:dyDescent="0.2">
      <c r="G234" s="30"/>
    </row>
    <row r="235" spans="7:7" x14ac:dyDescent="0.2">
      <c r="G235" s="30"/>
    </row>
    <row r="236" spans="7:7" x14ac:dyDescent="0.2">
      <c r="G236" s="30"/>
    </row>
    <row r="237" spans="7:7" x14ac:dyDescent="0.2">
      <c r="G237" s="30"/>
    </row>
    <row r="238" spans="7:7" x14ac:dyDescent="0.2">
      <c r="G238" s="30"/>
    </row>
    <row r="239" spans="7:7" x14ac:dyDescent="0.2">
      <c r="G239" s="30"/>
    </row>
    <row r="240" spans="7:7" x14ac:dyDescent="0.2">
      <c r="G240" s="30"/>
    </row>
    <row r="241" spans="7:7" x14ac:dyDescent="0.2">
      <c r="G241" s="30"/>
    </row>
    <row r="242" spans="7:7" x14ac:dyDescent="0.2">
      <c r="G242" s="30"/>
    </row>
    <row r="243" spans="7:7" x14ac:dyDescent="0.2">
      <c r="G243" s="30"/>
    </row>
    <row r="244" spans="7:7" x14ac:dyDescent="0.2">
      <c r="G244" s="30"/>
    </row>
    <row r="245" spans="7:7" x14ac:dyDescent="0.2">
      <c r="G245" s="30"/>
    </row>
    <row r="246" spans="7:7" x14ac:dyDescent="0.2">
      <c r="G246" s="30"/>
    </row>
    <row r="247" spans="7:7" x14ac:dyDescent="0.2">
      <c r="G247" s="30"/>
    </row>
    <row r="248" spans="7:7" x14ac:dyDescent="0.2">
      <c r="G248" s="30"/>
    </row>
    <row r="249" spans="7:7" x14ac:dyDescent="0.2">
      <c r="G249" s="30"/>
    </row>
    <row r="250" spans="7:7" x14ac:dyDescent="0.2">
      <c r="G250" s="30"/>
    </row>
    <row r="251" spans="7:7" x14ac:dyDescent="0.2">
      <c r="G251" s="30"/>
    </row>
    <row r="252" spans="7:7" x14ac:dyDescent="0.2">
      <c r="G252" s="30"/>
    </row>
    <row r="253" spans="7:7" x14ac:dyDescent="0.2">
      <c r="G253" s="30"/>
    </row>
    <row r="254" spans="7:7" x14ac:dyDescent="0.2">
      <c r="G254" s="30"/>
    </row>
    <row r="255" spans="7:7" x14ac:dyDescent="0.2">
      <c r="G255" s="30"/>
    </row>
    <row r="256" spans="7:7" x14ac:dyDescent="0.2">
      <c r="G256" s="30"/>
    </row>
    <row r="257" spans="7:7" x14ac:dyDescent="0.2">
      <c r="G257" s="30"/>
    </row>
    <row r="258" spans="7:7" x14ac:dyDescent="0.2">
      <c r="G258" s="30"/>
    </row>
    <row r="259" spans="7:7" x14ac:dyDescent="0.2">
      <c r="G259" s="30"/>
    </row>
    <row r="260" spans="7:7" x14ac:dyDescent="0.2">
      <c r="G260" s="30"/>
    </row>
    <row r="261" spans="7:7" x14ac:dyDescent="0.2">
      <c r="G261" s="30"/>
    </row>
    <row r="262" spans="7:7" x14ac:dyDescent="0.2">
      <c r="G262" s="30"/>
    </row>
    <row r="263" spans="7:7" x14ac:dyDescent="0.2">
      <c r="G263" s="30"/>
    </row>
    <row r="264" spans="7:7" x14ac:dyDescent="0.2">
      <c r="G264" s="30"/>
    </row>
    <row r="265" spans="7:7" x14ac:dyDescent="0.2">
      <c r="G265" s="30"/>
    </row>
    <row r="266" spans="7:7" x14ac:dyDescent="0.2">
      <c r="G266" s="30"/>
    </row>
    <row r="267" spans="7:7" x14ac:dyDescent="0.2">
      <c r="G267" s="30"/>
    </row>
    <row r="268" spans="7:7" x14ac:dyDescent="0.2">
      <c r="G268" s="30"/>
    </row>
    <row r="269" spans="7:7" x14ac:dyDescent="0.2">
      <c r="G269" s="30"/>
    </row>
    <row r="270" spans="7:7" x14ac:dyDescent="0.2">
      <c r="G270" s="30"/>
    </row>
    <row r="271" spans="7:7" x14ac:dyDescent="0.2">
      <c r="G271" s="30"/>
    </row>
    <row r="272" spans="7:7" x14ac:dyDescent="0.2">
      <c r="G272" s="30"/>
    </row>
    <row r="273" spans="7:7" x14ac:dyDescent="0.2">
      <c r="G273" s="30"/>
    </row>
    <row r="274" spans="7:7" x14ac:dyDescent="0.2">
      <c r="G274" s="30"/>
    </row>
    <row r="275" spans="7:7" x14ac:dyDescent="0.2">
      <c r="G275" s="30"/>
    </row>
    <row r="276" spans="7:7" x14ac:dyDescent="0.2">
      <c r="G276" s="30"/>
    </row>
    <row r="277" spans="7:7" x14ac:dyDescent="0.2">
      <c r="G277" s="30"/>
    </row>
    <row r="278" spans="7:7" x14ac:dyDescent="0.2">
      <c r="G278" s="30"/>
    </row>
    <row r="279" spans="7:7" x14ac:dyDescent="0.2">
      <c r="G279" s="30"/>
    </row>
    <row r="280" spans="7:7" x14ac:dyDescent="0.2">
      <c r="G280" s="30"/>
    </row>
    <row r="281" spans="7:7" x14ac:dyDescent="0.2">
      <c r="G281" s="30"/>
    </row>
    <row r="282" spans="7:7" x14ac:dyDescent="0.2">
      <c r="G282" s="30"/>
    </row>
    <row r="283" spans="7:7" x14ac:dyDescent="0.2">
      <c r="G283" s="30"/>
    </row>
    <row r="284" spans="7:7" x14ac:dyDescent="0.2">
      <c r="G284" s="30"/>
    </row>
    <row r="285" spans="7:7" x14ac:dyDescent="0.2">
      <c r="G285" s="30"/>
    </row>
    <row r="286" spans="7:7" x14ac:dyDescent="0.2">
      <c r="G286" s="30"/>
    </row>
    <row r="287" spans="7:7" x14ac:dyDescent="0.2">
      <c r="G287" s="30"/>
    </row>
    <row r="288" spans="7:7" x14ac:dyDescent="0.2">
      <c r="G288" s="30"/>
    </row>
    <row r="289" spans="7:7" x14ac:dyDescent="0.2">
      <c r="G289" s="30"/>
    </row>
    <row r="290" spans="7:7" x14ac:dyDescent="0.2">
      <c r="G290" s="30"/>
    </row>
    <row r="291" spans="7:7" x14ac:dyDescent="0.2">
      <c r="G291" s="30"/>
    </row>
    <row r="292" spans="7:7" x14ac:dyDescent="0.2">
      <c r="G292" s="30"/>
    </row>
    <row r="293" spans="7:7" x14ac:dyDescent="0.2">
      <c r="G293" s="30"/>
    </row>
    <row r="294" spans="7:7" x14ac:dyDescent="0.2">
      <c r="G294" s="30"/>
    </row>
    <row r="295" spans="7:7" x14ac:dyDescent="0.2">
      <c r="G295" s="30"/>
    </row>
    <row r="296" spans="7:7" x14ac:dyDescent="0.2">
      <c r="G296" s="30"/>
    </row>
    <row r="297" spans="7:7" x14ac:dyDescent="0.2">
      <c r="G297" s="30"/>
    </row>
    <row r="298" spans="7:7" x14ac:dyDescent="0.2">
      <c r="G298" s="30"/>
    </row>
    <row r="299" spans="7:7" x14ac:dyDescent="0.2">
      <c r="G299" s="30"/>
    </row>
    <row r="300" spans="7:7" x14ac:dyDescent="0.2">
      <c r="G300" s="30"/>
    </row>
    <row r="301" spans="7:7" x14ac:dyDescent="0.2">
      <c r="G301" s="30"/>
    </row>
    <row r="302" spans="7:7" x14ac:dyDescent="0.2">
      <c r="G302" s="30"/>
    </row>
    <row r="303" spans="7:7" x14ac:dyDescent="0.2">
      <c r="G303" s="30"/>
    </row>
    <row r="304" spans="7:7" x14ac:dyDescent="0.2">
      <c r="G304" s="30"/>
    </row>
    <row r="305" spans="7:7" x14ac:dyDescent="0.2">
      <c r="G305" s="30"/>
    </row>
    <row r="306" spans="7:7" x14ac:dyDescent="0.2">
      <c r="G306" s="30"/>
    </row>
    <row r="307" spans="7:7" x14ac:dyDescent="0.2">
      <c r="G307" s="30"/>
    </row>
    <row r="308" spans="7:7" x14ac:dyDescent="0.2">
      <c r="G308" s="30"/>
    </row>
    <row r="309" spans="7:7" x14ac:dyDescent="0.2">
      <c r="G309" s="30"/>
    </row>
    <row r="310" spans="7:7" x14ac:dyDescent="0.2">
      <c r="G310" s="30"/>
    </row>
    <row r="311" spans="7:7" x14ac:dyDescent="0.2">
      <c r="G311" s="30"/>
    </row>
    <row r="312" spans="7:7" x14ac:dyDescent="0.2">
      <c r="G312" s="30"/>
    </row>
    <row r="313" spans="7:7" x14ac:dyDescent="0.2">
      <c r="G313" s="30"/>
    </row>
    <row r="314" spans="7:7" x14ac:dyDescent="0.2">
      <c r="G314" s="30"/>
    </row>
    <row r="315" spans="7:7" x14ac:dyDescent="0.2">
      <c r="G315" s="30"/>
    </row>
    <row r="316" spans="7:7" x14ac:dyDescent="0.2">
      <c r="G316" s="30"/>
    </row>
    <row r="317" spans="7:7" x14ac:dyDescent="0.2">
      <c r="G317" s="30"/>
    </row>
    <row r="318" spans="7:7" x14ac:dyDescent="0.2">
      <c r="G318" s="30"/>
    </row>
    <row r="319" spans="7:7" x14ac:dyDescent="0.2">
      <c r="G319" s="30"/>
    </row>
    <row r="320" spans="7:7" x14ac:dyDescent="0.2">
      <c r="G320" s="30"/>
    </row>
    <row r="321" spans="7:7" x14ac:dyDescent="0.2">
      <c r="G321" s="30"/>
    </row>
    <row r="322" spans="7:7" x14ac:dyDescent="0.2">
      <c r="G322" s="30"/>
    </row>
    <row r="323" spans="7:7" x14ac:dyDescent="0.2">
      <c r="G323" s="30"/>
    </row>
    <row r="324" spans="7:7" x14ac:dyDescent="0.2">
      <c r="G324" s="30"/>
    </row>
    <row r="325" spans="7:7" x14ac:dyDescent="0.2">
      <c r="G325" s="30"/>
    </row>
    <row r="326" spans="7:7" x14ac:dyDescent="0.2">
      <c r="G326" s="30"/>
    </row>
    <row r="327" spans="7:7" x14ac:dyDescent="0.2">
      <c r="G327" s="30"/>
    </row>
    <row r="328" spans="7:7" x14ac:dyDescent="0.2">
      <c r="G328" s="30"/>
    </row>
    <row r="329" spans="7:7" x14ac:dyDescent="0.2">
      <c r="G329" s="30"/>
    </row>
    <row r="330" spans="7:7" x14ac:dyDescent="0.2">
      <c r="G330" s="30"/>
    </row>
    <row r="331" spans="7:7" x14ac:dyDescent="0.2">
      <c r="G331" s="30"/>
    </row>
    <row r="332" spans="7:7" x14ac:dyDescent="0.2">
      <c r="G332" s="30"/>
    </row>
    <row r="333" spans="7:7" x14ac:dyDescent="0.2">
      <c r="G333" s="30"/>
    </row>
    <row r="334" spans="7:7" x14ac:dyDescent="0.2">
      <c r="G334" s="30"/>
    </row>
    <row r="335" spans="7:7" x14ac:dyDescent="0.2">
      <c r="G335" s="30"/>
    </row>
    <row r="336" spans="7:7" x14ac:dyDescent="0.2">
      <c r="G336" s="30"/>
    </row>
    <row r="337" spans="7:7" x14ac:dyDescent="0.2">
      <c r="G337" s="30"/>
    </row>
    <row r="338" spans="7:7" x14ac:dyDescent="0.2">
      <c r="G338" s="30"/>
    </row>
    <row r="339" spans="7:7" x14ac:dyDescent="0.2">
      <c r="G339" s="30"/>
    </row>
    <row r="340" spans="7:7" x14ac:dyDescent="0.2">
      <c r="G340" s="30"/>
    </row>
    <row r="341" spans="7:7" x14ac:dyDescent="0.2">
      <c r="G341" s="30"/>
    </row>
    <row r="342" spans="7:7" x14ac:dyDescent="0.2">
      <c r="G342" s="30"/>
    </row>
    <row r="343" spans="7:7" x14ac:dyDescent="0.2">
      <c r="G343" s="30"/>
    </row>
    <row r="344" spans="7:7" x14ac:dyDescent="0.2">
      <c r="G344" s="30"/>
    </row>
    <row r="345" spans="7:7" x14ac:dyDescent="0.2">
      <c r="G345" s="30"/>
    </row>
    <row r="346" spans="7:7" x14ac:dyDescent="0.2">
      <c r="G346" s="30"/>
    </row>
    <row r="347" spans="7:7" x14ac:dyDescent="0.2">
      <c r="G347" s="30"/>
    </row>
    <row r="348" spans="7:7" x14ac:dyDescent="0.2">
      <c r="G348" s="30"/>
    </row>
    <row r="349" spans="7:7" x14ac:dyDescent="0.2">
      <c r="G349" s="30"/>
    </row>
    <row r="350" spans="7:7" x14ac:dyDescent="0.2">
      <c r="G350" s="30"/>
    </row>
    <row r="351" spans="7:7" x14ac:dyDescent="0.2">
      <c r="G351" s="30"/>
    </row>
    <row r="352" spans="7:7" x14ac:dyDescent="0.2">
      <c r="G352" s="30"/>
    </row>
    <row r="353" spans="7:7" x14ac:dyDescent="0.2">
      <c r="G353" s="30"/>
    </row>
    <row r="354" spans="7:7" x14ac:dyDescent="0.2">
      <c r="G354" s="30"/>
    </row>
    <row r="355" spans="7:7" x14ac:dyDescent="0.2">
      <c r="G355" s="30"/>
    </row>
    <row r="356" spans="7:7" x14ac:dyDescent="0.2">
      <c r="G356" s="30"/>
    </row>
    <row r="357" spans="7:7" x14ac:dyDescent="0.2">
      <c r="G357" s="30"/>
    </row>
    <row r="358" spans="7:7" x14ac:dyDescent="0.2">
      <c r="G358" s="30"/>
    </row>
    <row r="359" spans="7:7" x14ac:dyDescent="0.2">
      <c r="G359" s="30"/>
    </row>
    <row r="360" spans="7:7" x14ac:dyDescent="0.2">
      <c r="G360" s="30"/>
    </row>
    <row r="361" spans="7:7" x14ac:dyDescent="0.2">
      <c r="G361" s="30"/>
    </row>
    <row r="362" spans="7:7" x14ac:dyDescent="0.2">
      <c r="G362" s="30"/>
    </row>
    <row r="363" spans="7:7" x14ac:dyDescent="0.2">
      <c r="G363" s="30"/>
    </row>
    <row r="364" spans="7:7" x14ac:dyDescent="0.2">
      <c r="G364" s="30"/>
    </row>
    <row r="365" spans="7:7" x14ac:dyDescent="0.2">
      <c r="G365" s="30"/>
    </row>
    <row r="366" spans="7:7" x14ac:dyDescent="0.2">
      <c r="G366" s="30"/>
    </row>
    <row r="367" spans="7:7" x14ac:dyDescent="0.2">
      <c r="G367" s="30"/>
    </row>
    <row r="368" spans="7:7" x14ac:dyDescent="0.2">
      <c r="G368" s="30"/>
    </row>
    <row r="369" spans="7:7" x14ac:dyDescent="0.2">
      <c r="G369" s="30"/>
    </row>
    <row r="370" spans="7:7" x14ac:dyDescent="0.2">
      <c r="G370" s="30"/>
    </row>
    <row r="371" spans="7:7" x14ac:dyDescent="0.2">
      <c r="G371" s="30"/>
    </row>
    <row r="372" spans="7:7" x14ac:dyDescent="0.2">
      <c r="G372" s="30"/>
    </row>
    <row r="373" spans="7:7" x14ac:dyDescent="0.2">
      <c r="G373" s="30"/>
    </row>
    <row r="374" spans="7:7" x14ac:dyDescent="0.2">
      <c r="G374" s="30"/>
    </row>
    <row r="375" spans="7:7" x14ac:dyDescent="0.2">
      <c r="G375" s="30"/>
    </row>
    <row r="376" spans="7:7" x14ac:dyDescent="0.2">
      <c r="G376" s="30"/>
    </row>
    <row r="377" spans="7:7" x14ac:dyDescent="0.2">
      <c r="G377" s="30"/>
    </row>
    <row r="378" spans="7:7" x14ac:dyDescent="0.2">
      <c r="G378" s="30"/>
    </row>
    <row r="379" spans="7:7" x14ac:dyDescent="0.2">
      <c r="G379" s="30"/>
    </row>
    <row r="380" spans="7:7" x14ac:dyDescent="0.2">
      <c r="G380" s="30"/>
    </row>
    <row r="381" spans="7:7" x14ac:dyDescent="0.2">
      <c r="G381" s="30"/>
    </row>
    <row r="382" spans="7:7" x14ac:dyDescent="0.2">
      <c r="G382" s="30"/>
    </row>
    <row r="383" spans="7:7" x14ac:dyDescent="0.2">
      <c r="G383" s="30"/>
    </row>
    <row r="384" spans="7:7" x14ac:dyDescent="0.2">
      <c r="G384" s="30"/>
    </row>
    <row r="385" spans="7:7" x14ac:dyDescent="0.2">
      <c r="G385" s="30"/>
    </row>
    <row r="386" spans="7:7" x14ac:dyDescent="0.2">
      <c r="G386" s="30"/>
    </row>
    <row r="387" spans="7:7" x14ac:dyDescent="0.2">
      <c r="G387" s="30"/>
    </row>
    <row r="388" spans="7:7" x14ac:dyDescent="0.2">
      <c r="G388" s="30"/>
    </row>
    <row r="389" spans="7:7" x14ac:dyDescent="0.2">
      <c r="G389" s="30"/>
    </row>
    <row r="390" spans="7:7" x14ac:dyDescent="0.2">
      <c r="G390" s="30"/>
    </row>
    <row r="391" spans="7:7" x14ac:dyDescent="0.2">
      <c r="G391" s="30"/>
    </row>
    <row r="392" spans="7:7" x14ac:dyDescent="0.2">
      <c r="G392" s="30"/>
    </row>
    <row r="393" spans="7:7" x14ac:dyDescent="0.2">
      <c r="G393" s="30"/>
    </row>
    <row r="394" spans="7:7" x14ac:dyDescent="0.2">
      <c r="G394" s="30"/>
    </row>
    <row r="395" spans="7:7" x14ac:dyDescent="0.2">
      <c r="G395" s="30"/>
    </row>
    <row r="396" spans="7:7" x14ac:dyDescent="0.2">
      <c r="G396" s="30"/>
    </row>
    <row r="397" spans="7:7" x14ac:dyDescent="0.2">
      <c r="G397" s="30"/>
    </row>
    <row r="398" spans="7:7" x14ac:dyDescent="0.2">
      <c r="G398" s="30"/>
    </row>
    <row r="399" spans="7:7" x14ac:dyDescent="0.2">
      <c r="G399" s="30"/>
    </row>
    <row r="400" spans="7:7" x14ac:dyDescent="0.2">
      <c r="G400" s="30"/>
    </row>
    <row r="401" spans="7:7" x14ac:dyDescent="0.2">
      <c r="G401" s="30"/>
    </row>
    <row r="402" spans="7:7" x14ac:dyDescent="0.2">
      <c r="G402" s="30"/>
    </row>
    <row r="403" spans="7:7" x14ac:dyDescent="0.2">
      <c r="G403" s="30"/>
    </row>
    <row r="404" spans="7:7" x14ac:dyDescent="0.2">
      <c r="G404" s="30"/>
    </row>
    <row r="405" spans="7:7" x14ac:dyDescent="0.2">
      <c r="G405" s="30"/>
    </row>
    <row r="406" spans="7:7" x14ac:dyDescent="0.2">
      <c r="G406" s="30"/>
    </row>
    <row r="407" spans="7:7" x14ac:dyDescent="0.2">
      <c r="G407" s="30"/>
    </row>
    <row r="408" spans="7:7" x14ac:dyDescent="0.2">
      <c r="G408" s="30"/>
    </row>
    <row r="409" spans="7:7" x14ac:dyDescent="0.2">
      <c r="G409" s="30"/>
    </row>
    <row r="410" spans="7:7" x14ac:dyDescent="0.2">
      <c r="G410" s="30"/>
    </row>
    <row r="411" spans="7:7" x14ac:dyDescent="0.2">
      <c r="G411" s="30"/>
    </row>
    <row r="412" spans="7:7" x14ac:dyDescent="0.2">
      <c r="G412" s="30"/>
    </row>
    <row r="413" spans="7:7" x14ac:dyDescent="0.2">
      <c r="G413" s="30"/>
    </row>
    <row r="414" spans="7:7" x14ac:dyDescent="0.2">
      <c r="G414" s="30"/>
    </row>
    <row r="415" spans="7:7" x14ac:dyDescent="0.2">
      <c r="G415" s="30"/>
    </row>
    <row r="416" spans="7:7" x14ac:dyDescent="0.2">
      <c r="G416" s="30"/>
    </row>
    <row r="417" spans="7:7" x14ac:dyDescent="0.2">
      <c r="G417" s="30"/>
    </row>
    <row r="418" spans="7:7" x14ac:dyDescent="0.2">
      <c r="G418" s="30"/>
    </row>
    <row r="419" spans="7:7" x14ac:dyDescent="0.2">
      <c r="G419" s="30"/>
    </row>
    <row r="420" spans="7:7" x14ac:dyDescent="0.2">
      <c r="G420" s="30"/>
    </row>
    <row r="421" spans="7:7" x14ac:dyDescent="0.2">
      <c r="G421" s="30"/>
    </row>
    <row r="422" spans="7:7" x14ac:dyDescent="0.2">
      <c r="G422" s="30"/>
    </row>
    <row r="423" spans="7:7" x14ac:dyDescent="0.2">
      <c r="G423" s="30"/>
    </row>
    <row r="424" spans="7:7" x14ac:dyDescent="0.2">
      <c r="G424" s="30"/>
    </row>
    <row r="425" spans="7:7" x14ac:dyDescent="0.2">
      <c r="G425" s="30"/>
    </row>
    <row r="426" spans="7:7" x14ac:dyDescent="0.2">
      <c r="G426" s="30"/>
    </row>
    <row r="427" spans="7:7" x14ac:dyDescent="0.2">
      <c r="G427" s="30"/>
    </row>
    <row r="428" spans="7:7" x14ac:dyDescent="0.2">
      <c r="G428" s="30"/>
    </row>
    <row r="429" spans="7:7" x14ac:dyDescent="0.2">
      <c r="G429" s="30"/>
    </row>
  </sheetData>
  <mergeCells count="23">
    <mergeCell ref="C6:D6"/>
    <mergeCell ref="E6:F6"/>
    <mergeCell ref="G6:H6"/>
    <mergeCell ref="B5:H5"/>
    <mergeCell ref="J3:K3"/>
    <mergeCell ref="J2:K2"/>
    <mergeCell ref="P5:V5"/>
    <mergeCell ref="Q6:R6"/>
    <mergeCell ref="S6:T6"/>
    <mergeCell ref="U6:V6"/>
    <mergeCell ref="I5:O5"/>
    <mergeCell ref="J6:K6"/>
    <mergeCell ref="L6:M6"/>
    <mergeCell ref="N6:O6"/>
    <mergeCell ref="U51:V51"/>
    <mergeCell ref="L51:M51"/>
    <mergeCell ref="N51:O51"/>
    <mergeCell ref="Q51:R51"/>
    <mergeCell ref="S51:T51"/>
    <mergeCell ref="C51:D51"/>
    <mergeCell ref="E51:F51"/>
    <mergeCell ref="G51:H51"/>
    <mergeCell ref="J51:K51"/>
  </mergeCells>
  <phoneticPr fontId="0" type="noConversion"/>
  <pageMargins left="0.2" right="0.2" top="1" bottom="1" header="0.5" footer="0.5"/>
  <pageSetup scale="97" orientation="portrait" r:id="rId1"/>
  <headerFooter alignWithMargins="0">
    <oddHeader>&amp;L&amp;F  &amp;A&amp;CDiscretionary Costs</oddHeader>
    <oddFooter>&amp;L&amp;BEnron Corp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I95"/>
  <sheetViews>
    <sheetView topLeftCell="A43" zoomScaleNormal="100" workbookViewId="0">
      <selection activeCell="B3" sqref="B3"/>
    </sheetView>
  </sheetViews>
  <sheetFormatPr defaultRowHeight="12.75" x14ac:dyDescent="0.2"/>
  <cols>
    <col min="2" max="2" width="23.42578125" customWidth="1"/>
    <col min="3" max="3" width="6.140625" style="30" customWidth="1"/>
    <col min="4" max="4" width="11.7109375" bestFit="1" customWidth="1"/>
    <col min="5" max="5" width="7.5703125" style="16" bestFit="1" customWidth="1"/>
    <col min="6" max="6" width="11.28515625" style="10" bestFit="1" customWidth="1"/>
    <col min="7" max="7" width="10.28515625" style="10" bestFit="1" customWidth="1"/>
  </cols>
  <sheetData>
    <row r="2" spans="2:9" x14ac:dyDescent="0.2">
      <c r="B2" s="1" t="s">
        <v>174</v>
      </c>
    </row>
    <row r="5" spans="2:9" s="5" customFormat="1" x14ac:dyDescent="0.2">
      <c r="B5" s="4" t="s">
        <v>31</v>
      </c>
      <c r="C5" s="40" t="s">
        <v>2</v>
      </c>
      <c r="D5" s="5" t="s">
        <v>2</v>
      </c>
      <c r="E5" s="17"/>
      <c r="F5" s="11"/>
      <c r="G5" s="11"/>
    </row>
    <row r="7" spans="2:9" x14ac:dyDescent="0.2">
      <c r="F7" s="72" t="s">
        <v>154</v>
      </c>
      <c r="G7" s="72"/>
      <c r="I7" s="1" t="s">
        <v>65</v>
      </c>
    </row>
    <row r="8" spans="2:9" x14ac:dyDescent="0.2">
      <c r="B8" s="1" t="s">
        <v>6</v>
      </c>
      <c r="C8" s="41" t="s">
        <v>165</v>
      </c>
      <c r="D8" s="1" t="s">
        <v>5</v>
      </c>
      <c r="E8" s="18" t="s">
        <v>129</v>
      </c>
      <c r="F8" s="19" t="s">
        <v>130</v>
      </c>
      <c r="G8" s="19" t="s">
        <v>131</v>
      </c>
    </row>
    <row r="9" spans="2:9" x14ac:dyDescent="0.2">
      <c r="B9" s="1" t="s">
        <v>0</v>
      </c>
      <c r="C9" s="30">
        <v>1</v>
      </c>
      <c r="D9" s="2">
        <f>SUM(C9*Contractor*Hours)</f>
        <v>332800</v>
      </c>
    </row>
    <row r="10" spans="2:9" x14ac:dyDescent="0.2">
      <c r="B10" s="1" t="s">
        <v>1</v>
      </c>
      <c r="C10" s="30">
        <v>10</v>
      </c>
      <c r="D10" s="2">
        <f>SUM(C10*Consultant*Hours)</f>
        <v>4784000</v>
      </c>
    </row>
    <row r="11" spans="2:9" x14ac:dyDescent="0.2">
      <c r="B11" s="1" t="s">
        <v>12</v>
      </c>
      <c r="C11" s="30">
        <v>54</v>
      </c>
      <c r="D11" s="2">
        <f>SUM(C11*Employee*Hours)</f>
        <v>6959628</v>
      </c>
    </row>
    <row r="12" spans="2:9" x14ac:dyDescent="0.2">
      <c r="B12" s="1" t="s">
        <v>7</v>
      </c>
      <c r="C12" s="41">
        <f>SUM(C9:C11)</f>
        <v>65</v>
      </c>
      <c r="D12" s="8">
        <f>SUM(D9:D11)</f>
        <v>12076428</v>
      </c>
    </row>
    <row r="13" spans="2:9" x14ac:dyDescent="0.2">
      <c r="B13" s="1"/>
      <c r="D13" s="2"/>
    </row>
    <row r="14" spans="2:9" x14ac:dyDescent="0.2">
      <c r="B14" s="1" t="s">
        <v>128</v>
      </c>
      <c r="D14" s="2"/>
    </row>
    <row r="15" spans="2:9" x14ac:dyDescent="0.2">
      <c r="B15" s="1" t="s">
        <v>3</v>
      </c>
      <c r="C15" s="30">
        <v>0</v>
      </c>
      <c r="D15" s="2">
        <f>SUM(C15*Contractor*Hours)</f>
        <v>0</v>
      </c>
      <c r="I15" t="s">
        <v>71</v>
      </c>
    </row>
    <row r="16" spans="2:9" x14ac:dyDescent="0.2">
      <c r="B16" s="1" t="s">
        <v>1</v>
      </c>
      <c r="C16" s="30">
        <v>0</v>
      </c>
      <c r="D16" s="2">
        <f>SUM(C16*Consultant*Hours)</f>
        <v>0</v>
      </c>
    </row>
    <row r="17" spans="2:9" x14ac:dyDescent="0.2">
      <c r="B17" s="1" t="s">
        <v>12</v>
      </c>
      <c r="C17" s="30">
        <v>10</v>
      </c>
      <c r="D17" s="2">
        <f>SUM(C17*Employee*Hours)</f>
        <v>1288820</v>
      </c>
    </row>
    <row r="18" spans="2:9" x14ac:dyDescent="0.2">
      <c r="B18" s="1" t="s">
        <v>8</v>
      </c>
      <c r="C18" s="41">
        <f>SUM(C15:C17)</f>
        <v>10</v>
      </c>
      <c r="D18" s="8">
        <f>SUM(D15:D17)</f>
        <v>1288820</v>
      </c>
    </row>
    <row r="19" spans="2:9" x14ac:dyDescent="0.2">
      <c r="B19" s="1" t="s">
        <v>17</v>
      </c>
      <c r="C19" s="41">
        <f>SUM($C$12-C18)</f>
        <v>55</v>
      </c>
      <c r="D19" s="8">
        <f>SUM($D$12-D18)</f>
        <v>10787608</v>
      </c>
      <c r="E19" s="16">
        <v>0.8</v>
      </c>
      <c r="F19" s="10">
        <f>D19*E19</f>
        <v>8630086.4000000004</v>
      </c>
      <c r="G19" s="10">
        <f>D19-F19</f>
        <v>2157521.5999999996</v>
      </c>
    </row>
    <row r="20" spans="2:9" x14ac:dyDescent="0.2">
      <c r="B20" s="1"/>
      <c r="D20" s="2"/>
    </row>
    <row r="21" spans="2:9" x14ac:dyDescent="0.2">
      <c r="B21" s="1" t="s">
        <v>114</v>
      </c>
      <c r="D21" s="2"/>
    </row>
    <row r="22" spans="2:9" x14ac:dyDescent="0.2">
      <c r="B22" s="1" t="s">
        <v>3</v>
      </c>
      <c r="C22" s="30">
        <v>0</v>
      </c>
      <c r="D22" s="2">
        <f>SUM(C22*Contractor*Hours)</f>
        <v>0</v>
      </c>
      <c r="I22" t="s">
        <v>69</v>
      </c>
    </row>
    <row r="23" spans="2:9" x14ac:dyDescent="0.2">
      <c r="B23" s="1" t="s">
        <v>1</v>
      </c>
      <c r="C23" s="30">
        <v>0</v>
      </c>
      <c r="D23" s="2">
        <f>SUM(C23*Consultant*Hours)</f>
        <v>0</v>
      </c>
      <c r="I23" t="s">
        <v>70</v>
      </c>
    </row>
    <row r="24" spans="2:9" x14ac:dyDescent="0.2">
      <c r="B24" s="1" t="s">
        <v>12</v>
      </c>
      <c r="C24" s="30">
        <v>21</v>
      </c>
      <c r="D24" s="2">
        <f>SUM(C24*Employee*Hours)</f>
        <v>2706521.9999999995</v>
      </c>
      <c r="I24" t="s">
        <v>109</v>
      </c>
    </row>
    <row r="25" spans="2:9" x14ac:dyDescent="0.2">
      <c r="B25" s="1" t="s">
        <v>8</v>
      </c>
      <c r="C25" s="41">
        <f>SUM(C22:C24)</f>
        <v>21</v>
      </c>
      <c r="D25" s="8">
        <f>SUM(D22:D24)</f>
        <v>2706521.9999999995</v>
      </c>
      <c r="E25" s="18"/>
      <c r="F25" s="12"/>
      <c r="G25" s="12"/>
    </row>
    <row r="26" spans="2:9" x14ac:dyDescent="0.2">
      <c r="B26" s="1" t="s">
        <v>17</v>
      </c>
      <c r="C26" s="41">
        <f>SUM($C$12-C25)</f>
        <v>44</v>
      </c>
      <c r="D26" s="8">
        <f>SUM($D$12-D25)</f>
        <v>9369906</v>
      </c>
      <c r="E26" s="16">
        <v>0.8</v>
      </c>
      <c r="F26" s="10">
        <f>D26*E26</f>
        <v>7495924.8000000007</v>
      </c>
      <c r="G26" s="10">
        <f>D26-F26</f>
        <v>1873981.1999999993</v>
      </c>
    </row>
    <row r="27" spans="2:9" x14ac:dyDescent="0.2">
      <c r="B27" s="1"/>
      <c r="D27" s="2"/>
    </row>
    <row r="28" spans="2:9" x14ac:dyDescent="0.2">
      <c r="B28" s="1" t="s">
        <v>113</v>
      </c>
      <c r="D28" s="2"/>
      <c r="I28" s="1"/>
    </row>
    <row r="29" spans="2:9" x14ac:dyDescent="0.2">
      <c r="B29" s="1" t="s">
        <v>0</v>
      </c>
      <c r="C29" s="30">
        <v>0</v>
      </c>
      <c r="D29" s="2">
        <f>SUM(C29*Contractor*Hours)</f>
        <v>0</v>
      </c>
      <c r="I29" s="3" t="s">
        <v>66</v>
      </c>
    </row>
    <row r="30" spans="2:9" x14ac:dyDescent="0.2">
      <c r="B30" s="1" t="s">
        <v>1</v>
      </c>
      <c r="C30" s="30">
        <v>0</v>
      </c>
      <c r="D30" s="2">
        <f>SUM(C30*Consultant*Hours)</f>
        <v>0</v>
      </c>
      <c r="I30" s="3" t="s">
        <v>67</v>
      </c>
    </row>
    <row r="31" spans="2:9" x14ac:dyDescent="0.2">
      <c r="B31" s="1" t="s">
        <v>12</v>
      </c>
      <c r="C31" s="30">
        <v>33</v>
      </c>
      <c r="D31" s="2">
        <f>SUM(C31*Employee*Hours)</f>
        <v>4253106</v>
      </c>
      <c r="I31" s="3" t="s">
        <v>68</v>
      </c>
    </row>
    <row r="32" spans="2:9" x14ac:dyDescent="0.2">
      <c r="B32" s="1" t="s">
        <v>8</v>
      </c>
      <c r="C32" s="41">
        <f>SUM(C29:C31)</f>
        <v>33</v>
      </c>
      <c r="D32" s="8">
        <f>SUM(D29:D31)</f>
        <v>4253106</v>
      </c>
      <c r="E32" s="18"/>
      <c r="F32" s="12"/>
      <c r="G32" s="12"/>
      <c r="I32" s="3"/>
    </row>
    <row r="33" spans="2:9" x14ac:dyDescent="0.2">
      <c r="B33" s="1" t="s">
        <v>17</v>
      </c>
      <c r="C33" s="41">
        <f>SUM($C$12-C32)</f>
        <v>32</v>
      </c>
      <c r="D33" s="8">
        <f>SUM($D$12-D32)</f>
        <v>7823322</v>
      </c>
      <c r="E33" s="16">
        <v>0.5</v>
      </c>
      <c r="F33" s="10">
        <f>D33*E33</f>
        <v>3911661</v>
      </c>
      <c r="G33" s="10">
        <f>D33-F33</f>
        <v>3911661</v>
      </c>
    </row>
    <row r="36" spans="2:9" s="5" customFormat="1" ht="13.5" customHeight="1" x14ac:dyDescent="0.2">
      <c r="B36" s="4" t="s">
        <v>32</v>
      </c>
      <c r="C36" s="40" t="s">
        <v>2</v>
      </c>
      <c r="D36" s="5" t="s">
        <v>2</v>
      </c>
      <c r="E36" s="17"/>
      <c r="F36" s="11"/>
      <c r="G36" s="11"/>
    </row>
    <row r="38" spans="2:9" x14ac:dyDescent="0.2">
      <c r="B38" s="1" t="s">
        <v>6</v>
      </c>
      <c r="C38" s="41" t="s">
        <v>165</v>
      </c>
      <c r="D38" s="1" t="s">
        <v>5</v>
      </c>
      <c r="E38" s="18"/>
      <c r="F38" s="12"/>
      <c r="G38" s="12"/>
    </row>
    <row r="39" spans="2:9" x14ac:dyDescent="0.2">
      <c r="B39" s="1" t="s">
        <v>0</v>
      </c>
      <c r="C39" s="30">
        <v>4</v>
      </c>
      <c r="D39" s="2">
        <f>SUM(C39*Contractor*Hours)</f>
        <v>1331200</v>
      </c>
    </row>
    <row r="40" spans="2:9" x14ac:dyDescent="0.2">
      <c r="B40" s="1" t="s">
        <v>1</v>
      </c>
      <c r="C40" s="30">
        <v>6</v>
      </c>
      <c r="D40" s="2">
        <f>SUM(C40*Consultant*Hours)</f>
        <v>2870400</v>
      </c>
    </row>
    <row r="41" spans="2:9" x14ac:dyDescent="0.2">
      <c r="B41" s="1" t="s">
        <v>12</v>
      </c>
      <c r="C41" s="30">
        <v>55</v>
      </c>
      <c r="D41" s="2">
        <f>SUM(C41*Employee*Hours)</f>
        <v>7088510</v>
      </c>
    </row>
    <row r="42" spans="2:9" x14ac:dyDescent="0.2">
      <c r="B42" s="1" t="s">
        <v>7</v>
      </c>
      <c r="C42" s="41">
        <f>SUM(C39:C41)</f>
        <v>65</v>
      </c>
      <c r="D42" s="8">
        <f>SUM(D39:D41)</f>
        <v>11290110</v>
      </c>
    </row>
    <row r="43" spans="2:9" x14ac:dyDescent="0.2">
      <c r="B43" s="1"/>
      <c r="D43" s="2"/>
    </row>
    <row r="44" spans="2:9" x14ac:dyDescent="0.2">
      <c r="B44" s="1" t="s">
        <v>128</v>
      </c>
      <c r="D44" s="2"/>
    </row>
    <row r="45" spans="2:9" x14ac:dyDescent="0.2">
      <c r="B45" s="1" t="s">
        <v>3</v>
      </c>
      <c r="C45" s="30">
        <v>0</v>
      </c>
      <c r="D45" s="2">
        <f>SUM(C45*Contractor*Hours)</f>
        <v>0</v>
      </c>
      <c r="I45" t="s">
        <v>111</v>
      </c>
    </row>
    <row r="46" spans="2:9" x14ac:dyDescent="0.2">
      <c r="B46" s="1" t="s">
        <v>1</v>
      </c>
      <c r="C46" s="30">
        <v>0</v>
      </c>
      <c r="D46" s="2">
        <f>SUM(C46*Consultant*Hours)</f>
        <v>0</v>
      </c>
    </row>
    <row r="47" spans="2:9" x14ac:dyDescent="0.2">
      <c r="B47" s="1" t="s">
        <v>12</v>
      </c>
      <c r="C47" s="30">
        <v>15</v>
      </c>
      <c r="D47" s="2">
        <f>SUM(C47*Employee*Hours)</f>
        <v>1933230</v>
      </c>
    </row>
    <row r="48" spans="2:9" x14ac:dyDescent="0.2">
      <c r="B48" s="1" t="s">
        <v>8</v>
      </c>
      <c r="C48" s="41">
        <f>SUM(C45:C47)</f>
        <v>15</v>
      </c>
      <c r="D48" s="8">
        <f>SUM(D45:D47)</f>
        <v>1933230</v>
      </c>
      <c r="E48" s="18"/>
      <c r="F48" s="12"/>
      <c r="G48" s="12"/>
    </row>
    <row r="49" spans="2:9" x14ac:dyDescent="0.2">
      <c r="B49" s="1" t="s">
        <v>17</v>
      </c>
      <c r="C49" s="41">
        <f>SUM($C$42-C48)</f>
        <v>50</v>
      </c>
      <c r="D49" s="8">
        <f>SUM($D$42-D48)</f>
        <v>9356880</v>
      </c>
      <c r="E49" s="16">
        <v>0.8</v>
      </c>
      <c r="F49" s="10">
        <f>D49*E49</f>
        <v>7485504</v>
      </c>
      <c r="G49" s="10">
        <f>D49-F49</f>
        <v>1871376</v>
      </c>
    </row>
    <row r="50" spans="2:9" x14ac:dyDescent="0.2">
      <c r="B50" s="1"/>
      <c r="D50" s="2"/>
    </row>
    <row r="51" spans="2:9" x14ac:dyDescent="0.2">
      <c r="B51" s="1" t="s">
        <v>114</v>
      </c>
      <c r="D51" s="2"/>
    </row>
    <row r="52" spans="2:9" x14ac:dyDescent="0.2">
      <c r="B52" s="1" t="s">
        <v>3</v>
      </c>
      <c r="C52" s="30">
        <v>0</v>
      </c>
      <c r="D52" s="2">
        <f>SUM(C52*Contractor*Hours)</f>
        <v>0</v>
      </c>
      <c r="I52" t="s">
        <v>110</v>
      </c>
    </row>
    <row r="53" spans="2:9" x14ac:dyDescent="0.2">
      <c r="B53" s="1" t="s">
        <v>1</v>
      </c>
      <c r="C53" s="30">
        <v>0</v>
      </c>
      <c r="D53" s="2">
        <f>SUM(C53*Consultant*Hours)</f>
        <v>0</v>
      </c>
      <c r="I53" t="s">
        <v>112</v>
      </c>
    </row>
    <row r="54" spans="2:9" x14ac:dyDescent="0.2">
      <c r="B54" s="1" t="s">
        <v>12</v>
      </c>
      <c r="C54" s="30">
        <v>30</v>
      </c>
      <c r="D54" s="2">
        <f>SUM(C54*Employee*Hours)</f>
        <v>3866460</v>
      </c>
    </row>
    <row r="55" spans="2:9" x14ac:dyDescent="0.2">
      <c r="B55" s="1" t="s">
        <v>8</v>
      </c>
      <c r="C55" s="41">
        <f>SUM(C52:C54)</f>
        <v>30</v>
      </c>
      <c r="D55" s="8">
        <f>SUM(D52:D54)</f>
        <v>3866460</v>
      </c>
      <c r="E55" s="18"/>
      <c r="F55" s="12"/>
      <c r="G55" s="12"/>
    </row>
    <row r="56" spans="2:9" x14ac:dyDescent="0.2">
      <c r="B56" s="1" t="s">
        <v>13</v>
      </c>
      <c r="C56" s="41">
        <f>SUM($C$42-C55)</f>
        <v>35</v>
      </c>
      <c r="D56" s="8">
        <f>SUM($D$42-D55)</f>
        <v>7423650</v>
      </c>
      <c r="E56" s="16">
        <v>0.8</v>
      </c>
      <c r="F56" s="10">
        <f>D56*E56</f>
        <v>5938920</v>
      </c>
      <c r="G56" s="10">
        <f>D56-F56</f>
        <v>1484730</v>
      </c>
    </row>
    <row r="57" spans="2:9" x14ac:dyDescent="0.2">
      <c r="B57" s="1"/>
      <c r="D57" s="2"/>
    </row>
    <row r="58" spans="2:9" x14ac:dyDescent="0.2">
      <c r="B58" s="1" t="s">
        <v>113</v>
      </c>
      <c r="D58" s="2"/>
    </row>
    <row r="59" spans="2:9" x14ac:dyDescent="0.2">
      <c r="B59" s="1" t="s">
        <v>0</v>
      </c>
      <c r="C59" s="30">
        <v>0</v>
      </c>
      <c r="D59" s="2">
        <f>SUM(C59*Contractor*Hours)</f>
        <v>0</v>
      </c>
    </row>
    <row r="60" spans="2:9" x14ac:dyDescent="0.2">
      <c r="B60" s="1" t="s">
        <v>1</v>
      </c>
      <c r="C60" s="30">
        <v>3</v>
      </c>
      <c r="D60" s="2">
        <f>SUM(C60*Consultant*Hours)</f>
        <v>1435200</v>
      </c>
      <c r="I60" t="s">
        <v>72</v>
      </c>
    </row>
    <row r="61" spans="2:9" x14ac:dyDescent="0.2">
      <c r="B61" s="1" t="s">
        <v>12</v>
      </c>
      <c r="C61" s="30">
        <v>55</v>
      </c>
      <c r="D61" s="2">
        <f>SUM(C61*Employee*Hours)</f>
        <v>7088510</v>
      </c>
    </row>
    <row r="62" spans="2:9" x14ac:dyDescent="0.2">
      <c r="B62" s="1" t="s">
        <v>8</v>
      </c>
      <c r="C62" s="41">
        <f>SUM(C59:C61)</f>
        <v>58</v>
      </c>
      <c r="D62" s="8">
        <f>SUM(D59:D61)</f>
        <v>8523710</v>
      </c>
      <c r="E62" s="18"/>
      <c r="F62" s="12"/>
      <c r="G62" s="12"/>
    </row>
    <row r="63" spans="2:9" x14ac:dyDescent="0.2">
      <c r="B63" s="1" t="s">
        <v>13</v>
      </c>
      <c r="C63" s="41">
        <f>SUM($C$42-C62)</f>
        <v>7</v>
      </c>
      <c r="D63" s="8">
        <f>SUM($D$42-D62)</f>
        <v>2766400</v>
      </c>
      <c r="E63" s="16">
        <v>0.5</v>
      </c>
      <c r="F63" s="10">
        <f>D63*E63</f>
        <v>1383200</v>
      </c>
      <c r="G63" s="10">
        <f>D63-F63</f>
        <v>1383200</v>
      </c>
    </row>
    <row r="64" spans="2:9" x14ac:dyDescent="0.2">
      <c r="B64" s="3" t="s">
        <v>2</v>
      </c>
    </row>
    <row r="66" spans="2:7" s="5" customFormat="1" x14ac:dyDescent="0.2">
      <c r="B66" s="4" t="s">
        <v>33</v>
      </c>
      <c r="C66" s="40" t="s">
        <v>2</v>
      </c>
      <c r="D66" s="5" t="s">
        <v>2</v>
      </c>
      <c r="E66" s="17"/>
      <c r="F66" s="11"/>
      <c r="G66" s="11"/>
    </row>
    <row r="68" spans="2:7" x14ac:dyDescent="0.2">
      <c r="B68" s="1" t="s">
        <v>6</v>
      </c>
      <c r="C68" s="41" t="s">
        <v>4</v>
      </c>
      <c r="D68" s="1" t="s">
        <v>5</v>
      </c>
      <c r="E68" s="18"/>
      <c r="F68" s="12"/>
      <c r="G68" s="12"/>
    </row>
    <row r="69" spans="2:7" x14ac:dyDescent="0.2">
      <c r="B69" s="1" t="s">
        <v>0</v>
      </c>
      <c r="C69" s="30">
        <f>SUM(C9+C39)</f>
        <v>5</v>
      </c>
      <c r="D69" s="2">
        <f>SUM(C69*Contractor*Hours)</f>
        <v>1664000</v>
      </c>
    </row>
    <row r="70" spans="2:7" x14ac:dyDescent="0.2">
      <c r="B70" s="1" t="s">
        <v>1</v>
      </c>
      <c r="C70" s="30">
        <f>SUM(C10+C40)</f>
        <v>16</v>
      </c>
      <c r="D70" s="2">
        <f>SUM(C70*Consultant*Hours)</f>
        <v>7654400</v>
      </c>
    </row>
    <row r="71" spans="2:7" x14ac:dyDescent="0.2">
      <c r="B71" s="1" t="s">
        <v>12</v>
      </c>
      <c r="C71" s="30">
        <f>SUM(C11+C41)</f>
        <v>109</v>
      </c>
      <c r="D71" s="2">
        <f>SUM(C71*Employee*Hours)</f>
        <v>14048137.999999998</v>
      </c>
    </row>
    <row r="72" spans="2:7" x14ac:dyDescent="0.2">
      <c r="B72" s="1" t="s">
        <v>7</v>
      </c>
      <c r="C72" s="41">
        <f>SUM(C69:C71)</f>
        <v>130</v>
      </c>
      <c r="D72" s="8">
        <f>SUM(D69:D71)</f>
        <v>23366538</v>
      </c>
      <c r="E72" s="18"/>
      <c r="F72" s="12"/>
      <c r="G72" s="12"/>
    </row>
    <row r="73" spans="2:7" x14ac:dyDescent="0.2">
      <c r="B73" s="1"/>
      <c r="D73" s="2"/>
    </row>
    <row r="74" spans="2:7" x14ac:dyDescent="0.2">
      <c r="B74" s="1" t="s">
        <v>128</v>
      </c>
      <c r="D74" s="2"/>
    </row>
    <row r="75" spans="2:7" x14ac:dyDescent="0.2">
      <c r="B75" s="1" t="s">
        <v>3</v>
      </c>
      <c r="C75" s="30">
        <f>SUM(C15+C45)</f>
        <v>0</v>
      </c>
      <c r="D75" s="2">
        <f>SUM(C75*Contractor*Hours)</f>
        <v>0</v>
      </c>
    </row>
    <row r="76" spans="2:7" x14ac:dyDescent="0.2">
      <c r="B76" s="1" t="s">
        <v>1</v>
      </c>
      <c r="C76" s="30">
        <f>SUM(C16+C46)</f>
        <v>0</v>
      </c>
      <c r="D76" s="2">
        <f>SUM(C76*Consultant*Hours)</f>
        <v>0</v>
      </c>
    </row>
    <row r="77" spans="2:7" x14ac:dyDescent="0.2">
      <c r="B77" s="1" t="s">
        <v>12</v>
      </c>
      <c r="C77" s="30">
        <f>SUM(C17+C47)</f>
        <v>25</v>
      </c>
      <c r="D77" s="2">
        <f>SUM(C77*Employee*Hours)</f>
        <v>3222050</v>
      </c>
    </row>
    <row r="78" spans="2:7" x14ac:dyDescent="0.2">
      <c r="B78" s="1" t="s">
        <v>8</v>
      </c>
      <c r="C78" s="41">
        <f>SUM(C75:C77)</f>
        <v>25</v>
      </c>
      <c r="D78" s="8">
        <f>SUM(D75:D77)</f>
        <v>3222050</v>
      </c>
      <c r="E78" s="18"/>
      <c r="F78" s="12"/>
      <c r="G78" s="12"/>
    </row>
    <row r="79" spans="2:7" x14ac:dyDescent="0.2">
      <c r="B79" s="1" t="s">
        <v>13</v>
      </c>
      <c r="C79" s="41">
        <f>SUM($C$72-C78)</f>
        <v>105</v>
      </c>
      <c r="D79" s="8">
        <f>SUM($D$72-D78)</f>
        <v>20144488</v>
      </c>
      <c r="E79" s="16">
        <v>0.8</v>
      </c>
      <c r="F79" s="10">
        <f>D79*E79</f>
        <v>16115590.4</v>
      </c>
      <c r="G79" s="10">
        <f>D79-F79</f>
        <v>4028897.5999999996</v>
      </c>
    </row>
    <row r="80" spans="2:7" x14ac:dyDescent="0.2">
      <c r="B80" s="1"/>
      <c r="D80" s="2"/>
    </row>
    <row r="81" spans="2:7" x14ac:dyDescent="0.2">
      <c r="B81" s="1" t="s">
        <v>114</v>
      </c>
      <c r="D81" s="2"/>
    </row>
    <row r="82" spans="2:7" x14ac:dyDescent="0.2">
      <c r="B82" s="1" t="s">
        <v>3</v>
      </c>
      <c r="C82" s="30">
        <f>SUM(C22+C52)</f>
        <v>0</v>
      </c>
      <c r="D82" s="2">
        <f>SUM(C82*Contractor*Hours)</f>
        <v>0</v>
      </c>
    </row>
    <row r="83" spans="2:7" x14ac:dyDescent="0.2">
      <c r="B83" s="1" t="s">
        <v>1</v>
      </c>
      <c r="C83" s="30">
        <f>SUM(C23+C53)</f>
        <v>0</v>
      </c>
      <c r="D83" s="2">
        <f>SUM(C83*Consultant*Hours)</f>
        <v>0</v>
      </c>
    </row>
    <row r="84" spans="2:7" x14ac:dyDescent="0.2">
      <c r="B84" s="1" t="s">
        <v>12</v>
      </c>
      <c r="C84" s="30">
        <f>SUM(C24+C54)</f>
        <v>51</v>
      </c>
      <c r="D84" s="2">
        <f>SUM(C84*Employee*Hours)</f>
        <v>6572982</v>
      </c>
    </row>
    <row r="85" spans="2:7" x14ac:dyDescent="0.2">
      <c r="B85" s="1" t="s">
        <v>8</v>
      </c>
      <c r="C85" s="41">
        <f>SUM(C82:C84)</f>
        <v>51</v>
      </c>
      <c r="D85" s="8">
        <f>SUM(D82:D84)</f>
        <v>6572982</v>
      </c>
      <c r="E85" s="18"/>
      <c r="F85" s="12"/>
      <c r="G85" s="12"/>
    </row>
    <row r="86" spans="2:7" x14ac:dyDescent="0.2">
      <c r="B86" s="1" t="s">
        <v>13</v>
      </c>
      <c r="C86" s="41">
        <f>SUM($C$72-C85)</f>
        <v>79</v>
      </c>
      <c r="D86" s="8">
        <f>SUM($D$72-D85)</f>
        <v>16793556</v>
      </c>
      <c r="E86" s="16">
        <v>0.8</v>
      </c>
      <c r="F86" s="10">
        <f>D86*E86</f>
        <v>13434844.800000001</v>
      </c>
      <c r="G86" s="10">
        <f>D86-F86</f>
        <v>3358711.1999999993</v>
      </c>
    </row>
    <row r="87" spans="2:7" x14ac:dyDescent="0.2">
      <c r="B87" s="1"/>
      <c r="D87" s="2"/>
    </row>
    <row r="88" spans="2:7" x14ac:dyDescent="0.2">
      <c r="B88" s="1" t="s">
        <v>113</v>
      </c>
      <c r="D88" s="2"/>
    </row>
    <row r="89" spans="2:7" x14ac:dyDescent="0.2">
      <c r="B89" s="1" t="s">
        <v>0</v>
      </c>
      <c r="C89" s="30">
        <f>SUM(C29+C59)</f>
        <v>0</v>
      </c>
      <c r="D89" s="2">
        <f>SUM(C89*Contractor*Hours)</f>
        <v>0</v>
      </c>
    </row>
    <row r="90" spans="2:7" x14ac:dyDescent="0.2">
      <c r="B90" s="1" t="s">
        <v>1</v>
      </c>
      <c r="C90" s="30">
        <f>SUM(C30+C60)</f>
        <v>3</v>
      </c>
      <c r="D90" s="2">
        <f>SUM(C90*Consultant*Hours)</f>
        <v>1435200</v>
      </c>
    </row>
    <row r="91" spans="2:7" x14ac:dyDescent="0.2">
      <c r="B91" s="1" t="s">
        <v>12</v>
      </c>
      <c r="C91" s="30">
        <f>SUM(C31+C61)</f>
        <v>88</v>
      </c>
      <c r="D91" s="2">
        <f>SUM(C91*Employee*Hours)</f>
        <v>11341616</v>
      </c>
    </row>
    <row r="92" spans="2:7" x14ac:dyDescent="0.2">
      <c r="B92" s="1" t="s">
        <v>8</v>
      </c>
      <c r="C92" s="41">
        <f>SUM(C89:C91)</f>
        <v>91</v>
      </c>
      <c r="D92" s="8">
        <f>SUM(D89:D91)</f>
        <v>12776816</v>
      </c>
      <c r="E92" s="18"/>
      <c r="F92" s="12"/>
      <c r="G92" s="12"/>
    </row>
    <row r="93" spans="2:7" x14ac:dyDescent="0.2">
      <c r="B93" s="1" t="s">
        <v>13</v>
      </c>
      <c r="C93" s="41">
        <f>SUM(C72-C92)</f>
        <v>39</v>
      </c>
      <c r="D93" s="8">
        <f>SUM($D$72-D92)</f>
        <v>10589722</v>
      </c>
      <c r="E93" s="16">
        <v>0.5</v>
      </c>
      <c r="F93" s="10">
        <f>D93*E93</f>
        <v>5294861</v>
      </c>
      <c r="G93" s="10">
        <f>D93-F93</f>
        <v>5294861</v>
      </c>
    </row>
    <row r="94" spans="2:7" x14ac:dyDescent="0.2">
      <c r="B94" s="1"/>
      <c r="D94" s="2"/>
    </row>
    <row r="95" spans="2:7" x14ac:dyDescent="0.2">
      <c r="B95" s="1"/>
      <c r="D95" s="2"/>
    </row>
  </sheetData>
  <mergeCells count="1">
    <mergeCell ref="F7:G7"/>
  </mergeCells>
  <phoneticPr fontId="0" type="noConversion"/>
  <pageMargins left="0.2" right="0.2" top="1" bottom="1" header="0.5" footer="0.5"/>
  <pageSetup scale="84" fitToHeight="3" orientation="portrait" r:id="rId1"/>
  <headerFooter alignWithMargins="0">
    <oddHeader>&amp;L&amp;F  &amp;A&amp;CDiscretionary Costs</oddHeader>
    <oddFooter>&amp;L&amp;BEnron Corp Confidential&amp;B&amp;C&amp;D&amp;RPage &amp;P</oddFooter>
  </headerFooter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3:Q304"/>
  <sheetViews>
    <sheetView topLeftCell="A6" zoomScaleNormal="100" workbookViewId="0">
      <selection activeCell="B4" sqref="B4"/>
    </sheetView>
  </sheetViews>
  <sheetFormatPr defaultRowHeight="12.75" x14ac:dyDescent="0.2"/>
  <cols>
    <col min="2" max="2" width="18.5703125" customWidth="1"/>
    <col min="3" max="3" width="10.7109375" style="30" bestFit="1" customWidth="1"/>
    <col min="4" max="4" width="11.7109375" style="49" bestFit="1" customWidth="1"/>
    <col min="5" max="5" width="7.5703125" style="16" bestFit="1" customWidth="1"/>
    <col min="6" max="6" width="11.28515625" style="10" bestFit="1" customWidth="1"/>
    <col min="7" max="7" width="10.28515625" style="10" bestFit="1" customWidth="1"/>
  </cols>
  <sheetData>
    <row r="3" spans="2:17" x14ac:dyDescent="0.2">
      <c r="B3" s="1" t="s">
        <v>175</v>
      </c>
    </row>
    <row r="6" spans="2:17" s="5" customFormat="1" x14ac:dyDescent="0.2">
      <c r="B6" s="4" t="s">
        <v>11</v>
      </c>
      <c r="C6" s="40" t="s">
        <v>2</v>
      </c>
      <c r="D6" s="50" t="s">
        <v>2</v>
      </c>
      <c r="E6" s="17"/>
      <c r="F6" s="11"/>
      <c r="G6" s="11"/>
    </row>
    <row r="7" spans="2:17" x14ac:dyDescent="0.2">
      <c r="F7" s="73" t="s">
        <v>154</v>
      </c>
      <c r="G7" s="73"/>
    </row>
    <row r="8" spans="2:17" x14ac:dyDescent="0.2">
      <c r="E8" s="18" t="s">
        <v>129</v>
      </c>
      <c r="F8" s="19" t="s">
        <v>130</v>
      </c>
      <c r="G8" s="19" t="s">
        <v>131</v>
      </c>
    </row>
    <row r="9" spans="2:17" x14ac:dyDescent="0.2">
      <c r="B9" s="1" t="s">
        <v>115</v>
      </c>
      <c r="C9" s="41" t="s">
        <v>165</v>
      </c>
      <c r="D9" s="51" t="s">
        <v>5</v>
      </c>
      <c r="I9" t="s">
        <v>168</v>
      </c>
      <c r="M9" s="1" t="s">
        <v>132</v>
      </c>
      <c r="N9" s="1" t="s">
        <v>133</v>
      </c>
      <c r="O9" s="1" t="s">
        <v>134</v>
      </c>
      <c r="P9" s="1" t="s">
        <v>135</v>
      </c>
      <c r="Q9" s="1" t="s">
        <v>136</v>
      </c>
    </row>
    <row r="10" spans="2:17" x14ac:dyDescent="0.2">
      <c r="B10" s="1" t="s">
        <v>0</v>
      </c>
      <c r="C10" s="30">
        <v>1</v>
      </c>
      <c r="D10" s="52">
        <f>SUM(C10*Contractor*Hours)</f>
        <v>332800</v>
      </c>
      <c r="I10" t="s">
        <v>169</v>
      </c>
    </row>
    <row r="11" spans="2:17" x14ac:dyDescent="0.2">
      <c r="B11" s="1" t="s">
        <v>1</v>
      </c>
      <c r="C11" s="30">
        <v>16</v>
      </c>
      <c r="D11" s="52">
        <f>SUM(C11*Consultant*Hours)</f>
        <v>7654400</v>
      </c>
      <c r="I11" t="s">
        <v>170</v>
      </c>
    </row>
    <row r="12" spans="2:17" x14ac:dyDescent="0.2">
      <c r="B12" s="1" t="s">
        <v>12</v>
      </c>
      <c r="C12" s="30">
        <v>20</v>
      </c>
      <c r="D12" s="52">
        <f>SUM(C12*Employee*Hours)</f>
        <v>2577640</v>
      </c>
    </row>
    <row r="13" spans="2:17" x14ac:dyDescent="0.2">
      <c r="B13" s="1" t="s">
        <v>7</v>
      </c>
      <c r="C13" s="30">
        <f>SUM(C10:C12)</f>
        <v>37</v>
      </c>
      <c r="D13" s="52">
        <f>SUM(D10:D12)</f>
        <v>10564840</v>
      </c>
    </row>
    <row r="14" spans="2:17" x14ac:dyDescent="0.2">
      <c r="B14" s="1"/>
      <c r="D14" s="52"/>
    </row>
    <row r="15" spans="2:17" x14ac:dyDescent="0.2">
      <c r="B15" s="1" t="s">
        <v>128</v>
      </c>
      <c r="D15" s="52"/>
    </row>
    <row r="16" spans="2:17" x14ac:dyDescent="0.2">
      <c r="B16" s="1" t="s">
        <v>3</v>
      </c>
      <c r="C16" s="30">
        <v>0</v>
      </c>
      <c r="D16" s="52">
        <f>SUM(C16*Contractor*Hours)</f>
        <v>0</v>
      </c>
    </row>
    <row r="17" spans="2:15" x14ac:dyDescent="0.2">
      <c r="B17" s="1" t="s">
        <v>1</v>
      </c>
      <c r="C17" s="30">
        <v>0</v>
      </c>
      <c r="D17" s="52">
        <f>SUM(C17*Consultant*Hours)</f>
        <v>0</v>
      </c>
    </row>
    <row r="18" spans="2:15" x14ac:dyDescent="0.2">
      <c r="B18" s="1" t="s">
        <v>12</v>
      </c>
      <c r="C18" s="30">
        <v>10</v>
      </c>
      <c r="D18" s="52">
        <f>SUM(C18*Employee*Hours)</f>
        <v>1288820</v>
      </c>
    </row>
    <row r="19" spans="2:15" x14ac:dyDescent="0.2">
      <c r="B19" s="1" t="s">
        <v>8</v>
      </c>
      <c r="C19" s="30">
        <f>SUM(C16:C18)</f>
        <v>10</v>
      </c>
      <c r="D19" s="52">
        <f>SUM(D16:D18)</f>
        <v>1288820</v>
      </c>
      <c r="I19" t="s">
        <v>137</v>
      </c>
      <c r="M19">
        <v>1</v>
      </c>
      <c r="O19">
        <v>9</v>
      </c>
    </row>
    <row r="20" spans="2:15" x14ac:dyDescent="0.2">
      <c r="B20" s="1" t="s">
        <v>17</v>
      </c>
      <c r="C20" s="30">
        <f>SUM($C$13-C19)</f>
        <v>27</v>
      </c>
      <c r="D20" s="52">
        <f>SUM($D$13-D19)</f>
        <v>9276020</v>
      </c>
      <c r="E20" s="16">
        <v>0.8</v>
      </c>
      <c r="F20" s="10">
        <f>D20*E20</f>
        <v>7420816</v>
      </c>
      <c r="G20" s="10">
        <f>D20-F20</f>
        <v>1855204</v>
      </c>
    </row>
    <row r="21" spans="2:15" x14ac:dyDescent="0.2">
      <c r="B21" s="1"/>
      <c r="D21" s="52"/>
    </row>
    <row r="22" spans="2:15" x14ac:dyDescent="0.2">
      <c r="B22" s="1" t="s">
        <v>114</v>
      </c>
      <c r="D22" s="52"/>
    </row>
    <row r="23" spans="2:15" x14ac:dyDescent="0.2">
      <c r="B23" s="1" t="s">
        <v>3</v>
      </c>
      <c r="C23" s="30">
        <v>0</v>
      </c>
      <c r="D23" s="52">
        <f>SUM(C23*Contractor*Hours)</f>
        <v>0</v>
      </c>
    </row>
    <row r="24" spans="2:15" x14ac:dyDescent="0.2">
      <c r="B24" s="1" t="s">
        <v>1</v>
      </c>
      <c r="C24" s="30">
        <v>0</v>
      </c>
      <c r="D24" s="52">
        <f>SUM(C24*Consultant*Hours)</f>
        <v>0</v>
      </c>
    </row>
    <row r="25" spans="2:15" x14ac:dyDescent="0.2">
      <c r="B25" s="1" t="s">
        <v>12</v>
      </c>
      <c r="C25" s="30">
        <v>15</v>
      </c>
      <c r="D25" s="52">
        <f>SUM(C25*Employee*Hours)</f>
        <v>1933230</v>
      </c>
      <c r="E25" s="18"/>
      <c r="F25" s="12"/>
      <c r="G25" s="12"/>
    </row>
    <row r="26" spans="2:15" x14ac:dyDescent="0.2">
      <c r="B26" s="1" t="s">
        <v>8</v>
      </c>
      <c r="C26" s="30">
        <f>SUM(C23:C25)</f>
        <v>15</v>
      </c>
      <c r="D26" s="52">
        <f>SUM(D23:D25)</f>
        <v>1933230</v>
      </c>
      <c r="I26" t="s">
        <v>138</v>
      </c>
      <c r="M26">
        <v>1</v>
      </c>
      <c r="O26">
        <v>14</v>
      </c>
    </row>
    <row r="27" spans="2:15" x14ac:dyDescent="0.2">
      <c r="B27" s="1" t="s">
        <v>17</v>
      </c>
      <c r="C27" s="30">
        <f>SUM($C$13-C26)</f>
        <v>22</v>
      </c>
      <c r="D27" s="52">
        <f>SUM($D$13-D26)</f>
        <v>8631610</v>
      </c>
      <c r="E27" s="16">
        <v>0.8</v>
      </c>
      <c r="F27" s="10">
        <f>D27*E27</f>
        <v>6905288</v>
      </c>
      <c r="G27" s="10">
        <f>D27-F27</f>
        <v>1726322</v>
      </c>
    </row>
    <row r="28" spans="2:15" x14ac:dyDescent="0.2">
      <c r="B28" s="1"/>
      <c r="D28" s="52"/>
    </row>
    <row r="29" spans="2:15" x14ac:dyDescent="0.2">
      <c r="B29" s="1" t="s">
        <v>113</v>
      </c>
      <c r="D29" s="52"/>
    </row>
    <row r="30" spans="2:15" x14ac:dyDescent="0.2">
      <c r="B30" s="1" t="s">
        <v>0</v>
      </c>
      <c r="C30" s="30">
        <v>0</v>
      </c>
      <c r="D30" s="52">
        <f>SUM(C30*Contractor*Hours)</f>
        <v>0</v>
      </c>
    </row>
    <row r="31" spans="2:15" x14ac:dyDescent="0.2">
      <c r="B31" s="1" t="s">
        <v>1</v>
      </c>
      <c r="C31" s="30">
        <v>8</v>
      </c>
      <c r="D31" s="52">
        <f>SUM(C31*Consultant*Hours)</f>
        <v>3827200</v>
      </c>
    </row>
    <row r="32" spans="2:15" x14ac:dyDescent="0.2">
      <c r="B32" s="1" t="s">
        <v>12</v>
      </c>
      <c r="C32" s="30">
        <v>24</v>
      </c>
      <c r="D32" s="52">
        <f>SUM(C32*Employee*Hours)</f>
        <v>3093168</v>
      </c>
      <c r="E32" s="18"/>
      <c r="F32" s="12"/>
      <c r="G32" s="12"/>
    </row>
    <row r="33" spans="2:17" x14ac:dyDescent="0.2">
      <c r="B33" s="1" t="s">
        <v>8</v>
      </c>
      <c r="C33" s="30">
        <f>SUM(C30:C32)</f>
        <v>32</v>
      </c>
      <c r="D33" s="52">
        <f>SUM(D30:D32)</f>
        <v>6920368</v>
      </c>
      <c r="I33" t="s">
        <v>139</v>
      </c>
      <c r="M33">
        <v>1</v>
      </c>
      <c r="O33">
        <v>23</v>
      </c>
      <c r="Q33">
        <v>8</v>
      </c>
    </row>
    <row r="34" spans="2:17" x14ac:dyDescent="0.2">
      <c r="B34" s="1" t="s">
        <v>17</v>
      </c>
      <c r="C34" s="30">
        <f>SUM($C$13-C33)</f>
        <v>5</v>
      </c>
      <c r="D34" s="52">
        <f>SUM($D$13-D33)</f>
        <v>3644472</v>
      </c>
      <c r="E34" s="16">
        <v>0.8</v>
      </c>
      <c r="F34" s="10">
        <f>D34*E34</f>
        <v>2915577.6</v>
      </c>
      <c r="G34" s="10">
        <f>D34-F34</f>
        <v>728894.39999999991</v>
      </c>
    </row>
    <row r="35" spans="2:17" x14ac:dyDescent="0.2">
      <c r="B35" s="1"/>
      <c r="D35" s="52"/>
    </row>
    <row r="37" spans="2:17" s="5" customFormat="1" x14ac:dyDescent="0.2">
      <c r="B37" s="4" t="s">
        <v>16</v>
      </c>
      <c r="C37" s="40" t="s">
        <v>2</v>
      </c>
      <c r="D37" s="50" t="s">
        <v>2</v>
      </c>
      <c r="E37" s="17"/>
      <c r="F37" s="11"/>
      <c r="G37" s="11"/>
    </row>
    <row r="39" spans="2:17" x14ac:dyDescent="0.2">
      <c r="B39" s="1" t="s">
        <v>117</v>
      </c>
      <c r="C39" s="41" t="s">
        <v>4</v>
      </c>
      <c r="D39" s="51" t="s">
        <v>5</v>
      </c>
      <c r="E39" s="18"/>
      <c r="F39" s="12"/>
      <c r="G39" s="12"/>
    </row>
    <row r="40" spans="2:17" x14ac:dyDescent="0.2">
      <c r="B40" s="1" t="s">
        <v>0</v>
      </c>
      <c r="C40" s="35">
        <v>2</v>
      </c>
      <c r="D40" s="52">
        <f>SUM(C40*Contractor*Hours)</f>
        <v>665600</v>
      </c>
    </row>
    <row r="41" spans="2:17" x14ac:dyDescent="0.2">
      <c r="B41" s="1" t="s">
        <v>1</v>
      </c>
      <c r="C41" s="35">
        <v>2</v>
      </c>
      <c r="D41" s="52">
        <f>SUM(C41*Consultant*Hours)</f>
        <v>956800</v>
      </c>
    </row>
    <row r="42" spans="2:17" x14ac:dyDescent="0.2">
      <c r="B42" s="1" t="s">
        <v>12</v>
      </c>
      <c r="C42" s="35">
        <v>15</v>
      </c>
      <c r="D42" s="52">
        <f>SUM(C42*Employee*Hours)</f>
        <v>1933230</v>
      </c>
    </row>
    <row r="43" spans="2:17" x14ac:dyDescent="0.2">
      <c r="B43" s="1" t="s">
        <v>7</v>
      </c>
      <c r="C43" s="35">
        <f>SUM(C40:C42)</f>
        <v>19</v>
      </c>
      <c r="D43" s="52">
        <f>SUM(D40:D42)</f>
        <v>3555630</v>
      </c>
    </row>
    <row r="44" spans="2:17" x14ac:dyDescent="0.2">
      <c r="B44" s="1"/>
      <c r="C44" s="35"/>
      <c r="D44" s="52"/>
    </row>
    <row r="45" spans="2:17" x14ac:dyDescent="0.2">
      <c r="B45" s="1" t="s">
        <v>116</v>
      </c>
      <c r="C45" s="35"/>
      <c r="D45" s="52"/>
    </row>
    <row r="46" spans="2:17" x14ac:dyDescent="0.2">
      <c r="B46" s="1" t="s">
        <v>3</v>
      </c>
      <c r="C46" s="35">
        <v>0</v>
      </c>
      <c r="D46" s="52">
        <f>SUM(C46*Contractor*Hours)</f>
        <v>0</v>
      </c>
      <c r="E46" s="18"/>
      <c r="F46" s="12"/>
      <c r="G46" s="12"/>
    </row>
    <row r="47" spans="2:17" x14ac:dyDescent="0.2">
      <c r="B47" s="1" t="s">
        <v>1</v>
      </c>
      <c r="C47" s="35">
        <v>0</v>
      </c>
      <c r="D47" s="52">
        <f>SUM(C47*Consultant*Hours)</f>
        <v>0</v>
      </c>
    </row>
    <row r="48" spans="2:17" x14ac:dyDescent="0.2">
      <c r="B48" s="1" t="s">
        <v>12</v>
      </c>
      <c r="C48" s="35">
        <v>5</v>
      </c>
      <c r="D48" s="52">
        <f>SUM(C48*Employee*Hours)</f>
        <v>644410</v>
      </c>
    </row>
    <row r="49" spans="2:15" x14ac:dyDescent="0.2">
      <c r="B49" s="1" t="s">
        <v>8</v>
      </c>
      <c r="C49" s="35">
        <f>SUM(C46:C48)</f>
        <v>5</v>
      </c>
      <c r="D49" s="52">
        <f>SUM(D46:D48)</f>
        <v>644410</v>
      </c>
      <c r="I49" t="s">
        <v>140</v>
      </c>
      <c r="N49">
        <v>1</v>
      </c>
      <c r="O49">
        <v>4</v>
      </c>
    </row>
    <row r="50" spans="2:15" x14ac:dyDescent="0.2">
      <c r="B50" s="1" t="s">
        <v>17</v>
      </c>
      <c r="C50" s="35">
        <f>C43-C49</f>
        <v>14</v>
      </c>
      <c r="D50" s="52">
        <f>SUM($D$43-D49)</f>
        <v>2911220</v>
      </c>
      <c r="E50" s="16">
        <v>0.8</v>
      </c>
      <c r="F50" s="10">
        <f>D50*E50</f>
        <v>2328976</v>
      </c>
      <c r="G50" s="10">
        <f>D50-F50</f>
        <v>582244</v>
      </c>
    </row>
    <row r="51" spans="2:15" x14ac:dyDescent="0.2">
      <c r="B51" s="1"/>
      <c r="C51" s="35"/>
      <c r="D51" s="52"/>
    </row>
    <row r="52" spans="2:15" x14ac:dyDescent="0.2">
      <c r="B52" s="1" t="s">
        <v>114</v>
      </c>
      <c r="C52" s="35"/>
      <c r="D52" s="52"/>
    </row>
    <row r="53" spans="2:15" x14ac:dyDescent="0.2">
      <c r="B53" s="1" t="s">
        <v>3</v>
      </c>
      <c r="C53" s="35">
        <v>0</v>
      </c>
      <c r="D53" s="52">
        <f>SUM(C53*Contractor*Hours)</f>
        <v>0</v>
      </c>
      <c r="E53" s="18"/>
      <c r="F53" s="12"/>
      <c r="G53" s="12"/>
    </row>
    <row r="54" spans="2:15" x14ac:dyDescent="0.2">
      <c r="B54" s="1" t="s">
        <v>1</v>
      </c>
      <c r="C54" s="35">
        <v>0</v>
      </c>
      <c r="D54" s="52">
        <f>SUM(C54*Consultant*Hours)</f>
        <v>0</v>
      </c>
    </row>
    <row r="55" spans="2:15" x14ac:dyDescent="0.2">
      <c r="B55" s="1" t="s">
        <v>12</v>
      </c>
      <c r="C55" s="35">
        <v>8</v>
      </c>
      <c r="D55" s="52">
        <f>SUM(C55*Employee*Hours)</f>
        <v>1031056</v>
      </c>
    </row>
    <row r="56" spans="2:15" x14ac:dyDescent="0.2">
      <c r="B56" s="1" t="s">
        <v>8</v>
      </c>
      <c r="C56" s="35">
        <f>SUM(C53:C55)</f>
        <v>8</v>
      </c>
      <c r="D56" s="52">
        <f>SUM(D53:D55)</f>
        <v>1031056</v>
      </c>
      <c r="I56" t="s">
        <v>141</v>
      </c>
      <c r="N56">
        <v>1</v>
      </c>
      <c r="O56">
        <v>7</v>
      </c>
    </row>
    <row r="57" spans="2:15" x14ac:dyDescent="0.2">
      <c r="B57" s="1" t="s">
        <v>13</v>
      </c>
      <c r="C57" s="35">
        <f>SUM($C$43-C56)</f>
        <v>11</v>
      </c>
      <c r="D57" s="52">
        <f>SUM($D$43-D56)</f>
        <v>2524574</v>
      </c>
      <c r="E57" s="16">
        <v>0.8</v>
      </c>
      <c r="F57" s="10">
        <f>D57*E57</f>
        <v>2019659.2000000002</v>
      </c>
      <c r="G57" s="10">
        <f>D57-F57</f>
        <v>504914.79999999981</v>
      </c>
    </row>
    <row r="58" spans="2:15" x14ac:dyDescent="0.2">
      <c r="B58" s="1"/>
      <c r="C58" s="35"/>
      <c r="D58" s="52"/>
    </row>
    <row r="59" spans="2:15" x14ac:dyDescent="0.2">
      <c r="B59" s="1" t="s">
        <v>113</v>
      </c>
      <c r="C59" s="35"/>
      <c r="D59" s="52"/>
      <c r="E59" s="18"/>
      <c r="F59" s="12"/>
      <c r="G59" s="12"/>
    </row>
    <row r="60" spans="2:15" x14ac:dyDescent="0.2">
      <c r="B60" s="1" t="s">
        <v>0</v>
      </c>
      <c r="C60" s="35">
        <v>0</v>
      </c>
      <c r="D60" s="52">
        <f>SUM(C60*Contractor*Hours)</f>
        <v>0</v>
      </c>
    </row>
    <row r="61" spans="2:15" x14ac:dyDescent="0.2">
      <c r="B61" s="1" t="s">
        <v>1</v>
      </c>
      <c r="C61" s="35">
        <v>0</v>
      </c>
      <c r="D61" s="52">
        <f>SUM(C61*Consultant*Hours)</f>
        <v>0</v>
      </c>
    </row>
    <row r="62" spans="2:15" x14ac:dyDescent="0.2">
      <c r="B62" s="1" t="s">
        <v>12</v>
      </c>
      <c r="C62" s="35">
        <v>12</v>
      </c>
      <c r="D62" s="52">
        <f>SUM(C62*Employee*Hours)</f>
        <v>1546584</v>
      </c>
    </row>
    <row r="63" spans="2:15" x14ac:dyDescent="0.2">
      <c r="B63" s="1" t="s">
        <v>8</v>
      </c>
      <c r="C63" s="35">
        <f>SUM(C60:C62)</f>
        <v>12</v>
      </c>
      <c r="D63" s="52">
        <f>SUM(D60:D62)</f>
        <v>1546584</v>
      </c>
      <c r="E63" s="18"/>
      <c r="F63" s="12"/>
      <c r="G63" s="12"/>
      <c r="I63" t="s">
        <v>142</v>
      </c>
      <c r="N63">
        <v>1</v>
      </c>
      <c r="O63">
        <v>11</v>
      </c>
    </row>
    <row r="64" spans="2:15" x14ac:dyDescent="0.2">
      <c r="B64" s="1" t="s">
        <v>13</v>
      </c>
      <c r="C64" s="35">
        <f>SUM($C$43-C63)</f>
        <v>7</v>
      </c>
      <c r="D64" s="52">
        <f>SUM($D$43-D63)</f>
        <v>2009046</v>
      </c>
      <c r="E64" s="16">
        <v>0.8</v>
      </c>
      <c r="F64" s="10">
        <f>D64*E64</f>
        <v>1607236.8</v>
      </c>
      <c r="G64" s="10">
        <f>D64-F64</f>
        <v>401809.19999999995</v>
      </c>
    </row>
    <row r="65" spans="2:15" x14ac:dyDescent="0.2">
      <c r="B65" s="1"/>
      <c r="D65" s="52"/>
    </row>
    <row r="67" spans="2:15" s="5" customFormat="1" x14ac:dyDescent="0.2">
      <c r="B67" s="4" t="s">
        <v>18</v>
      </c>
      <c r="C67" s="40" t="s">
        <v>2</v>
      </c>
      <c r="D67" s="50" t="s">
        <v>2</v>
      </c>
      <c r="E67" s="5" t="s">
        <v>2</v>
      </c>
      <c r="F67" s="5" t="s">
        <v>2</v>
      </c>
      <c r="G67" s="5" t="s">
        <v>2</v>
      </c>
    </row>
    <row r="69" spans="2:15" x14ac:dyDescent="0.2">
      <c r="B69" s="1" t="s">
        <v>117</v>
      </c>
      <c r="C69" s="41" t="s">
        <v>4</v>
      </c>
      <c r="D69" s="51" t="s">
        <v>5</v>
      </c>
    </row>
    <row r="70" spans="2:15" x14ac:dyDescent="0.2">
      <c r="B70" s="1" t="s">
        <v>0</v>
      </c>
      <c r="C70" s="30">
        <v>0</v>
      </c>
      <c r="D70" s="52">
        <f>SUM(C70*Contractor*Hours)</f>
        <v>0</v>
      </c>
    </row>
    <row r="71" spans="2:15" x14ac:dyDescent="0.2">
      <c r="B71" s="1" t="s">
        <v>1</v>
      </c>
      <c r="C71" s="30">
        <v>0</v>
      </c>
      <c r="D71" s="52">
        <f>SUM(C71*Consultant*Hours)</f>
        <v>0</v>
      </c>
    </row>
    <row r="72" spans="2:15" x14ac:dyDescent="0.2">
      <c r="B72" s="1" t="s">
        <v>12</v>
      </c>
      <c r="C72" s="30">
        <v>9</v>
      </c>
      <c r="D72" s="52">
        <f>SUM(C72*Employee*Hours)</f>
        <v>1159938</v>
      </c>
    </row>
    <row r="73" spans="2:15" x14ac:dyDescent="0.2">
      <c r="B73" s="1" t="s">
        <v>7</v>
      </c>
      <c r="C73" s="30">
        <f>SUM(C70:C72)</f>
        <v>9</v>
      </c>
      <c r="D73" s="52">
        <f>SUM(D70:D72)</f>
        <v>1159938</v>
      </c>
    </row>
    <row r="74" spans="2:15" x14ac:dyDescent="0.2">
      <c r="B74" s="1"/>
      <c r="D74" s="52"/>
      <c r="E74" s="18"/>
      <c r="F74" s="12"/>
      <c r="G74" s="12"/>
    </row>
    <row r="75" spans="2:15" x14ac:dyDescent="0.2">
      <c r="B75" s="1" t="s">
        <v>116</v>
      </c>
      <c r="D75" s="52"/>
    </row>
    <row r="76" spans="2:15" x14ac:dyDescent="0.2">
      <c r="B76" s="1" t="s">
        <v>3</v>
      </c>
      <c r="C76" s="30">
        <v>0</v>
      </c>
      <c r="D76" s="52">
        <f>SUM(C76*Contractor*Hours)</f>
        <v>0</v>
      </c>
    </row>
    <row r="77" spans="2:15" x14ac:dyDescent="0.2">
      <c r="B77" s="1" t="s">
        <v>1</v>
      </c>
      <c r="C77" s="30">
        <v>0</v>
      </c>
      <c r="D77" s="52">
        <f>SUM(C77*Consultant*Hours)</f>
        <v>0</v>
      </c>
    </row>
    <row r="78" spans="2:15" x14ac:dyDescent="0.2">
      <c r="B78" s="1" t="s">
        <v>12</v>
      </c>
      <c r="C78" s="30">
        <v>4</v>
      </c>
      <c r="D78" s="52">
        <f>SUM(C78*Employee*Hours)</f>
        <v>515528</v>
      </c>
    </row>
    <row r="79" spans="2:15" x14ac:dyDescent="0.2">
      <c r="B79" s="1" t="s">
        <v>8</v>
      </c>
      <c r="C79" s="30">
        <f>SUM(C76:C78)</f>
        <v>4</v>
      </c>
      <c r="D79" s="52">
        <f>SUM(D76:D78)</f>
        <v>515528</v>
      </c>
      <c r="I79" t="s">
        <v>143</v>
      </c>
      <c r="O79">
        <v>4</v>
      </c>
    </row>
    <row r="80" spans="2:15" x14ac:dyDescent="0.2">
      <c r="B80" s="1" t="s">
        <v>17</v>
      </c>
      <c r="C80" s="30">
        <f>C73-C79</f>
        <v>5</v>
      </c>
      <c r="D80" s="52">
        <f>D73-D79</f>
        <v>644410</v>
      </c>
      <c r="E80" s="16">
        <v>0.8</v>
      </c>
      <c r="F80" s="10">
        <f>D80*E80</f>
        <v>515528</v>
      </c>
      <c r="G80" s="10">
        <f>D80-F80</f>
        <v>128882</v>
      </c>
    </row>
    <row r="81" spans="2:15" x14ac:dyDescent="0.2">
      <c r="B81" s="1"/>
      <c r="D81" s="52"/>
    </row>
    <row r="82" spans="2:15" x14ac:dyDescent="0.2">
      <c r="B82" s="1" t="s">
        <v>114</v>
      </c>
      <c r="D82" s="52"/>
    </row>
    <row r="83" spans="2:15" x14ac:dyDescent="0.2">
      <c r="B83" s="1" t="s">
        <v>3</v>
      </c>
      <c r="C83" s="30">
        <v>0</v>
      </c>
      <c r="D83" s="52">
        <f>SUM(C83*Contractor*Hours)</f>
        <v>0</v>
      </c>
    </row>
    <row r="84" spans="2:15" x14ac:dyDescent="0.2">
      <c r="B84" s="1" t="s">
        <v>1</v>
      </c>
      <c r="C84" s="30">
        <v>0</v>
      </c>
      <c r="D84" s="52">
        <f>SUM(C84*Consultant*Hours)</f>
        <v>0</v>
      </c>
    </row>
    <row r="85" spans="2:15" x14ac:dyDescent="0.2">
      <c r="B85" s="1" t="s">
        <v>12</v>
      </c>
      <c r="C85" s="30">
        <v>6</v>
      </c>
      <c r="D85" s="52">
        <f>SUM(C85*Employee*Hours)</f>
        <v>773292</v>
      </c>
    </row>
    <row r="86" spans="2:15" x14ac:dyDescent="0.2">
      <c r="B86" s="1" t="s">
        <v>8</v>
      </c>
      <c r="C86" s="30">
        <f>SUM(C83:C85)</f>
        <v>6</v>
      </c>
      <c r="D86" s="52">
        <f>SUM(D83:D85)</f>
        <v>773292</v>
      </c>
      <c r="I86" t="s">
        <v>144</v>
      </c>
      <c r="O86">
        <v>6</v>
      </c>
    </row>
    <row r="87" spans="2:15" x14ac:dyDescent="0.2">
      <c r="B87" s="1" t="s">
        <v>13</v>
      </c>
      <c r="C87" s="30">
        <f>SUM($C$73-C86)</f>
        <v>3</v>
      </c>
      <c r="D87" s="52">
        <f>SUM($D$73-D86)</f>
        <v>386646</v>
      </c>
      <c r="E87" s="16">
        <v>0.8</v>
      </c>
      <c r="F87" s="10">
        <f>D87*E87</f>
        <v>309316.8</v>
      </c>
      <c r="G87" s="10">
        <f>D87-F87</f>
        <v>77329.200000000012</v>
      </c>
    </row>
    <row r="88" spans="2:15" x14ac:dyDescent="0.2">
      <c r="B88" s="1"/>
      <c r="D88" s="52"/>
    </row>
    <row r="89" spans="2:15" x14ac:dyDescent="0.2">
      <c r="B89" s="1" t="s">
        <v>113</v>
      </c>
      <c r="D89" s="52"/>
    </row>
    <row r="90" spans="2:15" x14ac:dyDescent="0.2">
      <c r="B90" s="1" t="s">
        <v>0</v>
      </c>
      <c r="C90" s="30">
        <v>0</v>
      </c>
      <c r="D90" s="52">
        <f>SUM(C90*Contractor*Hours)</f>
        <v>0</v>
      </c>
    </row>
    <row r="91" spans="2:15" x14ac:dyDescent="0.2">
      <c r="B91" s="1" t="s">
        <v>1</v>
      </c>
      <c r="C91" s="30">
        <v>0</v>
      </c>
      <c r="D91" s="52">
        <f>SUM(C91*Consultant*Hours)</f>
        <v>0</v>
      </c>
    </row>
    <row r="92" spans="2:15" x14ac:dyDescent="0.2">
      <c r="B92" s="1" t="s">
        <v>12</v>
      </c>
      <c r="C92" s="30">
        <v>8</v>
      </c>
      <c r="D92" s="52">
        <f>SUM(C92*Employee*Hours)</f>
        <v>1031056</v>
      </c>
    </row>
    <row r="93" spans="2:15" x14ac:dyDescent="0.2">
      <c r="B93" s="1" t="s">
        <v>8</v>
      </c>
      <c r="C93" s="30">
        <f>SUM(C90:C92)</f>
        <v>8</v>
      </c>
      <c r="D93" s="52">
        <f>SUM(D90:D92)</f>
        <v>1031056</v>
      </c>
      <c r="I93" t="s">
        <v>145</v>
      </c>
      <c r="O93">
        <v>8</v>
      </c>
    </row>
    <row r="94" spans="2:15" x14ac:dyDescent="0.2">
      <c r="B94" s="1" t="s">
        <v>13</v>
      </c>
      <c r="C94" s="30">
        <f>SUM(C73-C93)</f>
        <v>1</v>
      </c>
      <c r="D94" s="52">
        <f>SUM($D$73-D93)</f>
        <v>128882</v>
      </c>
      <c r="E94" s="16">
        <v>0.8</v>
      </c>
      <c r="F94" s="10">
        <f>D94*E94</f>
        <v>103105.60000000001</v>
      </c>
      <c r="G94" s="10">
        <f>D94-F94</f>
        <v>25776.399999999994</v>
      </c>
    </row>
    <row r="95" spans="2:15" x14ac:dyDescent="0.2">
      <c r="B95" s="1"/>
      <c r="D95" s="52"/>
    </row>
    <row r="97" spans="2:15" s="5" customFormat="1" x14ac:dyDescent="0.2">
      <c r="B97" s="4" t="s">
        <v>19</v>
      </c>
      <c r="C97" s="40" t="s">
        <v>20</v>
      </c>
      <c r="D97" s="50" t="s">
        <v>2</v>
      </c>
      <c r="E97" s="5" t="s">
        <v>2</v>
      </c>
      <c r="F97" s="5" t="s">
        <v>2</v>
      </c>
      <c r="G97" s="5" t="s">
        <v>2</v>
      </c>
    </row>
    <row r="99" spans="2:15" x14ac:dyDescent="0.2">
      <c r="B99" s="1" t="s">
        <v>117</v>
      </c>
      <c r="C99" s="41" t="s">
        <v>4</v>
      </c>
      <c r="D99" s="51" t="s">
        <v>5</v>
      </c>
      <c r="I99" t="s">
        <v>168</v>
      </c>
    </row>
    <row r="100" spans="2:15" x14ac:dyDescent="0.2">
      <c r="B100" s="1" t="s">
        <v>0</v>
      </c>
      <c r="C100" s="30">
        <v>7</v>
      </c>
      <c r="D100" s="52">
        <f>SUM(C100*Contractor*Hours)</f>
        <v>2329600</v>
      </c>
      <c r="I100" t="s">
        <v>169</v>
      </c>
    </row>
    <row r="101" spans="2:15" x14ac:dyDescent="0.2">
      <c r="B101" s="1" t="s">
        <v>1</v>
      </c>
      <c r="C101" s="30">
        <v>0</v>
      </c>
      <c r="D101" s="52">
        <f>SUM(C101*Consultant*Hours)</f>
        <v>0</v>
      </c>
      <c r="I101" t="s">
        <v>170</v>
      </c>
    </row>
    <row r="102" spans="2:15" x14ac:dyDescent="0.2">
      <c r="B102" s="1" t="s">
        <v>12</v>
      </c>
      <c r="C102" s="30">
        <v>23</v>
      </c>
      <c r="D102" s="52">
        <f>SUM(C102*Employee*Hours)</f>
        <v>2964286</v>
      </c>
    </row>
    <row r="103" spans="2:15" x14ac:dyDescent="0.2">
      <c r="B103" s="1" t="s">
        <v>7</v>
      </c>
      <c r="C103" s="30">
        <f>SUM(C100:C102)</f>
        <v>30</v>
      </c>
      <c r="D103" s="52">
        <f>SUM(D100:D102)</f>
        <v>5293886</v>
      </c>
    </row>
    <row r="104" spans="2:15" x14ac:dyDescent="0.2">
      <c r="B104" s="1"/>
      <c r="D104" s="52"/>
    </row>
    <row r="105" spans="2:15" x14ac:dyDescent="0.2">
      <c r="B105" s="1" t="s">
        <v>116</v>
      </c>
      <c r="D105" s="52"/>
    </row>
    <row r="106" spans="2:15" x14ac:dyDescent="0.2">
      <c r="B106" s="1" t="s">
        <v>3</v>
      </c>
      <c r="C106" s="30">
        <v>0</v>
      </c>
      <c r="D106" s="52">
        <f>SUM(C106*Contractor*Hours)</f>
        <v>0</v>
      </c>
      <c r="I106" t="s">
        <v>125</v>
      </c>
    </row>
    <row r="107" spans="2:15" x14ac:dyDescent="0.2">
      <c r="B107" s="1" t="s">
        <v>1</v>
      </c>
      <c r="C107" s="30">
        <v>0</v>
      </c>
      <c r="D107" s="52">
        <f>SUM(C107*Consultant*Hours)</f>
        <v>0</v>
      </c>
      <c r="I107" t="s">
        <v>126</v>
      </c>
    </row>
    <row r="108" spans="2:15" x14ac:dyDescent="0.2">
      <c r="B108" s="1" t="s">
        <v>12</v>
      </c>
      <c r="C108" s="30">
        <v>6</v>
      </c>
      <c r="D108" s="52">
        <f>SUM(C108*Employee*Hours)</f>
        <v>773292</v>
      </c>
      <c r="I108" t="s">
        <v>127</v>
      </c>
    </row>
    <row r="109" spans="2:15" x14ac:dyDescent="0.2">
      <c r="B109" s="1" t="s">
        <v>8</v>
      </c>
      <c r="C109" s="30">
        <f>SUM(C106:C108)</f>
        <v>6</v>
      </c>
      <c r="D109" s="52">
        <f>SUM(D106:D108)</f>
        <v>773292</v>
      </c>
      <c r="I109" t="s">
        <v>146</v>
      </c>
      <c r="N109">
        <v>1</v>
      </c>
      <c r="O109">
        <v>5</v>
      </c>
    </row>
    <row r="110" spans="2:15" x14ac:dyDescent="0.2">
      <c r="B110" s="1" t="s">
        <v>17</v>
      </c>
      <c r="C110" s="30">
        <f>C103-C109</f>
        <v>24</v>
      </c>
      <c r="D110" s="52">
        <f>D103-D109</f>
        <v>4520594</v>
      </c>
      <c r="E110" s="16">
        <v>0.8</v>
      </c>
      <c r="F110" s="10">
        <f>D110*E110</f>
        <v>3616475.2</v>
      </c>
      <c r="G110" s="10">
        <f>D110-F110</f>
        <v>904118.79999999981</v>
      </c>
    </row>
    <row r="111" spans="2:15" x14ac:dyDescent="0.2">
      <c r="B111" s="1"/>
      <c r="D111" s="52"/>
    </row>
    <row r="112" spans="2:15" x14ac:dyDescent="0.2">
      <c r="B112" s="1" t="s">
        <v>114</v>
      </c>
      <c r="D112" s="52"/>
    </row>
    <row r="113" spans="2:15" x14ac:dyDescent="0.2">
      <c r="B113" s="1" t="s">
        <v>3</v>
      </c>
      <c r="C113" s="30">
        <v>0</v>
      </c>
      <c r="D113" s="52">
        <f>SUM(C113*Contractor*Hours)</f>
        <v>0</v>
      </c>
    </row>
    <row r="114" spans="2:15" x14ac:dyDescent="0.2">
      <c r="B114" s="1" t="s">
        <v>1</v>
      </c>
      <c r="C114" s="30">
        <v>0</v>
      </c>
      <c r="D114" s="52">
        <f>SUM(C114*Consultant*Hours)</f>
        <v>0</v>
      </c>
    </row>
    <row r="115" spans="2:15" x14ac:dyDescent="0.2">
      <c r="B115" s="1" t="s">
        <v>12</v>
      </c>
      <c r="C115" s="30">
        <v>12</v>
      </c>
      <c r="D115" s="52">
        <f>SUM(C115*Employee*Hours)</f>
        <v>1546584</v>
      </c>
    </row>
    <row r="116" spans="2:15" x14ac:dyDescent="0.2">
      <c r="B116" s="1" t="s">
        <v>8</v>
      </c>
      <c r="C116" s="30">
        <f>SUM(C113:C115)</f>
        <v>12</v>
      </c>
      <c r="D116" s="52">
        <f>SUM(D113:D115)</f>
        <v>1546584</v>
      </c>
      <c r="I116" t="s">
        <v>147</v>
      </c>
      <c r="M116">
        <v>1</v>
      </c>
      <c r="N116">
        <v>2</v>
      </c>
      <c r="O116">
        <v>9</v>
      </c>
    </row>
    <row r="117" spans="2:15" x14ac:dyDescent="0.2">
      <c r="B117" s="1" t="s">
        <v>13</v>
      </c>
      <c r="C117" s="30">
        <f>SUM($C$103-C116)</f>
        <v>18</v>
      </c>
      <c r="D117" s="52">
        <f>SUM($D$103-D116)</f>
        <v>3747302</v>
      </c>
      <c r="E117" s="16">
        <v>0.8</v>
      </c>
      <c r="F117" s="10">
        <f>D117*E117</f>
        <v>2997841.6</v>
      </c>
      <c r="G117" s="10">
        <f>D117-F117</f>
        <v>749460.39999999991</v>
      </c>
    </row>
    <row r="118" spans="2:15" x14ac:dyDescent="0.2">
      <c r="B118" s="1"/>
      <c r="D118" s="52"/>
    </row>
    <row r="119" spans="2:15" x14ac:dyDescent="0.2">
      <c r="B119" s="1" t="s">
        <v>113</v>
      </c>
      <c r="D119" s="52"/>
    </row>
    <row r="120" spans="2:15" x14ac:dyDescent="0.2">
      <c r="B120" s="1" t="s">
        <v>0</v>
      </c>
      <c r="C120" s="30">
        <v>0</v>
      </c>
      <c r="D120" s="52">
        <f>SUM(C120*Contractor*Hours)</f>
        <v>0</v>
      </c>
    </row>
    <row r="121" spans="2:15" x14ac:dyDescent="0.2">
      <c r="B121" s="1" t="s">
        <v>1</v>
      </c>
      <c r="C121" s="30">
        <v>0</v>
      </c>
      <c r="D121" s="52">
        <f>SUM(C121*Consultant*Hours)</f>
        <v>0</v>
      </c>
    </row>
    <row r="122" spans="2:15" x14ac:dyDescent="0.2">
      <c r="B122" s="1" t="s">
        <v>12</v>
      </c>
      <c r="C122" s="30">
        <v>19</v>
      </c>
      <c r="D122" s="52">
        <f>SUM(C122*Employee*Hours)</f>
        <v>2448758</v>
      </c>
    </row>
    <row r="123" spans="2:15" x14ac:dyDescent="0.2">
      <c r="B123" s="1" t="s">
        <v>8</v>
      </c>
      <c r="C123" s="30">
        <f>SUM(C120:C122)</f>
        <v>19</v>
      </c>
      <c r="D123" s="52">
        <f>SUM(D120:D122)</f>
        <v>2448758</v>
      </c>
      <c r="I123" t="s">
        <v>148</v>
      </c>
      <c r="M123">
        <v>1</v>
      </c>
      <c r="N123">
        <v>3</v>
      </c>
      <c r="O123">
        <v>15</v>
      </c>
    </row>
    <row r="124" spans="2:15" x14ac:dyDescent="0.2">
      <c r="B124" s="1" t="s">
        <v>13</v>
      </c>
      <c r="C124" s="30">
        <f>SUM(C103-C123)</f>
        <v>11</v>
      </c>
      <c r="D124" s="52">
        <f>SUM($D$103-D123)</f>
        <v>2845128</v>
      </c>
      <c r="E124" s="16">
        <v>0.8</v>
      </c>
      <c r="F124" s="10">
        <f>D124*E124</f>
        <v>2276102.4</v>
      </c>
      <c r="G124" s="10">
        <f>D124-F124</f>
        <v>569025.60000000009</v>
      </c>
    </row>
    <row r="125" spans="2:15" x14ac:dyDescent="0.2">
      <c r="B125" s="1"/>
      <c r="D125" s="52"/>
    </row>
    <row r="126" spans="2:15" x14ac:dyDescent="0.2">
      <c r="B126" s="1" t="s">
        <v>9</v>
      </c>
      <c r="D126" s="52"/>
    </row>
    <row r="127" spans="2:15" x14ac:dyDescent="0.2">
      <c r="B127" s="3" t="s">
        <v>118</v>
      </c>
    </row>
    <row r="130" spans="2:15" s="5" customFormat="1" x14ac:dyDescent="0.2">
      <c r="B130" s="4" t="s">
        <v>19</v>
      </c>
      <c r="C130" s="40" t="s">
        <v>21</v>
      </c>
      <c r="D130" s="50" t="s">
        <v>2</v>
      </c>
      <c r="E130" s="5" t="s">
        <v>2</v>
      </c>
      <c r="F130" s="5" t="s">
        <v>2</v>
      </c>
      <c r="G130" s="5" t="s">
        <v>2</v>
      </c>
    </row>
    <row r="132" spans="2:15" x14ac:dyDescent="0.2">
      <c r="B132" s="1" t="s">
        <v>117</v>
      </c>
      <c r="C132" s="41" t="s">
        <v>4</v>
      </c>
      <c r="D132" s="51" t="s">
        <v>5</v>
      </c>
      <c r="I132" t="s">
        <v>168</v>
      </c>
    </row>
    <row r="133" spans="2:15" x14ac:dyDescent="0.2">
      <c r="B133" s="1" t="s">
        <v>0</v>
      </c>
      <c r="C133" s="30">
        <v>7</v>
      </c>
      <c r="D133" s="52">
        <f>SUM(C133*Contractor*Hours)</f>
        <v>2329600</v>
      </c>
      <c r="I133" t="s">
        <v>169</v>
      </c>
    </row>
    <row r="134" spans="2:15" x14ac:dyDescent="0.2">
      <c r="B134" s="1" t="s">
        <v>1</v>
      </c>
      <c r="C134" s="30">
        <v>0</v>
      </c>
      <c r="D134" s="52">
        <f>SUM(C134*Consultant*Hours)</f>
        <v>0</v>
      </c>
      <c r="I134" t="s">
        <v>170</v>
      </c>
    </row>
    <row r="135" spans="2:15" x14ac:dyDescent="0.2">
      <c r="B135" s="1" t="s">
        <v>12</v>
      </c>
      <c r="C135" s="30">
        <v>14</v>
      </c>
      <c r="D135" s="52">
        <f>SUM(C135*Employee*Hours)</f>
        <v>1804348</v>
      </c>
    </row>
    <row r="136" spans="2:15" x14ac:dyDescent="0.2">
      <c r="B136" s="1" t="s">
        <v>7</v>
      </c>
      <c r="C136" s="30">
        <f>SUM(C133:C135)</f>
        <v>21</v>
      </c>
      <c r="D136" s="52">
        <f>SUM(D133:D135)</f>
        <v>4133948</v>
      </c>
    </row>
    <row r="137" spans="2:15" x14ac:dyDescent="0.2">
      <c r="B137" s="1"/>
      <c r="D137" s="52"/>
    </row>
    <row r="138" spans="2:15" x14ac:dyDescent="0.2">
      <c r="B138" s="1" t="s">
        <v>116</v>
      </c>
      <c r="D138" s="52"/>
    </row>
    <row r="139" spans="2:15" x14ac:dyDescent="0.2">
      <c r="B139" s="1" t="s">
        <v>3</v>
      </c>
      <c r="C139" s="30">
        <v>0</v>
      </c>
      <c r="D139" s="52">
        <f>SUM(C139*Contractor*Hours)</f>
        <v>0</v>
      </c>
      <c r="I139" t="s">
        <v>122</v>
      </c>
    </row>
    <row r="140" spans="2:15" x14ac:dyDescent="0.2">
      <c r="B140" s="1" t="s">
        <v>1</v>
      </c>
      <c r="C140" s="30">
        <v>0</v>
      </c>
      <c r="D140" s="52">
        <f>SUM(C140*Consultant*Hours)</f>
        <v>0</v>
      </c>
    </row>
    <row r="141" spans="2:15" x14ac:dyDescent="0.2">
      <c r="B141" s="1" t="s">
        <v>12</v>
      </c>
      <c r="C141" s="30">
        <v>5</v>
      </c>
      <c r="D141" s="52">
        <f>SUM(C141*Employee*Hours)</f>
        <v>644410</v>
      </c>
    </row>
    <row r="142" spans="2:15" x14ac:dyDescent="0.2">
      <c r="B142" s="1" t="s">
        <v>8</v>
      </c>
      <c r="C142" s="30">
        <f>SUM(C139:C141)</f>
        <v>5</v>
      </c>
      <c r="D142" s="52">
        <f>SUM(D139:D141)</f>
        <v>644410</v>
      </c>
      <c r="I142" t="s">
        <v>140</v>
      </c>
      <c r="N142">
        <v>1</v>
      </c>
      <c r="O142">
        <v>4</v>
      </c>
    </row>
    <row r="143" spans="2:15" x14ac:dyDescent="0.2">
      <c r="B143" s="1" t="s">
        <v>17</v>
      </c>
      <c r="C143" s="30">
        <f>C136-C142</f>
        <v>16</v>
      </c>
      <c r="D143" s="52">
        <f>D136-D142</f>
        <v>3489538</v>
      </c>
      <c r="E143" s="16">
        <v>0.8</v>
      </c>
      <c r="F143" s="10">
        <f>D143*E143</f>
        <v>2791630.4000000004</v>
      </c>
      <c r="G143" s="10">
        <f>D143-F143</f>
        <v>697907.59999999963</v>
      </c>
    </row>
    <row r="144" spans="2:15" x14ac:dyDescent="0.2">
      <c r="B144" s="1"/>
      <c r="D144" s="52"/>
    </row>
    <row r="145" spans="2:15" x14ac:dyDescent="0.2">
      <c r="B145" s="1" t="s">
        <v>114</v>
      </c>
      <c r="D145" s="52"/>
    </row>
    <row r="146" spans="2:15" x14ac:dyDescent="0.2">
      <c r="B146" s="1" t="s">
        <v>3</v>
      </c>
      <c r="C146" s="30">
        <v>0</v>
      </c>
      <c r="D146" s="52">
        <f>SUM(C146*Contractor*Hours)</f>
        <v>0</v>
      </c>
      <c r="I146" t="s">
        <v>122</v>
      </c>
    </row>
    <row r="147" spans="2:15" x14ac:dyDescent="0.2">
      <c r="B147" s="1" t="s">
        <v>1</v>
      </c>
      <c r="C147" s="30">
        <v>0</v>
      </c>
      <c r="D147" s="52">
        <f>SUM(C147*Consultant*Hours)</f>
        <v>0</v>
      </c>
      <c r="I147" t="s">
        <v>123</v>
      </c>
    </row>
    <row r="148" spans="2:15" x14ac:dyDescent="0.2">
      <c r="B148" s="1" t="s">
        <v>12</v>
      </c>
      <c r="C148" s="30">
        <v>6</v>
      </c>
      <c r="D148" s="52">
        <f>SUM(C148*Employee*Hours)</f>
        <v>773292</v>
      </c>
    </row>
    <row r="149" spans="2:15" x14ac:dyDescent="0.2">
      <c r="B149" s="1" t="s">
        <v>8</v>
      </c>
      <c r="C149" s="30">
        <f>SUM(C146:C148)</f>
        <v>6</v>
      </c>
      <c r="D149" s="52">
        <f>SUM(D146:D148)</f>
        <v>773292</v>
      </c>
      <c r="I149" t="s">
        <v>146</v>
      </c>
      <c r="N149">
        <v>1</v>
      </c>
      <c r="O149">
        <v>5</v>
      </c>
    </row>
    <row r="150" spans="2:15" x14ac:dyDescent="0.2">
      <c r="B150" s="1" t="s">
        <v>13</v>
      </c>
      <c r="C150" s="30">
        <f>SUM($C$136-C149)</f>
        <v>15</v>
      </c>
      <c r="D150" s="52">
        <f>SUM($D$136-D149)</f>
        <v>3360656</v>
      </c>
      <c r="E150" s="16">
        <v>0.8</v>
      </c>
      <c r="F150" s="10">
        <f>D150*E150</f>
        <v>2688524.8000000003</v>
      </c>
      <c r="G150" s="10">
        <f>D150-F150</f>
        <v>672131.19999999972</v>
      </c>
    </row>
    <row r="151" spans="2:15" x14ac:dyDescent="0.2">
      <c r="B151" s="1"/>
      <c r="D151" s="52"/>
    </row>
    <row r="152" spans="2:15" x14ac:dyDescent="0.2">
      <c r="B152" s="1" t="s">
        <v>113</v>
      </c>
      <c r="D152" s="52"/>
    </row>
    <row r="153" spans="2:15" x14ac:dyDescent="0.2">
      <c r="B153" s="1" t="s">
        <v>0</v>
      </c>
      <c r="C153" s="35">
        <v>0</v>
      </c>
      <c r="D153" s="52">
        <f>SUM(C153*Contractor*Hours)</f>
        <v>0</v>
      </c>
      <c r="I153" t="s">
        <v>124</v>
      </c>
    </row>
    <row r="154" spans="2:15" x14ac:dyDescent="0.2">
      <c r="B154" s="1" t="s">
        <v>1</v>
      </c>
      <c r="C154" s="35">
        <v>0</v>
      </c>
      <c r="D154" s="52">
        <f>SUM(C154*Consultant*Hours)</f>
        <v>0</v>
      </c>
    </row>
    <row r="155" spans="2:15" x14ac:dyDescent="0.2">
      <c r="B155" s="1" t="s">
        <v>12</v>
      </c>
      <c r="C155" s="35">
        <v>14</v>
      </c>
      <c r="D155" s="52">
        <f>SUM(C155*Employee*Hours)</f>
        <v>1804348</v>
      </c>
    </row>
    <row r="156" spans="2:15" x14ac:dyDescent="0.2">
      <c r="B156" s="1" t="s">
        <v>8</v>
      </c>
      <c r="C156" s="35">
        <f>SUM(C153:C155)</f>
        <v>14</v>
      </c>
      <c r="D156" s="52">
        <f>SUM(D153:D155)</f>
        <v>1804348</v>
      </c>
      <c r="I156" t="s">
        <v>149</v>
      </c>
      <c r="N156">
        <v>2</v>
      </c>
      <c r="O156">
        <v>12</v>
      </c>
    </row>
    <row r="157" spans="2:15" x14ac:dyDescent="0.2">
      <c r="B157" s="1" t="s">
        <v>13</v>
      </c>
      <c r="C157" s="35">
        <f>SUM(C136-C156)</f>
        <v>7</v>
      </c>
      <c r="D157" s="52">
        <f>SUM($D$136-D156)</f>
        <v>2329600</v>
      </c>
      <c r="E157" s="16">
        <v>0.8</v>
      </c>
      <c r="F157" s="10">
        <f>D157*E157</f>
        <v>1863680</v>
      </c>
      <c r="G157" s="10">
        <f>D157-F157</f>
        <v>465920</v>
      </c>
    </row>
    <row r="158" spans="2:15" x14ac:dyDescent="0.2">
      <c r="B158" s="1"/>
      <c r="D158" s="52"/>
    </row>
    <row r="159" spans="2:15" x14ac:dyDescent="0.2">
      <c r="B159" s="1"/>
      <c r="D159" s="52"/>
    </row>
    <row r="160" spans="2:15" x14ac:dyDescent="0.2">
      <c r="B160" s="1" t="s">
        <v>9</v>
      </c>
      <c r="D160" s="52"/>
    </row>
    <row r="161" spans="2:9" x14ac:dyDescent="0.2">
      <c r="B161" s="3" t="s">
        <v>119</v>
      </c>
    </row>
    <row r="164" spans="2:9" s="5" customFormat="1" x14ac:dyDescent="0.2">
      <c r="B164" s="4" t="s">
        <v>22</v>
      </c>
      <c r="C164" s="40" t="s">
        <v>2</v>
      </c>
      <c r="D164" s="50" t="s">
        <v>2</v>
      </c>
      <c r="E164" s="5" t="s">
        <v>2</v>
      </c>
      <c r="F164" s="5" t="s">
        <v>2</v>
      </c>
      <c r="G164" s="5" t="s">
        <v>2</v>
      </c>
    </row>
    <row r="166" spans="2:9" x14ac:dyDescent="0.2">
      <c r="B166" s="1" t="s">
        <v>117</v>
      </c>
      <c r="C166" s="41" t="s">
        <v>4</v>
      </c>
      <c r="D166" s="51" t="s">
        <v>5</v>
      </c>
      <c r="I166" t="s">
        <v>168</v>
      </c>
    </row>
    <row r="167" spans="2:9" x14ac:dyDescent="0.2">
      <c r="B167" s="1" t="s">
        <v>0</v>
      </c>
      <c r="C167" s="30">
        <v>1</v>
      </c>
      <c r="D167" s="52">
        <f>SUM(C167*Contractor*Hours)</f>
        <v>332800</v>
      </c>
      <c r="I167" t="s">
        <v>169</v>
      </c>
    </row>
    <row r="168" spans="2:9" x14ac:dyDescent="0.2">
      <c r="B168" s="1" t="s">
        <v>1</v>
      </c>
      <c r="C168" s="30">
        <v>0</v>
      </c>
      <c r="D168" s="52">
        <f>SUM(C168*Consultant*Hours)</f>
        <v>0</v>
      </c>
      <c r="I168" t="s">
        <v>170</v>
      </c>
    </row>
    <row r="169" spans="2:9" x14ac:dyDescent="0.2">
      <c r="B169" s="1" t="s">
        <v>12</v>
      </c>
      <c r="C169" s="30">
        <v>13</v>
      </c>
      <c r="D169" s="52">
        <f>SUM(C169*Employee*Hours)</f>
        <v>1675465.9999999998</v>
      </c>
    </row>
    <row r="170" spans="2:9" x14ac:dyDescent="0.2">
      <c r="B170" s="1" t="s">
        <v>7</v>
      </c>
      <c r="C170" s="30">
        <f>SUM(C167:C169)</f>
        <v>14</v>
      </c>
      <c r="D170" s="52">
        <f>SUM(D167:D169)</f>
        <v>2008265.9999999998</v>
      </c>
    </row>
    <row r="171" spans="2:9" x14ac:dyDescent="0.2">
      <c r="B171" s="1"/>
      <c r="D171" s="52"/>
    </row>
    <row r="172" spans="2:9" x14ac:dyDescent="0.2">
      <c r="B172" s="1" t="s">
        <v>116</v>
      </c>
      <c r="D172" s="52"/>
    </row>
    <row r="173" spans="2:9" x14ac:dyDescent="0.2">
      <c r="B173" s="1" t="s">
        <v>3</v>
      </c>
      <c r="C173" s="30">
        <v>0</v>
      </c>
      <c r="D173" s="52">
        <f>SUM(C173*Contractor*Hours)</f>
        <v>0</v>
      </c>
    </row>
    <row r="174" spans="2:9" x14ac:dyDescent="0.2">
      <c r="B174" s="1" t="s">
        <v>1</v>
      </c>
      <c r="C174" s="30">
        <v>0</v>
      </c>
      <c r="D174" s="52">
        <f>SUM(C174*Consultant*Hours)</f>
        <v>0</v>
      </c>
    </row>
    <row r="175" spans="2:9" x14ac:dyDescent="0.2">
      <c r="B175" s="1" t="s">
        <v>12</v>
      </c>
      <c r="C175" s="30">
        <v>3</v>
      </c>
      <c r="D175" s="52">
        <f>SUM(C175*Employee*Hours)</f>
        <v>386646</v>
      </c>
    </row>
    <row r="176" spans="2:9" x14ac:dyDescent="0.2">
      <c r="B176" s="1" t="s">
        <v>8</v>
      </c>
      <c r="C176" s="30">
        <f>SUM(C173:C175)</f>
        <v>3</v>
      </c>
      <c r="D176" s="52">
        <f>SUM(D173:D175)</f>
        <v>386646</v>
      </c>
    </row>
    <row r="177" spans="2:15" x14ac:dyDescent="0.2">
      <c r="B177" s="1" t="s">
        <v>17</v>
      </c>
      <c r="C177" s="30">
        <f>C170-C176</f>
        <v>11</v>
      </c>
      <c r="D177" s="52">
        <f>D170-D176</f>
        <v>1621619.9999999998</v>
      </c>
      <c r="E177" s="16">
        <v>0.8</v>
      </c>
      <c r="F177" s="10">
        <f>D177*E177</f>
        <v>1297296</v>
      </c>
      <c r="G177" s="10">
        <f>D177-F177</f>
        <v>324323.99999999977</v>
      </c>
      <c r="I177" t="s">
        <v>150</v>
      </c>
      <c r="N177">
        <v>1</v>
      </c>
      <c r="O177">
        <v>2</v>
      </c>
    </row>
    <row r="178" spans="2:15" x14ac:dyDescent="0.2">
      <c r="B178" s="1"/>
      <c r="D178" s="52"/>
    </row>
    <row r="179" spans="2:15" x14ac:dyDescent="0.2">
      <c r="B179" s="1" t="s">
        <v>114</v>
      </c>
      <c r="D179" s="52"/>
    </row>
    <row r="180" spans="2:15" x14ac:dyDescent="0.2">
      <c r="B180" s="1" t="s">
        <v>3</v>
      </c>
      <c r="C180" s="30">
        <v>0</v>
      </c>
      <c r="D180" s="52">
        <f>SUM(C180*Contractor*Hours)</f>
        <v>0</v>
      </c>
    </row>
    <row r="181" spans="2:15" x14ac:dyDescent="0.2">
      <c r="B181" s="1" t="s">
        <v>1</v>
      </c>
      <c r="C181" s="30">
        <v>0</v>
      </c>
      <c r="D181" s="52">
        <f>SUM(C181*Consultant*Hours)</f>
        <v>0</v>
      </c>
    </row>
    <row r="182" spans="2:15" x14ac:dyDescent="0.2">
      <c r="B182" s="1" t="s">
        <v>12</v>
      </c>
      <c r="C182" s="30">
        <v>6</v>
      </c>
      <c r="D182" s="52">
        <f>SUM(C182*Employee*Hours)</f>
        <v>773292</v>
      </c>
    </row>
    <row r="183" spans="2:15" x14ac:dyDescent="0.2">
      <c r="B183" s="1" t="s">
        <v>8</v>
      </c>
      <c r="C183" s="30">
        <f>SUM(C180:C182)</f>
        <v>6</v>
      </c>
      <c r="D183" s="52">
        <f>SUM(D180:D182)</f>
        <v>773292</v>
      </c>
    </row>
    <row r="184" spans="2:15" x14ac:dyDescent="0.2">
      <c r="B184" s="1" t="s">
        <v>13</v>
      </c>
      <c r="C184" s="30">
        <f>SUM($C$170-C183)</f>
        <v>8</v>
      </c>
      <c r="D184" s="52">
        <f>SUM($D$170-D183)</f>
        <v>1234973.9999999998</v>
      </c>
      <c r="E184" s="16">
        <v>0.8</v>
      </c>
      <c r="F184" s="10">
        <f>D184*E184</f>
        <v>987979.19999999984</v>
      </c>
      <c r="G184" s="10">
        <f>D184-F184</f>
        <v>246994.79999999993</v>
      </c>
      <c r="I184" t="s">
        <v>146</v>
      </c>
      <c r="N184">
        <v>1</v>
      </c>
      <c r="O184">
        <v>5</v>
      </c>
    </row>
    <row r="185" spans="2:15" x14ac:dyDescent="0.2">
      <c r="B185" s="1"/>
      <c r="D185" s="52"/>
    </row>
    <row r="186" spans="2:15" x14ac:dyDescent="0.2">
      <c r="B186" s="1" t="s">
        <v>113</v>
      </c>
      <c r="D186" s="52"/>
    </row>
    <row r="187" spans="2:15" x14ac:dyDescent="0.2">
      <c r="B187" s="1" t="s">
        <v>0</v>
      </c>
      <c r="C187" s="30">
        <v>0</v>
      </c>
      <c r="D187" s="52">
        <f>SUM(C187*Contractor*Hours)</f>
        <v>0</v>
      </c>
    </row>
    <row r="188" spans="2:15" x14ac:dyDescent="0.2">
      <c r="B188" s="1" t="s">
        <v>1</v>
      </c>
      <c r="C188" s="35">
        <v>0</v>
      </c>
      <c r="D188" s="52">
        <f>SUM(C188*Consultant*Hours)</f>
        <v>0</v>
      </c>
    </row>
    <row r="189" spans="2:15" x14ac:dyDescent="0.2">
      <c r="B189" s="1" t="s">
        <v>12</v>
      </c>
      <c r="C189" s="35">
        <v>10</v>
      </c>
      <c r="D189" s="52">
        <f>SUM(C189*Employee*Hours)</f>
        <v>1288820</v>
      </c>
    </row>
    <row r="190" spans="2:15" x14ac:dyDescent="0.2">
      <c r="B190" s="1" t="s">
        <v>8</v>
      </c>
      <c r="C190" s="35">
        <f>SUM(C187:C189)</f>
        <v>10</v>
      </c>
      <c r="D190" s="52">
        <f>SUM(D187:D189)</f>
        <v>1288820</v>
      </c>
    </row>
    <row r="191" spans="2:15" x14ac:dyDescent="0.2">
      <c r="B191" s="1" t="s">
        <v>13</v>
      </c>
      <c r="C191" s="35">
        <f>SUM(C170-C190)</f>
        <v>4</v>
      </c>
      <c r="D191" s="52">
        <f>SUM($D$170-D190)</f>
        <v>719445.99999999977</v>
      </c>
      <c r="E191" s="16">
        <v>0.8</v>
      </c>
      <c r="F191" s="10">
        <f>D191*E191</f>
        <v>575556.79999999981</v>
      </c>
      <c r="G191" s="10">
        <f>D191-F191</f>
        <v>143889.19999999995</v>
      </c>
      <c r="I191" t="s">
        <v>151</v>
      </c>
      <c r="N191">
        <v>1</v>
      </c>
      <c r="O191">
        <v>9</v>
      </c>
    </row>
    <row r="192" spans="2:15" x14ac:dyDescent="0.2">
      <c r="B192" s="1"/>
      <c r="D192" s="52"/>
    </row>
    <row r="194" spans="2:17" s="5" customFormat="1" x14ac:dyDescent="0.2">
      <c r="B194" s="4" t="s">
        <v>23</v>
      </c>
      <c r="C194" s="40" t="s">
        <v>2</v>
      </c>
      <c r="D194" s="50" t="s">
        <v>2</v>
      </c>
      <c r="E194" s="5" t="s">
        <v>2</v>
      </c>
      <c r="F194" s="5" t="s">
        <v>2</v>
      </c>
      <c r="G194" s="5" t="s">
        <v>2</v>
      </c>
    </row>
    <row r="196" spans="2:17" x14ac:dyDescent="0.2">
      <c r="B196" s="1" t="s">
        <v>6</v>
      </c>
      <c r="C196" s="41" t="s">
        <v>4</v>
      </c>
      <c r="D196" s="51" t="s">
        <v>5</v>
      </c>
    </row>
    <row r="197" spans="2:17" x14ac:dyDescent="0.2">
      <c r="B197" s="1" t="s">
        <v>0</v>
      </c>
      <c r="C197" s="30">
        <f>SUM(C10+C40+C70+C100+C133+C167)</f>
        <v>18</v>
      </c>
      <c r="D197" s="52">
        <f>SUM(C197*Contractor*Hours)</f>
        <v>5990400</v>
      </c>
    </row>
    <row r="198" spans="2:17" x14ac:dyDescent="0.2">
      <c r="B198" s="1" t="s">
        <v>1</v>
      </c>
      <c r="C198" s="30">
        <f>SUM(C11+C41+C71+C101+C134+C168)</f>
        <v>18</v>
      </c>
      <c r="D198" s="52">
        <f>SUM(C198*Consultant*Hours)</f>
        <v>8611200</v>
      </c>
    </row>
    <row r="199" spans="2:17" x14ac:dyDescent="0.2">
      <c r="B199" s="1" t="s">
        <v>12</v>
      </c>
      <c r="C199" s="30">
        <f>SUM(C12+C42+C72+C102+C135+C169)</f>
        <v>94</v>
      </c>
      <c r="D199" s="52">
        <f>SUM(C199*Employee*Hours)</f>
        <v>12114907.999999998</v>
      </c>
    </row>
    <row r="200" spans="2:17" x14ac:dyDescent="0.2">
      <c r="B200" s="1" t="s">
        <v>7</v>
      </c>
      <c r="C200" s="30">
        <f>SUM(C197:C199)</f>
        <v>130</v>
      </c>
      <c r="D200" s="52">
        <f>SUM(D197:D199)</f>
        <v>26716508</v>
      </c>
    </row>
    <row r="201" spans="2:17" x14ac:dyDescent="0.2">
      <c r="B201" s="1"/>
      <c r="D201" s="52"/>
    </row>
    <row r="202" spans="2:17" x14ac:dyDescent="0.2">
      <c r="B202" s="1" t="s">
        <v>128</v>
      </c>
      <c r="D202" s="52"/>
    </row>
    <row r="203" spans="2:17" x14ac:dyDescent="0.2">
      <c r="B203" s="1" t="s">
        <v>3</v>
      </c>
      <c r="C203" s="30">
        <f>SUM(C16+C46+C76+C106+C139+C173)</f>
        <v>0</v>
      </c>
      <c r="D203" s="52">
        <f>SUM(C203*Contractor*Hours)</f>
        <v>0</v>
      </c>
    </row>
    <row r="204" spans="2:17" x14ac:dyDescent="0.2">
      <c r="B204" s="1" t="s">
        <v>1</v>
      </c>
      <c r="C204" s="30">
        <f>SUM(C17+C47+C77+C107+C140+C174)</f>
        <v>0</v>
      </c>
      <c r="D204" s="52">
        <f>SUM(C204*Consultant*Hours)</f>
        <v>0</v>
      </c>
    </row>
    <row r="205" spans="2:17" x14ac:dyDescent="0.2">
      <c r="B205" s="1" t="s">
        <v>12</v>
      </c>
      <c r="C205" s="30">
        <f>SUM(C18+C48+C78+C108+C141+C175)</f>
        <v>33</v>
      </c>
      <c r="D205" s="52">
        <f>SUM(C205*Employee*Hours)</f>
        <v>4253106</v>
      </c>
    </row>
    <row r="206" spans="2:17" x14ac:dyDescent="0.2">
      <c r="B206" s="1" t="s">
        <v>8</v>
      </c>
      <c r="C206" s="30">
        <f>SUM(C203:C205)</f>
        <v>33</v>
      </c>
      <c r="D206" s="52">
        <f>SUM(D203:D205)</f>
        <v>4253106</v>
      </c>
      <c r="M206">
        <f>SUM(M177,M142,M109,M79,M49,M19)</f>
        <v>1</v>
      </c>
      <c r="N206">
        <f>SUM(N177,N142,N109,N79,N49,N19)</f>
        <v>4</v>
      </c>
      <c r="O206">
        <f>SUM(O177,O142,O109,O79,O49,O19)</f>
        <v>28</v>
      </c>
      <c r="P206">
        <f>SUM(P177,P142,P109,P79,P49,P19)</f>
        <v>0</v>
      </c>
      <c r="Q206">
        <f>SUM(Q177,Q142,Q109,Q79,Q49,Q19)</f>
        <v>0</v>
      </c>
    </row>
    <row r="207" spans="2:17" x14ac:dyDescent="0.2">
      <c r="B207" s="1" t="s">
        <v>17</v>
      </c>
      <c r="C207" s="30">
        <f>C200-C206</f>
        <v>97</v>
      </c>
      <c r="D207" s="52">
        <f>D200-D206</f>
        <v>22463402</v>
      </c>
      <c r="E207" s="16">
        <v>0.8</v>
      </c>
      <c r="F207" s="10">
        <f>D207*E207</f>
        <v>17970721.600000001</v>
      </c>
      <c r="G207" s="10">
        <f>D207-F207</f>
        <v>4492680.3999999985</v>
      </c>
    </row>
    <row r="208" spans="2:17" x14ac:dyDescent="0.2">
      <c r="B208" s="1"/>
      <c r="D208" s="52"/>
    </row>
    <row r="209" spans="2:17" x14ac:dyDescent="0.2">
      <c r="B209" s="1" t="s">
        <v>114</v>
      </c>
      <c r="D209" s="52"/>
    </row>
    <row r="210" spans="2:17" x14ac:dyDescent="0.2">
      <c r="B210" s="1" t="s">
        <v>3</v>
      </c>
      <c r="C210" s="30">
        <f>SUM(C23+C53+C83+C113+C146+C180)</f>
        <v>0</v>
      </c>
      <c r="D210" s="52">
        <f>SUM(C210*Contractor*Hours)</f>
        <v>0</v>
      </c>
    </row>
    <row r="211" spans="2:17" x14ac:dyDescent="0.2">
      <c r="B211" s="1" t="s">
        <v>1</v>
      </c>
      <c r="C211" s="30">
        <f>SUM(C24+C54+C84+C114+C147+C181)</f>
        <v>0</v>
      </c>
      <c r="D211" s="52">
        <f>SUM(C211*Consultant*Hours)</f>
        <v>0</v>
      </c>
    </row>
    <row r="212" spans="2:17" x14ac:dyDescent="0.2">
      <c r="B212" s="1" t="s">
        <v>12</v>
      </c>
      <c r="C212" s="30">
        <f>SUM(C25+C55+C85+C115+C148+C182)</f>
        <v>53</v>
      </c>
      <c r="D212" s="52">
        <f>SUM(C212*Employee*Hours)</f>
        <v>6830746</v>
      </c>
    </row>
    <row r="213" spans="2:17" x14ac:dyDescent="0.2">
      <c r="B213" s="1" t="s">
        <v>8</v>
      </c>
      <c r="C213" s="30">
        <f>SUM(C210:C212)</f>
        <v>53</v>
      </c>
      <c r="D213" s="52">
        <f>SUM(D210:D212)</f>
        <v>6830746</v>
      </c>
      <c r="M213">
        <f>SUM(M184,M149,M116,M86,M56,M26)</f>
        <v>2</v>
      </c>
      <c r="N213">
        <f>SUM(N184,N149,N116,N86,N56,N26)</f>
        <v>5</v>
      </c>
      <c r="O213">
        <f>SUM(O184,O149,O116,O86,O56,O26)</f>
        <v>46</v>
      </c>
      <c r="P213">
        <f>SUM(P184,P149,P116,P86,P56,P26)</f>
        <v>0</v>
      </c>
      <c r="Q213">
        <f>SUM(Q184,Q149,Q116,Q86,Q56,Q26)</f>
        <v>0</v>
      </c>
    </row>
    <row r="214" spans="2:17" x14ac:dyDescent="0.2">
      <c r="B214" s="1" t="s">
        <v>13</v>
      </c>
      <c r="C214" s="30">
        <f>SUM($C$200-C213)</f>
        <v>77</v>
      </c>
      <c r="D214" s="52">
        <f>SUM($D$200-D213)</f>
        <v>19885762</v>
      </c>
      <c r="E214" s="16">
        <v>0.8</v>
      </c>
      <c r="F214" s="10">
        <f>D214*E214</f>
        <v>15908609.600000001</v>
      </c>
      <c r="G214" s="10">
        <f>D214-F214</f>
        <v>3977152.3999999985</v>
      </c>
    </row>
    <row r="215" spans="2:17" x14ac:dyDescent="0.2">
      <c r="B215" s="1"/>
      <c r="D215" s="52"/>
    </row>
    <row r="216" spans="2:17" x14ac:dyDescent="0.2">
      <c r="B216" s="1" t="s">
        <v>113</v>
      </c>
      <c r="D216" s="52"/>
    </row>
    <row r="217" spans="2:17" x14ac:dyDescent="0.2">
      <c r="B217" s="1" t="s">
        <v>0</v>
      </c>
      <c r="C217" s="30">
        <f>SUM(C30+C60+C90+C120+C153+C187)</f>
        <v>0</v>
      </c>
      <c r="D217" s="52">
        <f>SUM(C217*Contractor*Hours)</f>
        <v>0</v>
      </c>
    </row>
    <row r="218" spans="2:17" x14ac:dyDescent="0.2">
      <c r="B218" s="1" t="s">
        <v>1</v>
      </c>
      <c r="C218" s="30">
        <f>SUM(C31+C61+C91+C121+C154+C188)</f>
        <v>8</v>
      </c>
      <c r="D218" s="52">
        <f>SUM(C218*Consultant*Hours)</f>
        <v>3827200</v>
      </c>
    </row>
    <row r="219" spans="2:17" x14ac:dyDescent="0.2">
      <c r="B219" s="1" t="s">
        <v>12</v>
      </c>
      <c r="C219" s="30">
        <f>SUM(C32+C62+C92+C122+C155+C189)</f>
        <v>87</v>
      </c>
      <c r="D219" s="52">
        <f>SUM(C219*Employee*Hours)</f>
        <v>11212734</v>
      </c>
    </row>
    <row r="220" spans="2:17" x14ac:dyDescent="0.2">
      <c r="B220" s="1" t="s">
        <v>8</v>
      </c>
      <c r="C220" s="30">
        <f>SUM(C217:C219)</f>
        <v>95</v>
      </c>
      <c r="D220" s="52">
        <f>SUM(D217:D219)</f>
        <v>15039934</v>
      </c>
      <c r="M220">
        <f>SUM(M191,M156,M123,M93,M63,M33)</f>
        <v>2</v>
      </c>
      <c r="N220">
        <f>SUM(N191,N156,N123,N93,N63,N33)</f>
        <v>7</v>
      </c>
      <c r="O220">
        <f>SUM(O191,O156,O123,O93,O63,O33)</f>
        <v>78</v>
      </c>
      <c r="P220">
        <f>SUM(P191,P156,P123,P93,P63,P33)</f>
        <v>0</v>
      </c>
      <c r="Q220">
        <f>SUM(Q191,Q156,Q123,Q93,Q63,Q33)</f>
        <v>8</v>
      </c>
    </row>
    <row r="221" spans="2:17" x14ac:dyDescent="0.2">
      <c r="B221" s="1" t="s">
        <v>13</v>
      </c>
      <c r="C221" s="30">
        <f>SUM(C200-C220)</f>
        <v>35</v>
      </c>
      <c r="D221" s="52">
        <f>SUM($D$200-D220)</f>
        <v>11676574</v>
      </c>
      <c r="E221" s="16">
        <v>0.8</v>
      </c>
      <c r="F221" s="10">
        <f>D221*E221</f>
        <v>9341259.2000000011</v>
      </c>
      <c r="G221" s="10">
        <f>D221-F221</f>
        <v>2335314.7999999989</v>
      </c>
    </row>
    <row r="222" spans="2:17" x14ac:dyDescent="0.2">
      <c r="B222" s="1"/>
      <c r="D222" s="52"/>
    </row>
    <row r="223" spans="2:17" x14ac:dyDescent="0.2">
      <c r="B223" s="1"/>
      <c r="D223" s="52"/>
    </row>
    <row r="224" spans="2:17" x14ac:dyDescent="0.2">
      <c r="B224" s="1" t="s">
        <v>9</v>
      </c>
      <c r="D224" s="52"/>
    </row>
    <row r="225" spans="2:7" x14ac:dyDescent="0.2">
      <c r="B225" s="3" t="s">
        <v>14</v>
      </c>
    </row>
    <row r="227" spans="2:7" x14ac:dyDescent="0.2">
      <c r="B227" s="1" t="s">
        <v>10</v>
      </c>
    </row>
    <row r="228" spans="2:7" x14ac:dyDescent="0.2">
      <c r="B228" s="3" t="s">
        <v>29</v>
      </c>
    </row>
    <row r="229" spans="2:7" x14ac:dyDescent="0.2">
      <c r="B229" s="3" t="s">
        <v>30</v>
      </c>
    </row>
    <row r="230" spans="2:7" s="5" customFormat="1" x14ac:dyDescent="0.2">
      <c r="B230" s="4" t="s">
        <v>24</v>
      </c>
      <c r="C230" s="40" t="s">
        <v>2</v>
      </c>
      <c r="D230" s="50" t="s">
        <v>2</v>
      </c>
      <c r="E230" s="5" t="s">
        <v>2</v>
      </c>
      <c r="F230" s="5" t="s">
        <v>2</v>
      </c>
      <c r="G230" s="5" t="s">
        <v>2</v>
      </c>
    </row>
    <row r="232" spans="2:7" x14ac:dyDescent="0.2">
      <c r="B232" s="1" t="s">
        <v>6</v>
      </c>
      <c r="C232" s="41" t="s">
        <v>4</v>
      </c>
      <c r="D232" s="51" t="s">
        <v>5</v>
      </c>
    </row>
    <row r="233" spans="2:7" x14ac:dyDescent="0.2">
      <c r="B233" s="1" t="s">
        <v>0</v>
      </c>
      <c r="C233" s="35">
        <v>14</v>
      </c>
      <c r="D233" s="52">
        <f>SUM(C233*Contractor*Hours)</f>
        <v>4659200</v>
      </c>
    </row>
    <row r="234" spans="2:7" x14ac:dyDescent="0.2">
      <c r="B234" s="1" t="s">
        <v>1</v>
      </c>
      <c r="C234" s="35">
        <v>16</v>
      </c>
      <c r="D234" s="52">
        <f>SUM(C234*Consultant*Hours)</f>
        <v>7654400</v>
      </c>
    </row>
    <row r="235" spans="2:7" x14ac:dyDescent="0.2">
      <c r="B235" s="1" t="s">
        <v>12</v>
      </c>
      <c r="C235" s="35">
        <v>14</v>
      </c>
      <c r="D235" s="52">
        <f>SUM(C235*Employee*Hours)</f>
        <v>1804348</v>
      </c>
    </row>
    <row r="236" spans="2:7" x14ac:dyDescent="0.2">
      <c r="B236" s="1" t="s">
        <v>7</v>
      </c>
      <c r="C236" s="35">
        <f>SUM(C233:C235)</f>
        <v>44</v>
      </c>
      <c r="D236" s="52">
        <f>SUM(D233:D235)</f>
        <v>14117948</v>
      </c>
    </row>
    <row r="237" spans="2:7" x14ac:dyDescent="0.2">
      <c r="B237" s="1"/>
      <c r="C237" s="35"/>
      <c r="D237" s="52"/>
    </row>
    <row r="238" spans="2:7" x14ac:dyDescent="0.2">
      <c r="B238" s="1" t="s">
        <v>116</v>
      </c>
      <c r="C238" s="35"/>
      <c r="D238" s="52"/>
    </row>
    <row r="239" spans="2:7" x14ac:dyDescent="0.2">
      <c r="B239" s="1" t="s">
        <v>3</v>
      </c>
      <c r="C239" s="35">
        <v>0</v>
      </c>
      <c r="D239" s="52">
        <f>SUM(C239*Contractor*Hours)</f>
        <v>0</v>
      </c>
    </row>
    <row r="240" spans="2:7" x14ac:dyDescent="0.2">
      <c r="B240" s="1" t="s">
        <v>1</v>
      </c>
      <c r="C240" s="35">
        <v>0</v>
      </c>
      <c r="D240" s="52">
        <f>SUM(C240*Consultant*Hours)</f>
        <v>0</v>
      </c>
    </row>
    <row r="241" spans="2:7" x14ac:dyDescent="0.2">
      <c r="B241" s="1" t="s">
        <v>12</v>
      </c>
      <c r="C241" s="35">
        <v>7</v>
      </c>
      <c r="D241" s="52">
        <f>SUM(C241*Employee*Hours)</f>
        <v>902174</v>
      </c>
    </row>
    <row r="242" spans="2:7" x14ac:dyDescent="0.2">
      <c r="B242" s="1" t="s">
        <v>8</v>
      </c>
      <c r="C242" s="35">
        <f>SUM(C239:C241)</f>
        <v>7</v>
      </c>
      <c r="D242" s="52">
        <f>SUM(D239:D241)</f>
        <v>902174</v>
      </c>
    </row>
    <row r="243" spans="2:7" x14ac:dyDescent="0.2">
      <c r="B243" s="1" t="s">
        <v>13</v>
      </c>
      <c r="C243" s="35">
        <f>SUM($C$236-C242)</f>
        <v>37</v>
      </c>
      <c r="D243" s="52">
        <f>SUM($D$236-D242)</f>
        <v>13215774</v>
      </c>
      <c r="E243" s="16">
        <v>0.8</v>
      </c>
      <c r="F243" s="10">
        <f>D243*E243</f>
        <v>10572619.200000001</v>
      </c>
      <c r="G243" s="10">
        <f>D243-F243</f>
        <v>2643154.7999999989</v>
      </c>
    </row>
    <row r="244" spans="2:7" x14ac:dyDescent="0.2">
      <c r="B244" s="1"/>
      <c r="C244" s="35"/>
      <c r="D244" s="52"/>
    </row>
    <row r="245" spans="2:7" x14ac:dyDescent="0.2">
      <c r="B245" s="1" t="s">
        <v>114</v>
      </c>
      <c r="C245" s="35"/>
      <c r="D245" s="52"/>
    </row>
    <row r="246" spans="2:7" x14ac:dyDescent="0.2">
      <c r="B246" s="1" t="s">
        <v>3</v>
      </c>
      <c r="C246" s="35">
        <v>0</v>
      </c>
      <c r="D246" s="52">
        <f>SUM(C246*Contractor*Hours)</f>
        <v>0</v>
      </c>
    </row>
    <row r="247" spans="2:7" x14ac:dyDescent="0.2">
      <c r="B247" s="1" t="s">
        <v>1</v>
      </c>
      <c r="C247" s="35">
        <v>0</v>
      </c>
      <c r="D247" s="52">
        <f>SUM(C247*Consultant*Hours)</f>
        <v>0</v>
      </c>
    </row>
    <row r="248" spans="2:7" x14ac:dyDescent="0.2">
      <c r="B248" s="1" t="s">
        <v>12</v>
      </c>
      <c r="C248" s="35">
        <v>7</v>
      </c>
      <c r="D248" s="52">
        <f>SUM(C248*Employee*Hours)</f>
        <v>902174</v>
      </c>
    </row>
    <row r="249" spans="2:7" x14ac:dyDescent="0.2">
      <c r="B249" s="1" t="s">
        <v>8</v>
      </c>
      <c r="C249" s="35">
        <f>SUM(C246:C248)</f>
        <v>7</v>
      </c>
      <c r="D249" s="52">
        <f>SUM(D246:D248)</f>
        <v>902174</v>
      </c>
    </row>
    <row r="250" spans="2:7" x14ac:dyDescent="0.2">
      <c r="B250" s="1" t="s">
        <v>13</v>
      </c>
      <c r="C250" s="35">
        <f>SUM($C$236-C249)</f>
        <v>37</v>
      </c>
      <c r="D250" s="52">
        <f>SUM($D$236-D249)</f>
        <v>13215774</v>
      </c>
      <c r="E250" s="16">
        <v>0.8</v>
      </c>
      <c r="F250" s="10">
        <f>D250*E250</f>
        <v>10572619.200000001</v>
      </c>
      <c r="G250" s="10">
        <f>D250-F250</f>
        <v>2643154.7999999989</v>
      </c>
    </row>
    <row r="251" spans="2:7" x14ac:dyDescent="0.2">
      <c r="B251" s="1"/>
      <c r="C251" s="35"/>
      <c r="D251" s="52"/>
    </row>
    <row r="252" spans="2:7" x14ac:dyDescent="0.2">
      <c r="B252" s="1" t="s">
        <v>113</v>
      </c>
      <c r="C252" s="35"/>
      <c r="D252" s="52"/>
    </row>
    <row r="253" spans="2:7" x14ac:dyDescent="0.2">
      <c r="B253" s="1" t="s">
        <v>0</v>
      </c>
      <c r="C253" s="35">
        <v>8</v>
      </c>
      <c r="D253" s="52">
        <f>SUM(C253*Contractor*Hours)</f>
        <v>2662400</v>
      </c>
    </row>
    <row r="254" spans="2:7" x14ac:dyDescent="0.2">
      <c r="B254" s="1" t="s">
        <v>1</v>
      </c>
      <c r="C254" s="35">
        <v>8</v>
      </c>
      <c r="D254" s="52">
        <f>SUM(C254*Consultant*Hours)</f>
        <v>3827200</v>
      </c>
    </row>
    <row r="255" spans="2:7" x14ac:dyDescent="0.2">
      <c r="B255" s="1" t="s">
        <v>12</v>
      </c>
      <c r="C255" s="35">
        <v>16</v>
      </c>
      <c r="D255" s="52">
        <f>SUM(C255*Employee*Hours)</f>
        <v>2062112</v>
      </c>
    </row>
    <row r="256" spans="2:7" x14ac:dyDescent="0.2">
      <c r="B256" s="1" t="s">
        <v>8</v>
      </c>
      <c r="C256" s="35">
        <f>SUM(C253:C255)</f>
        <v>32</v>
      </c>
      <c r="D256" s="52">
        <f>SUM(D253:D255)</f>
        <v>8551712</v>
      </c>
    </row>
    <row r="257" spans="2:7" x14ac:dyDescent="0.2">
      <c r="B257" s="1" t="s">
        <v>13</v>
      </c>
      <c r="C257" s="35">
        <f>SUM(C236-C256)</f>
        <v>12</v>
      </c>
      <c r="D257" s="52">
        <f>SUM($D$236-D256)</f>
        <v>5566236</v>
      </c>
      <c r="E257" s="16">
        <v>0.8</v>
      </c>
      <c r="F257" s="10">
        <f>D257*E257</f>
        <v>4452988.8</v>
      </c>
      <c r="G257" s="10">
        <f>D257-F257</f>
        <v>1113247.2000000002</v>
      </c>
    </row>
    <row r="258" spans="2:7" x14ac:dyDescent="0.2">
      <c r="B258" s="1"/>
      <c r="D258" s="52"/>
    </row>
    <row r="259" spans="2:7" x14ac:dyDescent="0.2">
      <c r="B259" s="1"/>
      <c r="D259" s="52"/>
    </row>
    <row r="260" spans="2:7" x14ac:dyDescent="0.2">
      <c r="B260" s="1" t="s">
        <v>9</v>
      </c>
      <c r="D260" s="52"/>
    </row>
    <row r="261" spans="2:7" x14ac:dyDescent="0.2">
      <c r="B261" s="3" t="s">
        <v>120</v>
      </c>
      <c r="D261" s="52"/>
    </row>
    <row r="262" spans="2:7" x14ac:dyDescent="0.2">
      <c r="B262" s="3" t="s">
        <v>121</v>
      </c>
    </row>
    <row r="264" spans="2:7" x14ac:dyDescent="0.2">
      <c r="B264" s="1" t="s">
        <v>10</v>
      </c>
    </row>
    <row r="265" spans="2:7" x14ac:dyDescent="0.2">
      <c r="B265" s="3" t="s">
        <v>28</v>
      </c>
    </row>
    <row r="266" spans="2:7" x14ac:dyDescent="0.2">
      <c r="B266" s="3" t="s">
        <v>2</v>
      </c>
    </row>
    <row r="269" spans="2:7" s="5" customFormat="1" x14ac:dyDescent="0.2">
      <c r="B269" s="4" t="s">
        <v>25</v>
      </c>
      <c r="C269" s="40" t="s">
        <v>2</v>
      </c>
      <c r="D269" s="50" t="s">
        <v>2</v>
      </c>
      <c r="E269" s="5" t="s">
        <v>2</v>
      </c>
      <c r="F269" s="5" t="s">
        <v>2</v>
      </c>
      <c r="G269" s="5" t="s">
        <v>2</v>
      </c>
    </row>
    <row r="271" spans="2:7" x14ac:dyDescent="0.2">
      <c r="B271" s="1" t="s">
        <v>6</v>
      </c>
      <c r="C271" s="41" t="s">
        <v>4</v>
      </c>
      <c r="D271" s="51" t="s">
        <v>5</v>
      </c>
    </row>
    <row r="272" spans="2:7" x14ac:dyDescent="0.2">
      <c r="B272" s="1" t="s">
        <v>0</v>
      </c>
      <c r="C272" s="30">
        <f>SUM(C197+C233)</f>
        <v>32</v>
      </c>
      <c r="D272" s="52">
        <f>SUM(C272*Contractor*Hours)</f>
        <v>10649600</v>
      </c>
    </row>
    <row r="273" spans="2:8" x14ac:dyDescent="0.2">
      <c r="B273" s="1" t="s">
        <v>1</v>
      </c>
      <c r="C273" s="30">
        <f>SUM(C198+C234)</f>
        <v>34</v>
      </c>
      <c r="D273" s="52">
        <f>SUM(C273*Consultant*Hours)</f>
        <v>16265600</v>
      </c>
    </row>
    <row r="274" spans="2:8" x14ac:dyDescent="0.2">
      <c r="B274" s="1" t="s">
        <v>12</v>
      </c>
      <c r="C274" s="30">
        <f>SUM(C199+C235)</f>
        <v>108</v>
      </c>
      <c r="D274" s="52">
        <f>SUM(C274*Employee*Hours)</f>
        <v>13919256</v>
      </c>
    </row>
    <row r="275" spans="2:8" x14ac:dyDescent="0.2">
      <c r="B275" s="1" t="s">
        <v>7</v>
      </c>
      <c r="C275" s="30">
        <f>SUM(C272:C274)</f>
        <v>174</v>
      </c>
      <c r="D275" s="52">
        <f>SUM(D272:D274)</f>
        <v>40834456</v>
      </c>
    </row>
    <row r="276" spans="2:8" x14ac:dyDescent="0.2">
      <c r="B276" s="1"/>
      <c r="D276" s="52"/>
    </row>
    <row r="277" spans="2:8" x14ac:dyDescent="0.2">
      <c r="B277" s="1" t="s">
        <v>128</v>
      </c>
      <c r="D277" s="52"/>
    </row>
    <row r="278" spans="2:8" x14ac:dyDescent="0.2">
      <c r="B278" s="1" t="s">
        <v>3</v>
      </c>
      <c r="C278" s="30">
        <f>SUM(C203+C239)</f>
        <v>0</v>
      </c>
      <c r="D278" s="52">
        <f>SUM(C278*Contractor*Hours)</f>
        <v>0</v>
      </c>
    </row>
    <row r="279" spans="2:8" x14ac:dyDescent="0.2">
      <c r="B279" s="1" t="s">
        <v>1</v>
      </c>
      <c r="C279" s="30">
        <f>SUM(C204+C240)</f>
        <v>0</v>
      </c>
      <c r="D279" s="52">
        <f>SUM(C279*Consultant*Hours)</f>
        <v>0</v>
      </c>
    </row>
    <row r="280" spans="2:8" x14ac:dyDescent="0.2">
      <c r="B280" s="1" t="s">
        <v>12</v>
      </c>
      <c r="C280" s="30">
        <f>SUM(C205+C241)</f>
        <v>40</v>
      </c>
      <c r="D280" s="52">
        <f>SUM(C280*Employee*Hours)</f>
        <v>5155280</v>
      </c>
    </row>
    <row r="281" spans="2:8" x14ac:dyDescent="0.2">
      <c r="B281" s="1" t="s">
        <v>8</v>
      </c>
      <c r="C281" s="30">
        <f>SUM(C278:C280)</f>
        <v>40</v>
      </c>
      <c r="D281" s="52">
        <f>SUM(D278:D280)</f>
        <v>5155280</v>
      </c>
    </row>
    <row r="282" spans="2:8" x14ac:dyDescent="0.2">
      <c r="B282" s="1" t="s">
        <v>13</v>
      </c>
      <c r="C282" s="30">
        <f>SUM($C$275-C281)</f>
        <v>134</v>
      </c>
      <c r="D282" s="52">
        <f>SUM($D$275-D281)</f>
        <v>35679176</v>
      </c>
      <c r="E282" s="16">
        <v>0.8</v>
      </c>
      <c r="F282" s="10">
        <f>D282*E282</f>
        <v>28543340.800000001</v>
      </c>
      <c r="G282" s="10">
        <f>D282-F282</f>
        <v>7135835.1999999993</v>
      </c>
      <c r="H282">
        <f>(C282/C275)*100</f>
        <v>77.011494252873561</v>
      </c>
    </row>
    <row r="283" spans="2:8" x14ac:dyDescent="0.2">
      <c r="B283" s="1"/>
      <c r="D283" s="52"/>
    </row>
    <row r="284" spans="2:8" x14ac:dyDescent="0.2">
      <c r="B284" s="1" t="s">
        <v>114</v>
      </c>
      <c r="D284" s="52"/>
    </row>
    <row r="285" spans="2:8" x14ac:dyDescent="0.2">
      <c r="B285" s="1" t="s">
        <v>3</v>
      </c>
      <c r="C285" s="30">
        <f>SUM(C210+C246)</f>
        <v>0</v>
      </c>
      <c r="D285" s="52">
        <f>SUM(C285*Contractor*Hours)</f>
        <v>0</v>
      </c>
    </row>
    <row r="286" spans="2:8" x14ac:dyDescent="0.2">
      <c r="B286" s="1" t="s">
        <v>1</v>
      </c>
      <c r="C286" s="30">
        <f>SUM(C211+C247)</f>
        <v>0</v>
      </c>
      <c r="D286" s="52">
        <f>SUM(C286*Consultant*Hours)</f>
        <v>0</v>
      </c>
    </row>
    <row r="287" spans="2:8" x14ac:dyDescent="0.2">
      <c r="B287" s="1" t="s">
        <v>12</v>
      </c>
      <c r="C287" s="30">
        <f>SUM(C212+C248)</f>
        <v>60</v>
      </c>
      <c r="D287" s="52">
        <f>SUM(C287*Employee*Hours)</f>
        <v>7732920</v>
      </c>
    </row>
    <row r="288" spans="2:8" x14ac:dyDescent="0.2">
      <c r="B288" s="1" t="s">
        <v>8</v>
      </c>
      <c r="C288" s="30">
        <f>SUM(C285:C287)</f>
        <v>60</v>
      </c>
      <c r="D288" s="52">
        <f>SUM(D285:D287)</f>
        <v>7732920</v>
      </c>
    </row>
    <row r="289" spans="2:8" x14ac:dyDescent="0.2">
      <c r="B289" s="1" t="s">
        <v>13</v>
      </c>
      <c r="C289" s="30">
        <f>SUM($C$275-C288)</f>
        <v>114</v>
      </c>
      <c r="D289" s="52">
        <f>SUM($D$275-D288)</f>
        <v>33101536</v>
      </c>
      <c r="E289" s="16">
        <v>0.8</v>
      </c>
      <c r="F289" s="10">
        <f>D289*E289</f>
        <v>26481228.800000001</v>
      </c>
      <c r="G289" s="10">
        <f>D289-F289</f>
        <v>6620307.1999999993</v>
      </c>
      <c r="H289">
        <f>(C289/C275)*100</f>
        <v>65.517241379310349</v>
      </c>
    </row>
    <row r="290" spans="2:8" x14ac:dyDescent="0.2">
      <c r="B290" s="1"/>
      <c r="D290" s="52"/>
    </row>
    <row r="291" spans="2:8" x14ac:dyDescent="0.2">
      <c r="B291" s="1" t="s">
        <v>113</v>
      </c>
      <c r="D291" s="52"/>
    </row>
    <row r="292" spans="2:8" x14ac:dyDescent="0.2">
      <c r="B292" s="1" t="s">
        <v>0</v>
      </c>
      <c r="C292" s="30">
        <f>SUM(C217+C253)</f>
        <v>8</v>
      </c>
      <c r="D292" s="52">
        <f>SUM(C292*Contractor*Hours)</f>
        <v>2662400</v>
      </c>
    </row>
    <row r="293" spans="2:8" x14ac:dyDescent="0.2">
      <c r="B293" s="1" t="s">
        <v>1</v>
      </c>
      <c r="C293" s="30">
        <f>SUM(C218+C254)</f>
        <v>16</v>
      </c>
      <c r="D293" s="52">
        <f>SUM(C293*Consultant*Hours)</f>
        <v>7654400</v>
      </c>
    </row>
    <row r="294" spans="2:8" x14ac:dyDescent="0.2">
      <c r="B294" s="1" t="s">
        <v>12</v>
      </c>
      <c r="C294" s="30">
        <f>SUM(C219+C255)</f>
        <v>103</v>
      </c>
      <c r="D294" s="52">
        <f>SUM(C294*Employee*Hours)</f>
        <v>13274846</v>
      </c>
    </row>
    <row r="295" spans="2:8" x14ac:dyDescent="0.2">
      <c r="B295" s="1" t="s">
        <v>8</v>
      </c>
      <c r="C295" s="30">
        <f>SUM(C292:C294)</f>
        <v>127</v>
      </c>
      <c r="D295" s="52">
        <f>SUM(D292:D294)</f>
        <v>23591646</v>
      </c>
    </row>
    <row r="296" spans="2:8" x14ac:dyDescent="0.2">
      <c r="B296" s="1" t="s">
        <v>13</v>
      </c>
      <c r="C296" s="30">
        <f>SUM(C275-C295)</f>
        <v>47</v>
      </c>
      <c r="D296" s="52">
        <f>SUM($D$275-D295)</f>
        <v>17242810</v>
      </c>
      <c r="E296" s="16">
        <v>0.8</v>
      </c>
      <c r="F296" s="10">
        <f>D296*E296</f>
        <v>13794248</v>
      </c>
      <c r="G296" s="10">
        <f>D296-F296</f>
        <v>3448562</v>
      </c>
      <c r="H296">
        <f>(C296/C275)*100</f>
        <v>27.011494252873565</v>
      </c>
    </row>
    <row r="297" spans="2:8" x14ac:dyDescent="0.2">
      <c r="B297" s="1"/>
      <c r="D297" s="52"/>
    </row>
    <row r="298" spans="2:8" x14ac:dyDescent="0.2">
      <c r="B298" s="1"/>
      <c r="D298" s="52"/>
    </row>
    <row r="299" spans="2:8" x14ac:dyDescent="0.2">
      <c r="B299" s="1" t="s">
        <v>9</v>
      </c>
      <c r="D299" s="52"/>
    </row>
    <row r="300" spans="2:8" x14ac:dyDescent="0.2">
      <c r="B300" s="3" t="s">
        <v>14</v>
      </c>
    </row>
    <row r="302" spans="2:8" x14ac:dyDescent="0.2">
      <c r="B302" s="1" t="s">
        <v>10</v>
      </c>
    </row>
    <row r="303" spans="2:8" x14ac:dyDescent="0.2">
      <c r="B303" s="3" t="s">
        <v>26</v>
      </c>
    </row>
    <row r="304" spans="2:8" x14ac:dyDescent="0.2">
      <c r="B304" s="3" t="s">
        <v>27</v>
      </c>
    </row>
  </sheetData>
  <mergeCells count="1">
    <mergeCell ref="F7:G7"/>
  </mergeCells>
  <phoneticPr fontId="0" type="noConversion"/>
  <pageMargins left="0.2" right="0.2" top="1" bottom="1" header="0.5" footer="0.5"/>
  <pageSetup scale="78" fitToHeight="10" orientation="portrait" r:id="rId1"/>
  <headerFooter alignWithMargins="0">
    <oddHeader>&amp;L&amp;F  &amp;A&amp;CDiscretionary Costs</oddHeader>
    <oddFooter>&amp;L&amp;BEnron Corp Confidential&amp;B&amp;C&amp;D&amp;RPage &amp;P</oddFooter>
  </headerFooter>
  <rowBreaks count="8" manualBreakCount="8">
    <brk id="35" max="16383" man="1"/>
    <brk id="65" max="16383" man="1"/>
    <brk id="95" max="16383" man="1"/>
    <brk id="128" max="16383" man="1"/>
    <brk id="162" max="16383" man="1"/>
    <brk id="192" max="16383" man="1"/>
    <brk id="229" max="16383" man="1"/>
    <brk id="26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3:O340"/>
  <sheetViews>
    <sheetView topLeftCell="A7" workbookViewId="0">
      <pane ySplit="855" activePane="bottomLeft"/>
      <selection activeCell="N8" sqref="E1:N65536"/>
      <selection pane="bottomLeft" activeCell="O154" sqref="O154"/>
    </sheetView>
  </sheetViews>
  <sheetFormatPr defaultRowHeight="12.75" x14ac:dyDescent="0.2"/>
  <cols>
    <col min="1" max="1" width="2.28515625" customWidth="1"/>
    <col min="2" max="2" width="20.42578125" customWidth="1"/>
    <col min="3" max="3" width="3.5703125" bestFit="1" customWidth="1"/>
    <col min="4" max="4" width="11.7109375" style="49" bestFit="1" customWidth="1"/>
    <col min="5" max="5" width="7.5703125" style="16" bestFit="1" customWidth="1"/>
    <col min="6" max="6" width="5.85546875" bestFit="1" customWidth="1"/>
    <col min="7" max="7" width="6.28515625" bestFit="1" customWidth="1"/>
    <col min="8" max="8" width="5.7109375" bestFit="1" customWidth="1"/>
    <col min="9" max="11" width="10.28515625" style="10" bestFit="1" customWidth="1"/>
    <col min="12" max="12" width="8.7109375" style="10" bestFit="1" customWidth="1"/>
    <col min="13" max="13" width="10.28515625" style="10" bestFit="1" customWidth="1"/>
    <col min="14" max="14" width="8.7109375" style="10" bestFit="1" customWidth="1"/>
    <col min="15" max="15" width="13.42578125" bestFit="1" customWidth="1"/>
  </cols>
  <sheetData>
    <row r="3" spans="2:14" x14ac:dyDescent="0.2">
      <c r="B3" s="1" t="s">
        <v>173</v>
      </c>
    </row>
    <row r="6" spans="2:14" s="5" customFormat="1" x14ac:dyDescent="0.2">
      <c r="B6" s="6" t="s">
        <v>161</v>
      </c>
      <c r="C6" s="4" t="s">
        <v>2</v>
      </c>
      <c r="D6" s="50" t="s">
        <v>2</v>
      </c>
      <c r="E6" s="17"/>
      <c r="I6" s="11"/>
      <c r="J6" s="11"/>
      <c r="K6" s="11"/>
      <c r="L6" s="11"/>
      <c r="M6" s="11"/>
      <c r="N6" s="11"/>
    </row>
    <row r="7" spans="2:14" x14ac:dyDescent="0.2">
      <c r="I7" s="72" t="s">
        <v>157</v>
      </c>
      <c r="J7" s="72"/>
      <c r="K7" s="72" t="s">
        <v>158</v>
      </c>
      <c r="L7" s="72"/>
      <c r="M7" s="72" t="s">
        <v>159</v>
      </c>
      <c r="N7" s="72"/>
    </row>
    <row r="8" spans="2:14" x14ac:dyDescent="0.2">
      <c r="B8" s="1" t="s">
        <v>6</v>
      </c>
      <c r="C8" s="1" t="s">
        <v>165</v>
      </c>
      <c r="D8" s="51" t="s">
        <v>5</v>
      </c>
      <c r="E8" s="18" t="s">
        <v>129</v>
      </c>
      <c r="F8" s="19" t="s">
        <v>54</v>
      </c>
      <c r="G8" s="19" t="s">
        <v>155</v>
      </c>
      <c r="H8" s="19" t="s">
        <v>156</v>
      </c>
      <c r="I8" s="19" t="s">
        <v>130</v>
      </c>
      <c r="J8" s="19" t="s">
        <v>131</v>
      </c>
      <c r="K8" s="19" t="s">
        <v>130</v>
      </c>
      <c r="L8" s="19" t="s">
        <v>131</v>
      </c>
      <c r="M8" s="19" t="s">
        <v>130</v>
      </c>
      <c r="N8" s="19" t="s">
        <v>131</v>
      </c>
    </row>
    <row r="9" spans="2:14" x14ac:dyDescent="0.2">
      <c r="B9" s="1" t="s">
        <v>0</v>
      </c>
      <c r="C9">
        <v>10</v>
      </c>
      <c r="D9" s="52">
        <f>SUM(C9*Contractor*Hours)</f>
        <v>3328000</v>
      </c>
      <c r="F9" s="2"/>
      <c r="G9" s="2"/>
      <c r="H9" s="2"/>
    </row>
    <row r="10" spans="2:14" x14ac:dyDescent="0.2">
      <c r="B10" s="1" t="s">
        <v>1</v>
      </c>
      <c r="C10">
        <v>3</v>
      </c>
      <c r="D10" s="52">
        <f>SUM(C10*Consultant*Hours)</f>
        <v>1435200</v>
      </c>
      <c r="F10" s="2"/>
      <c r="G10" s="2"/>
      <c r="H10" s="2"/>
    </row>
    <row r="11" spans="2:14" x14ac:dyDescent="0.2">
      <c r="B11" s="1" t="s">
        <v>12</v>
      </c>
      <c r="C11">
        <v>41</v>
      </c>
      <c r="D11" s="52">
        <f>SUM(C11*Employee*Hours)</f>
        <v>5284162</v>
      </c>
      <c r="F11" s="2"/>
      <c r="G11" s="2"/>
      <c r="H11" s="2"/>
    </row>
    <row r="12" spans="2:14" x14ac:dyDescent="0.2">
      <c r="B12" s="1" t="s">
        <v>7</v>
      </c>
      <c r="C12">
        <f>SUM(C9:C11)</f>
        <v>54</v>
      </c>
      <c r="D12" s="52">
        <f>SUM(D9:D11)</f>
        <v>10047362</v>
      </c>
      <c r="F12" s="8"/>
      <c r="G12" s="8"/>
      <c r="H12" s="8"/>
    </row>
    <row r="13" spans="2:14" x14ac:dyDescent="0.2">
      <c r="B13" s="1"/>
      <c r="D13" s="52"/>
      <c r="F13" s="2"/>
      <c r="G13" s="2"/>
      <c r="H13" s="2"/>
    </row>
    <row r="14" spans="2:14" x14ac:dyDescent="0.2">
      <c r="B14" s="1" t="s">
        <v>128</v>
      </c>
      <c r="D14" s="52"/>
      <c r="F14" s="2"/>
      <c r="G14" s="2"/>
      <c r="H14" s="2"/>
    </row>
    <row r="15" spans="2:14" x14ac:dyDescent="0.2">
      <c r="B15" s="1" t="s">
        <v>3</v>
      </c>
      <c r="C15">
        <v>0</v>
      </c>
      <c r="D15" s="52">
        <f>SUM(C15*Contractor*Hours)</f>
        <v>0</v>
      </c>
      <c r="F15" s="2"/>
      <c r="G15" s="2"/>
      <c r="H15" s="2"/>
    </row>
    <row r="16" spans="2:14" x14ac:dyDescent="0.2">
      <c r="B16" s="1" t="s">
        <v>1</v>
      </c>
      <c r="C16">
        <v>0</v>
      </c>
      <c r="D16" s="52">
        <f>SUM(C16*Consultant*Hours)</f>
        <v>0</v>
      </c>
      <c r="F16" s="2"/>
      <c r="G16" s="2"/>
      <c r="H16" s="2"/>
    </row>
    <row r="17" spans="2:15" x14ac:dyDescent="0.2">
      <c r="B17" s="1" t="s">
        <v>12</v>
      </c>
      <c r="C17">
        <v>20</v>
      </c>
      <c r="D17" s="52">
        <f>SUM(C17*Employee*Hours)</f>
        <v>2577640</v>
      </c>
      <c r="F17" s="2"/>
      <c r="G17" s="2"/>
      <c r="H17" s="2"/>
    </row>
    <row r="18" spans="2:15" x14ac:dyDescent="0.2">
      <c r="B18" s="1" t="s">
        <v>8</v>
      </c>
      <c r="C18">
        <f>SUM(C15:C17)</f>
        <v>20</v>
      </c>
      <c r="D18" s="52">
        <f>SUM(D15:D17)</f>
        <v>2577640</v>
      </c>
      <c r="F18" s="2"/>
      <c r="G18" s="2"/>
      <c r="H18" s="2"/>
    </row>
    <row r="19" spans="2:15" x14ac:dyDescent="0.2">
      <c r="B19" s="1" t="s">
        <v>17</v>
      </c>
      <c r="C19">
        <f>SUM($C$12-C18)</f>
        <v>34</v>
      </c>
      <c r="D19" s="52">
        <f>SUM($D$12-D18)</f>
        <v>7469722</v>
      </c>
      <c r="E19" s="16">
        <v>0.8</v>
      </c>
      <c r="F19" s="16">
        <v>1</v>
      </c>
      <c r="G19" s="16">
        <v>0</v>
      </c>
      <c r="H19" s="16">
        <v>0</v>
      </c>
      <c r="I19" s="10">
        <f>F19*$D19*$E19</f>
        <v>5975777.6000000006</v>
      </c>
      <c r="J19" s="10">
        <f>($D19*F19)-I19</f>
        <v>1493944.3999999994</v>
      </c>
      <c r="K19" s="10">
        <f>G19*$D19*$E19</f>
        <v>0</v>
      </c>
      <c r="L19" s="10">
        <f>($D19*G19)-K19</f>
        <v>0</v>
      </c>
      <c r="M19" s="10">
        <f>H19*$D19*$E19</f>
        <v>0</v>
      </c>
      <c r="N19" s="10">
        <f>($D19*H19)-M19</f>
        <v>0</v>
      </c>
      <c r="O19" s="21"/>
    </row>
    <row r="20" spans="2:15" x14ac:dyDescent="0.2">
      <c r="B20" s="1"/>
      <c r="D20" s="52"/>
      <c r="F20" s="2"/>
      <c r="G20" s="2"/>
      <c r="H20" s="2"/>
    </row>
    <row r="21" spans="2:15" x14ac:dyDescent="0.2">
      <c r="B21" s="1" t="s">
        <v>114</v>
      </c>
      <c r="D21" s="52"/>
      <c r="F21" s="2"/>
      <c r="G21" s="2"/>
      <c r="H21" s="2"/>
    </row>
    <row r="22" spans="2:15" x14ac:dyDescent="0.2">
      <c r="B22" s="1" t="s">
        <v>3</v>
      </c>
      <c r="C22">
        <v>4</v>
      </c>
      <c r="D22" s="52">
        <f>SUM(C22*Contractor*Hours)</f>
        <v>1331200</v>
      </c>
      <c r="F22" s="2"/>
      <c r="G22" s="2"/>
      <c r="H22" s="2"/>
    </row>
    <row r="23" spans="2:15" x14ac:dyDescent="0.2">
      <c r="B23" s="1" t="s">
        <v>1</v>
      </c>
      <c r="C23">
        <v>0</v>
      </c>
      <c r="D23" s="52">
        <f>SUM(C23*Consultant*Hours)</f>
        <v>0</v>
      </c>
      <c r="F23" s="2"/>
      <c r="G23" s="2"/>
      <c r="H23" s="2"/>
    </row>
    <row r="24" spans="2:15" x14ac:dyDescent="0.2">
      <c r="B24" s="1" t="s">
        <v>12</v>
      </c>
      <c r="C24">
        <v>35</v>
      </c>
      <c r="D24" s="52">
        <f>SUM(C24*Employee*Hours)</f>
        <v>4510870</v>
      </c>
      <c r="F24" s="2"/>
      <c r="G24" s="2"/>
      <c r="H24" s="2"/>
    </row>
    <row r="25" spans="2:15" x14ac:dyDescent="0.2">
      <c r="B25" s="1" t="s">
        <v>8</v>
      </c>
      <c r="C25">
        <f>SUM(C22:C24)</f>
        <v>39</v>
      </c>
      <c r="D25" s="52">
        <f>SUM(D22:D24)</f>
        <v>5842070</v>
      </c>
      <c r="E25" s="18"/>
      <c r="F25" s="2"/>
      <c r="G25" s="2"/>
      <c r="H25" s="2"/>
      <c r="I25" s="12"/>
      <c r="J25" s="12"/>
      <c r="K25" s="12"/>
      <c r="L25" s="12"/>
      <c r="M25" s="12"/>
      <c r="N25" s="12"/>
    </row>
    <row r="26" spans="2:15" x14ac:dyDescent="0.2">
      <c r="B26" s="1" t="s">
        <v>17</v>
      </c>
      <c r="C26">
        <f>SUM($C$12-C25)</f>
        <v>15</v>
      </c>
      <c r="D26" s="52">
        <f>SUM($D$12-D25)</f>
        <v>4205292</v>
      </c>
      <c r="E26" s="16">
        <v>0.8</v>
      </c>
      <c r="F26" s="16">
        <v>1</v>
      </c>
      <c r="G26" s="16">
        <v>0</v>
      </c>
      <c r="H26" s="16">
        <v>0</v>
      </c>
      <c r="I26" s="10">
        <f>F26*$D26*$E26</f>
        <v>3364233.6</v>
      </c>
      <c r="J26" s="10">
        <f>($D26*F26)-I26</f>
        <v>841058.39999999991</v>
      </c>
      <c r="K26" s="10">
        <f>G26*$D26*$E26</f>
        <v>0</v>
      </c>
      <c r="L26" s="10">
        <f>($D26*G26)-K26</f>
        <v>0</v>
      </c>
      <c r="M26" s="10">
        <f>H26*$D26*$E26</f>
        <v>0</v>
      </c>
      <c r="N26" s="10">
        <f>($D26*H26)-M26</f>
        <v>0</v>
      </c>
      <c r="O26" s="21"/>
    </row>
    <row r="27" spans="2:15" x14ac:dyDescent="0.2">
      <c r="B27" s="1"/>
      <c r="D27" s="52"/>
      <c r="F27" s="2"/>
      <c r="G27" s="2"/>
      <c r="H27" s="2"/>
    </row>
    <row r="28" spans="2:15" x14ac:dyDescent="0.2">
      <c r="B28" s="1" t="s">
        <v>113</v>
      </c>
      <c r="D28" s="52"/>
      <c r="F28" s="2"/>
      <c r="G28" s="2"/>
      <c r="H28" s="2"/>
    </row>
    <row r="29" spans="2:15" x14ac:dyDescent="0.2">
      <c r="B29" s="1" t="s">
        <v>0</v>
      </c>
      <c r="C29">
        <v>7</v>
      </c>
      <c r="D29" s="52">
        <f>SUM(C29*Contractor*Hours)</f>
        <v>2329600</v>
      </c>
      <c r="F29" s="2"/>
      <c r="G29" s="2"/>
      <c r="H29" s="2"/>
      <c r="O29" s="3" t="s">
        <v>43</v>
      </c>
    </row>
    <row r="30" spans="2:15" x14ac:dyDescent="0.2">
      <c r="B30" s="1" t="s">
        <v>1</v>
      </c>
      <c r="C30">
        <v>0</v>
      </c>
      <c r="D30" s="52">
        <f>SUM(C30*Consultant*Hours)</f>
        <v>0</v>
      </c>
      <c r="F30" s="2"/>
      <c r="G30" s="2"/>
      <c r="H30" s="2"/>
      <c r="O30" s="3" t="s">
        <v>44</v>
      </c>
    </row>
    <row r="31" spans="2:15" x14ac:dyDescent="0.2">
      <c r="B31" s="1" t="s">
        <v>12</v>
      </c>
      <c r="C31">
        <v>38</v>
      </c>
      <c r="D31" s="52">
        <f>SUM(C31*Employee*Hours)</f>
        <v>4897516</v>
      </c>
      <c r="F31" s="2"/>
      <c r="G31" s="2"/>
      <c r="H31" s="2"/>
      <c r="O31" s="3" t="s">
        <v>45</v>
      </c>
    </row>
    <row r="32" spans="2:15" x14ac:dyDescent="0.2">
      <c r="B32" s="1" t="s">
        <v>8</v>
      </c>
      <c r="C32">
        <f>SUM(C29:C31)</f>
        <v>45</v>
      </c>
      <c r="D32" s="52">
        <f>SUM(D29:D31)</f>
        <v>7227116</v>
      </c>
      <c r="E32" s="18"/>
      <c r="F32" s="2"/>
      <c r="G32" s="2"/>
      <c r="H32" s="2"/>
      <c r="I32" s="12"/>
      <c r="J32" s="12"/>
      <c r="K32" s="12"/>
      <c r="L32" s="12"/>
      <c r="M32" s="12"/>
      <c r="N32" s="12"/>
      <c r="O32" s="3" t="s">
        <v>46</v>
      </c>
    </row>
    <row r="33" spans="2:15" x14ac:dyDescent="0.2">
      <c r="B33" s="1" t="s">
        <v>17</v>
      </c>
      <c r="C33">
        <f>SUM($C$12-C32)</f>
        <v>9</v>
      </c>
      <c r="D33" s="52">
        <f>SUM($D$12-D32)</f>
        <v>2820246</v>
      </c>
      <c r="E33" s="16">
        <v>0.5</v>
      </c>
      <c r="F33" s="16">
        <v>1</v>
      </c>
      <c r="G33" s="16">
        <v>0</v>
      </c>
      <c r="H33" s="16">
        <v>0</v>
      </c>
      <c r="I33" s="10">
        <f>F33*$D33*$E33</f>
        <v>1410123</v>
      </c>
      <c r="J33" s="10">
        <f>($D33*F33)-I33</f>
        <v>1410123</v>
      </c>
      <c r="K33" s="10">
        <f>G33*$D33*$E33</f>
        <v>0</v>
      </c>
      <c r="L33" s="10">
        <f>($D33*G33)-K33</f>
        <v>0</v>
      </c>
      <c r="M33" s="10">
        <f>H33*$D33*$E33</f>
        <v>0</v>
      </c>
      <c r="N33" s="10">
        <f>($D33*H33)-M33</f>
        <v>0</v>
      </c>
      <c r="O33" s="21"/>
    </row>
    <row r="34" spans="2:15" x14ac:dyDescent="0.2">
      <c r="B34" s="1"/>
      <c r="D34" s="52"/>
      <c r="F34" s="2"/>
      <c r="G34" s="2"/>
      <c r="H34" s="2"/>
    </row>
    <row r="35" spans="2:15" s="5" customFormat="1" x14ac:dyDescent="0.2">
      <c r="B35" s="6" t="s">
        <v>162</v>
      </c>
      <c r="C35" s="4" t="s">
        <v>2</v>
      </c>
      <c r="D35" s="50" t="s">
        <v>2</v>
      </c>
      <c r="E35" s="17"/>
      <c r="I35" s="11"/>
      <c r="J35" s="11"/>
      <c r="K35" s="11"/>
      <c r="L35" s="11"/>
      <c r="M35" s="11"/>
      <c r="N35" s="11"/>
    </row>
    <row r="37" spans="2:15" x14ac:dyDescent="0.2">
      <c r="B37" s="1" t="s">
        <v>6</v>
      </c>
      <c r="C37" s="1" t="s">
        <v>165</v>
      </c>
      <c r="D37" s="51" t="s">
        <v>5</v>
      </c>
    </row>
    <row r="38" spans="2:15" x14ac:dyDescent="0.2">
      <c r="B38" s="1" t="s">
        <v>0</v>
      </c>
      <c r="C38">
        <v>1</v>
      </c>
      <c r="D38" s="52">
        <f>SUM(C38*Contractor*Hours)</f>
        <v>332800</v>
      </c>
      <c r="E38" s="18"/>
      <c r="F38" s="1"/>
      <c r="G38" s="1"/>
      <c r="H38" s="1"/>
      <c r="I38" s="12"/>
      <c r="J38" s="12"/>
      <c r="K38" s="12"/>
      <c r="L38" s="12"/>
      <c r="M38" s="12"/>
      <c r="N38" s="12"/>
    </row>
    <row r="39" spans="2:15" x14ac:dyDescent="0.2">
      <c r="B39" s="1" t="s">
        <v>1</v>
      </c>
      <c r="C39">
        <v>0</v>
      </c>
      <c r="D39" s="52">
        <f>SUM(C39*Consultant*Hours)</f>
        <v>0</v>
      </c>
      <c r="F39" s="2"/>
      <c r="G39" s="2"/>
      <c r="H39" s="2"/>
    </row>
    <row r="40" spans="2:15" x14ac:dyDescent="0.2">
      <c r="B40" s="1" t="s">
        <v>12</v>
      </c>
      <c r="C40">
        <v>2</v>
      </c>
      <c r="D40" s="52">
        <f>SUM(C40*Employee*Hours)</f>
        <v>257764</v>
      </c>
      <c r="F40" s="2"/>
      <c r="G40" s="2"/>
      <c r="H40" s="2"/>
    </row>
    <row r="41" spans="2:15" x14ac:dyDescent="0.2">
      <c r="B41" s="1" t="s">
        <v>7</v>
      </c>
      <c r="C41">
        <f>SUM(C38:C40)</f>
        <v>3</v>
      </c>
      <c r="D41" s="52">
        <f>SUM(D38:D40)</f>
        <v>590564</v>
      </c>
      <c r="F41" s="2"/>
      <c r="G41" s="2"/>
      <c r="H41" s="2"/>
    </row>
    <row r="42" spans="2:15" x14ac:dyDescent="0.2">
      <c r="B42" s="1"/>
      <c r="D42" s="52"/>
      <c r="F42" s="2"/>
      <c r="G42" s="2"/>
      <c r="H42" s="2"/>
    </row>
    <row r="43" spans="2:15" x14ac:dyDescent="0.2">
      <c r="B43" s="1" t="s">
        <v>128</v>
      </c>
      <c r="D43" s="52"/>
      <c r="F43" s="2"/>
      <c r="G43" s="2"/>
      <c r="H43" s="2"/>
    </row>
    <row r="44" spans="2:15" x14ac:dyDescent="0.2">
      <c r="B44" s="1" t="s">
        <v>3</v>
      </c>
      <c r="C44">
        <v>0</v>
      </c>
      <c r="D44" s="52">
        <f>SUM(C44*Contractor*Hours)</f>
        <v>0</v>
      </c>
      <c r="F44" s="2"/>
      <c r="G44" s="2"/>
      <c r="H44" s="2"/>
    </row>
    <row r="45" spans="2:15" x14ac:dyDescent="0.2">
      <c r="B45" s="1" t="s">
        <v>1</v>
      </c>
      <c r="C45">
        <v>0</v>
      </c>
      <c r="D45" s="52">
        <f>SUM(C45*Consultant*Hours)</f>
        <v>0</v>
      </c>
      <c r="F45" s="2"/>
      <c r="G45" s="2"/>
      <c r="H45" s="2"/>
    </row>
    <row r="46" spans="2:15" x14ac:dyDescent="0.2">
      <c r="B46" s="1" t="s">
        <v>12</v>
      </c>
      <c r="C46">
        <v>0</v>
      </c>
      <c r="D46" s="52">
        <f>SUM(C46*Employee*Hours)</f>
        <v>0</v>
      </c>
      <c r="F46" s="2"/>
      <c r="G46" s="2"/>
      <c r="H46" s="2"/>
    </row>
    <row r="47" spans="2:15" x14ac:dyDescent="0.2">
      <c r="B47" s="1" t="s">
        <v>8</v>
      </c>
      <c r="C47">
        <f>SUM(C44:C46)</f>
        <v>0</v>
      </c>
      <c r="D47" s="52">
        <f>SUM(D44:D46)</f>
        <v>0</v>
      </c>
      <c r="F47" s="2"/>
      <c r="G47" s="2"/>
      <c r="H47" s="2"/>
    </row>
    <row r="48" spans="2:15" x14ac:dyDescent="0.2">
      <c r="B48" s="1" t="s">
        <v>17</v>
      </c>
      <c r="C48">
        <f>SUM($C$41-C47)</f>
        <v>3</v>
      </c>
      <c r="D48" s="52">
        <f>SUM($D$41-D47)</f>
        <v>590564</v>
      </c>
      <c r="E48" s="16">
        <v>0.95</v>
      </c>
      <c r="F48" s="16">
        <v>0</v>
      </c>
      <c r="G48" s="16">
        <v>0</v>
      </c>
      <c r="H48" s="16">
        <v>1</v>
      </c>
      <c r="I48" s="10">
        <f>F48*$D48*$E48</f>
        <v>0</v>
      </c>
      <c r="J48" s="10">
        <f>($D48*F48)-I48</f>
        <v>0</v>
      </c>
      <c r="K48" s="10">
        <f>G48*$D48*$E48</f>
        <v>0</v>
      </c>
      <c r="L48" s="10">
        <f>($D48*G48)-K48</f>
        <v>0</v>
      </c>
      <c r="M48" s="10">
        <f>H48*$D48*$E48</f>
        <v>561035.79999999993</v>
      </c>
      <c r="N48" s="10">
        <f>($D48*H48)-M48</f>
        <v>29528.20000000007</v>
      </c>
    </row>
    <row r="49" spans="2:15" x14ac:dyDescent="0.2">
      <c r="B49" s="1"/>
      <c r="D49" s="52"/>
    </row>
    <row r="50" spans="2:15" x14ac:dyDescent="0.2">
      <c r="B50" s="1" t="s">
        <v>114</v>
      </c>
      <c r="D50" s="52"/>
      <c r="F50" s="2"/>
      <c r="G50" s="2"/>
      <c r="H50" s="2"/>
    </row>
    <row r="51" spans="2:15" x14ac:dyDescent="0.2">
      <c r="B51" s="1" t="s">
        <v>3</v>
      </c>
      <c r="C51">
        <v>0</v>
      </c>
      <c r="D51" s="52">
        <f>SUM(C51*Contractor*Hours)</f>
        <v>0</v>
      </c>
      <c r="F51" s="2"/>
      <c r="G51" s="2"/>
      <c r="H51" s="2"/>
    </row>
    <row r="52" spans="2:15" x14ac:dyDescent="0.2">
      <c r="B52" s="1" t="s">
        <v>1</v>
      </c>
      <c r="C52">
        <v>0</v>
      </c>
      <c r="D52" s="52">
        <f>SUM(C52*Consultant*Hours)</f>
        <v>0</v>
      </c>
      <c r="F52" s="2"/>
      <c r="G52" s="2"/>
      <c r="H52" s="2"/>
    </row>
    <row r="53" spans="2:15" x14ac:dyDescent="0.2">
      <c r="B53" s="1" t="s">
        <v>12</v>
      </c>
      <c r="C53">
        <v>1</v>
      </c>
      <c r="D53" s="52">
        <f>SUM(C53*Employee*Hours)</f>
        <v>128882</v>
      </c>
      <c r="F53" s="2"/>
      <c r="G53" s="2"/>
      <c r="H53" s="2"/>
    </row>
    <row r="54" spans="2:15" x14ac:dyDescent="0.2">
      <c r="B54" s="1" t="s">
        <v>8</v>
      </c>
      <c r="C54">
        <f>SUM(C51:C53)</f>
        <v>1</v>
      </c>
      <c r="D54" s="52">
        <f>SUM(D51:D53)</f>
        <v>128882</v>
      </c>
      <c r="F54" s="2"/>
      <c r="G54" s="2"/>
      <c r="H54" s="2"/>
    </row>
    <row r="55" spans="2:15" x14ac:dyDescent="0.2">
      <c r="B55" s="1" t="s">
        <v>17</v>
      </c>
      <c r="C55">
        <f>SUM($C$41-C54)</f>
        <v>2</v>
      </c>
      <c r="D55" s="52">
        <f>SUM($D$41-D54)</f>
        <v>461682</v>
      </c>
      <c r="E55" s="16">
        <v>0.8</v>
      </c>
      <c r="F55" s="16">
        <v>0</v>
      </c>
      <c r="G55" s="16">
        <v>0</v>
      </c>
      <c r="H55" s="16">
        <v>1</v>
      </c>
      <c r="I55" s="10">
        <f>F55*$D55*$E55</f>
        <v>0</v>
      </c>
      <c r="J55" s="10">
        <f>($D55*F55)-I55</f>
        <v>0</v>
      </c>
      <c r="K55" s="10">
        <f>G55*$D55*$E55</f>
        <v>0</v>
      </c>
      <c r="L55" s="10">
        <f>($D55*G55)-K55</f>
        <v>0</v>
      </c>
      <c r="M55" s="10">
        <f>H55*$D55*$E55</f>
        <v>369345.60000000003</v>
      </c>
      <c r="N55" s="10">
        <f>($D55*H55)-M55</f>
        <v>92336.399999999965</v>
      </c>
    </row>
    <row r="56" spans="2:15" x14ac:dyDescent="0.2">
      <c r="B56" s="1"/>
      <c r="D56" s="52"/>
    </row>
    <row r="57" spans="2:15" x14ac:dyDescent="0.2">
      <c r="B57" s="1" t="s">
        <v>113</v>
      </c>
      <c r="D57" s="52"/>
      <c r="F57" s="2"/>
      <c r="G57" s="2"/>
      <c r="H57" s="2"/>
    </row>
    <row r="58" spans="2:15" x14ac:dyDescent="0.2">
      <c r="B58" s="1" t="s">
        <v>0</v>
      </c>
      <c r="C58">
        <v>0</v>
      </c>
      <c r="D58" s="52">
        <f>SUM(C58*Contractor*Hours)</f>
        <v>0</v>
      </c>
      <c r="F58" s="2"/>
      <c r="G58" s="2"/>
      <c r="H58" s="2"/>
      <c r="O58" s="3" t="s">
        <v>43</v>
      </c>
    </row>
    <row r="59" spans="2:15" x14ac:dyDescent="0.2">
      <c r="B59" s="1" t="s">
        <v>1</v>
      </c>
      <c r="C59">
        <v>0</v>
      </c>
      <c r="D59" s="52">
        <f>SUM(C59*Consultant*Hours)</f>
        <v>0</v>
      </c>
      <c r="F59" s="2"/>
      <c r="G59" s="2"/>
      <c r="H59" s="2"/>
      <c r="O59" s="3" t="s">
        <v>44</v>
      </c>
    </row>
    <row r="60" spans="2:15" x14ac:dyDescent="0.2">
      <c r="B60" s="1" t="s">
        <v>12</v>
      </c>
      <c r="C60">
        <v>2</v>
      </c>
      <c r="D60" s="52">
        <f>SUM(C60*Employee*Hours)</f>
        <v>257764</v>
      </c>
      <c r="F60" s="2"/>
      <c r="G60" s="2"/>
      <c r="H60" s="2"/>
      <c r="O60" s="3" t="s">
        <v>45</v>
      </c>
    </row>
    <row r="61" spans="2:15" x14ac:dyDescent="0.2">
      <c r="B61" s="1" t="s">
        <v>8</v>
      </c>
      <c r="C61">
        <f>SUM(C58:C60)</f>
        <v>2</v>
      </c>
      <c r="D61" s="52">
        <f>SUM(D58:D60)</f>
        <v>257764</v>
      </c>
      <c r="F61" s="2"/>
      <c r="G61" s="2"/>
      <c r="H61" s="2"/>
      <c r="O61" s="3" t="s">
        <v>46</v>
      </c>
    </row>
    <row r="62" spans="2:15" x14ac:dyDescent="0.2">
      <c r="B62" s="1" t="s">
        <v>17</v>
      </c>
      <c r="C62">
        <f>SUM($C$41-C61)</f>
        <v>1</v>
      </c>
      <c r="D62" s="52">
        <f>SUM($D$41-D61)</f>
        <v>332800</v>
      </c>
      <c r="E62" s="16">
        <v>0.5</v>
      </c>
      <c r="F62" s="16">
        <v>0</v>
      </c>
      <c r="G62" s="16">
        <v>0</v>
      </c>
      <c r="H62" s="16">
        <v>1</v>
      </c>
      <c r="I62" s="10">
        <f>F62*$D62*$E62</f>
        <v>0</v>
      </c>
      <c r="J62" s="10">
        <f>($D62*F62)-I62</f>
        <v>0</v>
      </c>
      <c r="K62" s="10">
        <f>G62*$D62*$E62</f>
        <v>0</v>
      </c>
      <c r="L62" s="10">
        <f>($D62*G62)-K62</f>
        <v>0</v>
      </c>
      <c r="M62" s="10">
        <f>H62*$D62*$E62</f>
        <v>166400</v>
      </c>
      <c r="N62" s="10">
        <f>($D62*H62)-M62</f>
        <v>166400</v>
      </c>
    </row>
    <row r="63" spans="2:15" x14ac:dyDescent="0.2">
      <c r="B63" s="1"/>
      <c r="D63" s="52"/>
    </row>
    <row r="65" spans="2:15" s="5" customFormat="1" x14ac:dyDescent="0.2">
      <c r="B65" s="4" t="s">
        <v>47</v>
      </c>
      <c r="C65" s="4" t="s">
        <v>2</v>
      </c>
      <c r="D65" s="50" t="s">
        <v>2</v>
      </c>
      <c r="E65" s="17"/>
      <c r="I65" s="11"/>
      <c r="J65" s="11"/>
      <c r="K65" s="11"/>
      <c r="L65" s="11"/>
      <c r="M65" s="11"/>
      <c r="N65" s="11"/>
    </row>
    <row r="67" spans="2:15" x14ac:dyDescent="0.2">
      <c r="B67" s="1" t="s">
        <v>6</v>
      </c>
      <c r="C67" s="1" t="s">
        <v>165</v>
      </c>
      <c r="D67" s="51" t="s">
        <v>5</v>
      </c>
      <c r="F67" s="1"/>
      <c r="G67" s="1"/>
      <c r="H67" s="1"/>
    </row>
    <row r="68" spans="2:15" x14ac:dyDescent="0.2">
      <c r="B68" s="1" t="s">
        <v>0</v>
      </c>
      <c r="C68">
        <v>3</v>
      </c>
      <c r="D68" s="52">
        <f>SUM(C68*Contractor*Hours)</f>
        <v>998400</v>
      </c>
      <c r="E68" s="18"/>
      <c r="F68" s="2"/>
      <c r="G68" s="2"/>
      <c r="H68" s="2"/>
      <c r="I68" s="12"/>
      <c r="J68" s="12"/>
      <c r="K68" s="12"/>
      <c r="L68" s="12"/>
      <c r="M68" s="12"/>
      <c r="N68" s="12"/>
    </row>
    <row r="69" spans="2:15" x14ac:dyDescent="0.2">
      <c r="B69" s="1" t="s">
        <v>1</v>
      </c>
      <c r="C69">
        <v>1</v>
      </c>
      <c r="D69" s="52">
        <f>SUM(C69*Consultant*Hours)</f>
        <v>478400</v>
      </c>
      <c r="F69" s="2"/>
      <c r="G69" s="2"/>
      <c r="H69" s="2"/>
    </row>
    <row r="70" spans="2:15" x14ac:dyDescent="0.2">
      <c r="B70" s="1" t="s">
        <v>12</v>
      </c>
      <c r="C70">
        <v>8</v>
      </c>
      <c r="D70" s="52">
        <f>SUM(C70*Employee*Hours)</f>
        <v>1031056</v>
      </c>
      <c r="F70" s="2"/>
      <c r="G70" s="2"/>
      <c r="H70" s="2"/>
    </row>
    <row r="71" spans="2:15" x14ac:dyDescent="0.2">
      <c r="B71" s="1" t="s">
        <v>7</v>
      </c>
      <c r="C71">
        <f>SUM(C68:C70)</f>
        <v>12</v>
      </c>
      <c r="D71" s="52">
        <f>SUM(D68:D70)</f>
        <v>2507856</v>
      </c>
      <c r="F71" s="2"/>
      <c r="G71" s="2"/>
      <c r="H71" s="2"/>
    </row>
    <row r="72" spans="2:15" x14ac:dyDescent="0.2">
      <c r="B72" s="1"/>
      <c r="D72" s="52"/>
      <c r="E72" s="18"/>
      <c r="F72" s="2"/>
      <c r="G72" s="2"/>
      <c r="H72" s="2"/>
      <c r="I72" s="12"/>
      <c r="J72" s="12"/>
      <c r="K72" s="12"/>
      <c r="L72" s="12"/>
      <c r="M72" s="12"/>
      <c r="N72" s="12"/>
    </row>
    <row r="73" spans="2:15" x14ac:dyDescent="0.2">
      <c r="B73" s="1" t="s">
        <v>128</v>
      </c>
      <c r="D73" s="52"/>
      <c r="F73" s="2"/>
      <c r="G73" s="2"/>
      <c r="H73" s="2"/>
    </row>
    <row r="74" spans="2:15" x14ac:dyDescent="0.2">
      <c r="B74" s="1" t="s">
        <v>0</v>
      </c>
      <c r="C74">
        <v>0</v>
      </c>
      <c r="D74" s="52">
        <f>SUM(C74*Contractor*Hours)</f>
        <v>0</v>
      </c>
      <c r="F74" s="2"/>
      <c r="G74" s="2"/>
      <c r="H74" s="2"/>
    </row>
    <row r="75" spans="2:15" x14ac:dyDescent="0.2">
      <c r="B75" s="1" t="s">
        <v>1</v>
      </c>
      <c r="C75">
        <v>0</v>
      </c>
      <c r="D75" s="52">
        <f>SUM(C75*Consultant*Hours)</f>
        <v>0</v>
      </c>
      <c r="F75" s="2"/>
      <c r="G75" s="2"/>
      <c r="H75" s="2"/>
    </row>
    <row r="76" spans="2:15" x14ac:dyDescent="0.2">
      <c r="B76" s="1" t="s">
        <v>12</v>
      </c>
      <c r="C76">
        <v>4</v>
      </c>
      <c r="D76" s="52">
        <f>SUM(C76*Employee*Hours)</f>
        <v>515528</v>
      </c>
      <c r="F76" s="2"/>
      <c r="G76" s="2"/>
      <c r="H76" s="2"/>
    </row>
    <row r="77" spans="2:15" x14ac:dyDescent="0.2">
      <c r="B77" s="1" t="s">
        <v>8</v>
      </c>
      <c r="C77">
        <f>SUM(C74:C76)</f>
        <v>4</v>
      </c>
      <c r="D77" s="52">
        <f>SUM(D74:D76)</f>
        <v>515528</v>
      </c>
      <c r="F77" s="2"/>
      <c r="G77" s="2"/>
      <c r="H77" s="2"/>
      <c r="O77" t="s">
        <v>177</v>
      </c>
    </row>
    <row r="78" spans="2:15" x14ac:dyDescent="0.2">
      <c r="B78" s="1" t="s">
        <v>17</v>
      </c>
      <c r="C78">
        <f>SUM($C$71-C77)</f>
        <v>8</v>
      </c>
      <c r="D78" s="52">
        <f>SUM($D$71-D77)</f>
        <v>1992328</v>
      </c>
      <c r="E78" s="16">
        <v>0</v>
      </c>
      <c r="F78" s="16">
        <v>0.9</v>
      </c>
      <c r="G78" s="16">
        <v>0.1</v>
      </c>
      <c r="H78" s="16">
        <v>0</v>
      </c>
      <c r="I78" s="10">
        <f>F78*$D78*$E78</f>
        <v>0</v>
      </c>
      <c r="J78" s="10">
        <f>($D78*F78)-I78</f>
        <v>1793095.2</v>
      </c>
      <c r="K78" s="10">
        <f>G78*$D78*$E78</f>
        <v>0</v>
      </c>
      <c r="L78" s="10">
        <f>($D78*G78)-K78</f>
        <v>199232.80000000002</v>
      </c>
      <c r="M78" s="10">
        <f>H78*$D78*$E78</f>
        <v>0</v>
      </c>
      <c r="N78" s="10">
        <f>($D78*H78)-M78</f>
        <v>0</v>
      </c>
      <c r="O78" t="s">
        <v>178</v>
      </c>
    </row>
    <row r="79" spans="2:15" x14ac:dyDescent="0.2">
      <c r="B79" s="1"/>
      <c r="D79" s="52"/>
      <c r="F79" s="2"/>
      <c r="G79" s="2"/>
      <c r="H79" s="2"/>
    </row>
    <row r="80" spans="2:15" x14ac:dyDescent="0.2">
      <c r="B80" s="1" t="s">
        <v>114</v>
      </c>
      <c r="D80" s="52"/>
      <c r="F80" s="2"/>
      <c r="G80" s="2"/>
      <c r="H80" s="2"/>
    </row>
    <row r="81" spans="2:15" x14ac:dyDescent="0.2">
      <c r="B81" s="1" t="s">
        <v>3</v>
      </c>
      <c r="C81">
        <v>0</v>
      </c>
      <c r="D81" s="52">
        <f>SUM(C81*Contractor*Hours)</f>
        <v>0</v>
      </c>
      <c r="F81" s="2"/>
      <c r="G81" s="2"/>
      <c r="H81" s="2"/>
    </row>
    <row r="82" spans="2:15" x14ac:dyDescent="0.2">
      <c r="B82" s="1" t="s">
        <v>1</v>
      </c>
      <c r="C82">
        <v>0</v>
      </c>
      <c r="D82" s="52">
        <f>SUM(C82*Consultant*Hours)</f>
        <v>0</v>
      </c>
      <c r="F82" s="2"/>
      <c r="G82" s="2"/>
      <c r="H82" s="2"/>
    </row>
    <row r="83" spans="2:15" x14ac:dyDescent="0.2">
      <c r="B83" s="1" t="s">
        <v>12</v>
      </c>
      <c r="C83">
        <v>5</v>
      </c>
      <c r="D83" s="52">
        <f>SUM(C83*Employee*Hours)</f>
        <v>644410</v>
      </c>
      <c r="F83" s="2"/>
      <c r="G83" s="2"/>
      <c r="H83" s="2"/>
    </row>
    <row r="84" spans="2:15" x14ac:dyDescent="0.2">
      <c r="B84" s="1" t="s">
        <v>8</v>
      </c>
      <c r="C84">
        <f>SUM(C81:C83)</f>
        <v>5</v>
      </c>
      <c r="D84" s="52">
        <f>SUM(D81:D83)</f>
        <v>644410</v>
      </c>
      <c r="F84" s="2"/>
      <c r="G84" s="2"/>
      <c r="H84" s="2"/>
      <c r="O84" t="s">
        <v>177</v>
      </c>
    </row>
    <row r="85" spans="2:15" x14ac:dyDescent="0.2">
      <c r="B85" s="1" t="s">
        <v>17</v>
      </c>
      <c r="C85">
        <f>SUM($C$71-C84)</f>
        <v>7</v>
      </c>
      <c r="D85" s="52">
        <f>SUM($D$71-D84)</f>
        <v>1863446</v>
      </c>
      <c r="E85" s="16">
        <v>0</v>
      </c>
      <c r="F85" s="16">
        <v>0.9</v>
      </c>
      <c r="G85" s="16">
        <v>0.1</v>
      </c>
      <c r="H85" s="16">
        <v>0</v>
      </c>
      <c r="I85" s="10">
        <f>F85*$D85*$E85</f>
        <v>0</v>
      </c>
      <c r="J85" s="10">
        <f>($D85*F85)-I85</f>
        <v>1677101.4000000001</v>
      </c>
      <c r="K85" s="10">
        <f>G85*$D85*$E85</f>
        <v>0</v>
      </c>
      <c r="L85" s="10">
        <f>($D85*G85)-K85</f>
        <v>186344.6</v>
      </c>
      <c r="M85" s="10">
        <f>H85*$D85*$E85</f>
        <v>0</v>
      </c>
      <c r="N85" s="10">
        <f>($D85*H85)-M85</f>
        <v>0</v>
      </c>
      <c r="O85" t="s">
        <v>180</v>
      </c>
    </row>
    <row r="86" spans="2:15" x14ac:dyDescent="0.2">
      <c r="B86" s="1"/>
      <c r="D86" s="52"/>
      <c r="F86" s="2"/>
      <c r="G86" s="2"/>
      <c r="H86" s="2"/>
    </row>
    <row r="87" spans="2:15" x14ac:dyDescent="0.2">
      <c r="B87" s="1" t="s">
        <v>113</v>
      </c>
      <c r="D87" s="52"/>
      <c r="F87" s="2"/>
      <c r="G87" s="2"/>
      <c r="H87" s="2"/>
    </row>
    <row r="88" spans="2:15" x14ac:dyDescent="0.2">
      <c r="B88" s="1" t="s">
        <v>0</v>
      </c>
      <c r="C88">
        <v>1</v>
      </c>
      <c r="D88" s="52">
        <f>SUM(C88*Contractor*Hours)</f>
        <v>332800</v>
      </c>
      <c r="F88" s="2"/>
      <c r="G88" s="2"/>
      <c r="H88" s="2"/>
      <c r="O88" s="3"/>
    </row>
    <row r="89" spans="2:15" x14ac:dyDescent="0.2">
      <c r="B89" s="1" t="s">
        <v>1</v>
      </c>
      <c r="C89">
        <v>0</v>
      </c>
      <c r="D89" s="52">
        <f>SUM(C89*Consultant*Hours)</f>
        <v>0</v>
      </c>
      <c r="F89" s="2"/>
      <c r="G89" s="2"/>
      <c r="H89" s="2"/>
      <c r="O89" s="3"/>
    </row>
    <row r="90" spans="2:15" x14ac:dyDescent="0.2">
      <c r="B90" s="1" t="s">
        <v>12</v>
      </c>
      <c r="C90">
        <v>8</v>
      </c>
      <c r="D90" s="52">
        <f>SUM(C90*Employee*Hours)</f>
        <v>1031056</v>
      </c>
      <c r="F90" s="2"/>
      <c r="G90" s="2"/>
      <c r="H90" s="2"/>
    </row>
    <row r="91" spans="2:15" x14ac:dyDescent="0.2">
      <c r="B91" s="1" t="s">
        <v>8</v>
      </c>
      <c r="C91">
        <f>SUM(C88:C90)</f>
        <v>9</v>
      </c>
      <c r="D91" s="52">
        <f>SUM(D88:D90)</f>
        <v>1363856</v>
      </c>
      <c r="F91" s="2"/>
      <c r="G91" s="2"/>
      <c r="H91" s="2"/>
      <c r="O91" t="s">
        <v>177</v>
      </c>
    </row>
    <row r="92" spans="2:15" x14ac:dyDescent="0.2">
      <c r="B92" s="1" t="s">
        <v>17</v>
      </c>
      <c r="C92">
        <f>SUM($C$71-C91)</f>
        <v>3</v>
      </c>
      <c r="D92" s="52">
        <f>SUM($D$71-D91)</f>
        <v>1144000</v>
      </c>
      <c r="E92" s="16">
        <v>0</v>
      </c>
      <c r="F92" s="16">
        <v>0.9</v>
      </c>
      <c r="G92" s="16">
        <v>0.1</v>
      </c>
      <c r="H92" s="16">
        <v>0</v>
      </c>
      <c r="I92" s="10">
        <f>F92*$D92*$E92</f>
        <v>0</v>
      </c>
      <c r="J92" s="10">
        <f>($D92*F92)-I92</f>
        <v>1029600</v>
      </c>
      <c r="K92" s="10">
        <f>G92*$D92*$E92</f>
        <v>0</v>
      </c>
      <c r="L92" s="10">
        <f>($D92*G92)-K92</f>
        <v>114400</v>
      </c>
      <c r="M92" s="10">
        <f>H92*$D92*$E92</f>
        <v>0</v>
      </c>
      <c r="N92" s="10">
        <f>($D92*H92)-M92</f>
        <v>0</v>
      </c>
      <c r="O92" t="s">
        <v>179</v>
      </c>
    </row>
    <row r="93" spans="2:15" x14ac:dyDescent="0.2">
      <c r="B93" s="1"/>
      <c r="D93" s="52"/>
      <c r="F93" s="2"/>
      <c r="G93" s="2"/>
      <c r="H93" s="2"/>
    </row>
    <row r="94" spans="2:15" x14ac:dyDescent="0.2">
      <c r="B94" s="3" t="s">
        <v>2</v>
      </c>
    </row>
    <row r="95" spans="2:15" x14ac:dyDescent="0.2">
      <c r="B95" s="4" t="s">
        <v>49</v>
      </c>
      <c r="C95" s="4" t="s">
        <v>2</v>
      </c>
      <c r="D95" s="50" t="s">
        <v>2</v>
      </c>
      <c r="E95" s="5"/>
      <c r="F95" s="5"/>
      <c r="G95" s="5"/>
      <c r="H95" s="5"/>
      <c r="I95" s="5"/>
      <c r="J95" s="5"/>
      <c r="K95" s="5"/>
      <c r="L95" s="5"/>
      <c r="M95" s="5"/>
      <c r="N95" s="5"/>
    </row>
    <row r="97" spans="2:14" s="7" customFormat="1" x14ac:dyDescent="0.2">
      <c r="B97" s="1" t="s">
        <v>6</v>
      </c>
      <c r="C97" s="1" t="s">
        <v>165</v>
      </c>
      <c r="D97" s="51" t="s">
        <v>5</v>
      </c>
      <c r="E97" s="16"/>
      <c r="F97" s="1"/>
      <c r="G97" s="1"/>
      <c r="H97" s="1"/>
      <c r="I97" s="10"/>
      <c r="J97" s="10"/>
      <c r="K97" s="10"/>
      <c r="L97" s="10"/>
      <c r="M97" s="10"/>
      <c r="N97" s="10"/>
    </row>
    <row r="98" spans="2:14" x14ac:dyDescent="0.2">
      <c r="B98" s="1" t="s">
        <v>0</v>
      </c>
      <c r="C98">
        <v>2</v>
      </c>
      <c r="D98" s="52">
        <f>SUM(C98*Contractor*Hours)</f>
        <v>665600</v>
      </c>
      <c r="F98" s="2"/>
      <c r="G98" s="2"/>
      <c r="H98" s="2"/>
    </row>
    <row r="99" spans="2:14" x14ac:dyDescent="0.2">
      <c r="B99" s="1" t="s">
        <v>1</v>
      </c>
      <c r="C99">
        <v>1</v>
      </c>
      <c r="D99" s="52">
        <f>SUM(C99*Consultant*Hours)</f>
        <v>478400</v>
      </c>
      <c r="F99" s="2"/>
      <c r="G99" s="2"/>
      <c r="H99" s="2"/>
    </row>
    <row r="100" spans="2:14" x14ac:dyDescent="0.2">
      <c r="B100" s="1" t="s">
        <v>12</v>
      </c>
      <c r="C100">
        <v>11</v>
      </c>
      <c r="D100" s="52">
        <f>SUM(C100*Employee*Hours)</f>
        <v>1417702</v>
      </c>
      <c r="F100" s="2"/>
      <c r="G100" s="2"/>
      <c r="H100" s="2"/>
    </row>
    <row r="101" spans="2:14" x14ac:dyDescent="0.2">
      <c r="B101" s="1" t="s">
        <v>7</v>
      </c>
      <c r="C101">
        <f>SUM(C98:C100)</f>
        <v>14</v>
      </c>
      <c r="D101" s="52">
        <f>SUM(D98:D100)</f>
        <v>2561702</v>
      </c>
      <c r="F101" s="2"/>
      <c r="G101" s="2"/>
      <c r="H101" s="2"/>
    </row>
    <row r="102" spans="2:14" x14ac:dyDescent="0.2">
      <c r="B102" s="1"/>
      <c r="D102" s="52"/>
      <c r="F102" s="2"/>
      <c r="G102" s="2"/>
      <c r="H102" s="2"/>
    </row>
    <row r="103" spans="2:14" x14ac:dyDescent="0.2">
      <c r="B103" s="14" t="s">
        <v>128</v>
      </c>
      <c r="D103" s="52"/>
      <c r="F103" s="2"/>
      <c r="G103" s="2"/>
      <c r="H103" s="2"/>
    </row>
    <row r="104" spans="2:14" x14ac:dyDescent="0.2">
      <c r="B104" s="1" t="s">
        <v>0</v>
      </c>
      <c r="C104">
        <v>0</v>
      </c>
      <c r="D104" s="52">
        <f>SUM(C104*Contractor*Hours)</f>
        <v>0</v>
      </c>
      <c r="F104" s="2"/>
      <c r="G104" s="2"/>
      <c r="H104" s="2"/>
    </row>
    <row r="105" spans="2:14" x14ac:dyDescent="0.2">
      <c r="B105" s="1" t="s">
        <v>1</v>
      </c>
      <c r="C105">
        <v>0</v>
      </c>
      <c r="D105" s="52">
        <f>SUM(C105*Consultant*Hours)</f>
        <v>0</v>
      </c>
      <c r="F105" s="2"/>
      <c r="G105" s="2"/>
      <c r="H105" s="2"/>
    </row>
    <row r="106" spans="2:14" x14ac:dyDescent="0.2">
      <c r="B106" s="1" t="s">
        <v>12</v>
      </c>
      <c r="C106">
        <v>3</v>
      </c>
      <c r="D106" s="52">
        <f>SUM(C106*Employee*Hours)</f>
        <v>386646</v>
      </c>
      <c r="F106" s="2"/>
      <c r="G106" s="2"/>
      <c r="H106" s="2"/>
    </row>
    <row r="107" spans="2:14" x14ac:dyDescent="0.2">
      <c r="B107" s="1" t="s">
        <v>8</v>
      </c>
      <c r="C107">
        <f>SUM(C104:C106)</f>
        <v>3</v>
      </c>
      <c r="D107" s="52">
        <f>SUM(D104:D106)</f>
        <v>386646</v>
      </c>
      <c r="F107" s="2"/>
      <c r="G107" s="2"/>
      <c r="H107" s="2"/>
    </row>
    <row r="108" spans="2:14" x14ac:dyDescent="0.2">
      <c r="B108" s="1" t="s">
        <v>17</v>
      </c>
      <c r="C108">
        <f>SUM($C$101-C107)</f>
        <v>11</v>
      </c>
      <c r="D108" s="52">
        <f>SUM($D$101-D107)</f>
        <v>2175056</v>
      </c>
      <c r="E108" s="16">
        <v>0.6</v>
      </c>
      <c r="F108" s="16">
        <v>0</v>
      </c>
      <c r="G108" s="16">
        <v>1</v>
      </c>
      <c r="H108" s="16">
        <v>0</v>
      </c>
      <c r="I108" s="10">
        <f>F108*$D108*$E108</f>
        <v>0</v>
      </c>
      <c r="J108" s="10">
        <f>($D108*F108)-I108</f>
        <v>0</v>
      </c>
      <c r="K108" s="10">
        <f>G108*$D108*$E108</f>
        <v>1305033.5999999999</v>
      </c>
      <c r="L108" s="10">
        <f>($D108*G108)-K108</f>
        <v>870022.40000000014</v>
      </c>
      <c r="M108" s="10">
        <f>H108*$D108*$E108</f>
        <v>0</v>
      </c>
      <c r="N108" s="10">
        <f>($D108*H108)-M108</f>
        <v>0</v>
      </c>
    </row>
    <row r="109" spans="2:14" x14ac:dyDescent="0.2">
      <c r="B109" s="1"/>
      <c r="D109" s="52"/>
      <c r="F109" s="2"/>
      <c r="G109" s="2"/>
      <c r="H109" s="2"/>
    </row>
    <row r="110" spans="2:14" x14ac:dyDescent="0.2">
      <c r="B110" s="1" t="s">
        <v>114</v>
      </c>
      <c r="D110" s="52"/>
      <c r="F110" s="2"/>
      <c r="G110" s="2"/>
      <c r="H110" s="2"/>
    </row>
    <row r="111" spans="2:14" x14ac:dyDescent="0.2">
      <c r="B111" s="1" t="s">
        <v>3</v>
      </c>
      <c r="C111">
        <v>0</v>
      </c>
      <c r="D111" s="52">
        <f>SUM(C111*Contractor*Hours)</f>
        <v>0</v>
      </c>
      <c r="F111" s="2"/>
      <c r="G111" s="2"/>
      <c r="H111" s="2"/>
    </row>
    <row r="112" spans="2:14" x14ac:dyDescent="0.2">
      <c r="B112" s="1" t="s">
        <v>1</v>
      </c>
      <c r="C112">
        <v>0</v>
      </c>
      <c r="D112" s="52">
        <f>SUM(C112*Consultant*Hours)</f>
        <v>0</v>
      </c>
      <c r="F112" s="2"/>
      <c r="G112" s="2"/>
      <c r="H112" s="2"/>
    </row>
    <row r="113" spans="2:15" x14ac:dyDescent="0.2">
      <c r="B113" s="1" t="s">
        <v>12</v>
      </c>
      <c r="C113">
        <v>8</v>
      </c>
      <c r="D113" s="52">
        <f>SUM(C113*Employee*Hours)</f>
        <v>1031056</v>
      </c>
      <c r="F113" s="2"/>
      <c r="G113" s="2"/>
      <c r="H113" s="2"/>
    </row>
    <row r="114" spans="2:15" x14ac:dyDescent="0.2">
      <c r="B114" s="1" t="s">
        <v>8</v>
      </c>
      <c r="C114">
        <f>SUM(C111:C113)</f>
        <v>8</v>
      </c>
      <c r="D114" s="52">
        <f>SUM(D111:D113)</f>
        <v>1031056</v>
      </c>
      <c r="F114" s="2"/>
      <c r="G114" s="2"/>
      <c r="H114" s="2"/>
    </row>
    <row r="115" spans="2:15" x14ac:dyDescent="0.2">
      <c r="B115" s="1" t="s">
        <v>17</v>
      </c>
      <c r="C115">
        <f>SUM($C$101-C114)</f>
        <v>6</v>
      </c>
      <c r="D115" s="52">
        <f>SUM($D$101-D114)</f>
        <v>1530646</v>
      </c>
      <c r="E115" s="16">
        <v>0.6</v>
      </c>
      <c r="F115" s="16">
        <v>0</v>
      </c>
      <c r="G115" s="16">
        <v>1</v>
      </c>
      <c r="H115" s="16">
        <v>0</v>
      </c>
      <c r="I115" s="10">
        <f>F115*$D115*$E115</f>
        <v>0</v>
      </c>
      <c r="J115" s="10">
        <f>($D115*F115)-I115</f>
        <v>0</v>
      </c>
      <c r="K115" s="10">
        <f>G115*$D115*$E115</f>
        <v>918387.6</v>
      </c>
      <c r="L115" s="10">
        <f>($D115*G115)-K115</f>
        <v>612258.4</v>
      </c>
      <c r="M115" s="10">
        <f>H115*$D115*$E115</f>
        <v>0</v>
      </c>
      <c r="N115" s="10">
        <f>($D115*H115)-M115</f>
        <v>0</v>
      </c>
    </row>
    <row r="116" spans="2:15" x14ac:dyDescent="0.2">
      <c r="B116" s="1"/>
      <c r="D116" s="52"/>
      <c r="F116" s="2"/>
      <c r="G116" s="2"/>
      <c r="H116" s="2"/>
    </row>
    <row r="117" spans="2:15" x14ac:dyDescent="0.2">
      <c r="B117" s="1" t="s">
        <v>113</v>
      </c>
      <c r="D117" s="52"/>
      <c r="F117" s="2"/>
      <c r="G117" s="2"/>
      <c r="H117" s="2"/>
    </row>
    <row r="118" spans="2:15" x14ac:dyDescent="0.2">
      <c r="B118" s="1" t="s">
        <v>0</v>
      </c>
      <c r="C118">
        <v>0</v>
      </c>
      <c r="D118" s="52">
        <f>SUM(C118*Contractor*Hours)</f>
        <v>0</v>
      </c>
      <c r="F118" s="2"/>
      <c r="G118" s="2"/>
      <c r="H118" s="2"/>
      <c r="O118" s="3" t="s">
        <v>50</v>
      </c>
    </row>
    <row r="119" spans="2:15" x14ac:dyDescent="0.2">
      <c r="B119" s="1" t="s">
        <v>1</v>
      </c>
      <c r="C119">
        <v>0</v>
      </c>
      <c r="D119" s="52">
        <f>SUM(C119*Consultant*Hours)</f>
        <v>0</v>
      </c>
      <c r="F119" s="2"/>
      <c r="G119" s="2"/>
      <c r="H119" s="2"/>
      <c r="O119" s="3" t="s">
        <v>51</v>
      </c>
    </row>
    <row r="120" spans="2:15" x14ac:dyDescent="0.2">
      <c r="B120" s="1" t="s">
        <v>12</v>
      </c>
      <c r="C120">
        <v>10</v>
      </c>
      <c r="D120" s="52">
        <f>SUM(C120*Employee*Hours)</f>
        <v>1288820</v>
      </c>
      <c r="F120" s="2"/>
      <c r="G120" s="2"/>
      <c r="H120" s="2"/>
      <c r="O120" s="3" t="s">
        <v>27</v>
      </c>
    </row>
    <row r="121" spans="2:15" x14ac:dyDescent="0.2">
      <c r="B121" s="1" t="s">
        <v>8</v>
      </c>
      <c r="C121">
        <f>SUM(C118:C120)</f>
        <v>10</v>
      </c>
      <c r="D121" s="52">
        <f>SUM(D118:D120)</f>
        <v>1288820</v>
      </c>
      <c r="F121" s="2"/>
      <c r="G121" s="2"/>
      <c r="H121" s="2"/>
    </row>
    <row r="122" spans="2:15" x14ac:dyDescent="0.2">
      <c r="B122" s="1" t="s">
        <v>17</v>
      </c>
      <c r="C122">
        <f>SUM($C$101-C121)</f>
        <v>4</v>
      </c>
      <c r="D122" s="52">
        <f>SUM($D$101-D121)</f>
        <v>1272882</v>
      </c>
      <c r="E122" s="16">
        <v>0.5</v>
      </c>
      <c r="F122" s="16">
        <v>0</v>
      </c>
      <c r="G122" s="16">
        <v>1</v>
      </c>
      <c r="H122" s="16">
        <v>0</v>
      </c>
      <c r="I122" s="10">
        <f>F122*$D122*$E122</f>
        <v>0</v>
      </c>
      <c r="J122" s="10">
        <f>($D122*F122)-I122</f>
        <v>0</v>
      </c>
      <c r="K122" s="10">
        <f>G122*$D122*$E122</f>
        <v>636441</v>
      </c>
      <c r="L122" s="10">
        <f>($D122*G122)-K122</f>
        <v>636441</v>
      </c>
      <c r="M122" s="10">
        <f>H122*$D122*$E122</f>
        <v>0</v>
      </c>
      <c r="N122" s="10">
        <f>($D122*H122)-M122</f>
        <v>0</v>
      </c>
    </row>
    <row r="123" spans="2:15" x14ac:dyDescent="0.2">
      <c r="F123" s="2"/>
      <c r="G123" s="2"/>
      <c r="H123" s="2"/>
    </row>
    <row r="125" spans="2:15" s="5" customFormat="1" x14ac:dyDescent="0.2">
      <c r="B125" s="4" t="s">
        <v>176</v>
      </c>
      <c r="C125" s="4" t="s">
        <v>2</v>
      </c>
      <c r="D125" s="50" t="s">
        <v>2</v>
      </c>
    </row>
    <row r="127" spans="2:15" x14ac:dyDescent="0.2">
      <c r="B127" s="1" t="s">
        <v>6</v>
      </c>
      <c r="C127" s="1" t="s">
        <v>165</v>
      </c>
      <c r="D127" s="51" t="s">
        <v>5</v>
      </c>
      <c r="F127" s="1"/>
      <c r="G127" s="1"/>
      <c r="H127" s="1"/>
    </row>
    <row r="128" spans="2:15" x14ac:dyDescent="0.2">
      <c r="B128" s="1" t="s">
        <v>0</v>
      </c>
      <c r="C128">
        <f>C9+C68+C98+C38</f>
        <v>16</v>
      </c>
      <c r="D128" s="52">
        <f>SUM(C128*Contractor*Hours)</f>
        <v>5324800</v>
      </c>
      <c r="F128" s="2"/>
      <c r="G128" s="2"/>
      <c r="H128" s="2"/>
    </row>
    <row r="129" spans="2:8" x14ac:dyDescent="0.2">
      <c r="B129" s="1" t="s">
        <v>1</v>
      </c>
      <c r="C129">
        <f>C10+C69+C99+C39</f>
        <v>5</v>
      </c>
      <c r="D129" s="52">
        <f>SUM(C129*Consultant*Hours)</f>
        <v>2392000</v>
      </c>
      <c r="F129" s="2"/>
      <c r="G129" s="2"/>
      <c r="H129" s="2"/>
    </row>
    <row r="130" spans="2:8" x14ac:dyDescent="0.2">
      <c r="B130" s="1" t="s">
        <v>12</v>
      </c>
      <c r="C130">
        <f>C11+C70+C100+C40</f>
        <v>62</v>
      </c>
      <c r="D130" s="52">
        <f>SUM(C130*Employee*Hours)</f>
        <v>7990683.9999999991</v>
      </c>
      <c r="F130" s="2"/>
      <c r="G130" s="2"/>
      <c r="H130" s="2"/>
    </row>
    <row r="131" spans="2:8" x14ac:dyDescent="0.2">
      <c r="B131" s="1" t="s">
        <v>7</v>
      </c>
      <c r="C131">
        <f>SUM(C128:C130)</f>
        <v>83</v>
      </c>
      <c r="D131" s="52">
        <f>SUM(D128:D130)</f>
        <v>15707484</v>
      </c>
      <c r="F131" s="2"/>
      <c r="G131" s="2"/>
      <c r="H131" s="2"/>
    </row>
    <row r="132" spans="2:8" x14ac:dyDescent="0.2">
      <c r="B132" s="1"/>
      <c r="D132" s="52"/>
      <c r="F132" s="2"/>
      <c r="G132" s="2"/>
      <c r="H132" s="2"/>
    </row>
    <row r="133" spans="2:8" x14ac:dyDescent="0.2">
      <c r="B133" s="14" t="s">
        <v>128</v>
      </c>
      <c r="D133" s="52"/>
      <c r="F133" s="2"/>
      <c r="G133" s="2"/>
      <c r="H133" s="2"/>
    </row>
    <row r="134" spans="2:8" x14ac:dyDescent="0.2">
      <c r="B134" s="1" t="s">
        <v>0</v>
      </c>
      <c r="C134">
        <f>C15+C74+C104+C44</f>
        <v>0</v>
      </c>
      <c r="D134" s="52">
        <f>SUM(C134*Contractor*Hours)</f>
        <v>0</v>
      </c>
      <c r="F134" s="2"/>
      <c r="G134" s="2"/>
      <c r="H134" s="2"/>
    </row>
    <row r="135" spans="2:8" x14ac:dyDescent="0.2">
      <c r="B135" s="1" t="s">
        <v>1</v>
      </c>
      <c r="C135">
        <f>C16+C75+C105+C45</f>
        <v>0</v>
      </c>
      <c r="D135" s="52">
        <f>SUM(C135*Consultant*Hours)</f>
        <v>0</v>
      </c>
      <c r="F135" s="2"/>
      <c r="G135" s="2"/>
      <c r="H135" s="2"/>
    </row>
    <row r="136" spans="2:8" x14ac:dyDescent="0.2">
      <c r="B136" s="1" t="s">
        <v>12</v>
      </c>
      <c r="C136">
        <f>C17+C76+C106+C46</f>
        <v>27</v>
      </c>
      <c r="D136" s="52">
        <f>SUM(C136*Employee*Hours)</f>
        <v>3479814</v>
      </c>
      <c r="F136" s="2"/>
      <c r="G136" s="2"/>
      <c r="H136" s="2"/>
    </row>
    <row r="137" spans="2:8" x14ac:dyDescent="0.2">
      <c r="B137" s="1" t="s">
        <v>8</v>
      </c>
      <c r="C137">
        <f>SUM(C134:C136)</f>
        <v>27</v>
      </c>
      <c r="D137" s="52">
        <f>SUM(D134:D136)</f>
        <v>3479814</v>
      </c>
      <c r="F137" s="2"/>
      <c r="G137" s="2"/>
      <c r="H137" s="2"/>
    </row>
    <row r="138" spans="2:8" x14ac:dyDescent="0.2">
      <c r="B138" s="1" t="s">
        <v>17</v>
      </c>
      <c r="C138">
        <f>SUM($C$131-C137)</f>
        <v>56</v>
      </c>
      <c r="D138" s="52">
        <f>SUM($D$131-D137)</f>
        <v>12227670</v>
      </c>
      <c r="F138" s="16"/>
      <c r="G138" s="16"/>
      <c r="H138" s="16"/>
    </row>
    <row r="139" spans="2:8" x14ac:dyDescent="0.2">
      <c r="B139" s="1"/>
      <c r="D139" s="52"/>
      <c r="F139" s="2"/>
      <c r="G139" s="2"/>
      <c r="H139" s="2"/>
    </row>
    <row r="140" spans="2:8" x14ac:dyDescent="0.2">
      <c r="B140" s="1" t="s">
        <v>114</v>
      </c>
      <c r="D140" s="52"/>
      <c r="F140" s="2"/>
      <c r="G140" s="2"/>
      <c r="H140" s="2"/>
    </row>
    <row r="141" spans="2:8" x14ac:dyDescent="0.2">
      <c r="B141" s="1" t="s">
        <v>3</v>
      </c>
      <c r="C141">
        <f>C22+C81+C111+C51</f>
        <v>4</v>
      </c>
      <c r="D141" s="52">
        <f>SUM(C141*Contractor*Hours)</f>
        <v>1331200</v>
      </c>
      <c r="F141" s="2"/>
      <c r="G141" s="2"/>
      <c r="H141" s="2"/>
    </row>
    <row r="142" spans="2:8" x14ac:dyDescent="0.2">
      <c r="B142" s="1" t="s">
        <v>1</v>
      </c>
      <c r="C142">
        <f>C23+C82+C112+C52</f>
        <v>0</v>
      </c>
      <c r="D142" s="52">
        <f>SUM(C142*Consultant*Hours)</f>
        <v>0</v>
      </c>
      <c r="F142" s="2"/>
      <c r="G142" s="2"/>
      <c r="H142" s="2"/>
    </row>
    <row r="143" spans="2:8" x14ac:dyDescent="0.2">
      <c r="B143" s="1" t="s">
        <v>12</v>
      </c>
      <c r="C143">
        <f>C24+C83+C113+C53</f>
        <v>49</v>
      </c>
      <c r="D143" s="52">
        <f>SUM(C143*Employee*Hours)</f>
        <v>6315218</v>
      </c>
      <c r="F143" s="2"/>
      <c r="G143" s="2"/>
      <c r="H143" s="2"/>
    </row>
    <row r="144" spans="2:8" x14ac:dyDescent="0.2">
      <c r="B144" s="1" t="s">
        <v>8</v>
      </c>
      <c r="C144">
        <f>SUM(C141:C143)</f>
        <v>53</v>
      </c>
      <c r="D144" s="52">
        <f>SUM(D141:D143)</f>
        <v>7646418</v>
      </c>
      <c r="F144" s="2"/>
      <c r="G144" s="2"/>
      <c r="H144" s="2"/>
    </row>
    <row r="145" spans="2:15" x14ac:dyDescent="0.2">
      <c r="B145" s="1" t="s">
        <v>17</v>
      </c>
      <c r="C145">
        <f>SUM(C131-C144)</f>
        <v>30</v>
      </c>
      <c r="D145" s="52">
        <f>SUM(D131-D144)</f>
        <v>8061066</v>
      </c>
      <c r="F145" s="16"/>
      <c r="G145" s="16"/>
      <c r="H145" s="16"/>
    </row>
    <row r="146" spans="2:15" x14ac:dyDescent="0.2">
      <c r="B146" s="1"/>
      <c r="D146" s="52"/>
      <c r="F146" s="2"/>
      <c r="G146" s="2"/>
      <c r="H146" s="2"/>
    </row>
    <row r="147" spans="2:15" x14ac:dyDescent="0.2">
      <c r="B147" s="1" t="s">
        <v>113</v>
      </c>
      <c r="D147" s="52"/>
      <c r="F147" s="2"/>
      <c r="G147" s="2"/>
      <c r="H147" s="2"/>
    </row>
    <row r="148" spans="2:15" x14ac:dyDescent="0.2">
      <c r="B148" s="1" t="s">
        <v>0</v>
      </c>
      <c r="C148">
        <f>C29+C88+C118+C58</f>
        <v>8</v>
      </c>
      <c r="D148" s="52">
        <f>SUM(C148*Contractor*Hours)</f>
        <v>2662400</v>
      </c>
      <c r="F148" s="2"/>
      <c r="G148" s="2"/>
      <c r="H148" s="2"/>
      <c r="O148" s="3" t="s">
        <v>15</v>
      </c>
    </row>
    <row r="149" spans="2:15" x14ac:dyDescent="0.2">
      <c r="B149" s="1" t="s">
        <v>1</v>
      </c>
      <c r="C149">
        <f>C30+C89+C119+C59</f>
        <v>0</v>
      </c>
      <c r="D149" s="52">
        <f>SUM(C149*Consultant*Hours)</f>
        <v>0</v>
      </c>
      <c r="F149" s="2"/>
      <c r="G149" s="2"/>
      <c r="H149" s="2"/>
      <c r="O149" s="3" t="s">
        <v>43</v>
      </c>
    </row>
    <row r="150" spans="2:15" x14ac:dyDescent="0.2">
      <c r="B150" s="1" t="s">
        <v>12</v>
      </c>
      <c r="C150">
        <f>C31+C90+C120+C60</f>
        <v>58</v>
      </c>
      <c r="D150" s="52">
        <f>SUM(C150*Employee*Hours)</f>
        <v>7475156</v>
      </c>
      <c r="F150" s="2"/>
      <c r="G150" s="2"/>
      <c r="H150" s="2"/>
      <c r="O150" s="3" t="s">
        <v>44</v>
      </c>
    </row>
    <row r="151" spans="2:15" x14ac:dyDescent="0.2">
      <c r="B151" s="1" t="s">
        <v>8</v>
      </c>
      <c r="C151">
        <f>SUM(C148:C150)</f>
        <v>66</v>
      </c>
      <c r="D151" s="52">
        <f>SUM(D148:D150)</f>
        <v>10137556</v>
      </c>
      <c r="F151" s="2"/>
      <c r="G151" s="2"/>
      <c r="H151" s="2"/>
      <c r="O151" s="3" t="s">
        <v>45</v>
      </c>
    </row>
    <row r="152" spans="2:15" x14ac:dyDescent="0.2">
      <c r="B152" s="1" t="s">
        <v>17</v>
      </c>
      <c r="C152">
        <f>SUM(C131-C151)</f>
        <v>17</v>
      </c>
      <c r="D152" s="52">
        <f>SUM(D131-D151)</f>
        <v>5569928</v>
      </c>
      <c r="F152" s="16"/>
      <c r="G152" s="16"/>
      <c r="H152" s="16"/>
      <c r="O152" s="3" t="s">
        <v>46</v>
      </c>
    </row>
    <row r="153" spans="2:15" x14ac:dyDescent="0.2">
      <c r="B153" s="1"/>
      <c r="D153" s="52"/>
      <c r="F153" s="2"/>
      <c r="G153" s="2"/>
      <c r="H153" s="2"/>
      <c r="O153" s="3" t="s">
        <v>48</v>
      </c>
    </row>
    <row r="154" spans="2:15" x14ac:dyDescent="0.2">
      <c r="O154" s="3" t="s">
        <v>46</v>
      </c>
    </row>
    <row r="155" spans="2:15" x14ac:dyDescent="0.2">
      <c r="B155" s="1"/>
      <c r="E155" s="49"/>
      <c r="F155" s="49"/>
      <c r="G155" s="49"/>
      <c r="H155" s="49"/>
      <c r="I155" s="49"/>
      <c r="O155" s="3" t="s">
        <v>50</v>
      </c>
    </row>
    <row r="156" spans="2:15" x14ac:dyDescent="0.2">
      <c r="O156" s="3" t="s">
        <v>51</v>
      </c>
    </row>
    <row r="157" spans="2:15" x14ac:dyDescent="0.2">
      <c r="F157" s="1"/>
      <c r="G157" s="1"/>
      <c r="H157" s="1"/>
      <c r="O157" s="3" t="s">
        <v>27</v>
      </c>
    </row>
    <row r="158" spans="2:15" x14ac:dyDescent="0.2">
      <c r="F158" s="2"/>
      <c r="G158" s="2"/>
      <c r="H158" s="2"/>
    </row>
    <row r="159" spans="2:15" x14ac:dyDescent="0.2">
      <c r="F159" s="2"/>
      <c r="G159" s="2"/>
      <c r="H159" s="2"/>
    </row>
    <row r="160" spans="2:15" x14ac:dyDescent="0.2">
      <c r="F160" s="2"/>
      <c r="G160" s="2"/>
      <c r="H160" s="2"/>
    </row>
    <row r="161" spans="6:8" x14ac:dyDescent="0.2">
      <c r="F161" s="2"/>
      <c r="G161" s="2"/>
      <c r="H161" s="2"/>
    </row>
    <row r="162" spans="6:8" x14ac:dyDescent="0.2">
      <c r="F162" s="2"/>
      <c r="G162" s="2"/>
      <c r="H162" s="2"/>
    </row>
    <row r="163" spans="6:8" x14ac:dyDescent="0.2">
      <c r="F163" s="2"/>
      <c r="G163" s="2"/>
      <c r="H163" s="2"/>
    </row>
    <row r="164" spans="6:8" x14ac:dyDescent="0.2">
      <c r="F164" s="2"/>
      <c r="G164" s="2"/>
      <c r="H164" s="2"/>
    </row>
    <row r="165" spans="6:8" x14ac:dyDescent="0.2">
      <c r="F165" s="2"/>
      <c r="G165" s="2"/>
      <c r="H165" s="2"/>
    </row>
    <row r="166" spans="6:8" x14ac:dyDescent="0.2">
      <c r="F166" s="2"/>
      <c r="G166" s="2"/>
      <c r="H166" s="2"/>
    </row>
    <row r="167" spans="6:8" x14ac:dyDescent="0.2">
      <c r="F167" s="2"/>
      <c r="G167" s="2"/>
      <c r="H167" s="2"/>
    </row>
    <row r="168" spans="6:8" x14ac:dyDescent="0.2">
      <c r="F168" s="16"/>
      <c r="G168" s="16"/>
      <c r="H168" s="16"/>
    </row>
    <row r="169" spans="6:8" x14ac:dyDescent="0.2">
      <c r="F169" s="2"/>
      <c r="G169" s="2"/>
      <c r="H169" s="2"/>
    </row>
    <row r="170" spans="6:8" x14ac:dyDescent="0.2">
      <c r="F170" s="2"/>
      <c r="G170" s="2"/>
      <c r="H170" s="2"/>
    </row>
    <row r="171" spans="6:8" x14ac:dyDescent="0.2">
      <c r="F171" s="2"/>
      <c r="G171" s="2"/>
      <c r="H171" s="2"/>
    </row>
    <row r="172" spans="6:8" x14ac:dyDescent="0.2">
      <c r="F172" s="2"/>
      <c r="G172" s="2"/>
      <c r="H172" s="2"/>
    </row>
    <row r="173" spans="6:8" x14ac:dyDescent="0.2">
      <c r="F173" s="2"/>
      <c r="G173" s="2"/>
      <c r="H173" s="2"/>
    </row>
    <row r="174" spans="6:8" x14ac:dyDescent="0.2">
      <c r="F174" s="2"/>
      <c r="G174" s="2"/>
      <c r="H174" s="2"/>
    </row>
    <row r="175" spans="6:8" x14ac:dyDescent="0.2">
      <c r="F175" s="16"/>
      <c r="G175" s="16"/>
      <c r="H175" s="16"/>
    </row>
    <row r="176" spans="6:8" x14ac:dyDescent="0.2">
      <c r="F176" s="2"/>
      <c r="G176" s="2"/>
      <c r="H176" s="2"/>
    </row>
    <row r="177" spans="6:8" x14ac:dyDescent="0.2">
      <c r="F177" s="2"/>
      <c r="G177" s="2"/>
      <c r="H177" s="2"/>
    </row>
    <row r="178" spans="6:8" x14ac:dyDescent="0.2">
      <c r="F178" s="2"/>
      <c r="G178" s="2"/>
      <c r="H178" s="2"/>
    </row>
    <row r="179" spans="6:8" x14ac:dyDescent="0.2">
      <c r="F179" s="2"/>
      <c r="G179" s="2"/>
      <c r="H179" s="2"/>
    </row>
    <row r="180" spans="6:8" x14ac:dyDescent="0.2">
      <c r="F180" s="2"/>
      <c r="G180" s="2"/>
      <c r="H180" s="2"/>
    </row>
    <row r="181" spans="6:8" x14ac:dyDescent="0.2">
      <c r="F181" s="2"/>
      <c r="G181" s="2"/>
      <c r="H181" s="2"/>
    </row>
    <row r="182" spans="6:8" x14ac:dyDescent="0.2">
      <c r="F182" s="16"/>
      <c r="G182" s="16"/>
      <c r="H182" s="16"/>
    </row>
    <row r="183" spans="6:8" x14ac:dyDescent="0.2">
      <c r="F183" s="2"/>
      <c r="G183" s="2"/>
      <c r="H183" s="2"/>
    </row>
    <row r="185" spans="6:8" x14ac:dyDescent="0.2">
      <c r="F185" s="5"/>
      <c r="G185" s="5"/>
      <c r="H185" s="5"/>
    </row>
    <row r="187" spans="6:8" x14ac:dyDescent="0.2">
      <c r="F187" s="1"/>
      <c r="G187" s="1"/>
      <c r="H187" s="1"/>
    </row>
    <row r="188" spans="6:8" x14ac:dyDescent="0.2">
      <c r="F188" s="2"/>
      <c r="G188" s="2"/>
      <c r="H188" s="2"/>
    </row>
    <row r="189" spans="6:8" x14ac:dyDescent="0.2">
      <c r="F189" s="2"/>
      <c r="G189" s="2"/>
      <c r="H189" s="2"/>
    </row>
    <row r="190" spans="6:8" x14ac:dyDescent="0.2">
      <c r="F190" s="2"/>
      <c r="G190" s="2"/>
      <c r="H190" s="2"/>
    </row>
    <row r="191" spans="6:8" x14ac:dyDescent="0.2">
      <c r="F191" s="8"/>
      <c r="G191" s="8"/>
      <c r="H191" s="8"/>
    </row>
    <row r="192" spans="6:8" x14ac:dyDescent="0.2">
      <c r="F192" s="2"/>
      <c r="G192" s="2"/>
      <c r="H192" s="2"/>
    </row>
    <row r="193" spans="6:8" x14ac:dyDescent="0.2">
      <c r="F193" s="2"/>
      <c r="G193" s="2"/>
      <c r="H193" s="2"/>
    </row>
    <row r="194" spans="6:8" x14ac:dyDescent="0.2">
      <c r="F194" s="2"/>
      <c r="G194" s="2"/>
      <c r="H194" s="2"/>
    </row>
    <row r="195" spans="6:8" x14ac:dyDescent="0.2">
      <c r="F195" s="2"/>
      <c r="G195" s="2"/>
      <c r="H195" s="2"/>
    </row>
    <row r="196" spans="6:8" x14ac:dyDescent="0.2">
      <c r="F196" s="2"/>
      <c r="G196" s="2"/>
      <c r="H196" s="2"/>
    </row>
    <row r="197" spans="6:8" x14ac:dyDescent="0.2">
      <c r="F197" s="8"/>
      <c r="G197" s="8"/>
      <c r="H197" s="8"/>
    </row>
    <row r="198" spans="6:8" x14ac:dyDescent="0.2">
      <c r="F198" s="16"/>
      <c r="G198" s="16"/>
      <c r="H198" s="16"/>
    </row>
    <row r="199" spans="6:8" x14ac:dyDescent="0.2">
      <c r="F199" s="2"/>
      <c r="G199" s="2"/>
      <c r="H199" s="2"/>
    </row>
    <row r="200" spans="6:8" x14ac:dyDescent="0.2">
      <c r="F200" s="2"/>
      <c r="G200" s="2"/>
      <c r="H200" s="2"/>
    </row>
    <row r="201" spans="6:8" x14ac:dyDescent="0.2">
      <c r="F201" s="2"/>
      <c r="G201" s="2"/>
      <c r="H201" s="2"/>
    </row>
    <row r="202" spans="6:8" x14ac:dyDescent="0.2">
      <c r="F202" s="2"/>
      <c r="G202" s="2"/>
      <c r="H202" s="2"/>
    </row>
    <row r="203" spans="6:8" x14ac:dyDescent="0.2">
      <c r="F203" s="2"/>
      <c r="G203" s="2"/>
      <c r="H203" s="2"/>
    </row>
    <row r="204" spans="6:8" x14ac:dyDescent="0.2">
      <c r="F204" s="8"/>
      <c r="G204" s="8"/>
      <c r="H204" s="8"/>
    </row>
    <row r="205" spans="6:8" x14ac:dyDescent="0.2">
      <c r="F205" s="16"/>
      <c r="G205" s="16"/>
      <c r="H205" s="16"/>
    </row>
    <row r="206" spans="6:8" x14ac:dyDescent="0.2">
      <c r="F206" s="2"/>
      <c r="G206" s="2"/>
      <c r="H206" s="2"/>
    </row>
    <row r="207" spans="6:8" x14ac:dyDescent="0.2">
      <c r="F207" s="2"/>
      <c r="G207" s="2"/>
      <c r="H207" s="2"/>
    </row>
    <row r="208" spans="6:8" x14ac:dyDescent="0.2">
      <c r="F208" s="2"/>
      <c r="G208" s="2"/>
      <c r="H208" s="2"/>
    </row>
    <row r="209" spans="6:8" x14ac:dyDescent="0.2">
      <c r="F209" s="2"/>
      <c r="G209" s="2"/>
      <c r="H209" s="2"/>
    </row>
    <row r="210" spans="6:8" x14ac:dyDescent="0.2">
      <c r="F210" s="2"/>
      <c r="G210" s="2"/>
      <c r="H210" s="2"/>
    </row>
    <row r="211" spans="6:8" x14ac:dyDescent="0.2">
      <c r="F211" s="8"/>
      <c r="G211" s="8"/>
      <c r="H211" s="8"/>
    </row>
    <row r="212" spans="6:8" x14ac:dyDescent="0.2">
      <c r="F212" s="16"/>
      <c r="G212" s="16"/>
      <c r="H212" s="16"/>
    </row>
    <row r="213" spans="6:8" x14ac:dyDescent="0.2">
      <c r="F213" s="2"/>
      <c r="G213" s="2"/>
      <c r="H213" s="2"/>
    </row>
    <row r="215" spans="6:8" x14ac:dyDescent="0.2">
      <c r="F215" s="5"/>
      <c r="G215" s="5"/>
      <c r="H215" s="5"/>
    </row>
    <row r="217" spans="6:8" x14ac:dyDescent="0.2">
      <c r="F217" s="1"/>
      <c r="G217" s="1"/>
      <c r="H217" s="1"/>
    </row>
    <row r="218" spans="6:8" x14ac:dyDescent="0.2">
      <c r="F218" s="2"/>
      <c r="G218" s="2"/>
      <c r="H218" s="2"/>
    </row>
    <row r="219" spans="6:8" x14ac:dyDescent="0.2">
      <c r="F219" s="2"/>
      <c r="G219" s="2"/>
      <c r="H219" s="2"/>
    </row>
    <row r="220" spans="6:8" x14ac:dyDescent="0.2">
      <c r="F220" s="2"/>
      <c r="G220" s="2"/>
      <c r="H220" s="2"/>
    </row>
    <row r="221" spans="6:8" x14ac:dyDescent="0.2">
      <c r="F221" s="2"/>
      <c r="G221" s="2"/>
      <c r="H221" s="2"/>
    </row>
    <row r="222" spans="6:8" x14ac:dyDescent="0.2">
      <c r="F222" s="2"/>
      <c r="G222" s="2"/>
      <c r="H222" s="2"/>
    </row>
    <row r="223" spans="6:8" x14ac:dyDescent="0.2">
      <c r="F223" s="2"/>
      <c r="G223" s="2"/>
      <c r="H223" s="2"/>
    </row>
    <row r="224" spans="6:8" x14ac:dyDescent="0.2">
      <c r="F224" s="2"/>
      <c r="G224" s="2"/>
      <c r="H224" s="2"/>
    </row>
    <row r="225" spans="6:8" x14ac:dyDescent="0.2">
      <c r="F225" s="2"/>
      <c r="G225" s="2"/>
      <c r="H225" s="2"/>
    </row>
    <row r="226" spans="6:8" x14ac:dyDescent="0.2">
      <c r="F226" s="2"/>
      <c r="G226" s="2"/>
      <c r="H226" s="2"/>
    </row>
    <row r="227" spans="6:8" x14ac:dyDescent="0.2">
      <c r="F227" s="2"/>
      <c r="G227" s="2"/>
      <c r="H227" s="2"/>
    </row>
    <row r="228" spans="6:8" x14ac:dyDescent="0.2">
      <c r="F228" s="16"/>
      <c r="G228" s="16"/>
      <c r="H228" s="16"/>
    </row>
    <row r="229" spans="6:8" x14ac:dyDescent="0.2">
      <c r="F229" s="2"/>
      <c r="G229" s="2"/>
      <c r="H229" s="2"/>
    </row>
    <row r="230" spans="6:8" x14ac:dyDescent="0.2">
      <c r="F230" s="2"/>
      <c r="G230" s="2"/>
      <c r="H230" s="2"/>
    </row>
    <row r="231" spans="6:8" x14ac:dyDescent="0.2">
      <c r="F231" s="2"/>
      <c r="G231" s="2"/>
      <c r="H231" s="2"/>
    </row>
    <row r="232" spans="6:8" x14ac:dyDescent="0.2">
      <c r="F232" s="2"/>
      <c r="G232" s="2"/>
      <c r="H232" s="2"/>
    </row>
    <row r="233" spans="6:8" x14ac:dyDescent="0.2">
      <c r="F233" s="2"/>
      <c r="G233" s="2"/>
      <c r="H233" s="2"/>
    </row>
    <row r="234" spans="6:8" x14ac:dyDescent="0.2">
      <c r="F234" s="2"/>
      <c r="G234" s="2"/>
      <c r="H234" s="2"/>
    </row>
    <row r="235" spans="6:8" x14ac:dyDescent="0.2">
      <c r="F235" s="16"/>
      <c r="G235" s="16"/>
      <c r="H235" s="16"/>
    </row>
    <row r="236" spans="6:8" x14ac:dyDescent="0.2">
      <c r="F236" s="2"/>
      <c r="G236" s="2"/>
      <c r="H236" s="2"/>
    </row>
    <row r="237" spans="6:8" x14ac:dyDescent="0.2">
      <c r="F237" s="2"/>
      <c r="G237" s="2"/>
      <c r="H237" s="2"/>
    </row>
    <row r="238" spans="6:8" x14ac:dyDescent="0.2">
      <c r="F238" s="2"/>
      <c r="G238" s="2"/>
      <c r="H238" s="2"/>
    </row>
    <row r="239" spans="6:8" x14ac:dyDescent="0.2">
      <c r="F239" s="2"/>
      <c r="G239" s="2"/>
      <c r="H239" s="2"/>
    </row>
    <row r="240" spans="6:8" x14ac:dyDescent="0.2">
      <c r="F240" s="2"/>
      <c r="G240" s="2"/>
      <c r="H240" s="2"/>
    </row>
    <row r="241" spans="6:8" x14ac:dyDescent="0.2">
      <c r="F241" s="2"/>
      <c r="G241" s="2"/>
      <c r="H241" s="2"/>
    </row>
    <row r="242" spans="6:8" x14ac:dyDescent="0.2">
      <c r="F242" s="16"/>
      <c r="G242" s="16"/>
      <c r="H242" s="16"/>
    </row>
    <row r="245" spans="6:8" x14ac:dyDescent="0.2">
      <c r="F245" s="5"/>
      <c r="G245" s="5"/>
      <c r="H245" s="5"/>
    </row>
    <row r="247" spans="6:8" x14ac:dyDescent="0.2">
      <c r="F247" s="1"/>
      <c r="G247" s="1"/>
      <c r="H247" s="1"/>
    </row>
    <row r="248" spans="6:8" x14ac:dyDescent="0.2">
      <c r="F248" s="2"/>
      <c r="G248" s="2"/>
      <c r="H248" s="2"/>
    </row>
    <row r="249" spans="6:8" x14ac:dyDescent="0.2">
      <c r="F249" s="2"/>
      <c r="G249" s="2"/>
      <c r="H249" s="2"/>
    </row>
    <row r="250" spans="6:8" x14ac:dyDescent="0.2">
      <c r="F250" s="2"/>
      <c r="G250" s="2"/>
      <c r="H250" s="2"/>
    </row>
    <row r="251" spans="6:8" x14ac:dyDescent="0.2">
      <c r="F251" s="2"/>
      <c r="G251" s="2"/>
      <c r="H251" s="2"/>
    </row>
    <row r="252" spans="6:8" x14ac:dyDescent="0.2">
      <c r="F252" s="2"/>
      <c r="G252" s="2"/>
      <c r="H252" s="2"/>
    </row>
    <row r="253" spans="6:8" x14ac:dyDescent="0.2">
      <c r="F253" s="2"/>
      <c r="G253" s="2"/>
      <c r="H253" s="2"/>
    </row>
    <row r="254" spans="6:8" x14ac:dyDescent="0.2">
      <c r="F254" s="2"/>
      <c r="G254" s="2"/>
      <c r="H254" s="2"/>
    </row>
    <row r="255" spans="6:8" x14ac:dyDescent="0.2">
      <c r="F255" s="2"/>
      <c r="G255" s="2"/>
      <c r="H255" s="2"/>
    </row>
    <row r="256" spans="6:8" x14ac:dyDescent="0.2">
      <c r="F256" s="2"/>
      <c r="G256" s="2"/>
      <c r="H256" s="2"/>
    </row>
    <row r="257" spans="6:8" x14ac:dyDescent="0.2">
      <c r="F257" s="2"/>
      <c r="G257" s="2"/>
      <c r="H257" s="2"/>
    </row>
    <row r="258" spans="6:8" x14ac:dyDescent="0.2">
      <c r="F258" s="16"/>
      <c r="G258" s="16"/>
      <c r="H258" s="16"/>
    </row>
    <row r="259" spans="6:8" x14ac:dyDescent="0.2">
      <c r="F259" s="2"/>
      <c r="G259" s="2"/>
      <c r="H259" s="2"/>
    </row>
    <row r="260" spans="6:8" x14ac:dyDescent="0.2">
      <c r="F260" s="2"/>
      <c r="G260" s="2"/>
      <c r="H260" s="2"/>
    </row>
    <row r="261" spans="6:8" x14ac:dyDescent="0.2">
      <c r="F261" s="2"/>
      <c r="G261" s="2"/>
      <c r="H261" s="2"/>
    </row>
    <row r="262" spans="6:8" x14ac:dyDescent="0.2">
      <c r="F262" s="2"/>
      <c r="G262" s="2"/>
      <c r="H262" s="2"/>
    </row>
    <row r="263" spans="6:8" x14ac:dyDescent="0.2">
      <c r="F263" s="2"/>
      <c r="G263" s="2"/>
      <c r="H263" s="2"/>
    </row>
    <row r="264" spans="6:8" x14ac:dyDescent="0.2">
      <c r="F264" s="2"/>
      <c r="G264" s="2"/>
      <c r="H264" s="2"/>
    </row>
    <row r="265" spans="6:8" x14ac:dyDescent="0.2">
      <c r="F265" s="16"/>
      <c r="G265" s="16"/>
      <c r="H265" s="16"/>
    </row>
    <row r="266" spans="6:8" x14ac:dyDescent="0.2">
      <c r="F266" s="2"/>
      <c r="G266" s="2"/>
      <c r="H266" s="2"/>
    </row>
    <row r="267" spans="6:8" x14ac:dyDescent="0.2">
      <c r="F267" s="2"/>
      <c r="G267" s="2"/>
      <c r="H267" s="2"/>
    </row>
    <row r="268" spans="6:8" x14ac:dyDescent="0.2">
      <c r="F268" s="2"/>
      <c r="G268" s="2"/>
      <c r="H268" s="2"/>
    </row>
    <row r="269" spans="6:8" x14ac:dyDescent="0.2">
      <c r="F269" s="2"/>
      <c r="G269" s="2"/>
      <c r="H269" s="2"/>
    </row>
    <row r="270" spans="6:8" x14ac:dyDescent="0.2">
      <c r="F270" s="2"/>
      <c r="G270" s="2"/>
      <c r="H270" s="2"/>
    </row>
    <row r="271" spans="6:8" x14ac:dyDescent="0.2">
      <c r="F271" s="2"/>
      <c r="G271" s="2"/>
      <c r="H271" s="2"/>
    </row>
    <row r="272" spans="6:8" x14ac:dyDescent="0.2">
      <c r="F272" s="16"/>
      <c r="G272" s="16"/>
      <c r="H272" s="16"/>
    </row>
    <row r="273" spans="6:8" x14ac:dyDescent="0.2">
      <c r="F273" s="2"/>
      <c r="G273" s="2"/>
      <c r="H273" s="2"/>
    </row>
    <row r="275" spans="6:8" x14ac:dyDescent="0.2">
      <c r="F275" s="5"/>
      <c r="G275" s="5"/>
      <c r="H275" s="5"/>
    </row>
    <row r="277" spans="6:8" x14ac:dyDescent="0.2">
      <c r="F277" s="1"/>
      <c r="G277" s="1"/>
      <c r="H277" s="1"/>
    </row>
    <row r="278" spans="6:8" x14ac:dyDescent="0.2">
      <c r="F278" s="2"/>
      <c r="G278" s="2"/>
      <c r="H278" s="2"/>
    </row>
    <row r="279" spans="6:8" x14ac:dyDescent="0.2">
      <c r="F279" s="2"/>
      <c r="G279" s="2"/>
      <c r="H279" s="2"/>
    </row>
    <row r="280" spans="6:8" x14ac:dyDescent="0.2">
      <c r="F280" s="2"/>
      <c r="G280" s="2"/>
      <c r="H280" s="2"/>
    </row>
    <row r="281" spans="6:8" x14ac:dyDescent="0.2">
      <c r="F281" s="2"/>
      <c r="G281" s="2"/>
      <c r="H281" s="2"/>
    </row>
    <row r="282" spans="6:8" x14ac:dyDescent="0.2">
      <c r="F282" s="2"/>
      <c r="G282" s="2"/>
      <c r="H282" s="2"/>
    </row>
    <row r="283" spans="6:8" x14ac:dyDescent="0.2">
      <c r="F283" s="2"/>
      <c r="G283" s="2"/>
      <c r="H283" s="2"/>
    </row>
    <row r="284" spans="6:8" x14ac:dyDescent="0.2">
      <c r="F284" s="2"/>
      <c r="G284" s="2"/>
      <c r="H284" s="2"/>
    </row>
    <row r="285" spans="6:8" x14ac:dyDescent="0.2">
      <c r="F285" s="2"/>
      <c r="G285" s="2"/>
      <c r="H285" s="2"/>
    </row>
    <row r="286" spans="6:8" x14ac:dyDescent="0.2">
      <c r="F286" s="2"/>
      <c r="G286" s="2"/>
      <c r="H286" s="2"/>
    </row>
    <row r="287" spans="6:8" x14ac:dyDescent="0.2">
      <c r="F287" s="2"/>
      <c r="G287" s="2"/>
      <c r="H287" s="2"/>
    </row>
    <row r="288" spans="6:8" x14ac:dyDescent="0.2">
      <c r="F288" s="16"/>
      <c r="G288" s="16"/>
      <c r="H288" s="16"/>
    </row>
    <row r="289" spans="6:8" x14ac:dyDescent="0.2">
      <c r="F289" s="2"/>
      <c r="G289" s="2"/>
      <c r="H289" s="2"/>
    </row>
    <row r="290" spans="6:8" x14ac:dyDescent="0.2">
      <c r="F290" s="2"/>
      <c r="G290" s="2"/>
      <c r="H290" s="2"/>
    </row>
    <row r="291" spans="6:8" x14ac:dyDescent="0.2">
      <c r="F291" s="2"/>
      <c r="G291" s="2"/>
      <c r="H291" s="2"/>
    </row>
    <row r="292" spans="6:8" x14ac:dyDescent="0.2">
      <c r="F292" s="2"/>
      <c r="G292" s="2"/>
      <c r="H292" s="2"/>
    </row>
    <row r="293" spans="6:8" x14ac:dyDescent="0.2">
      <c r="F293" s="2"/>
      <c r="G293" s="2"/>
      <c r="H293" s="2"/>
    </row>
    <row r="294" spans="6:8" x14ac:dyDescent="0.2">
      <c r="F294" s="2"/>
      <c r="G294" s="2"/>
      <c r="H294" s="2"/>
    </row>
    <row r="295" spans="6:8" x14ac:dyDescent="0.2">
      <c r="F295" s="16"/>
      <c r="G295" s="16"/>
      <c r="H295" s="16"/>
    </row>
    <row r="296" spans="6:8" x14ac:dyDescent="0.2">
      <c r="F296" s="2"/>
      <c r="G296" s="2"/>
      <c r="H296" s="2"/>
    </row>
    <row r="297" spans="6:8" x14ac:dyDescent="0.2">
      <c r="F297" s="2"/>
      <c r="G297" s="2"/>
      <c r="H297" s="2"/>
    </row>
    <row r="298" spans="6:8" x14ac:dyDescent="0.2">
      <c r="F298" s="2"/>
      <c r="G298" s="2"/>
      <c r="H298" s="2"/>
    </row>
    <row r="299" spans="6:8" x14ac:dyDescent="0.2">
      <c r="F299" s="2"/>
      <c r="G299" s="2"/>
      <c r="H299" s="2"/>
    </row>
    <row r="300" spans="6:8" x14ac:dyDescent="0.2">
      <c r="F300" s="2"/>
      <c r="G300" s="2"/>
      <c r="H300" s="2"/>
    </row>
    <row r="301" spans="6:8" x14ac:dyDescent="0.2">
      <c r="F301" s="2"/>
      <c r="G301" s="2"/>
      <c r="H301" s="2"/>
    </row>
    <row r="302" spans="6:8" x14ac:dyDescent="0.2">
      <c r="F302" s="16"/>
      <c r="G302" s="16"/>
      <c r="H302" s="16"/>
    </row>
    <row r="303" spans="6:8" x14ac:dyDescent="0.2">
      <c r="F303" s="2"/>
      <c r="G303" s="2"/>
      <c r="H303" s="2"/>
    </row>
    <row r="305" spans="6:8" x14ac:dyDescent="0.2">
      <c r="F305" s="5"/>
      <c r="G305" s="5"/>
      <c r="H305" s="5"/>
    </row>
    <row r="307" spans="6:8" x14ac:dyDescent="0.2">
      <c r="F307" s="1"/>
      <c r="G307" s="1"/>
      <c r="H307" s="1"/>
    </row>
    <row r="308" spans="6:8" x14ac:dyDescent="0.2">
      <c r="F308" s="2"/>
      <c r="G308" s="2"/>
      <c r="H308" s="2"/>
    </row>
    <row r="309" spans="6:8" x14ac:dyDescent="0.2">
      <c r="F309" s="2"/>
      <c r="G309" s="2"/>
      <c r="H309" s="2"/>
    </row>
    <row r="310" spans="6:8" x14ac:dyDescent="0.2">
      <c r="F310" s="2"/>
      <c r="G310" s="2"/>
      <c r="H310" s="2"/>
    </row>
    <row r="311" spans="6:8" x14ac:dyDescent="0.2">
      <c r="F311" s="2"/>
      <c r="G311" s="2"/>
      <c r="H311" s="2"/>
    </row>
    <row r="312" spans="6:8" x14ac:dyDescent="0.2">
      <c r="F312" s="2"/>
      <c r="G312" s="2"/>
      <c r="H312" s="2"/>
    </row>
    <row r="313" spans="6:8" x14ac:dyDescent="0.2">
      <c r="F313" s="2"/>
      <c r="G313" s="2"/>
      <c r="H313" s="2"/>
    </row>
    <row r="314" spans="6:8" x14ac:dyDescent="0.2">
      <c r="F314" s="2"/>
      <c r="G314" s="2"/>
      <c r="H314" s="2"/>
    </row>
    <row r="315" spans="6:8" x14ac:dyDescent="0.2">
      <c r="F315" s="2"/>
      <c r="G315" s="2"/>
      <c r="H315" s="2"/>
    </row>
    <row r="316" spans="6:8" x14ac:dyDescent="0.2">
      <c r="F316" s="2"/>
      <c r="G316" s="2"/>
      <c r="H316" s="2"/>
    </row>
    <row r="317" spans="6:8" x14ac:dyDescent="0.2">
      <c r="F317" s="2"/>
      <c r="G317" s="2"/>
      <c r="H317" s="2"/>
    </row>
    <row r="318" spans="6:8" x14ac:dyDescent="0.2">
      <c r="F318" s="16"/>
      <c r="G318" s="16"/>
      <c r="H318" s="16"/>
    </row>
    <row r="319" spans="6:8" x14ac:dyDescent="0.2">
      <c r="F319" s="2"/>
      <c r="G319" s="2"/>
      <c r="H319" s="2"/>
    </row>
    <row r="320" spans="6:8" x14ac:dyDescent="0.2">
      <c r="F320" s="2"/>
      <c r="G320" s="2"/>
      <c r="H320" s="2"/>
    </row>
    <row r="321" spans="6:14" x14ac:dyDescent="0.2">
      <c r="F321" s="2"/>
      <c r="G321" s="2"/>
      <c r="H321" s="2"/>
    </row>
    <row r="322" spans="6:14" x14ac:dyDescent="0.2">
      <c r="F322" s="2"/>
      <c r="G322" s="2"/>
      <c r="H322" s="2"/>
    </row>
    <row r="323" spans="6:14" x14ac:dyDescent="0.2">
      <c r="F323" s="2"/>
      <c r="G323" s="2"/>
      <c r="H323" s="2"/>
    </row>
    <row r="324" spans="6:14" x14ac:dyDescent="0.2">
      <c r="F324" s="2"/>
      <c r="G324" s="2"/>
      <c r="H324" s="2"/>
    </row>
    <row r="325" spans="6:14" x14ac:dyDescent="0.2">
      <c r="F325" s="16"/>
      <c r="G325" s="16"/>
      <c r="H325" s="16"/>
    </row>
    <row r="326" spans="6:14" x14ac:dyDescent="0.2">
      <c r="F326" s="2"/>
      <c r="G326" s="2"/>
      <c r="H326" s="2"/>
    </row>
    <row r="327" spans="6:14" x14ac:dyDescent="0.2">
      <c r="F327" s="2"/>
      <c r="G327" s="2"/>
      <c r="H327" s="2"/>
    </row>
    <row r="328" spans="6:14" x14ac:dyDescent="0.2">
      <c r="F328" s="2"/>
      <c r="G328" s="2"/>
      <c r="H328" s="2"/>
    </row>
    <row r="329" spans="6:14" x14ac:dyDescent="0.2">
      <c r="F329" s="2"/>
      <c r="G329" s="2"/>
      <c r="H329" s="2"/>
    </row>
    <row r="330" spans="6:14" x14ac:dyDescent="0.2">
      <c r="F330" s="2"/>
      <c r="G330" s="2"/>
      <c r="H330" s="2"/>
    </row>
    <row r="331" spans="6:14" x14ac:dyDescent="0.2">
      <c r="F331" s="2"/>
      <c r="G331" s="2"/>
      <c r="H331" s="2"/>
    </row>
    <row r="332" spans="6:14" x14ac:dyDescent="0.2">
      <c r="F332" s="16"/>
      <c r="G332" s="16"/>
      <c r="H332" s="16"/>
    </row>
    <row r="333" spans="6:14" x14ac:dyDescent="0.2">
      <c r="F333" s="2"/>
      <c r="G333" s="2"/>
      <c r="H333" s="2"/>
    </row>
    <row r="334" spans="6:14" x14ac:dyDescent="0.2">
      <c r="I334" s="12"/>
      <c r="J334" s="12"/>
      <c r="K334" s="12"/>
      <c r="L334" s="12"/>
      <c r="M334" s="12"/>
      <c r="N334" s="12"/>
    </row>
    <row r="336" spans="6:14" x14ac:dyDescent="0.2">
      <c r="I336" s="72"/>
      <c r="J336" s="72"/>
      <c r="K336" s="72"/>
      <c r="L336" s="72"/>
      <c r="M336" s="72"/>
      <c r="N336" s="72"/>
    </row>
    <row r="337" spans="7:14" x14ac:dyDescent="0.2">
      <c r="I337" s="20"/>
      <c r="J337" s="20"/>
      <c r="K337" s="20"/>
      <c r="L337" s="20"/>
      <c r="M337" s="20"/>
      <c r="N337" s="20"/>
    </row>
    <row r="338" spans="7:14" x14ac:dyDescent="0.2">
      <c r="G338" s="1"/>
      <c r="H338" s="1"/>
    </row>
    <row r="339" spans="7:14" x14ac:dyDescent="0.2">
      <c r="G339" s="1"/>
      <c r="H339" s="1"/>
    </row>
    <row r="340" spans="7:14" x14ac:dyDescent="0.2">
      <c r="G340" s="1"/>
      <c r="H340" s="1"/>
    </row>
  </sheetData>
  <mergeCells count="6">
    <mergeCell ref="I336:J336"/>
    <mergeCell ref="K336:L336"/>
    <mergeCell ref="M336:N336"/>
    <mergeCell ref="I7:J7"/>
    <mergeCell ref="K7:L7"/>
    <mergeCell ref="M7:N7"/>
  </mergeCells>
  <phoneticPr fontId="0" type="noConversion"/>
  <pageMargins left="0.75" right="0.75" top="1" bottom="1" header="0.5" footer="0.5"/>
  <pageSetup scale="62" fitToHeight="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3:O340"/>
  <sheetViews>
    <sheetView topLeftCell="A307" zoomScaleNormal="100" workbookViewId="0">
      <selection activeCell="B4" sqref="B4"/>
    </sheetView>
  </sheetViews>
  <sheetFormatPr defaultRowHeight="12.75" x14ac:dyDescent="0.2"/>
  <cols>
    <col min="2" max="2" width="16.28515625" customWidth="1"/>
    <col min="3" max="3" width="7.42578125" style="30" customWidth="1"/>
    <col min="4" max="4" width="11.7109375" bestFit="1" customWidth="1"/>
    <col min="5" max="5" width="7.5703125" style="16" bestFit="1" customWidth="1"/>
    <col min="6" max="6" width="5.85546875" bestFit="1" customWidth="1"/>
    <col min="7" max="7" width="10.7109375" bestFit="1" customWidth="1"/>
    <col min="8" max="8" width="5.42578125" bestFit="1" customWidth="1"/>
    <col min="9" max="11" width="11.28515625" style="10" bestFit="1" customWidth="1"/>
    <col min="12" max="14" width="10.28515625" style="10" bestFit="1" customWidth="1"/>
    <col min="15" max="15" width="11.28515625" bestFit="1" customWidth="1"/>
  </cols>
  <sheetData>
    <row r="3" spans="2:15" x14ac:dyDescent="0.2">
      <c r="B3" s="1" t="s">
        <v>55</v>
      </c>
    </row>
    <row r="6" spans="2:15" s="5" customFormat="1" x14ac:dyDescent="0.2">
      <c r="B6" s="4" t="s">
        <v>34</v>
      </c>
      <c r="C6" s="40" t="s">
        <v>2</v>
      </c>
      <c r="D6" s="5" t="s">
        <v>2</v>
      </c>
      <c r="E6" s="17"/>
      <c r="I6" s="11"/>
      <c r="J6" s="11"/>
      <c r="K6" s="11"/>
      <c r="L6" s="11"/>
      <c r="M6" s="11"/>
      <c r="N6" s="11"/>
    </row>
    <row r="7" spans="2:15" x14ac:dyDescent="0.2">
      <c r="I7" s="72" t="s">
        <v>157</v>
      </c>
      <c r="J7" s="72"/>
      <c r="K7" s="72" t="s">
        <v>158</v>
      </c>
      <c r="L7" s="72"/>
      <c r="M7" s="72" t="s">
        <v>159</v>
      </c>
      <c r="N7" s="72"/>
    </row>
    <row r="8" spans="2:15" x14ac:dyDescent="0.2">
      <c r="B8" s="1" t="s">
        <v>6</v>
      </c>
      <c r="C8" s="41" t="s">
        <v>165</v>
      </c>
      <c r="D8" s="1" t="s">
        <v>5</v>
      </c>
      <c r="E8" s="18" t="s">
        <v>129</v>
      </c>
      <c r="F8" s="19" t="s">
        <v>54</v>
      </c>
      <c r="G8" s="19" t="s">
        <v>155</v>
      </c>
      <c r="H8" s="19" t="s">
        <v>156</v>
      </c>
      <c r="I8" s="19" t="s">
        <v>130</v>
      </c>
      <c r="J8" s="19" t="s">
        <v>131</v>
      </c>
      <c r="K8" s="19" t="s">
        <v>130</v>
      </c>
      <c r="L8" s="19" t="s">
        <v>131</v>
      </c>
      <c r="M8" s="19" t="s">
        <v>130</v>
      </c>
      <c r="N8" s="19" t="s">
        <v>131</v>
      </c>
    </row>
    <row r="9" spans="2:15" x14ac:dyDescent="0.2">
      <c r="B9" s="1" t="s">
        <v>0</v>
      </c>
      <c r="C9" s="30">
        <v>2</v>
      </c>
      <c r="D9" s="2">
        <f>SUM(C9*Contractor*Hours)</f>
        <v>665600</v>
      </c>
      <c r="F9" s="2"/>
      <c r="G9" s="2"/>
      <c r="H9" s="2"/>
    </row>
    <row r="10" spans="2:15" x14ac:dyDescent="0.2">
      <c r="B10" s="1" t="s">
        <v>1</v>
      </c>
      <c r="C10" s="30">
        <v>0</v>
      </c>
      <c r="D10" s="2">
        <f>SUM(C10*Consultant*Hours)</f>
        <v>0</v>
      </c>
      <c r="F10" s="2"/>
      <c r="G10" s="2"/>
      <c r="H10" s="2"/>
    </row>
    <row r="11" spans="2:15" x14ac:dyDescent="0.2">
      <c r="B11" s="1" t="s">
        <v>12</v>
      </c>
      <c r="C11" s="30">
        <v>56</v>
      </c>
      <c r="D11" s="2">
        <f>SUM(C11*Employee*Hours)</f>
        <v>7217392</v>
      </c>
      <c r="F11" s="2"/>
      <c r="G11" s="2"/>
      <c r="H11" s="2"/>
    </row>
    <row r="12" spans="2:15" x14ac:dyDescent="0.2">
      <c r="B12" s="1" t="s">
        <v>7</v>
      </c>
      <c r="C12" s="41">
        <f>SUM(C9:C11)</f>
        <v>58</v>
      </c>
      <c r="D12" s="8">
        <f>SUM(D9:D11)</f>
        <v>7882992</v>
      </c>
      <c r="F12" s="8"/>
      <c r="G12" s="8"/>
      <c r="H12" s="8"/>
    </row>
    <row r="13" spans="2:15" x14ac:dyDescent="0.2">
      <c r="B13" s="1"/>
      <c r="D13" s="2"/>
      <c r="F13" s="2"/>
      <c r="G13" s="2"/>
      <c r="H13" s="2"/>
    </row>
    <row r="14" spans="2:15" x14ac:dyDescent="0.2">
      <c r="B14" s="1" t="s">
        <v>128</v>
      </c>
      <c r="D14" s="2"/>
      <c r="F14" s="2"/>
      <c r="G14" s="2"/>
      <c r="H14" s="2"/>
    </row>
    <row r="15" spans="2:15" x14ac:dyDescent="0.2">
      <c r="B15" s="1" t="s">
        <v>3</v>
      </c>
      <c r="C15" s="30">
        <v>0</v>
      </c>
      <c r="D15" s="2">
        <f>SUM(C15*Contractor*Hours)</f>
        <v>0</v>
      </c>
      <c r="F15" s="2"/>
      <c r="G15" s="2"/>
      <c r="H15" s="2"/>
      <c r="O15" t="s">
        <v>77</v>
      </c>
    </row>
    <row r="16" spans="2:15" x14ac:dyDescent="0.2">
      <c r="B16" s="1" t="s">
        <v>1</v>
      </c>
      <c r="C16" s="30">
        <v>0</v>
      </c>
      <c r="D16" s="2">
        <f>SUM(C16*Consultant*Hours)</f>
        <v>0</v>
      </c>
      <c r="F16" s="2"/>
      <c r="G16" s="2"/>
      <c r="H16" s="2"/>
      <c r="O16" t="s">
        <v>78</v>
      </c>
    </row>
    <row r="17" spans="2:15" x14ac:dyDescent="0.2">
      <c r="B17" s="1" t="s">
        <v>12</v>
      </c>
      <c r="C17" s="30">
        <f>56-4-3-5-10-4-5</f>
        <v>25</v>
      </c>
      <c r="D17" s="2">
        <f>SUM(C17*Employee*Hours)</f>
        <v>3222050</v>
      </c>
      <c r="F17" s="2"/>
      <c r="G17" s="2"/>
      <c r="H17" s="2"/>
      <c r="O17" t="s">
        <v>79</v>
      </c>
    </row>
    <row r="18" spans="2:15" x14ac:dyDescent="0.2">
      <c r="B18" s="1" t="s">
        <v>8</v>
      </c>
      <c r="C18" s="30">
        <f>SUM(C15:C17)</f>
        <v>25</v>
      </c>
      <c r="D18" s="2">
        <f>SUM(D15:D17)</f>
        <v>3222050</v>
      </c>
      <c r="F18" s="2"/>
      <c r="G18" s="2"/>
      <c r="H18" s="2"/>
      <c r="O18" t="s">
        <v>80</v>
      </c>
    </row>
    <row r="19" spans="2:15" x14ac:dyDescent="0.2">
      <c r="B19" s="1" t="s">
        <v>17</v>
      </c>
      <c r="C19" s="30">
        <f>SUM($C$12-C18)</f>
        <v>33</v>
      </c>
      <c r="D19" s="2">
        <f>SUM($D$12-D18)</f>
        <v>4660942</v>
      </c>
      <c r="E19" s="16">
        <v>0.8</v>
      </c>
      <c r="F19" s="16">
        <v>0.6</v>
      </c>
      <c r="G19" s="16">
        <v>0.2</v>
      </c>
      <c r="H19" s="16">
        <v>0.2</v>
      </c>
      <c r="I19" s="10">
        <f>F19*$D19*$E19</f>
        <v>2237252.1599999997</v>
      </c>
      <c r="J19" s="10">
        <f>($D19*F19)-I19</f>
        <v>559313.04</v>
      </c>
      <c r="K19" s="10">
        <f>G19*$D19*$E19</f>
        <v>745750.72000000009</v>
      </c>
      <c r="L19" s="10">
        <f>($D19*G19)-K19</f>
        <v>186437.67999999993</v>
      </c>
      <c r="M19" s="10">
        <f>H19*$D19*$E19</f>
        <v>745750.72000000009</v>
      </c>
      <c r="N19" s="10">
        <f>($D19*H19)-M19</f>
        <v>186437.67999999993</v>
      </c>
      <c r="O19" t="s">
        <v>81</v>
      </c>
    </row>
    <row r="20" spans="2:15" x14ac:dyDescent="0.2">
      <c r="B20" s="1"/>
      <c r="D20" s="2"/>
      <c r="F20" s="2"/>
      <c r="G20" s="2"/>
      <c r="H20" s="2"/>
      <c r="O20" t="s">
        <v>82</v>
      </c>
    </row>
    <row r="21" spans="2:15" x14ac:dyDescent="0.2">
      <c r="B21" s="1" t="s">
        <v>114</v>
      </c>
      <c r="D21" s="2"/>
      <c r="F21" s="2"/>
      <c r="G21" s="2"/>
      <c r="H21" s="2"/>
    </row>
    <row r="22" spans="2:15" x14ac:dyDescent="0.2">
      <c r="B22" s="1" t="s">
        <v>3</v>
      </c>
      <c r="C22" s="30">
        <v>0</v>
      </c>
      <c r="D22" s="2">
        <f>SUM(C22*Contractor*Hours)</f>
        <v>0</v>
      </c>
      <c r="F22" s="2"/>
      <c r="G22" s="2"/>
      <c r="H22" s="2"/>
      <c r="O22" t="s">
        <v>77</v>
      </c>
    </row>
    <row r="23" spans="2:15" x14ac:dyDescent="0.2">
      <c r="B23" s="1" t="s">
        <v>1</v>
      </c>
      <c r="C23" s="30">
        <v>0</v>
      </c>
      <c r="D23" s="2">
        <f>SUM(C23*Consultant*Hours)</f>
        <v>0</v>
      </c>
      <c r="F23" s="2"/>
      <c r="G23" s="2"/>
      <c r="H23" s="2"/>
      <c r="O23" t="s">
        <v>78</v>
      </c>
    </row>
    <row r="24" spans="2:15" x14ac:dyDescent="0.2">
      <c r="B24" s="1" t="s">
        <v>12</v>
      </c>
      <c r="C24" s="30">
        <f>56-4-3-5-5-5</f>
        <v>34</v>
      </c>
      <c r="D24" s="2">
        <f>SUM(C24*Employee*Hours)</f>
        <v>4381988</v>
      </c>
      <c r="F24" s="2"/>
      <c r="G24" s="2"/>
      <c r="H24" s="2"/>
      <c r="O24" t="s">
        <v>79</v>
      </c>
    </row>
    <row r="25" spans="2:15" x14ac:dyDescent="0.2">
      <c r="B25" s="1" t="s">
        <v>8</v>
      </c>
      <c r="C25" s="30">
        <f>SUM(C22:C24)</f>
        <v>34</v>
      </c>
      <c r="D25" s="2">
        <f>SUM(D22:D24)</f>
        <v>4381988</v>
      </c>
      <c r="E25" s="18"/>
      <c r="F25" s="2"/>
      <c r="G25" s="2"/>
      <c r="H25" s="2"/>
      <c r="I25" s="12"/>
      <c r="J25" s="12"/>
      <c r="K25" s="12"/>
      <c r="L25" s="12"/>
      <c r="M25" s="12"/>
      <c r="N25" s="12"/>
      <c r="O25" t="s">
        <v>81</v>
      </c>
    </row>
    <row r="26" spans="2:15" x14ac:dyDescent="0.2">
      <c r="B26" s="1" t="s">
        <v>17</v>
      </c>
      <c r="C26" s="30">
        <f>SUM($C$12-C25)</f>
        <v>24</v>
      </c>
      <c r="D26" s="2">
        <f>SUM($D$12-D25)</f>
        <v>3501004</v>
      </c>
      <c r="E26" s="16">
        <v>0.8</v>
      </c>
      <c r="F26" s="16">
        <v>0.6</v>
      </c>
      <c r="G26" s="16">
        <v>0.2</v>
      </c>
      <c r="H26" s="16">
        <v>0.2</v>
      </c>
      <c r="I26" s="10">
        <f>F26*$D26*$E26</f>
        <v>1680481.92</v>
      </c>
      <c r="J26" s="10">
        <f>($D26*F26)-I26</f>
        <v>420120.48</v>
      </c>
      <c r="K26" s="10">
        <f>G26*$D26*$E26</f>
        <v>560160.64</v>
      </c>
      <c r="L26" s="10">
        <f>($D26*G26)-K26</f>
        <v>140040.16000000003</v>
      </c>
      <c r="M26" s="10">
        <f>H26*$D26*$E26</f>
        <v>560160.64</v>
      </c>
      <c r="N26" s="10">
        <f>($D26*H26)-M26</f>
        <v>140040.16000000003</v>
      </c>
      <c r="O26" t="s">
        <v>82</v>
      </c>
    </row>
    <row r="27" spans="2:15" x14ac:dyDescent="0.2">
      <c r="B27" s="1"/>
      <c r="D27" s="2"/>
      <c r="F27" s="2"/>
      <c r="G27" s="2"/>
      <c r="H27" s="2"/>
    </row>
    <row r="28" spans="2:15" x14ac:dyDescent="0.2">
      <c r="B28" s="1" t="s">
        <v>113</v>
      </c>
      <c r="D28" s="2"/>
      <c r="F28" s="2"/>
      <c r="G28" s="2"/>
      <c r="H28" s="2"/>
    </row>
    <row r="29" spans="2:15" x14ac:dyDescent="0.2">
      <c r="B29" s="1" t="s">
        <v>0</v>
      </c>
      <c r="C29" s="30">
        <v>0</v>
      </c>
      <c r="D29" s="2">
        <f>SUM(C29*Contractor*Hours)</f>
        <v>0</v>
      </c>
      <c r="F29" s="2"/>
      <c r="G29" s="2"/>
      <c r="H29" s="2"/>
      <c r="O29" t="s">
        <v>77</v>
      </c>
    </row>
    <row r="30" spans="2:15" x14ac:dyDescent="0.2">
      <c r="B30" s="1" t="s">
        <v>1</v>
      </c>
      <c r="C30" s="30">
        <v>0</v>
      </c>
      <c r="D30" s="2">
        <f>SUM(C30*Consultant*Hours)</f>
        <v>0</v>
      </c>
      <c r="F30" s="2"/>
      <c r="G30" s="2"/>
      <c r="H30" s="2"/>
      <c r="O30" t="s">
        <v>81</v>
      </c>
    </row>
    <row r="31" spans="2:15" x14ac:dyDescent="0.2">
      <c r="B31" s="1" t="s">
        <v>12</v>
      </c>
      <c r="C31" s="30">
        <f>56-4-4-5</f>
        <v>43</v>
      </c>
      <c r="D31" s="2">
        <f>SUM(C31*Employee*Hours)</f>
        <v>5541926</v>
      </c>
      <c r="F31" s="2"/>
      <c r="G31" s="2"/>
      <c r="H31" s="2"/>
      <c r="O31" t="s">
        <v>82</v>
      </c>
    </row>
    <row r="32" spans="2:15" x14ac:dyDescent="0.2">
      <c r="B32" s="1" t="s">
        <v>8</v>
      </c>
      <c r="C32" s="30">
        <f>SUM(C29:C31)</f>
        <v>43</v>
      </c>
      <c r="D32" s="2">
        <f>SUM(D29:D31)</f>
        <v>5541926</v>
      </c>
      <c r="E32" s="18"/>
      <c r="F32" s="2"/>
      <c r="G32" s="2"/>
      <c r="H32" s="2"/>
      <c r="I32" s="12"/>
      <c r="J32" s="12"/>
      <c r="K32" s="12"/>
      <c r="L32" s="12"/>
      <c r="M32" s="12"/>
      <c r="N32" s="12"/>
    </row>
    <row r="33" spans="2:15" x14ac:dyDescent="0.2">
      <c r="B33" s="1" t="s">
        <v>17</v>
      </c>
      <c r="C33" s="30">
        <f>SUM($C$12-C32)</f>
        <v>15</v>
      </c>
      <c r="D33" s="2">
        <f>SUM($D$12-D32)</f>
        <v>2341066</v>
      </c>
      <c r="E33" s="16">
        <v>0.5</v>
      </c>
      <c r="F33" s="16">
        <v>0.6</v>
      </c>
      <c r="G33" s="16">
        <v>0.2</v>
      </c>
      <c r="H33" s="16">
        <v>0.2</v>
      </c>
      <c r="I33" s="10">
        <f>F33*$D33*$E33</f>
        <v>702319.79999999993</v>
      </c>
      <c r="J33" s="10">
        <f>($D33*F33)-I33</f>
        <v>702319.79999999993</v>
      </c>
      <c r="K33" s="10">
        <f>G33*$D33*$E33</f>
        <v>234106.6</v>
      </c>
      <c r="L33" s="10">
        <f>($D33*G33)-K33</f>
        <v>234106.6</v>
      </c>
      <c r="M33" s="10">
        <f>H33*$D33*$E33</f>
        <v>234106.6</v>
      </c>
      <c r="N33" s="10">
        <f>($D33*H33)-M33</f>
        <v>234106.6</v>
      </c>
    </row>
    <row r="34" spans="2:15" x14ac:dyDescent="0.2">
      <c r="B34" s="1"/>
      <c r="D34" s="2"/>
      <c r="F34" s="2"/>
      <c r="G34" s="2"/>
      <c r="H34" s="2"/>
    </row>
    <row r="36" spans="2:15" s="5" customFormat="1" x14ac:dyDescent="0.2">
      <c r="B36" s="4" t="s">
        <v>39</v>
      </c>
      <c r="C36" s="40" t="s">
        <v>2</v>
      </c>
      <c r="D36" s="5" t="s">
        <v>2</v>
      </c>
      <c r="E36" s="17"/>
      <c r="I36" s="11"/>
      <c r="J36" s="11"/>
      <c r="K36" s="11"/>
      <c r="L36" s="11"/>
      <c r="M36" s="11"/>
      <c r="N36" s="11"/>
    </row>
    <row r="38" spans="2:15" x14ac:dyDescent="0.2">
      <c r="B38" s="1" t="s">
        <v>6</v>
      </c>
      <c r="C38" s="41" t="s">
        <v>165</v>
      </c>
      <c r="D38" s="1" t="s">
        <v>5</v>
      </c>
      <c r="E38" s="18"/>
      <c r="F38" s="1"/>
      <c r="G38" s="1"/>
      <c r="H38" s="1"/>
      <c r="I38" s="12"/>
      <c r="J38" s="12"/>
      <c r="K38" s="12"/>
      <c r="L38" s="12"/>
      <c r="M38" s="12"/>
      <c r="N38" s="12"/>
    </row>
    <row r="39" spans="2:15" x14ac:dyDescent="0.2">
      <c r="B39" s="1" t="s">
        <v>0</v>
      </c>
      <c r="C39" s="30">
        <v>0</v>
      </c>
      <c r="D39" s="2">
        <f>SUM(C39*Contractor*Hours)</f>
        <v>0</v>
      </c>
      <c r="F39" s="2"/>
      <c r="G39" s="2"/>
      <c r="H39" s="2"/>
    </row>
    <row r="40" spans="2:15" x14ac:dyDescent="0.2">
      <c r="B40" s="1" t="s">
        <v>1</v>
      </c>
      <c r="C40" s="30">
        <v>0</v>
      </c>
      <c r="D40" s="2">
        <f>SUM(C40*Consultant*Hours)</f>
        <v>0</v>
      </c>
      <c r="F40" s="2"/>
      <c r="G40" s="2"/>
      <c r="H40" s="2"/>
    </row>
    <row r="41" spans="2:15" x14ac:dyDescent="0.2">
      <c r="B41" s="1" t="s">
        <v>12</v>
      </c>
      <c r="C41" s="30">
        <v>27</v>
      </c>
      <c r="D41" s="2">
        <f>SUM(C41*Employee*Hours)</f>
        <v>3479814</v>
      </c>
      <c r="F41" s="2"/>
      <c r="G41" s="2"/>
      <c r="H41" s="2"/>
    </row>
    <row r="42" spans="2:15" x14ac:dyDescent="0.2">
      <c r="B42" s="1" t="s">
        <v>7</v>
      </c>
      <c r="C42" s="30">
        <f>SUM(C39:C41)</f>
        <v>27</v>
      </c>
      <c r="D42" s="2">
        <f>SUM(D39:D41)</f>
        <v>3479814</v>
      </c>
      <c r="F42" s="2"/>
      <c r="G42" s="2"/>
      <c r="H42" s="2"/>
    </row>
    <row r="43" spans="2:15" x14ac:dyDescent="0.2">
      <c r="B43" s="1"/>
      <c r="D43" s="2"/>
      <c r="F43" s="2"/>
      <c r="G43" s="2"/>
      <c r="H43" s="2"/>
    </row>
    <row r="44" spans="2:15" x14ac:dyDescent="0.2">
      <c r="B44" s="1" t="s">
        <v>128</v>
      </c>
      <c r="D44" s="2"/>
      <c r="F44" s="2"/>
      <c r="G44" s="2"/>
      <c r="H44" s="2"/>
    </row>
    <row r="45" spans="2:15" x14ac:dyDescent="0.2">
      <c r="B45" s="1" t="s">
        <v>3</v>
      </c>
      <c r="C45" s="30">
        <v>0</v>
      </c>
      <c r="D45" s="2">
        <f>SUM(C45*Contractor*Hours)</f>
        <v>0</v>
      </c>
      <c r="F45" s="2"/>
      <c r="G45" s="2"/>
      <c r="H45" s="2"/>
    </row>
    <row r="46" spans="2:15" x14ac:dyDescent="0.2">
      <c r="B46" s="1" t="s">
        <v>1</v>
      </c>
      <c r="C46" s="30">
        <v>0</v>
      </c>
      <c r="D46" s="2">
        <f>SUM(C46*Consultant*Hours)</f>
        <v>0</v>
      </c>
      <c r="F46" s="2"/>
      <c r="G46" s="2"/>
      <c r="H46" s="2"/>
      <c r="O46" t="s">
        <v>84</v>
      </c>
    </row>
    <row r="47" spans="2:15" x14ac:dyDescent="0.2">
      <c r="B47" s="1" t="s">
        <v>12</v>
      </c>
      <c r="C47" s="30">
        <v>0</v>
      </c>
      <c r="D47" s="2">
        <f>SUM(C47*Employee*Hours)</f>
        <v>0</v>
      </c>
      <c r="F47" s="2"/>
      <c r="G47" s="2"/>
      <c r="H47" s="2"/>
    </row>
    <row r="48" spans="2:15" x14ac:dyDescent="0.2">
      <c r="B48" s="1" t="s">
        <v>8</v>
      </c>
      <c r="C48" s="30">
        <f>SUM(C45:C47)</f>
        <v>0</v>
      </c>
      <c r="D48" s="2">
        <f>SUM(D45:D47)</f>
        <v>0</v>
      </c>
      <c r="E48" s="18"/>
      <c r="F48" s="2"/>
      <c r="G48" s="2"/>
      <c r="H48" s="2"/>
      <c r="I48" s="12"/>
      <c r="J48" s="12"/>
      <c r="K48" s="12"/>
      <c r="L48" s="12"/>
      <c r="M48" s="12"/>
      <c r="N48" s="12"/>
    </row>
    <row r="49" spans="2:15" x14ac:dyDescent="0.2">
      <c r="B49" s="1" t="s">
        <v>17</v>
      </c>
      <c r="C49" s="30">
        <f>SUM($C$42-C48)</f>
        <v>27</v>
      </c>
      <c r="D49" s="2">
        <f>SUM($D$42-D48)</f>
        <v>3479814</v>
      </c>
      <c r="E49" s="16">
        <v>0.8</v>
      </c>
      <c r="F49" s="16">
        <v>0.7</v>
      </c>
      <c r="G49" s="16">
        <v>0.15</v>
      </c>
      <c r="H49" s="16">
        <v>0.15</v>
      </c>
      <c r="I49" s="10">
        <f>F49*$D49*$E49</f>
        <v>1948695.8399999999</v>
      </c>
      <c r="J49" s="10">
        <f>($D49*F49)-I49</f>
        <v>487173.95999999996</v>
      </c>
      <c r="K49" s="10">
        <f>G49*$D49*$E49</f>
        <v>417577.68</v>
      </c>
      <c r="L49" s="10">
        <f>($D49*G49)-K49</f>
        <v>104394.41999999998</v>
      </c>
      <c r="M49" s="10">
        <f>H49*$D49*$E49</f>
        <v>417577.68</v>
      </c>
      <c r="N49" s="10">
        <f>($D49*H49)-M49</f>
        <v>104394.41999999998</v>
      </c>
    </row>
    <row r="50" spans="2:15" x14ac:dyDescent="0.2">
      <c r="B50" s="1"/>
      <c r="D50" s="2"/>
      <c r="F50" s="2"/>
      <c r="G50" s="2"/>
      <c r="H50" s="2"/>
    </row>
    <row r="51" spans="2:15" x14ac:dyDescent="0.2">
      <c r="B51" s="1" t="s">
        <v>114</v>
      </c>
      <c r="D51" s="2"/>
      <c r="F51" s="2"/>
      <c r="G51" s="2"/>
      <c r="H51" s="2"/>
    </row>
    <row r="52" spans="2:15" x14ac:dyDescent="0.2">
      <c r="B52" s="1" t="s">
        <v>3</v>
      </c>
      <c r="C52" s="30">
        <v>0</v>
      </c>
      <c r="D52" s="2">
        <f>SUM(C52*Contractor*Hours)</f>
        <v>0</v>
      </c>
      <c r="F52" s="2"/>
      <c r="G52" s="2"/>
      <c r="H52" s="2"/>
    </row>
    <row r="53" spans="2:15" x14ac:dyDescent="0.2">
      <c r="B53" s="1" t="s">
        <v>1</v>
      </c>
      <c r="C53" s="30">
        <v>0</v>
      </c>
      <c r="D53" s="2">
        <f>SUM(C53*Consultant*Hours)</f>
        <v>0</v>
      </c>
      <c r="F53" s="2"/>
      <c r="G53" s="2"/>
      <c r="H53" s="2"/>
      <c r="O53" t="s">
        <v>85</v>
      </c>
    </row>
    <row r="54" spans="2:15" x14ac:dyDescent="0.2">
      <c r="B54" s="1" t="s">
        <v>12</v>
      </c>
      <c r="C54" s="30">
        <v>6</v>
      </c>
      <c r="D54" s="2">
        <f>SUM(C54*Employee*Hours)</f>
        <v>773292</v>
      </c>
      <c r="F54" s="2"/>
      <c r="G54" s="2"/>
      <c r="H54" s="2"/>
    </row>
    <row r="55" spans="2:15" x14ac:dyDescent="0.2">
      <c r="B55" s="1" t="s">
        <v>8</v>
      </c>
      <c r="C55" s="30">
        <f>SUM(C52:C54)</f>
        <v>6</v>
      </c>
      <c r="D55" s="2">
        <f>SUM(D52:D54)</f>
        <v>773292</v>
      </c>
      <c r="E55" s="18"/>
      <c r="F55" s="2"/>
      <c r="G55" s="2"/>
      <c r="H55" s="2"/>
      <c r="I55" s="12"/>
      <c r="J55" s="12"/>
      <c r="K55" s="12"/>
      <c r="L55" s="12"/>
      <c r="M55" s="12"/>
      <c r="N55" s="12"/>
    </row>
    <row r="56" spans="2:15" x14ac:dyDescent="0.2">
      <c r="B56" s="1" t="s">
        <v>17</v>
      </c>
      <c r="C56" s="30">
        <f>SUM($C$42-C55)</f>
        <v>21</v>
      </c>
      <c r="D56" s="2">
        <f>SUM($D$42-D55)</f>
        <v>2706522</v>
      </c>
      <c r="E56" s="16">
        <v>0.8</v>
      </c>
      <c r="F56" s="16">
        <v>0.7</v>
      </c>
      <c r="G56" s="16">
        <v>0.15</v>
      </c>
      <c r="H56" s="16">
        <v>0.15</v>
      </c>
      <c r="I56" s="10">
        <f>F56*$D56*$E56</f>
        <v>1515652.32</v>
      </c>
      <c r="J56" s="10">
        <f>($D56*F56)-I56</f>
        <v>378913.07999999984</v>
      </c>
      <c r="K56" s="10">
        <f>G56*$D56*$E56</f>
        <v>324782.64</v>
      </c>
      <c r="L56" s="10">
        <f>($D56*G56)-K56</f>
        <v>81195.659999999974</v>
      </c>
      <c r="M56" s="10">
        <f>H56*$D56*$E56</f>
        <v>324782.64</v>
      </c>
      <c r="N56" s="10">
        <f>($D56*H56)-M56</f>
        <v>81195.659999999974</v>
      </c>
    </row>
    <row r="57" spans="2:15" x14ac:dyDescent="0.2">
      <c r="B57" s="1"/>
      <c r="D57" s="2"/>
      <c r="F57" s="2"/>
      <c r="G57" s="2"/>
      <c r="H57" s="2"/>
    </row>
    <row r="58" spans="2:15" x14ac:dyDescent="0.2">
      <c r="B58" s="1" t="s">
        <v>113</v>
      </c>
      <c r="D58" s="2"/>
      <c r="F58" s="2"/>
      <c r="G58" s="2"/>
      <c r="H58" s="2"/>
    </row>
    <row r="59" spans="2:15" x14ac:dyDescent="0.2">
      <c r="B59" s="1" t="s">
        <v>0</v>
      </c>
      <c r="C59" s="30">
        <v>0</v>
      </c>
      <c r="D59" s="2">
        <f>SUM(C59*Contractor*Hours)</f>
        <v>0</v>
      </c>
      <c r="F59" s="2"/>
      <c r="G59" s="2"/>
      <c r="H59" s="2"/>
    </row>
    <row r="60" spans="2:15" x14ac:dyDescent="0.2">
      <c r="B60" s="1" t="s">
        <v>1</v>
      </c>
      <c r="C60" s="30">
        <v>0</v>
      </c>
      <c r="D60" s="2">
        <f>SUM(C60*Consultant*Hours)</f>
        <v>0</v>
      </c>
      <c r="F60" s="2"/>
      <c r="G60" s="2"/>
      <c r="H60" s="2"/>
      <c r="O60" t="s">
        <v>86</v>
      </c>
    </row>
    <row r="61" spans="2:15" x14ac:dyDescent="0.2">
      <c r="B61" s="1" t="s">
        <v>12</v>
      </c>
      <c r="C61" s="30">
        <v>13</v>
      </c>
      <c r="D61" s="2">
        <f>SUM(C61*Employee*Hours)</f>
        <v>1675465.9999999998</v>
      </c>
      <c r="F61" s="2"/>
      <c r="G61" s="2"/>
      <c r="H61" s="2"/>
    </row>
    <row r="62" spans="2:15" x14ac:dyDescent="0.2">
      <c r="B62" s="1" t="s">
        <v>8</v>
      </c>
      <c r="C62" s="30">
        <f>SUM(C59:C61)</f>
        <v>13</v>
      </c>
      <c r="D62" s="2">
        <f>SUM(D59:D61)</f>
        <v>1675465.9999999998</v>
      </c>
      <c r="E62" s="18"/>
      <c r="F62" s="2"/>
      <c r="G62" s="2"/>
      <c r="H62" s="2"/>
      <c r="I62" s="12"/>
      <c r="J62" s="12"/>
      <c r="K62" s="12"/>
      <c r="L62" s="12"/>
      <c r="M62" s="12"/>
      <c r="N62" s="12"/>
    </row>
    <row r="63" spans="2:15" x14ac:dyDescent="0.2">
      <c r="B63" s="1" t="s">
        <v>17</v>
      </c>
      <c r="C63" s="30">
        <f>SUM($C$42-C62)</f>
        <v>14</v>
      </c>
      <c r="D63" s="2">
        <f>SUM($D$42-D62)</f>
        <v>1804348.0000000002</v>
      </c>
      <c r="E63" s="16">
        <v>0.5</v>
      </c>
      <c r="F63" s="16">
        <v>0.7</v>
      </c>
      <c r="G63" s="16">
        <v>0.15</v>
      </c>
      <c r="H63" s="16">
        <v>0.15</v>
      </c>
      <c r="I63" s="10">
        <f>F63*$D63*$E63</f>
        <v>631521.80000000005</v>
      </c>
      <c r="J63" s="10">
        <f>($D63*F63)-I63</f>
        <v>631521.80000000005</v>
      </c>
      <c r="K63" s="10">
        <f>G63*$D63*$E63</f>
        <v>135326.1</v>
      </c>
      <c r="L63" s="10">
        <f>($D63*G63)-K63</f>
        <v>135326.1</v>
      </c>
      <c r="M63" s="10">
        <f>H63*$D63*$E63</f>
        <v>135326.1</v>
      </c>
      <c r="N63" s="10">
        <f>($D63*H63)-M63</f>
        <v>135326.1</v>
      </c>
    </row>
    <row r="65" spans="2:14" s="5" customFormat="1" x14ac:dyDescent="0.2">
      <c r="B65" s="4" t="s">
        <v>83</v>
      </c>
      <c r="C65" s="40" t="s">
        <v>2</v>
      </c>
      <c r="D65" s="5" t="s">
        <v>2</v>
      </c>
      <c r="E65" s="17"/>
      <c r="I65" s="11"/>
      <c r="J65" s="11"/>
      <c r="K65" s="11"/>
      <c r="L65" s="11"/>
      <c r="M65" s="11"/>
      <c r="N65" s="11"/>
    </row>
    <row r="67" spans="2:14" x14ac:dyDescent="0.2">
      <c r="B67" s="1" t="s">
        <v>6</v>
      </c>
      <c r="C67" s="41" t="s">
        <v>165</v>
      </c>
      <c r="D67" s="1" t="s">
        <v>5</v>
      </c>
      <c r="F67" s="1"/>
      <c r="G67" s="1"/>
      <c r="H67" s="1"/>
    </row>
    <row r="68" spans="2:14" x14ac:dyDescent="0.2">
      <c r="B68" s="1" t="s">
        <v>0</v>
      </c>
      <c r="C68" s="30">
        <v>0</v>
      </c>
      <c r="D68" s="2">
        <f>SUM(C68*Contractor*Hours)</f>
        <v>0</v>
      </c>
      <c r="E68" s="18"/>
      <c r="F68" s="2"/>
      <c r="G68" s="2"/>
      <c r="H68" s="2"/>
      <c r="I68" s="12"/>
      <c r="J68" s="12"/>
      <c r="K68" s="12"/>
      <c r="L68" s="12"/>
      <c r="M68" s="12"/>
      <c r="N68" s="12"/>
    </row>
    <row r="69" spans="2:14" x14ac:dyDescent="0.2">
      <c r="B69" s="1" t="s">
        <v>1</v>
      </c>
      <c r="C69" s="30">
        <v>0</v>
      </c>
      <c r="D69" s="2">
        <f>SUM(C69*Consultant*Hours)</f>
        <v>0</v>
      </c>
      <c r="F69" s="2"/>
      <c r="G69" s="2"/>
      <c r="H69" s="2"/>
    </row>
    <row r="70" spans="2:14" x14ac:dyDescent="0.2">
      <c r="B70" s="1" t="s">
        <v>12</v>
      </c>
      <c r="C70" s="30">
        <v>10</v>
      </c>
      <c r="D70" s="2">
        <f>SUM(C70*Employee*Hours)</f>
        <v>1288820</v>
      </c>
      <c r="F70" s="2"/>
      <c r="G70" s="2"/>
      <c r="H70" s="2"/>
    </row>
    <row r="71" spans="2:14" x14ac:dyDescent="0.2">
      <c r="B71" s="1" t="s">
        <v>7</v>
      </c>
      <c r="C71" s="30">
        <f>SUM(C68:C70)</f>
        <v>10</v>
      </c>
      <c r="D71" s="2">
        <f>SUM(D68:D70)</f>
        <v>1288820</v>
      </c>
      <c r="F71" s="2"/>
      <c r="G71" s="2"/>
      <c r="H71" s="2"/>
    </row>
    <row r="72" spans="2:14" x14ac:dyDescent="0.2">
      <c r="B72" s="1"/>
      <c r="D72" s="2"/>
      <c r="E72" s="18"/>
      <c r="F72" s="2"/>
      <c r="G72" s="2"/>
      <c r="H72" s="2"/>
      <c r="I72" s="12"/>
      <c r="J72" s="12"/>
      <c r="K72" s="12"/>
      <c r="L72" s="12"/>
      <c r="M72" s="12"/>
      <c r="N72" s="12"/>
    </row>
    <row r="73" spans="2:14" x14ac:dyDescent="0.2">
      <c r="B73" s="1" t="s">
        <v>128</v>
      </c>
      <c r="D73" s="2"/>
      <c r="F73" s="2"/>
      <c r="G73" s="2"/>
      <c r="H73" s="2"/>
    </row>
    <row r="74" spans="2:14" x14ac:dyDescent="0.2">
      <c r="B74" s="1" t="s">
        <v>3</v>
      </c>
      <c r="C74" s="30">
        <v>0</v>
      </c>
      <c r="D74" s="2">
        <f>SUM(C74*Contractor*Hours)</f>
        <v>0</v>
      </c>
      <c r="F74" s="2"/>
      <c r="G74" s="2"/>
      <c r="H74" s="2"/>
    </row>
    <row r="75" spans="2:14" x14ac:dyDescent="0.2">
      <c r="B75" s="1" t="s">
        <v>1</v>
      </c>
      <c r="C75" s="30">
        <v>0</v>
      </c>
      <c r="D75" s="2">
        <f>SUM(C75*Consultant*Hours)</f>
        <v>0</v>
      </c>
      <c r="F75" s="2"/>
      <c r="G75" s="2"/>
      <c r="H75" s="2"/>
    </row>
    <row r="76" spans="2:14" x14ac:dyDescent="0.2">
      <c r="B76" s="1" t="s">
        <v>12</v>
      </c>
      <c r="C76" s="30">
        <v>0</v>
      </c>
      <c r="D76" s="2">
        <f>SUM(C76*Employee*Hours)</f>
        <v>0</v>
      </c>
      <c r="F76" s="2"/>
      <c r="G76" s="2"/>
      <c r="H76" s="2"/>
    </row>
    <row r="77" spans="2:14" x14ac:dyDescent="0.2">
      <c r="B77" s="1" t="s">
        <v>8</v>
      </c>
      <c r="C77" s="30">
        <f>SUM(C74:C76)</f>
        <v>0</v>
      </c>
      <c r="D77" s="2">
        <f>SUM(D74:D76)</f>
        <v>0</v>
      </c>
      <c r="F77" s="2"/>
      <c r="G77" s="2"/>
      <c r="H77" s="2"/>
    </row>
    <row r="78" spans="2:14" x14ac:dyDescent="0.2">
      <c r="B78" s="1" t="s">
        <v>17</v>
      </c>
      <c r="C78" s="30">
        <f>SUM($C$71-C77)</f>
        <v>10</v>
      </c>
      <c r="D78" s="2">
        <f>SUM($D$71-D77)</f>
        <v>1288820</v>
      </c>
      <c r="E78" s="16">
        <v>0.8</v>
      </c>
      <c r="F78" s="16">
        <v>0.7</v>
      </c>
      <c r="G78" s="16">
        <v>0.15</v>
      </c>
      <c r="H78" s="16">
        <v>0.15</v>
      </c>
      <c r="I78" s="10">
        <f>F78*$D78*$E78</f>
        <v>721739.20000000007</v>
      </c>
      <c r="J78" s="10">
        <f>($D78*F78)-I78</f>
        <v>180434.79999999993</v>
      </c>
      <c r="K78" s="10">
        <f>G78*$D78*$E78</f>
        <v>154658.4</v>
      </c>
      <c r="L78" s="10">
        <f>($D78*G78)-K78</f>
        <v>38664.600000000006</v>
      </c>
      <c r="M78" s="10">
        <f>H78*$D78*$E78</f>
        <v>154658.4</v>
      </c>
      <c r="N78" s="10">
        <f>($D78*H78)-M78</f>
        <v>38664.600000000006</v>
      </c>
    </row>
    <row r="79" spans="2:14" x14ac:dyDescent="0.2">
      <c r="B79" s="1"/>
      <c r="D79" s="2"/>
      <c r="F79" s="2"/>
      <c r="G79" s="2"/>
      <c r="H79" s="2"/>
    </row>
    <row r="80" spans="2:14" x14ac:dyDescent="0.2">
      <c r="B80" s="1" t="s">
        <v>114</v>
      </c>
      <c r="D80" s="2"/>
      <c r="F80" s="2"/>
      <c r="G80" s="2"/>
      <c r="H80" s="2"/>
    </row>
    <row r="81" spans="2:14" x14ac:dyDescent="0.2">
      <c r="B81" s="1" t="s">
        <v>3</v>
      </c>
      <c r="C81" s="30">
        <v>0</v>
      </c>
      <c r="D81" s="2">
        <f>SUM(C81*Contractor*Hours)</f>
        <v>0</v>
      </c>
      <c r="F81" s="2"/>
      <c r="G81" s="2"/>
      <c r="H81" s="2"/>
    </row>
    <row r="82" spans="2:14" x14ac:dyDescent="0.2">
      <c r="B82" s="1" t="s">
        <v>1</v>
      </c>
      <c r="C82" s="30">
        <v>0</v>
      </c>
      <c r="D82" s="2">
        <f>SUM(C82*Consultant*Hours)</f>
        <v>0</v>
      </c>
      <c r="F82" s="2"/>
      <c r="G82" s="2"/>
      <c r="H82" s="2"/>
    </row>
    <row r="83" spans="2:14" x14ac:dyDescent="0.2">
      <c r="B83" s="1" t="s">
        <v>12</v>
      </c>
      <c r="C83" s="30">
        <v>2</v>
      </c>
      <c r="D83" s="2">
        <f>SUM(C83*Employee*Hours)</f>
        <v>257764</v>
      </c>
      <c r="F83" s="2"/>
      <c r="G83" s="2"/>
      <c r="H83" s="2"/>
    </row>
    <row r="84" spans="2:14" x14ac:dyDescent="0.2">
      <c r="B84" s="1" t="s">
        <v>8</v>
      </c>
      <c r="C84" s="30">
        <f>SUM(C81:C83)</f>
        <v>2</v>
      </c>
      <c r="D84" s="2">
        <f>SUM(D81:D83)</f>
        <v>257764</v>
      </c>
      <c r="F84" s="2"/>
      <c r="G84" s="2"/>
      <c r="H84" s="2"/>
    </row>
    <row r="85" spans="2:14" x14ac:dyDescent="0.2">
      <c r="B85" s="1" t="s">
        <v>17</v>
      </c>
      <c r="C85" s="30">
        <f>SUM($C$71-C84)</f>
        <v>8</v>
      </c>
      <c r="D85" s="2">
        <f>SUM($D$71-D84)</f>
        <v>1031056</v>
      </c>
      <c r="E85" s="16">
        <v>0.8</v>
      </c>
      <c r="F85" s="16">
        <v>0.7</v>
      </c>
      <c r="G85" s="16">
        <v>0.15</v>
      </c>
      <c r="H85" s="16">
        <v>0.15</v>
      </c>
      <c r="I85" s="10">
        <f>F85*$D85*$E85</f>
        <v>577391.35999999999</v>
      </c>
      <c r="J85" s="10">
        <f>($D85*F85)-I85</f>
        <v>144347.83999999997</v>
      </c>
      <c r="K85" s="10">
        <f>G85*$D85*$E85</f>
        <v>123726.72</v>
      </c>
      <c r="L85" s="10">
        <f>($D85*G85)-K85</f>
        <v>30931.679999999993</v>
      </c>
      <c r="M85" s="10">
        <f>H85*$D85*$E85</f>
        <v>123726.72</v>
      </c>
      <c r="N85" s="10">
        <f>($D85*H85)-M85</f>
        <v>30931.679999999993</v>
      </c>
    </row>
    <row r="86" spans="2:14" x14ac:dyDescent="0.2">
      <c r="B86" s="1"/>
      <c r="D86" s="2"/>
      <c r="F86" s="2"/>
      <c r="G86" s="2"/>
      <c r="H86" s="2"/>
    </row>
    <row r="87" spans="2:14" x14ac:dyDescent="0.2">
      <c r="B87" s="1" t="s">
        <v>113</v>
      </c>
      <c r="D87" s="2"/>
      <c r="F87" s="2"/>
      <c r="G87" s="2"/>
      <c r="H87" s="2"/>
    </row>
    <row r="88" spans="2:14" x14ac:dyDescent="0.2">
      <c r="B88" s="1" t="s">
        <v>0</v>
      </c>
      <c r="C88" s="30">
        <v>0</v>
      </c>
      <c r="D88" s="2">
        <f>SUM(C88*Contractor*Hours)</f>
        <v>0</v>
      </c>
      <c r="F88" s="2"/>
      <c r="G88" s="2"/>
      <c r="H88" s="2"/>
    </row>
    <row r="89" spans="2:14" x14ac:dyDescent="0.2">
      <c r="B89" s="1" t="s">
        <v>1</v>
      </c>
      <c r="C89" s="30">
        <v>0</v>
      </c>
      <c r="D89" s="2">
        <f>SUM(C89*Consultant*Hours)</f>
        <v>0</v>
      </c>
      <c r="F89" s="2"/>
      <c r="G89" s="2"/>
      <c r="H89" s="2"/>
    </row>
    <row r="90" spans="2:14" x14ac:dyDescent="0.2">
      <c r="B90" s="1" t="s">
        <v>12</v>
      </c>
      <c r="C90" s="30">
        <v>2</v>
      </c>
      <c r="D90" s="2">
        <f>SUM(C90*Employee*Hours)</f>
        <v>257764</v>
      </c>
      <c r="F90" s="2"/>
      <c r="G90" s="2"/>
      <c r="H90" s="2"/>
    </row>
    <row r="91" spans="2:14" x14ac:dyDescent="0.2">
      <c r="B91" s="1" t="s">
        <v>8</v>
      </c>
      <c r="C91" s="30">
        <f>SUM(C88:C90)</f>
        <v>2</v>
      </c>
      <c r="D91" s="2">
        <f>SUM(D88:D90)</f>
        <v>257764</v>
      </c>
      <c r="F91" s="2"/>
      <c r="G91" s="2"/>
      <c r="H91" s="2"/>
    </row>
    <row r="92" spans="2:14" x14ac:dyDescent="0.2">
      <c r="B92" s="1" t="s">
        <v>17</v>
      </c>
      <c r="C92" s="30">
        <f>SUM($C$71-C91)</f>
        <v>8</v>
      </c>
      <c r="D92" s="2">
        <f>SUM($D$71-D91)</f>
        <v>1031056</v>
      </c>
      <c r="E92" s="16">
        <v>0.5</v>
      </c>
      <c r="F92" s="16">
        <v>0.7</v>
      </c>
      <c r="G92" s="16">
        <v>0.15</v>
      </c>
      <c r="H92" s="16">
        <v>0.15</v>
      </c>
      <c r="I92" s="10">
        <f>F92*$D92*$E92</f>
        <v>360869.6</v>
      </c>
      <c r="J92" s="10">
        <f>($D92*F92)-I92</f>
        <v>360869.6</v>
      </c>
      <c r="K92" s="10">
        <f>G92*$D92*$E92</f>
        <v>77329.2</v>
      </c>
      <c r="L92" s="10">
        <f>($D92*G92)-K92</f>
        <v>77329.2</v>
      </c>
      <c r="M92" s="10">
        <f>H92*$D92*$E92</f>
        <v>77329.2</v>
      </c>
      <c r="N92" s="10">
        <f>($D92*H92)-M92</f>
        <v>77329.2</v>
      </c>
    </row>
    <row r="93" spans="2:14" x14ac:dyDescent="0.2">
      <c r="B93" s="1"/>
      <c r="D93" s="2"/>
      <c r="F93" s="2"/>
      <c r="G93" s="2"/>
      <c r="H93" s="2"/>
    </row>
    <row r="95" spans="2:14" s="5" customFormat="1" x14ac:dyDescent="0.2">
      <c r="B95" s="4" t="s">
        <v>87</v>
      </c>
      <c r="C95" s="40" t="s">
        <v>2</v>
      </c>
      <c r="D95" s="5" t="s">
        <v>2</v>
      </c>
      <c r="E95" s="16"/>
      <c r="I95" s="10"/>
      <c r="J95" s="10"/>
      <c r="K95" s="10"/>
      <c r="L95" s="10"/>
      <c r="M95" s="10"/>
      <c r="N95" s="10"/>
    </row>
    <row r="97" spans="2:14" x14ac:dyDescent="0.2">
      <c r="B97" s="1" t="s">
        <v>6</v>
      </c>
      <c r="C97" s="41" t="s">
        <v>165</v>
      </c>
      <c r="D97" s="1" t="s">
        <v>5</v>
      </c>
      <c r="F97" s="1"/>
      <c r="G97" s="1"/>
      <c r="H97" s="1"/>
    </row>
    <row r="98" spans="2:14" x14ac:dyDescent="0.2">
      <c r="B98" s="1" t="s">
        <v>0</v>
      </c>
      <c r="C98" s="30">
        <v>0</v>
      </c>
      <c r="D98" s="2">
        <f>SUM(C98*Contractor*Hours)</f>
        <v>0</v>
      </c>
      <c r="F98" s="2"/>
      <c r="G98" s="2"/>
      <c r="H98" s="2"/>
    </row>
    <row r="99" spans="2:14" x14ac:dyDescent="0.2">
      <c r="B99" s="1" t="s">
        <v>1</v>
      </c>
      <c r="C99" s="30">
        <v>0</v>
      </c>
      <c r="D99" s="2">
        <f>SUM(C99*Consultant*Hours)</f>
        <v>0</v>
      </c>
      <c r="F99" s="2"/>
      <c r="G99" s="2"/>
      <c r="H99" s="2"/>
    </row>
    <row r="100" spans="2:14" x14ac:dyDescent="0.2">
      <c r="B100" s="1" t="s">
        <v>12</v>
      </c>
      <c r="C100" s="30">
        <v>3</v>
      </c>
      <c r="D100" s="2">
        <f>SUM(C100*Employee*Hours)</f>
        <v>386646</v>
      </c>
      <c r="F100" s="2"/>
      <c r="G100" s="2"/>
      <c r="H100" s="2"/>
    </row>
    <row r="101" spans="2:14" x14ac:dyDescent="0.2">
      <c r="B101" s="1" t="s">
        <v>7</v>
      </c>
      <c r="C101" s="30">
        <f>SUM(C98:C100)</f>
        <v>3</v>
      </c>
      <c r="D101" s="2">
        <f>SUM(D98:D100)</f>
        <v>386646</v>
      </c>
      <c r="F101" s="2"/>
      <c r="G101" s="2"/>
      <c r="H101" s="2"/>
    </row>
    <row r="102" spans="2:14" x14ac:dyDescent="0.2">
      <c r="B102" s="1"/>
      <c r="D102" s="2"/>
      <c r="F102" s="2"/>
      <c r="G102" s="2"/>
      <c r="H102" s="2"/>
    </row>
    <row r="103" spans="2:14" x14ac:dyDescent="0.2">
      <c r="B103" s="1" t="s">
        <v>128</v>
      </c>
      <c r="D103" s="2"/>
      <c r="F103" s="2"/>
      <c r="G103" s="2"/>
      <c r="H103" s="2"/>
    </row>
    <row r="104" spans="2:14" x14ac:dyDescent="0.2">
      <c r="B104" s="1" t="s">
        <v>3</v>
      </c>
      <c r="C104" s="30">
        <v>0</v>
      </c>
      <c r="D104" s="2">
        <f>SUM(C104*Contractor*Hours)</f>
        <v>0</v>
      </c>
      <c r="F104" s="2"/>
      <c r="G104" s="2"/>
      <c r="H104" s="2"/>
    </row>
    <row r="105" spans="2:14" x14ac:dyDescent="0.2">
      <c r="B105" s="1" t="s">
        <v>1</v>
      </c>
      <c r="C105" s="30">
        <v>0</v>
      </c>
      <c r="D105" s="2">
        <f>SUM(C105*Consultant*Hours)</f>
        <v>0</v>
      </c>
      <c r="F105" s="2"/>
      <c r="G105" s="2"/>
      <c r="H105" s="2"/>
    </row>
    <row r="106" spans="2:14" x14ac:dyDescent="0.2">
      <c r="B106" s="1" t="s">
        <v>12</v>
      </c>
      <c r="C106" s="30">
        <v>1</v>
      </c>
      <c r="D106" s="2">
        <f>SUM(C106*Employee*Hours)</f>
        <v>128882</v>
      </c>
      <c r="F106" s="2"/>
      <c r="G106" s="2"/>
      <c r="H106" s="2"/>
    </row>
    <row r="107" spans="2:14" x14ac:dyDescent="0.2">
      <c r="B107" s="1" t="s">
        <v>8</v>
      </c>
      <c r="C107" s="30">
        <f>SUM(C104:C106)</f>
        <v>1</v>
      </c>
      <c r="D107" s="2">
        <f>SUM(D104:D106)</f>
        <v>128882</v>
      </c>
      <c r="F107" s="2"/>
      <c r="G107" s="2"/>
      <c r="H107" s="2"/>
    </row>
    <row r="108" spans="2:14" x14ac:dyDescent="0.2">
      <c r="B108" s="1" t="s">
        <v>17</v>
      </c>
      <c r="C108" s="30">
        <f>SUM($C$101-C107)</f>
        <v>2</v>
      </c>
      <c r="D108" s="2">
        <f>SUM($D$101-D107)</f>
        <v>257764</v>
      </c>
      <c r="E108" s="16">
        <v>0.8</v>
      </c>
      <c r="F108" s="16">
        <v>0.7</v>
      </c>
      <c r="G108" s="16">
        <v>0.15</v>
      </c>
      <c r="H108" s="16">
        <v>0.15</v>
      </c>
      <c r="I108" s="10">
        <f>F108*$D108*$E108</f>
        <v>144347.84</v>
      </c>
      <c r="J108" s="10">
        <f>($D108*F108)-I108</f>
        <v>36086.959999999992</v>
      </c>
      <c r="K108" s="10">
        <f>G108*$D108*$E108</f>
        <v>30931.68</v>
      </c>
      <c r="L108" s="10">
        <f>($D108*G108)-K108</f>
        <v>7732.9199999999983</v>
      </c>
      <c r="M108" s="10">
        <f>H108*$D108*$E108</f>
        <v>30931.68</v>
      </c>
      <c r="N108" s="10">
        <f>($D108*H108)-M108</f>
        <v>7732.9199999999983</v>
      </c>
    </row>
    <row r="109" spans="2:14" x14ac:dyDescent="0.2">
      <c r="B109" s="1"/>
      <c r="D109" s="2"/>
      <c r="F109" s="2"/>
      <c r="G109" s="2"/>
      <c r="H109" s="2"/>
    </row>
    <row r="110" spans="2:14" x14ac:dyDescent="0.2">
      <c r="B110" s="1" t="s">
        <v>114</v>
      </c>
      <c r="D110" s="2"/>
      <c r="F110" s="2"/>
      <c r="G110" s="2"/>
      <c r="H110" s="2"/>
    </row>
    <row r="111" spans="2:14" x14ac:dyDescent="0.2">
      <c r="B111" s="1" t="s">
        <v>3</v>
      </c>
      <c r="C111" s="30">
        <v>0</v>
      </c>
      <c r="D111" s="2">
        <f>SUM(C111*Contractor*Hours)</f>
        <v>0</v>
      </c>
      <c r="F111" s="2"/>
      <c r="G111" s="2"/>
      <c r="H111" s="2"/>
    </row>
    <row r="112" spans="2:14" x14ac:dyDescent="0.2">
      <c r="B112" s="1" t="s">
        <v>1</v>
      </c>
      <c r="C112" s="30">
        <v>0</v>
      </c>
      <c r="D112" s="2">
        <f>SUM(C112*Consultant*Hours)</f>
        <v>0</v>
      </c>
      <c r="F112" s="2"/>
      <c r="G112" s="2"/>
      <c r="H112" s="2"/>
    </row>
    <row r="113" spans="2:14" x14ac:dyDescent="0.2">
      <c r="B113" s="1" t="s">
        <v>12</v>
      </c>
      <c r="C113" s="30">
        <v>2</v>
      </c>
      <c r="D113" s="2">
        <f>SUM(C113*Employee*Hours)</f>
        <v>257764</v>
      </c>
      <c r="F113" s="2"/>
      <c r="G113" s="2"/>
      <c r="H113" s="2"/>
    </row>
    <row r="114" spans="2:14" x14ac:dyDescent="0.2">
      <c r="B114" s="1" t="s">
        <v>8</v>
      </c>
      <c r="C114" s="30">
        <f>SUM(C111:C113)</f>
        <v>2</v>
      </c>
      <c r="D114" s="2">
        <f>SUM(D111:D113)</f>
        <v>257764</v>
      </c>
      <c r="F114" s="2"/>
      <c r="G114" s="2"/>
      <c r="H114" s="2"/>
    </row>
    <row r="115" spans="2:14" x14ac:dyDescent="0.2">
      <c r="B115" s="1" t="s">
        <v>17</v>
      </c>
      <c r="C115" s="30">
        <f>SUM($C$101-C114)</f>
        <v>1</v>
      </c>
      <c r="D115" s="2">
        <f>SUM($D$101-D114)</f>
        <v>128882</v>
      </c>
      <c r="E115" s="16">
        <v>0.8</v>
      </c>
      <c r="F115" s="16">
        <v>0.7</v>
      </c>
      <c r="G115" s="16">
        <v>0.15</v>
      </c>
      <c r="H115" s="16">
        <v>0.15</v>
      </c>
      <c r="I115" s="10">
        <f>F115*$D115*$E115</f>
        <v>72173.919999999998</v>
      </c>
      <c r="J115" s="10">
        <f>($D115*F115)-I115</f>
        <v>18043.479999999996</v>
      </c>
      <c r="K115" s="10">
        <f>G115*$D115*$E115</f>
        <v>15465.84</v>
      </c>
      <c r="L115" s="10">
        <f>($D115*G115)-K115</f>
        <v>3866.4599999999991</v>
      </c>
      <c r="M115" s="10">
        <f>H115*$D115*$E115</f>
        <v>15465.84</v>
      </c>
      <c r="N115" s="10">
        <f>($D115*H115)-M115</f>
        <v>3866.4599999999991</v>
      </c>
    </row>
    <row r="116" spans="2:14" x14ac:dyDescent="0.2">
      <c r="B116" s="1"/>
      <c r="D116" s="2"/>
      <c r="F116" s="2"/>
      <c r="G116" s="2"/>
      <c r="H116" s="2"/>
    </row>
    <row r="117" spans="2:14" x14ac:dyDescent="0.2">
      <c r="B117" s="1" t="s">
        <v>113</v>
      </c>
      <c r="D117" s="2"/>
      <c r="F117" s="2"/>
      <c r="G117" s="2"/>
      <c r="H117" s="2"/>
    </row>
    <row r="118" spans="2:14" x14ac:dyDescent="0.2">
      <c r="B118" s="1" t="s">
        <v>0</v>
      </c>
      <c r="C118" s="30">
        <v>0</v>
      </c>
      <c r="D118" s="2">
        <f>SUM(C118*Contractor*Hours)</f>
        <v>0</v>
      </c>
      <c r="F118" s="2"/>
      <c r="G118" s="2"/>
      <c r="H118" s="2"/>
    </row>
    <row r="119" spans="2:14" x14ac:dyDescent="0.2">
      <c r="B119" s="1" t="s">
        <v>1</v>
      </c>
      <c r="C119" s="30">
        <v>0</v>
      </c>
      <c r="D119" s="2">
        <f>SUM(C119*Consultant*Hours)</f>
        <v>0</v>
      </c>
      <c r="F119" s="2"/>
      <c r="G119" s="2"/>
      <c r="H119" s="2"/>
    </row>
    <row r="120" spans="2:14" x14ac:dyDescent="0.2">
      <c r="B120" s="1" t="s">
        <v>12</v>
      </c>
      <c r="C120" s="30">
        <v>3</v>
      </c>
      <c r="D120" s="2">
        <f>SUM(C120*Employee*Hours)</f>
        <v>386646</v>
      </c>
      <c r="F120" s="2"/>
      <c r="G120" s="2"/>
      <c r="H120" s="2"/>
    </row>
    <row r="121" spans="2:14" x14ac:dyDescent="0.2">
      <c r="B121" s="1" t="s">
        <v>8</v>
      </c>
      <c r="C121" s="30">
        <f>SUM(C118:C120)</f>
        <v>3</v>
      </c>
      <c r="D121" s="2">
        <f>SUM(D118:D120)</f>
        <v>386646</v>
      </c>
      <c r="F121" s="2"/>
      <c r="G121" s="2"/>
      <c r="H121" s="2"/>
    </row>
    <row r="122" spans="2:14" x14ac:dyDescent="0.2">
      <c r="B122" s="1" t="s">
        <v>17</v>
      </c>
      <c r="C122" s="30">
        <f>SUM($C$101-C121)</f>
        <v>0</v>
      </c>
      <c r="D122" s="2">
        <f>SUM($D$101-D121)</f>
        <v>0</v>
      </c>
      <c r="E122" s="16">
        <v>0.5</v>
      </c>
      <c r="F122" s="16">
        <v>0.7</v>
      </c>
      <c r="G122" s="16">
        <v>0.15</v>
      </c>
      <c r="H122" s="16">
        <v>0.15</v>
      </c>
      <c r="I122" s="10">
        <f>F122*$D122*$E122</f>
        <v>0</v>
      </c>
      <c r="J122" s="10">
        <f>($D122*F122)-I122</f>
        <v>0</v>
      </c>
      <c r="K122" s="10">
        <f>G122*$D122*$E122</f>
        <v>0</v>
      </c>
      <c r="L122" s="10">
        <f>($D122*G122)-K122</f>
        <v>0</v>
      </c>
      <c r="M122" s="10">
        <f>H122*$D122*$E122</f>
        <v>0</v>
      </c>
      <c r="N122" s="10">
        <f>($D122*H122)-M122</f>
        <v>0</v>
      </c>
    </row>
    <row r="123" spans="2:14" x14ac:dyDescent="0.2">
      <c r="B123" s="1"/>
      <c r="D123" s="2"/>
      <c r="F123" s="2"/>
      <c r="G123" s="2"/>
      <c r="H123" s="2"/>
    </row>
    <row r="125" spans="2:14" s="5" customFormat="1" x14ac:dyDescent="0.2">
      <c r="B125" s="4" t="s">
        <v>40</v>
      </c>
      <c r="C125" s="40" t="s">
        <v>2</v>
      </c>
      <c r="D125" s="5" t="s">
        <v>2</v>
      </c>
      <c r="E125" s="16"/>
      <c r="I125" s="10"/>
      <c r="J125" s="10"/>
      <c r="K125" s="10"/>
      <c r="L125" s="10"/>
      <c r="M125" s="10"/>
      <c r="N125" s="10"/>
    </row>
    <row r="127" spans="2:14" x14ac:dyDescent="0.2">
      <c r="B127" s="1" t="s">
        <v>6</v>
      </c>
      <c r="C127" s="41" t="s">
        <v>165</v>
      </c>
      <c r="D127" s="1" t="s">
        <v>5</v>
      </c>
      <c r="F127" s="1"/>
      <c r="G127" s="1"/>
      <c r="H127" s="1"/>
    </row>
    <row r="128" spans="2:14" x14ac:dyDescent="0.2">
      <c r="B128" s="1" t="s">
        <v>0</v>
      </c>
      <c r="C128" s="30">
        <v>0</v>
      </c>
      <c r="D128" s="2">
        <f>SUM(C128*Contractor*Hours)</f>
        <v>0</v>
      </c>
      <c r="F128" s="2"/>
      <c r="G128" s="2"/>
      <c r="H128" s="2"/>
    </row>
    <row r="129" spans="2:14" x14ac:dyDescent="0.2">
      <c r="B129" s="1" t="s">
        <v>1</v>
      </c>
      <c r="C129" s="30">
        <v>1</v>
      </c>
      <c r="D129" s="2">
        <f>SUM(C129*Consultant*Hours)</f>
        <v>478400</v>
      </c>
      <c r="F129" s="2"/>
      <c r="G129" s="2"/>
      <c r="H129" s="2"/>
    </row>
    <row r="130" spans="2:14" x14ac:dyDescent="0.2">
      <c r="B130" s="1" t="s">
        <v>12</v>
      </c>
      <c r="C130" s="30">
        <v>27</v>
      </c>
      <c r="D130" s="2">
        <f>SUM(C130*Employee*Hours)</f>
        <v>3479814</v>
      </c>
      <c r="F130" s="2"/>
      <c r="G130" s="2"/>
      <c r="H130" s="2"/>
    </row>
    <row r="131" spans="2:14" x14ac:dyDescent="0.2">
      <c r="B131" s="1" t="s">
        <v>7</v>
      </c>
      <c r="C131" s="30">
        <f>SUM(C128:C130)</f>
        <v>28</v>
      </c>
      <c r="D131" s="2">
        <f>SUM(D128:D130)</f>
        <v>3958214</v>
      </c>
      <c r="F131" s="2"/>
      <c r="G131" s="2"/>
      <c r="H131" s="2"/>
    </row>
    <row r="132" spans="2:14" x14ac:dyDescent="0.2">
      <c r="B132" s="1"/>
      <c r="D132" s="2"/>
      <c r="F132" s="2"/>
      <c r="G132" s="2"/>
      <c r="H132" s="2"/>
    </row>
    <row r="133" spans="2:14" x14ac:dyDescent="0.2">
      <c r="B133" s="1" t="s">
        <v>128</v>
      </c>
      <c r="D133" s="2"/>
      <c r="F133" s="2"/>
      <c r="G133" s="2"/>
      <c r="H133" s="2"/>
    </row>
    <row r="134" spans="2:14" x14ac:dyDescent="0.2">
      <c r="B134" s="1" t="s">
        <v>3</v>
      </c>
      <c r="C134" s="30">
        <v>0</v>
      </c>
      <c r="D134" s="2">
        <f>SUM(C134*Contractor*Hours)</f>
        <v>0</v>
      </c>
      <c r="F134" s="2"/>
      <c r="G134" s="2"/>
      <c r="H134" s="2"/>
    </row>
    <row r="135" spans="2:14" x14ac:dyDescent="0.2">
      <c r="B135" s="1" t="s">
        <v>1</v>
      </c>
      <c r="C135" s="30">
        <v>0</v>
      </c>
      <c r="D135" s="2">
        <f>SUM(C135*Consultant*Hours)</f>
        <v>0</v>
      </c>
      <c r="F135" s="2"/>
      <c r="G135" s="2"/>
      <c r="H135" s="2"/>
    </row>
    <row r="136" spans="2:14" x14ac:dyDescent="0.2">
      <c r="B136" s="1" t="s">
        <v>12</v>
      </c>
      <c r="C136" s="30">
        <v>0</v>
      </c>
      <c r="D136" s="2">
        <f>SUM(C136*Employee*Hours)</f>
        <v>0</v>
      </c>
      <c r="F136" s="2"/>
      <c r="G136" s="2"/>
      <c r="H136" s="2"/>
    </row>
    <row r="137" spans="2:14" x14ac:dyDescent="0.2">
      <c r="B137" s="1" t="s">
        <v>8</v>
      </c>
      <c r="C137" s="30">
        <f>SUM(C134:C136)</f>
        <v>0</v>
      </c>
      <c r="D137" s="2">
        <f>SUM(D134:D136)</f>
        <v>0</v>
      </c>
      <c r="F137" s="2"/>
      <c r="G137" s="2"/>
      <c r="H137" s="2"/>
    </row>
    <row r="138" spans="2:14" x14ac:dyDescent="0.2">
      <c r="B138" s="1" t="s">
        <v>17</v>
      </c>
      <c r="C138" s="30">
        <f>SUM($C$131-C137)</f>
        <v>28</v>
      </c>
      <c r="D138" s="2">
        <f>SUM($D$131-D137)</f>
        <v>3958214</v>
      </c>
      <c r="E138" s="16">
        <v>0.8</v>
      </c>
      <c r="F138" s="16">
        <v>0.7</v>
      </c>
      <c r="G138" s="16">
        <v>0.15</v>
      </c>
      <c r="H138" s="16">
        <v>0.15</v>
      </c>
      <c r="I138" s="10">
        <f>F138*$D138*$E138</f>
        <v>2216599.84</v>
      </c>
      <c r="J138" s="10">
        <f>($D138*F138)-I138</f>
        <v>554149.96</v>
      </c>
      <c r="K138" s="10">
        <f>G138*$D138*$E138</f>
        <v>474985.68</v>
      </c>
      <c r="L138" s="10">
        <f>($D138*G138)-K138</f>
        <v>118746.41999999998</v>
      </c>
      <c r="M138" s="10">
        <f>H138*$D138*$E138</f>
        <v>474985.68</v>
      </c>
      <c r="N138" s="10">
        <f>($D138*H138)-M138</f>
        <v>118746.41999999998</v>
      </c>
    </row>
    <row r="139" spans="2:14" x14ac:dyDescent="0.2">
      <c r="B139" s="1"/>
      <c r="D139" s="2"/>
      <c r="F139" s="2"/>
      <c r="G139" s="2"/>
      <c r="H139" s="2"/>
    </row>
    <row r="140" spans="2:14" x14ac:dyDescent="0.2">
      <c r="B140" s="1" t="s">
        <v>114</v>
      </c>
      <c r="D140" s="2"/>
      <c r="F140" s="2"/>
      <c r="G140" s="2"/>
      <c r="H140" s="2"/>
    </row>
    <row r="141" spans="2:14" x14ac:dyDescent="0.2">
      <c r="B141" s="1" t="s">
        <v>3</v>
      </c>
      <c r="C141" s="30">
        <v>0</v>
      </c>
      <c r="D141" s="2">
        <f>SUM(C141*Contractor*Hours)</f>
        <v>0</v>
      </c>
      <c r="F141" s="2"/>
      <c r="G141" s="2"/>
      <c r="H141" s="2"/>
    </row>
    <row r="142" spans="2:14" x14ac:dyDescent="0.2">
      <c r="B142" s="1" t="s">
        <v>1</v>
      </c>
      <c r="C142" s="30">
        <v>0</v>
      </c>
      <c r="D142" s="2">
        <f>SUM(C142*Consultant*Hours)</f>
        <v>0</v>
      </c>
      <c r="F142" s="2"/>
      <c r="G142" s="2"/>
      <c r="H142" s="2"/>
    </row>
    <row r="143" spans="2:14" x14ac:dyDescent="0.2">
      <c r="B143" s="1" t="s">
        <v>12</v>
      </c>
      <c r="C143" s="30">
        <v>0</v>
      </c>
      <c r="D143" s="2">
        <f>SUM(C143*Employee*Hours)</f>
        <v>0</v>
      </c>
      <c r="F143" s="2"/>
      <c r="G143" s="2"/>
      <c r="H143" s="2"/>
    </row>
    <row r="144" spans="2:14" x14ac:dyDescent="0.2">
      <c r="B144" s="1" t="s">
        <v>8</v>
      </c>
      <c r="C144" s="30">
        <f>SUM(C141:C143)</f>
        <v>0</v>
      </c>
      <c r="D144" s="2">
        <f>SUM(D141:D143)</f>
        <v>0</v>
      </c>
      <c r="F144" s="2"/>
      <c r="G144" s="2"/>
      <c r="H144" s="2"/>
    </row>
    <row r="145" spans="2:14" x14ac:dyDescent="0.2">
      <c r="B145" s="1" t="s">
        <v>17</v>
      </c>
      <c r="C145" s="30">
        <f>SUM($C$131-C144)</f>
        <v>28</v>
      </c>
      <c r="D145" s="2">
        <f>SUM($D$131-D144)</f>
        <v>3958214</v>
      </c>
      <c r="E145" s="16">
        <v>0.8</v>
      </c>
      <c r="F145" s="16">
        <v>0.7</v>
      </c>
      <c r="G145" s="16">
        <v>0.15</v>
      </c>
      <c r="H145" s="16">
        <v>0.15</v>
      </c>
      <c r="I145" s="10">
        <f>F145*$D145*$E145</f>
        <v>2216599.84</v>
      </c>
      <c r="J145" s="10">
        <f>($D145*F145)-I145</f>
        <v>554149.96</v>
      </c>
      <c r="K145" s="10">
        <f>G145*$D145*$E145</f>
        <v>474985.68</v>
      </c>
      <c r="L145" s="10">
        <f>($D145*G145)-K145</f>
        <v>118746.41999999998</v>
      </c>
      <c r="M145" s="10">
        <f>H145*$D145*$E145</f>
        <v>474985.68</v>
      </c>
      <c r="N145" s="10">
        <f>($D145*H145)-M145</f>
        <v>118746.41999999998</v>
      </c>
    </row>
    <row r="146" spans="2:14" x14ac:dyDescent="0.2">
      <c r="B146" s="1"/>
      <c r="D146" s="2"/>
      <c r="F146" s="2"/>
      <c r="G146" s="2"/>
      <c r="H146" s="2"/>
    </row>
    <row r="147" spans="2:14" x14ac:dyDescent="0.2">
      <c r="B147" s="1" t="s">
        <v>113</v>
      </c>
      <c r="D147" s="2"/>
      <c r="F147" s="2"/>
      <c r="G147" s="2"/>
      <c r="H147" s="2"/>
    </row>
    <row r="148" spans="2:14" x14ac:dyDescent="0.2">
      <c r="B148" s="1" t="s">
        <v>0</v>
      </c>
      <c r="C148" s="30">
        <v>0</v>
      </c>
      <c r="D148" s="2">
        <f>SUM(C148*Contractor*Hours)</f>
        <v>0</v>
      </c>
      <c r="F148" s="2"/>
      <c r="G148" s="2"/>
      <c r="H148" s="2"/>
    </row>
    <row r="149" spans="2:14" x14ac:dyDescent="0.2">
      <c r="B149" s="1" t="s">
        <v>1</v>
      </c>
      <c r="C149" s="30">
        <v>0</v>
      </c>
      <c r="D149" s="2">
        <f>SUM(C149*Consultant*Hours)</f>
        <v>0</v>
      </c>
      <c r="F149" s="2"/>
      <c r="G149" s="2"/>
      <c r="H149" s="2"/>
    </row>
    <row r="150" spans="2:14" x14ac:dyDescent="0.2">
      <c r="B150" s="1" t="s">
        <v>12</v>
      </c>
      <c r="C150" s="30">
        <v>10</v>
      </c>
      <c r="D150" s="2">
        <f>SUM(C150*Employee*Hours)</f>
        <v>1288820</v>
      </c>
      <c r="F150" s="2"/>
      <c r="G150" s="2"/>
      <c r="H150" s="2"/>
    </row>
    <row r="151" spans="2:14" x14ac:dyDescent="0.2">
      <c r="B151" s="1" t="s">
        <v>8</v>
      </c>
      <c r="C151" s="30">
        <f>SUM(C148:C150)</f>
        <v>10</v>
      </c>
      <c r="D151" s="2">
        <f>SUM(D148:D150)</f>
        <v>1288820</v>
      </c>
      <c r="F151" s="2"/>
      <c r="G151" s="2"/>
      <c r="H151" s="2"/>
    </row>
    <row r="152" spans="2:14" x14ac:dyDescent="0.2">
      <c r="B152" s="1" t="s">
        <v>17</v>
      </c>
      <c r="C152" s="30">
        <f>SUM($C$131-C151)</f>
        <v>18</v>
      </c>
      <c r="D152" s="2">
        <f>SUM($D$131-D151)</f>
        <v>2669394</v>
      </c>
      <c r="E152" s="16">
        <v>0.5</v>
      </c>
      <c r="F152" s="16">
        <v>0.7</v>
      </c>
      <c r="G152" s="16">
        <v>0.15</v>
      </c>
      <c r="H152" s="16">
        <v>0.15</v>
      </c>
      <c r="I152" s="10">
        <f>F152*$D152*$E152</f>
        <v>934287.89999999991</v>
      </c>
      <c r="J152" s="10">
        <f>($D152*F152)-I152</f>
        <v>934287.89999999991</v>
      </c>
      <c r="K152" s="10">
        <f>G152*$D152*$E152</f>
        <v>200204.55</v>
      </c>
      <c r="L152" s="10">
        <f>($D152*G152)-K152</f>
        <v>200204.55</v>
      </c>
      <c r="M152" s="10">
        <f>H152*$D152*$E152</f>
        <v>200204.55</v>
      </c>
      <c r="N152" s="10">
        <f>($D152*H152)-M152</f>
        <v>200204.55</v>
      </c>
    </row>
    <row r="153" spans="2:14" x14ac:dyDescent="0.2">
      <c r="B153" s="1"/>
      <c r="D153" s="2"/>
      <c r="F153" s="2"/>
      <c r="G153" s="2"/>
      <c r="H153" s="2"/>
    </row>
    <row r="155" spans="2:14" s="5" customFormat="1" x14ac:dyDescent="0.2">
      <c r="B155" s="4" t="s">
        <v>35</v>
      </c>
      <c r="C155" s="40" t="s">
        <v>2</v>
      </c>
      <c r="D155" s="5" t="s">
        <v>2</v>
      </c>
      <c r="E155" s="16"/>
      <c r="I155" s="10"/>
      <c r="J155" s="10"/>
      <c r="K155" s="10"/>
      <c r="L155" s="10"/>
      <c r="M155" s="10"/>
      <c r="N155" s="10"/>
    </row>
    <row r="157" spans="2:14" x14ac:dyDescent="0.2">
      <c r="B157" s="1" t="s">
        <v>6</v>
      </c>
      <c r="C157" s="41" t="s">
        <v>165</v>
      </c>
      <c r="D157" s="1" t="s">
        <v>5</v>
      </c>
      <c r="F157" s="1"/>
      <c r="G157" s="1"/>
      <c r="H157" s="1"/>
    </row>
    <row r="158" spans="2:14" x14ac:dyDescent="0.2">
      <c r="B158" s="1" t="s">
        <v>0</v>
      </c>
      <c r="C158" s="30">
        <v>1</v>
      </c>
      <c r="D158" s="2">
        <f>SUM(C158*Contractor*Hours)</f>
        <v>332800</v>
      </c>
      <c r="F158" s="2"/>
      <c r="G158" s="2"/>
      <c r="H158" s="2"/>
    </row>
    <row r="159" spans="2:14" x14ac:dyDescent="0.2">
      <c r="B159" s="1" t="s">
        <v>1</v>
      </c>
      <c r="C159" s="30">
        <v>8</v>
      </c>
      <c r="D159" s="2">
        <f>SUM(C159*Consultant*Hours)</f>
        <v>3827200</v>
      </c>
      <c r="F159" s="2"/>
      <c r="G159" s="2"/>
      <c r="H159" s="2"/>
    </row>
    <row r="160" spans="2:14" x14ac:dyDescent="0.2">
      <c r="B160" s="1" t="s">
        <v>12</v>
      </c>
      <c r="C160" s="30">
        <v>20</v>
      </c>
      <c r="D160" s="2">
        <f>SUM(C160*Employee*Hours)</f>
        <v>2577640</v>
      </c>
      <c r="F160" s="2"/>
      <c r="G160" s="2"/>
      <c r="H160" s="2"/>
    </row>
    <row r="161" spans="2:15" x14ac:dyDescent="0.2">
      <c r="B161" s="1" t="s">
        <v>7</v>
      </c>
      <c r="C161" s="30">
        <f>SUM(C158:C160)</f>
        <v>29</v>
      </c>
      <c r="D161" s="2">
        <f>SUM(D158:D160)</f>
        <v>6737640</v>
      </c>
      <c r="F161" s="2"/>
      <c r="G161" s="2"/>
      <c r="H161" s="2"/>
    </row>
    <row r="162" spans="2:15" x14ac:dyDescent="0.2">
      <c r="B162" s="1"/>
      <c r="D162" s="2"/>
      <c r="F162" s="2"/>
      <c r="G162" s="2"/>
      <c r="H162" s="2"/>
    </row>
    <row r="163" spans="2:15" x14ac:dyDescent="0.2">
      <c r="B163" s="1" t="s">
        <v>128</v>
      </c>
      <c r="D163" s="2"/>
      <c r="F163" s="2"/>
      <c r="G163" s="2"/>
      <c r="H163" s="2"/>
    </row>
    <row r="164" spans="2:15" x14ac:dyDescent="0.2">
      <c r="B164" s="1" t="s">
        <v>3</v>
      </c>
      <c r="C164" s="30">
        <v>0</v>
      </c>
      <c r="D164" s="2">
        <f>SUM(C164*Contractor*Hours)</f>
        <v>0</v>
      </c>
      <c r="F164" s="2"/>
      <c r="G164" s="2"/>
      <c r="H164" s="2"/>
      <c r="O164" t="s">
        <v>88</v>
      </c>
    </row>
    <row r="165" spans="2:15" x14ac:dyDescent="0.2">
      <c r="B165" s="1" t="s">
        <v>1</v>
      </c>
      <c r="C165" s="30">
        <v>0</v>
      </c>
      <c r="D165" s="2">
        <f>SUM(C165*Consultant*Hours)</f>
        <v>0</v>
      </c>
      <c r="F165" s="2"/>
      <c r="G165" s="2"/>
      <c r="H165" s="2"/>
      <c r="O165" t="s">
        <v>90</v>
      </c>
    </row>
    <row r="166" spans="2:15" x14ac:dyDescent="0.2">
      <c r="B166" s="1" t="s">
        <v>12</v>
      </c>
      <c r="C166" s="30">
        <v>4</v>
      </c>
      <c r="D166" s="2">
        <f>SUM(C166*Employee*Hours)</f>
        <v>515528</v>
      </c>
      <c r="F166" s="2"/>
      <c r="G166" s="2"/>
      <c r="H166" s="2"/>
    </row>
    <row r="167" spans="2:15" x14ac:dyDescent="0.2">
      <c r="B167" s="1" t="s">
        <v>8</v>
      </c>
      <c r="C167" s="30">
        <f>SUM(C164:C166)</f>
        <v>4</v>
      </c>
      <c r="D167" s="2">
        <f>SUM(D164:D166)</f>
        <v>515528</v>
      </c>
      <c r="F167" s="2"/>
      <c r="G167" s="2"/>
      <c r="H167" s="2"/>
    </row>
    <row r="168" spans="2:15" x14ac:dyDescent="0.2">
      <c r="B168" s="1" t="s">
        <v>17</v>
      </c>
      <c r="C168" s="30">
        <f>SUM($C$161-C167)</f>
        <v>25</v>
      </c>
      <c r="D168" s="2">
        <f>SUM($D$161-D167)</f>
        <v>6222112</v>
      </c>
      <c r="E168" s="16">
        <v>0.8</v>
      </c>
      <c r="F168" s="16">
        <v>0.6</v>
      </c>
      <c r="G168" s="16">
        <v>0.2</v>
      </c>
      <c r="H168" s="16">
        <v>0.2</v>
      </c>
      <c r="I168" s="10">
        <f>F168*$D168*$E168</f>
        <v>2986613.76</v>
      </c>
      <c r="J168" s="10">
        <f>($D168*F168)-I168</f>
        <v>746653.44</v>
      </c>
      <c r="K168" s="10">
        <f>G168*$D168*$E168</f>
        <v>995537.92000000016</v>
      </c>
      <c r="L168" s="10">
        <f>($D168*G168)-K168</f>
        <v>248884.47999999998</v>
      </c>
      <c r="M168" s="10">
        <f>H168*$D168*$E168</f>
        <v>995537.92000000016</v>
      </c>
      <c r="N168" s="10">
        <f>($D168*H168)-M168</f>
        <v>248884.47999999998</v>
      </c>
    </row>
    <row r="169" spans="2:15" x14ac:dyDescent="0.2">
      <c r="B169" s="1"/>
      <c r="D169" s="2"/>
      <c r="F169" s="2"/>
      <c r="G169" s="2"/>
      <c r="H169" s="2"/>
    </row>
    <row r="170" spans="2:15" x14ac:dyDescent="0.2">
      <c r="B170" s="1" t="s">
        <v>114</v>
      </c>
      <c r="D170" s="2"/>
      <c r="F170" s="2"/>
      <c r="G170" s="2"/>
      <c r="H170" s="2"/>
      <c r="O170" s="1" t="s">
        <v>56</v>
      </c>
    </row>
    <row r="171" spans="2:15" x14ac:dyDescent="0.2">
      <c r="B171" s="1" t="s">
        <v>3</v>
      </c>
      <c r="C171" s="30">
        <v>0</v>
      </c>
      <c r="D171" s="2">
        <f>SUM(C171*Contractor*Hours)</f>
        <v>0</v>
      </c>
      <c r="F171" s="2"/>
      <c r="G171" s="2"/>
      <c r="H171" s="2"/>
      <c r="O171" t="s">
        <v>88</v>
      </c>
    </row>
    <row r="172" spans="2:15" x14ac:dyDescent="0.2">
      <c r="B172" s="1" t="s">
        <v>1</v>
      </c>
      <c r="C172" s="30">
        <v>0</v>
      </c>
      <c r="D172" s="2">
        <f>SUM(C172*Consultant*Hours)</f>
        <v>0</v>
      </c>
      <c r="F172" s="2"/>
      <c r="G172" s="2"/>
      <c r="H172" s="2"/>
    </row>
    <row r="173" spans="2:15" x14ac:dyDescent="0.2">
      <c r="B173" s="1" t="s">
        <v>12</v>
      </c>
      <c r="C173" s="30">
        <v>6</v>
      </c>
      <c r="D173" s="2">
        <f>SUM(C173*Employee*Hours)</f>
        <v>773292</v>
      </c>
      <c r="F173" s="2"/>
      <c r="G173" s="2"/>
      <c r="H173" s="2"/>
    </row>
    <row r="174" spans="2:15" x14ac:dyDescent="0.2">
      <c r="B174" s="1" t="s">
        <v>8</v>
      </c>
      <c r="C174" s="30">
        <f>SUM(C171:C173)</f>
        <v>6</v>
      </c>
      <c r="D174" s="2">
        <f>SUM(D171:D173)</f>
        <v>773292</v>
      </c>
      <c r="F174" s="2"/>
      <c r="G174" s="2"/>
      <c r="H174" s="2"/>
    </row>
    <row r="175" spans="2:15" x14ac:dyDescent="0.2">
      <c r="B175" s="1" t="s">
        <v>13</v>
      </c>
      <c r="C175" s="30">
        <f>SUM($C$161-C174)</f>
        <v>23</v>
      </c>
      <c r="D175" s="2">
        <f>SUM($D$161-D174)</f>
        <v>5964348</v>
      </c>
      <c r="E175" s="16">
        <v>0.8</v>
      </c>
      <c r="F175" s="16">
        <v>0.6</v>
      </c>
      <c r="G175" s="16">
        <v>0.2</v>
      </c>
      <c r="H175" s="16">
        <v>0.2</v>
      </c>
      <c r="I175" s="10">
        <f>F175*$D175*$E175</f>
        <v>2862887.04</v>
      </c>
      <c r="J175" s="10">
        <f>($D175*F175)-I175</f>
        <v>715721.75999999978</v>
      </c>
      <c r="K175" s="10">
        <f>G175*$D175*$E175</f>
        <v>954295.68000000017</v>
      </c>
      <c r="L175" s="10">
        <f>($D175*G175)-K175</f>
        <v>238573.91999999993</v>
      </c>
      <c r="M175" s="10">
        <f>H175*$D175*$E175</f>
        <v>954295.68000000017</v>
      </c>
      <c r="N175" s="10">
        <f>($D175*H175)-M175</f>
        <v>238573.91999999993</v>
      </c>
    </row>
    <row r="176" spans="2:15" x14ac:dyDescent="0.2">
      <c r="B176" s="1"/>
      <c r="D176" s="2"/>
      <c r="F176" s="2"/>
      <c r="G176" s="2"/>
      <c r="H176" s="2"/>
    </row>
    <row r="177" spans="2:15" x14ac:dyDescent="0.2">
      <c r="B177" s="1" t="s">
        <v>113</v>
      </c>
      <c r="D177" s="2"/>
      <c r="F177" s="2"/>
      <c r="G177" s="2"/>
      <c r="H177" s="2"/>
      <c r="O177" s="1" t="s">
        <v>56</v>
      </c>
    </row>
    <row r="178" spans="2:15" x14ac:dyDescent="0.2">
      <c r="B178" s="1" t="s">
        <v>0</v>
      </c>
      <c r="C178" s="30">
        <v>0</v>
      </c>
      <c r="D178" s="2">
        <f>SUM(C178*Contractor*Hours)</f>
        <v>0</v>
      </c>
      <c r="F178" s="2"/>
      <c r="G178" s="2"/>
      <c r="H178" s="2"/>
      <c r="O178" t="s">
        <v>88</v>
      </c>
    </row>
    <row r="179" spans="2:15" x14ac:dyDescent="0.2">
      <c r="B179" s="1" t="s">
        <v>1</v>
      </c>
      <c r="C179" s="30">
        <v>0</v>
      </c>
      <c r="D179" s="2">
        <f>SUM(C179*Consultant*Hours)</f>
        <v>0</v>
      </c>
      <c r="F179" s="2"/>
      <c r="G179" s="2"/>
      <c r="H179" s="2"/>
      <c r="O179" t="s">
        <v>89</v>
      </c>
    </row>
    <row r="180" spans="2:15" x14ac:dyDescent="0.2">
      <c r="B180" s="1" t="s">
        <v>12</v>
      </c>
      <c r="C180" s="30">
        <v>10</v>
      </c>
      <c r="D180" s="2">
        <f>SUM(C180*Employee*Hours)</f>
        <v>1288820</v>
      </c>
      <c r="F180" s="2"/>
      <c r="G180" s="2"/>
      <c r="H180" s="2"/>
      <c r="O180" t="s">
        <v>91</v>
      </c>
    </row>
    <row r="181" spans="2:15" x14ac:dyDescent="0.2">
      <c r="B181" s="1" t="s">
        <v>8</v>
      </c>
      <c r="C181" s="30">
        <f>SUM(C178:C180)</f>
        <v>10</v>
      </c>
      <c r="D181" s="2">
        <f>SUM(D178:D180)</f>
        <v>1288820</v>
      </c>
      <c r="F181" s="2"/>
      <c r="G181" s="2"/>
      <c r="H181" s="2"/>
    </row>
    <row r="182" spans="2:15" x14ac:dyDescent="0.2">
      <c r="B182" s="1" t="s">
        <v>13</v>
      </c>
      <c r="C182" s="30">
        <f>SUM($C$161-C181)</f>
        <v>19</v>
      </c>
      <c r="D182" s="2">
        <f>SUM($D$161-D181)</f>
        <v>5448820</v>
      </c>
      <c r="E182" s="16">
        <v>0.5</v>
      </c>
      <c r="F182" s="16">
        <v>0.6</v>
      </c>
      <c r="G182" s="16">
        <v>0.2</v>
      </c>
      <c r="H182" s="16">
        <v>0.2</v>
      </c>
      <c r="I182" s="10">
        <f>F182*$D182*$E182</f>
        <v>1634646</v>
      </c>
      <c r="J182" s="10">
        <f>($D182*F182)-I182</f>
        <v>1634646</v>
      </c>
      <c r="K182" s="10">
        <f>G182*$D182*$E182</f>
        <v>544882</v>
      </c>
      <c r="L182" s="10">
        <f>($D182*G182)-K182</f>
        <v>544882</v>
      </c>
      <c r="M182" s="10">
        <f>H182*$D182*$E182</f>
        <v>544882</v>
      </c>
      <c r="N182" s="10">
        <f>($D182*H182)-M182</f>
        <v>544882</v>
      </c>
    </row>
    <row r="183" spans="2:15" x14ac:dyDescent="0.2">
      <c r="B183" s="1"/>
      <c r="D183" s="2"/>
      <c r="F183" s="2"/>
      <c r="G183" s="2"/>
      <c r="H183" s="2"/>
    </row>
    <row r="185" spans="2:15" s="5" customFormat="1" x14ac:dyDescent="0.2">
      <c r="B185" s="4" t="s">
        <v>41</v>
      </c>
      <c r="C185" s="40" t="s">
        <v>2</v>
      </c>
      <c r="D185" s="5" t="s">
        <v>2</v>
      </c>
      <c r="E185" s="16"/>
      <c r="I185" s="10"/>
      <c r="J185" s="10"/>
      <c r="K185" s="10"/>
      <c r="L185" s="10"/>
      <c r="M185" s="10"/>
      <c r="N185" s="10"/>
    </row>
    <row r="187" spans="2:15" x14ac:dyDescent="0.2">
      <c r="B187" s="1" t="s">
        <v>6</v>
      </c>
      <c r="C187" s="41" t="s">
        <v>165</v>
      </c>
      <c r="D187" s="1" t="s">
        <v>5</v>
      </c>
      <c r="F187" s="1"/>
      <c r="G187" s="1"/>
      <c r="H187" s="1"/>
    </row>
    <row r="188" spans="2:15" x14ac:dyDescent="0.2">
      <c r="B188" s="1" t="s">
        <v>0</v>
      </c>
      <c r="C188" s="30">
        <v>4</v>
      </c>
      <c r="D188" s="2">
        <f>SUM(C188*Contractor*Hours)</f>
        <v>1331200</v>
      </c>
      <c r="F188" s="2"/>
      <c r="G188" s="2"/>
      <c r="H188" s="2"/>
    </row>
    <row r="189" spans="2:15" x14ac:dyDescent="0.2">
      <c r="B189" s="1" t="s">
        <v>1</v>
      </c>
      <c r="C189" s="30">
        <v>0</v>
      </c>
      <c r="D189" s="2">
        <f>SUM(C189*Consultant*Hours)</f>
        <v>0</v>
      </c>
      <c r="F189" s="2"/>
      <c r="G189" s="2"/>
      <c r="H189" s="2"/>
    </row>
    <row r="190" spans="2:15" x14ac:dyDescent="0.2">
      <c r="B190" s="1" t="s">
        <v>12</v>
      </c>
      <c r="C190" s="30">
        <v>10</v>
      </c>
      <c r="D190" s="2">
        <f>SUM(C190*Employee*Hours)</f>
        <v>1288820</v>
      </c>
      <c r="F190" s="2"/>
      <c r="G190" s="2"/>
      <c r="H190" s="2"/>
    </row>
    <row r="191" spans="2:15" x14ac:dyDescent="0.2">
      <c r="B191" s="1" t="s">
        <v>7</v>
      </c>
      <c r="C191" s="41">
        <f>SUM(C188:C190)</f>
        <v>14</v>
      </c>
      <c r="D191" s="8">
        <f>SUM(D188:D190)</f>
        <v>2620020</v>
      </c>
      <c r="F191" s="8"/>
      <c r="G191" s="8"/>
      <c r="H191" s="8"/>
    </row>
    <row r="192" spans="2:15" x14ac:dyDescent="0.2">
      <c r="B192" s="1"/>
      <c r="D192" s="2"/>
      <c r="F192" s="2"/>
      <c r="G192" s="2"/>
      <c r="H192" s="2"/>
    </row>
    <row r="193" spans="2:14" x14ac:dyDescent="0.2">
      <c r="B193" s="1" t="s">
        <v>128</v>
      </c>
      <c r="D193" s="2"/>
      <c r="F193" s="2"/>
      <c r="G193" s="2"/>
      <c r="H193" s="2"/>
    </row>
    <row r="194" spans="2:14" x14ac:dyDescent="0.2">
      <c r="B194" s="1" t="s">
        <v>3</v>
      </c>
      <c r="C194" s="30">
        <v>0</v>
      </c>
      <c r="D194" s="2">
        <f>SUM(C194*Contractor*Hours)</f>
        <v>0</v>
      </c>
      <c r="F194" s="2"/>
      <c r="G194" s="2"/>
      <c r="H194" s="2"/>
    </row>
    <row r="195" spans="2:14" x14ac:dyDescent="0.2">
      <c r="B195" s="1" t="s">
        <v>1</v>
      </c>
      <c r="C195" s="30">
        <v>0</v>
      </c>
      <c r="D195" s="2">
        <f>SUM(C195*Consultant*Hours)</f>
        <v>0</v>
      </c>
      <c r="F195" s="2"/>
      <c r="G195" s="2"/>
      <c r="H195" s="2"/>
    </row>
    <row r="196" spans="2:14" x14ac:dyDescent="0.2">
      <c r="B196" s="1" t="s">
        <v>12</v>
      </c>
      <c r="C196" s="30">
        <v>2</v>
      </c>
      <c r="D196" s="2">
        <f>SUM(C196*Employee*Hours)</f>
        <v>257764</v>
      </c>
      <c r="F196" s="2"/>
      <c r="G196" s="2"/>
      <c r="H196" s="2"/>
    </row>
    <row r="197" spans="2:14" x14ac:dyDescent="0.2">
      <c r="B197" s="1" t="s">
        <v>8</v>
      </c>
      <c r="C197" s="41">
        <f>SUM(C194:C196)</f>
        <v>2</v>
      </c>
      <c r="D197" s="8">
        <f>SUM(D194:D196)</f>
        <v>257764</v>
      </c>
      <c r="F197" s="8"/>
      <c r="G197" s="8"/>
      <c r="H197" s="8"/>
    </row>
    <row r="198" spans="2:14" x14ac:dyDescent="0.2">
      <c r="B198" s="1" t="s">
        <v>17</v>
      </c>
      <c r="C198" s="41">
        <f>SUM($C$191-C197)</f>
        <v>12</v>
      </c>
      <c r="D198" s="8">
        <f>SUM($D$191-D197)</f>
        <v>2362256</v>
      </c>
      <c r="E198" s="16">
        <v>0.8</v>
      </c>
      <c r="F198" s="16">
        <v>0.6</v>
      </c>
      <c r="G198" s="16">
        <v>0.2</v>
      </c>
      <c r="H198" s="16">
        <v>0.2</v>
      </c>
      <c r="I198" s="10">
        <f>F198*$D198*$E198</f>
        <v>1133882.8799999999</v>
      </c>
      <c r="J198" s="10">
        <f>($D198*F198)-I198</f>
        <v>283470.71999999997</v>
      </c>
      <c r="K198" s="10">
        <f>G198*$D198*$E198</f>
        <v>377960.96000000002</v>
      </c>
      <c r="L198" s="10">
        <f>($D198*G198)-K198</f>
        <v>94490.239999999991</v>
      </c>
      <c r="M198" s="10">
        <f>H198*$D198*$E198</f>
        <v>377960.96000000002</v>
      </c>
      <c r="N198" s="10">
        <f>($D198*H198)-M198</f>
        <v>94490.239999999991</v>
      </c>
    </row>
    <row r="199" spans="2:14" x14ac:dyDescent="0.2">
      <c r="B199" s="1"/>
      <c r="D199" s="2"/>
      <c r="F199" s="2"/>
      <c r="G199" s="2"/>
      <c r="H199" s="2"/>
    </row>
    <row r="200" spans="2:14" x14ac:dyDescent="0.2">
      <c r="B200" s="1" t="s">
        <v>114</v>
      </c>
      <c r="D200" s="2"/>
      <c r="F200" s="2"/>
      <c r="G200" s="2"/>
      <c r="H200" s="2"/>
    </row>
    <row r="201" spans="2:14" x14ac:dyDescent="0.2">
      <c r="B201" s="1" t="s">
        <v>3</v>
      </c>
      <c r="C201" s="30">
        <v>0</v>
      </c>
      <c r="D201" s="2">
        <f>SUM(C201*Contractor*Hours)</f>
        <v>0</v>
      </c>
      <c r="F201" s="2"/>
      <c r="G201" s="2"/>
      <c r="H201" s="2"/>
    </row>
    <row r="202" spans="2:14" x14ac:dyDescent="0.2">
      <c r="B202" s="1" t="s">
        <v>1</v>
      </c>
      <c r="C202" s="30">
        <v>0</v>
      </c>
      <c r="D202" s="2">
        <f>SUM(C202*Consultant*Hours)</f>
        <v>0</v>
      </c>
      <c r="F202" s="2"/>
      <c r="G202" s="2"/>
      <c r="H202" s="2"/>
    </row>
    <row r="203" spans="2:14" x14ac:dyDescent="0.2">
      <c r="B203" s="1" t="s">
        <v>12</v>
      </c>
      <c r="C203" s="30">
        <v>4</v>
      </c>
      <c r="D203" s="2">
        <f>SUM(C203*Employee*Hours)</f>
        <v>515528</v>
      </c>
      <c r="F203" s="2"/>
      <c r="G203" s="2"/>
      <c r="H203" s="2"/>
    </row>
    <row r="204" spans="2:14" x14ac:dyDescent="0.2">
      <c r="B204" s="1" t="s">
        <v>8</v>
      </c>
      <c r="C204" s="41">
        <f>SUM(C201:C203)</f>
        <v>4</v>
      </c>
      <c r="D204" s="8">
        <f>SUM(D201:D203)</f>
        <v>515528</v>
      </c>
      <c r="F204" s="8"/>
      <c r="G204" s="8"/>
      <c r="H204" s="8"/>
    </row>
    <row r="205" spans="2:14" x14ac:dyDescent="0.2">
      <c r="B205" s="1" t="s">
        <v>17</v>
      </c>
      <c r="C205" s="41">
        <f>SUM($C$191-C204)</f>
        <v>10</v>
      </c>
      <c r="D205" s="8">
        <f>SUM($D$191-D204)</f>
        <v>2104492</v>
      </c>
      <c r="E205" s="16">
        <v>0.8</v>
      </c>
      <c r="F205" s="16">
        <v>0.6</v>
      </c>
      <c r="G205" s="16">
        <v>0.2</v>
      </c>
      <c r="H205" s="16">
        <v>0.2</v>
      </c>
      <c r="I205" s="10">
        <f>F205*$D205*$E205</f>
        <v>1010156.16</v>
      </c>
      <c r="J205" s="10">
        <f>($D205*F205)-I205</f>
        <v>252539.03999999992</v>
      </c>
      <c r="K205" s="10">
        <f>G205*$D205*$E205</f>
        <v>336718.72000000003</v>
      </c>
      <c r="L205" s="10">
        <f>($D205*G205)-K205</f>
        <v>84179.68</v>
      </c>
      <c r="M205" s="10">
        <f>H205*$D205*$E205</f>
        <v>336718.72000000003</v>
      </c>
      <c r="N205" s="10">
        <f>($D205*H205)-M205</f>
        <v>84179.68</v>
      </c>
    </row>
    <row r="206" spans="2:14" x14ac:dyDescent="0.2">
      <c r="B206" s="1"/>
      <c r="D206" s="2"/>
      <c r="F206" s="2"/>
      <c r="G206" s="2"/>
      <c r="H206" s="2"/>
    </row>
    <row r="207" spans="2:14" x14ac:dyDescent="0.2">
      <c r="B207" s="1" t="s">
        <v>113</v>
      </c>
      <c r="D207" s="2"/>
      <c r="F207" s="2"/>
      <c r="G207" s="2"/>
      <c r="H207" s="2"/>
    </row>
    <row r="208" spans="2:14" x14ac:dyDescent="0.2">
      <c r="B208" s="1" t="s">
        <v>0</v>
      </c>
      <c r="C208" s="30">
        <v>0</v>
      </c>
      <c r="D208" s="2">
        <f>SUM(C208*Contractor*Hours)</f>
        <v>0</v>
      </c>
      <c r="F208" s="2"/>
      <c r="G208" s="2"/>
      <c r="H208" s="2"/>
    </row>
    <row r="209" spans="2:15" x14ac:dyDescent="0.2">
      <c r="B209" s="1" t="s">
        <v>1</v>
      </c>
      <c r="C209" s="30">
        <v>0</v>
      </c>
      <c r="D209" s="2">
        <f>SUM(C209*Consultant*Hours)</f>
        <v>0</v>
      </c>
      <c r="F209" s="2"/>
      <c r="G209" s="2"/>
      <c r="H209" s="2"/>
    </row>
    <row r="210" spans="2:15" x14ac:dyDescent="0.2">
      <c r="B210" s="1" t="s">
        <v>12</v>
      </c>
      <c r="C210" s="30">
        <v>6</v>
      </c>
      <c r="D210" s="2">
        <f>SUM(C210*Employee*Hours)</f>
        <v>773292</v>
      </c>
      <c r="F210" s="2"/>
      <c r="G210" s="2"/>
      <c r="H210" s="2"/>
    </row>
    <row r="211" spans="2:15" x14ac:dyDescent="0.2">
      <c r="B211" s="1" t="s">
        <v>8</v>
      </c>
      <c r="C211" s="41">
        <f>SUM(C208:C210)</f>
        <v>6</v>
      </c>
      <c r="D211" s="8">
        <f>SUM(D208:D210)</f>
        <v>773292</v>
      </c>
      <c r="F211" s="8"/>
      <c r="G211" s="8"/>
      <c r="H211" s="8"/>
    </row>
    <row r="212" spans="2:15" x14ac:dyDescent="0.2">
      <c r="B212" s="1" t="s">
        <v>17</v>
      </c>
      <c r="C212" s="41">
        <f>SUM($C$191-C211)</f>
        <v>8</v>
      </c>
      <c r="D212" s="8">
        <f>SUM($D$191-D211)</f>
        <v>1846728</v>
      </c>
      <c r="E212" s="16">
        <v>0.5</v>
      </c>
      <c r="F212" s="16">
        <v>0.6</v>
      </c>
      <c r="G212" s="16">
        <v>0.2</v>
      </c>
      <c r="H212" s="16">
        <v>0.2</v>
      </c>
      <c r="I212" s="10">
        <f>F212*$D212*$E212</f>
        <v>554018.4</v>
      </c>
      <c r="J212" s="10">
        <f>($D212*F212)-I212</f>
        <v>554018.4</v>
      </c>
      <c r="K212" s="10">
        <f>G212*$D212*$E212</f>
        <v>184672.80000000002</v>
      </c>
      <c r="L212" s="10">
        <f>($D212*G212)-K212</f>
        <v>184672.80000000002</v>
      </c>
      <c r="M212" s="10">
        <f>H212*$D212*$E212</f>
        <v>184672.80000000002</v>
      </c>
      <c r="N212" s="10">
        <f>($D212*H212)-M212</f>
        <v>184672.80000000002</v>
      </c>
    </row>
    <row r="213" spans="2:15" x14ac:dyDescent="0.2">
      <c r="B213" s="1"/>
      <c r="D213" s="2"/>
      <c r="F213" s="2"/>
      <c r="G213" s="2"/>
      <c r="H213" s="2"/>
    </row>
    <row r="215" spans="2:15" s="5" customFormat="1" x14ac:dyDescent="0.2">
      <c r="B215" s="4" t="s">
        <v>36</v>
      </c>
      <c r="C215" s="40" t="s">
        <v>2</v>
      </c>
      <c r="D215" s="5" t="s">
        <v>2</v>
      </c>
      <c r="E215" s="16"/>
      <c r="I215" s="10"/>
      <c r="J215" s="10"/>
      <c r="K215" s="10"/>
      <c r="L215" s="10"/>
      <c r="M215" s="10"/>
      <c r="N215" s="10"/>
    </row>
    <row r="217" spans="2:15" x14ac:dyDescent="0.2">
      <c r="B217" s="1" t="s">
        <v>6</v>
      </c>
      <c r="C217" s="41" t="s">
        <v>165</v>
      </c>
      <c r="D217" s="1" t="s">
        <v>5</v>
      </c>
      <c r="F217" s="1"/>
      <c r="G217" s="1"/>
      <c r="H217" s="1"/>
    </row>
    <row r="218" spans="2:15" x14ac:dyDescent="0.2">
      <c r="B218" s="1" t="s">
        <v>0</v>
      </c>
      <c r="C218" s="30">
        <v>0</v>
      </c>
      <c r="D218" s="2">
        <f>SUM(C218*Contractor*Hours)</f>
        <v>0</v>
      </c>
      <c r="F218" s="2"/>
      <c r="G218" s="2"/>
      <c r="H218" s="2"/>
    </row>
    <row r="219" spans="2:15" x14ac:dyDescent="0.2">
      <c r="B219" s="1" t="s">
        <v>1</v>
      </c>
      <c r="C219" s="30">
        <v>1</v>
      </c>
      <c r="D219" s="2">
        <f>SUM(C219*Consultant*Hours)</f>
        <v>478400</v>
      </c>
      <c r="F219" s="2"/>
      <c r="G219" s="2"/>
      <c r="H219" s="2"/>
    </row>
    <row r="220" spans="2:15" x14ac:dyDescent="0.2">
      <c r="B220" s="1" t="s">
        <v>12</v>
      </c>
      <c r="C220" s="30">
        <v>10</v>
      </c>
      <c r="D220" s="2">
        <f>SUM(C220*Employee*Hours)</f>
        <v>1288820</v>
      </c>
      <c r="F220" s="2"/>
      <c r="G220" s="2"/>
      <c r="H220" s="2"/>
    </row>
    <row r="221" spans="2:15" x14ac:dyDescent="0.2">
      <c r="B221" s="1" t="s">
        <v>7</v>
      </c>
      <c r="C221" s="30">
        <f>SUM(C218:C220)</f>
        <v>11</v>
      </c>
      <c r="D221" s="2">
        <f>SUM(D218:D220)</f>
        <v>1767220</v>
      </c>
      <c r="F221" s="2"/>
      <c r="G221" s="2"/>
      <c r="H221" s="2"/>
    </row>
    <row r="222" spans="2:15" x14ac:dyDescent="0.2">
      <c r="B222" s="1"/>
      <c r="D222" s="2"/>
      <c r="F222" s="2"/>
      <c r="G222" s="2"/>
      <c r="H222" s="2"/>
    </row>
    <row r="223" spans="2:15" x14ac:dyDescent="0.2">
      <c r="B223" s="1" t="s">
        <v>128</v>
      </c>
      <c r="D223" s="2"/>
      <c r="F223" s="2"/>
      <c r="G223" s="2"/>
      <c r="H223" s="2"/>
    </row>
    <row r="224" spans="2:15" x14ac:dyDescent="0.2">
      <c r="B224" s="1" t="s">
        <v>3</v>
      </c>
      <c r="C224" s="30">
        <v>0</v>
      </c>
      <c r="D224" s="2">
        <f>SUM(C224*Contractor*Hours)</f>
        <v>0</v>
      </c>
      <c r="F224" s="2"/>
      <c r="G224" s="2"/>
      <c r="H224" s="2"/>
      <c r="O224" t="s">
        <v>74</v>
      </c>
    </row>
    <row r="225" spans="2:15" x14ac:dyDescent="0.2">
      <c r="B225" s="1" t="s">
        <v>1</v>
      </c>
      <c r="C225" s="30">
        <v>0</v>
      </c>
      <c r="D225" s="2">
        <f>SUM(C225*Consultant*Hours)</f>
        <v>0</v>
      </c>
      <c r="F225" s="2"/>
      <c r="G225" s="2"/>
      <c r="H225" s="2"/>
    </row>
    <row r="226" spans="2:15" x14ac:dyDescent="0.2">
      <c r="B226" s="1" t="s">
        <v>12</v>
      </c>
      <c r="C226" s="30">
        <v>0</v>
      </c>
      <c r="D226" s="2">
        <f>SUM(C226*Employee*Hours)</f>
        <v>0</v>
      </c>
      <c r="F226" s="2"/>
      <c r="G226" s="2"/>
      <c r="H226" s="2"/>
    </row>
    <row r="227" spans="2:15" x14ac:dyDescent="0.2">
      <c r="B227" s="1" t="s">
        <v>8</v>
      </c>
      <c r="C227" s="30">
        <f>SUM(C224:C226)</f>
        <v>0</v>
      </c>
      <c r="D227" s="2">
        <f>SUM(D224:D226)</f>
        <v>0</v>
      </c>
      <c r="F227" s="2"/>
      <c r="G227" s="2"/>
      <c r="H227" s="2"/>
    </row>
    <row r="228" spans="2:15" x14ac:dyDescent="0.2">
      <c r="B228" s="1" t="s">
        <v>17</v>
      </c>
      <c r="C228" s="30">
        <f>SUM($C$221-C227)</f>
        <v>11</v>
      </c>
      <c r="D228" s="2">
        <f>SUM($D$221-D227)</f>
        <v>1767220</v>
      </c>
      <c r="E228" s="16">
        <v>0.8</v>
      </c>
      <c r="F228" s="16">
        <v>0</v>
      </c>
      <c r="G228" s="16">
        <v>1</v>
      </c>
      <c r="H228" s="16">
        <v>0</v>
      </c>
      <c r="I228" s="10">
        <f>F228*$D228*$E228</f>
        <v>0</v>
      </c>
      <c r="J228" s="10">
        <f>($D228*F228)-I228</f>
        <v>0</v>
      </c>
      <c r="K228" s="10">
        <f>G228*$D228*$E228</f>
        <v>1413776</v>
      </c>
      <c r="L228" s="10">
        <f>($D228*G228)-K228</f>
        <v>353444</v>
      </c>
      <c r="M228" s="10">
        <f>H228*$D228*$E228</f>
        <v>0</v>
      </c>
      <c r="N228" s="10">
        <f>($D228*H228)-M228</f>
        <v>0</v>
      </c>
    </row>
    <row r="229" spans="2:15" x14ac:dyDescent="0.2">
      <c r="B229" s="1"/>
      <c r="D229" s="2"/>
      <c r="F229" s="2"/>
      <c r="G229" s="2"/>
      <c r="H229" s="2"/>
    </row>
    <row r="230" spans="2:15" x14ac:dyDescent="0.2">
      <c r="B230" s="1" t="s">
        <v>114</v>
      </c>
      <c r="D230" s="2"/>
      <c r="F230" s="2"/>
      <c r="G230" s="2"/>
      <c r="H230" s="2"/>
    </row>
    <row r="231" spans="2:15" x14ac:dyDescent="0.2">
      <c r="B231" s="1" t="s">
        <v>3</v>
      </c>
      <c r="C231" s="30">
        <v>0</v>
      </c>
      <c r="D231" s="2">
        <f>SUM(C231*Contractor*Hours)</f>
        <v>0</v>
      </c>
      <c r="F231" s="2"/>
      <c r="G231" s="2"/>
      <c r="H231" s="2"/>
      <c r="O231" t="s">
        <v>73</v>
      </c>
    </row>
    <row r="232" spans="2:15" x14ac:dyDescent="0.2">
      <c r="B232" s="1" t="s">
        <v>1</v>
      </c>
      <c r="C232" s="30">
        <v>0</v>
      </c>
      <c r="D232" s="2">
        <f>SUM(C232*Consultant*Hours)</f>
        <v>0</v>
      </c>
      <c r="F232" s="2"/>
      <c r="G232" s="2"/>
      <c r="H232" s="2"/>
    </row>
    <row r="233" spans="2:15" x14ac:dyDescent="0.2">
      <c r="B233" s="1" t="s">
        <v>12</v>
      </c>
      <c r="C233" s="30">
        <v>2</v>
      </c>
      <c r="D233" s="2">
        <f>SUM(C233*Employee*Hours)</f>
        <v>257764</v>
      </c>
      <c r="F233" s="2"/>
      <c r="G233" s="2"/>
      <c r="H233" s="2"/>
    </row>
    <row r="234" spans="2:15" x14ac:dyDescent="0.2">
      <c r="B234" s="1" t="s">
        <v>8</v>
      </c>
      <c r="C234" s="30">
        <f>SUM(C231:C233)</f>
        <v>2</v>
      </c>
      <c r="D234" s="2">
        <f>SUM(D231:D233)</f>
        <v>257764</v>
      </c>
      <c r="F234" s="2"/>
      <c r="G234" s="2"/>
      <c r="H234" s="2"/>
    </row>
    <row r="235" spans="2:15" x14ac:dyDescent="0.2">
      <c r="B235" s="1" t="s">
        <v>13</v>
      </c>
      <c r="C235" s="30">
        <f>SUM($C$221-C234)</f>
        <v>9</v>
      </c>
      <c r="D235" s="2">
        <f>SUM($D$221-D234)</f>
        <v>1509456</v>
      </c>
      <c r="E235" s="16">
        <v>0.8</v>
      </c>
      <c r="F235" s="16">
        <v>0</v>
      </c>
      <c r="G235" s="16">
        <v>1</v>
      </c>
      <c r="H235" s="16">
        <v>0</v>
      </c>
      <c r="I235" s="10">
        <f>F235*$D235*$E235</f>
        <v>0</v>
      </c>
      <c r="J235" s="10">
        <f>($D235*F235)-I235</f>
        <v>0</v>
      </c>
      <c r="K235" s="10">
        <f>G235*$D235*$E235</f>
        <v>1207564.8</v>
      </c>
      <c r="L235" s="10">
        <f>($D235*G235)-K235</f>
        <v>301891.19999999995</v>
      </c>
      <c r="M235" s="10">
        <f>H235*$D235*$E235</f>
        <v>0</v>
      </c>
      <c r="N235" s="10">
        <f>($D235*H235)-M235</f>
        <v>0</v>
      </c>
    </row>
    <row r="236" spans="2:15" x14ac:dyDescent="0.2">
      <c r="B236" s="1"/>
      <c r="D236" s="2"/>
      <c r="F236" s="2"/>
      <c r="G236" s="2"/>
      <c r="H236" s="2"/>
    </row>
    <row r="237" spans="2:15" x14ac:dyDescent="0.2">
      <c r="B237" s="1" t="s">
        <v>113</v>
      </c>
      <c r="D237" s="2"/>
      <c r="F237" s="2"/>
      <c r="G237" s="2"/>
      <c r="H237" s="2"/>
    </row>
    <row r="238" spans="2:15" x14ac:dyDescent="0.2">
      <c r="B238" s="1" t="s">
        <v>0</v>
      </c>
      <c r="C238" s="30">
        <v>0</v>
      </c>
      <c r="D238" s="2">
        <f>SUM(C238*Contractor*Hours)</f>
        <v>0</v>
      </c>
      <c r="F238" s="2"/>
      <c r="G238" s="2"/>
      <c r="H238" s="2"/>
      <c r="O238" t="s">
        <v>73</v>
      </c>
    </row>
    <row r="239" spans="2:15" x14ac:dyDescent="0.2">
      <c r="B239" s="1" t="s">
        <v>1</v>
      </c>
      <c r="C239" s="30">
        <v>0</v>
      </c>
      <c r="D239" s="2">
        <f>SUM(C239*Consultant*Hours)</f>
        <v>0</v>
      </c>
      <c r="F239" s="2"/>
      <c r="G239" s="2"/>
      <c r="H239" s="2"/>
    </row>
    <row r="240" spans="2:15" x14ac:dyDescent="0.2">
      <c r="B240" s="1" t="s">
        <v>12</v>
      </c>
      <c r="C240" s="30">
        <v>4</v>
      </c>
      <c r="D240" s="2">
        <f>SUM(C240*Employee*Hours)</f>
        <v>515528</v>
      </c>
      <c r="F240" s="2"/>
      <c r="G240" s="2"/>
      <c r="H240" s="2"/>
    </row>
    <row r="241" spans="2:15" x14ac:dyDescent="0.2">
      <c r="B241" s="1" t="s">
        <v>8</v>
      </c>
      <c r="C241" s="30">
        <f>SUM(C238:C240)</f>
        <v>4</v>
      </c>
      <c r="D241" s="2">
        <f>SUM(D238:D240)</f>
        <v>515528</v>
      </c>
      <c r="F241" s="2"/>
      <c r="G241" s="2"/>
      <c r="H241" s="2"/>
    </row>
    <row r="242" spans="2:15" x14ac:dyDescent="0.2">
      <c r="B242" s="1" t="s">
        <v>13</v>
      </c>
      <c r="C242" s="30">
        <f>SUM(C221-C241)</f>
        <v>7</v>
      </c>
      <c r="D242" s="2">
        <f>SUM($D$221-D241)</f>
        <v>1251692</v>
      </c>
      <c r="E242" s="16">
        <v>0.5</v>
      </c>
      <c r="F242" s="16">
        <v>0</v>
      </c>
      <c r="G242" s="16">
        <v>1</v>
      </c>
      <c r="H242" s="16">
        <v>0</v>
      </c>
      <c r="I242" s="10">
        <f>F242*$D242*$E242</f>
        <v>0</v>
      </c>
      <c r="J242" s="10">
        <f>($D242*F242)-I242</f>
        <v>0</v>
      </c>
      <c r="K242" s="10">
        <f>G242*$D242*$E242</f>
        <v>625846</v>
      </c>
      <c r="L242" s="10">
        <f>($D242*G242)-K242</f>
        <v>625846</v>
      </c>
      <c r="M242" s="10">
        <f>H242*$D242*$E242</f>
        <v>0</v>
      </c>
      <c r="N242" s="10">
        <f>($D242*H242)-M242</f>
        <v>0</v>
      </c>
    </row>
    <row r="245" spans="2:15" s="5" customFormat="1" x14ac:dyDescent="0.2">
      <c r="B245" s="4" t="s">
        <v>37</v>
      </c>
      <c r="C245" s="40" t="s">
        <v>20</v>
      </c>
      <c r="D245" s="5" t="s">
        <v>2</v>
      </c>
      <c r="E245" s="16"/>
      <c r="I245" s="10"/>
      <c r="J245" s="10"/>
      <c r="K245" s="10"/>
      <c r="L245" s="10"/>
      <c r="M245" s="10"/>
      <c r="N245" s="10"/>
    </row>
    <row r="247" spans="2:15" x14ac:dyDescent="0.2">
      <c r="B247" s="1" t="s">
        <v>6</v>
      </c>
      <c r="C247" s="41" t="s">
        <v>165</v>
      </c>
      <c r="D247" s="1" t="s">
        <v>5</v>
      </c>
      <c r="F247" s="1"/>
      <c r="G247" s="1"/>
      <c r="H247" s="1"/>
    </row>
    <row r="248" spans="2:15" x14ac:dyDescent="0.2">
      <c r="B248" s="1" t="s">
        <v>0</v>
      </c>
      <c r="C248" s="30">
        <v>0</v>
      </c>
      <c r="D248" s="2">
        <f>SUM(C248*Contractor*Hours)</f>
        <v>0</v>
      </c>
      <c r="F248" s="2"/>
      <c r="G248" s="2"/>
      <c r="H248" s="2"/>
    </row>
    <row r="249" spans="2:15" x14ac:dyDescent="0.2">
      <c r="B249" s="1" t="s">
        <v>1</v>
      </c>
      <c r="C249" s="30">
        <v>0</v>
      </c>
      <c r="D249" s="2">
        <f>SUM(C249*Consultant*Hours)</f>
        <v>0</v>
      </c>
      <c r="F249" s="2"/>
      <c r="G249" s="2"/>
      <c r="H249" s="2"/>
    </row>
    <row r="250" spans="2:15" x14ac:dyDescent="0.2">
      <c r="B250" s="1" t="s">
        <v>12</v>
      </c>
      <c r="C250" s="30">
        <v>13</v>
      </c>
      <c r="D250" s="2">
        <f>SUM(C250*Employee*Hours)</f>
        <v>1675465.9999999998</v>
      </c>
      <c r="F250" s="2"/>
      <c r="G250" s="2"/>
      <c r="H250" s="2"/>
    </row>
    <row r="251" spans="2:15" x14ac:dyDescent="0.2">
      <c r="B251" s="1" t="s">
        <v>7</v>
      </c>
      <c r="C251" s="30">
        <f>SUM(C248:C250)</f>
        <v>13</v>
      </c>
      <c r="D251" s="2">
        <f>SUM(D248:D250)</f>
        <v>1675465.9999999998</v>
      </c>
      <c r="F251" s="2"/>
      <c r="G251" s="2"/>
      <c r="H251" s="2"/>
    </row>
    <row r="252" spans="2:15" x14ac:dyDescent="0.2">
      <c r="B252" s="1"/>
      <c r="D252" s="2"/>
      <c r="F252" s="2"/>
      <c r="G252" s="2"/>
      <c r="H252" s="2"/>
    </row>
    <row r="253" spans="2:15" x14ac:dyDescent="0.2">
      <c r="B253" s="1" t="s">
        <v>128</v>
      </c>
      <c r="D253" s="2"/>
      <c r="F253" s="2"/>
      <c r="G253" s="2"/>
      <c r="H253" s="2"/>
    </row>
    <row r="254" spans="2:15" x14ac:dyDescent="0.2">
      <c r="B254" s="1" t="s">
        <v>3</v>
      </c>
      <c r="C254" s="30">
        <v>0</v>
      </c>
      <c r="D254" s="2">
        <f>SUM(C254*Contractor*Hours)</f>
        <v>0</v>
      </c>
      <c r="F254" s="2"/>
      <c r="G254" s="2"/>
      <c r="H254" s="2"/>
      <c r="O254" t="s">
        <v>92</v>
      </c>
    </row>
    <row r="255" spans="2:15" x14ac:dyDescent="0.2">
      <c r="B255" s="1" t="s">
        <v>1</v>
      </c>
      <c r="C255" s="30">
        <v>0</v>
      </c>
      <c r="D255" s="2">
        <f>SUM(C255*Consultant*Hours)</f>
        <v>0</v>
      </c>
      <c r="F255" s="2"/>
      <c r="G255" s="2"/>
      <c r="H255" s="2"/>
    </row>
    <row r="256" spans="2:15" x14ac:dyDescent="0.2">
      <c r="B256" s="1" t="s">
        <v>12</v>
      </c>
      <c r="C256" s="30">
        <v>3</v>
      </c>
      <c r="D256" s="2">
        <f>SUM(C256*Employee*Hours)</f>
        <v>386646</v>
      </c>
      <c r="F256" s="2"/>
      <c r="G256" s="2"/>
      <c r="H256" s="2"/>
    </row>
    <row r="257" spans="2:15" x14ac:dyDescent="0.2">
      <c r="B257" s="1" t="s">
        <v>8</v>
      </c>
      <c r="C257" s="30">
        <f>SUM(C254:C256)</f>
        <v>3</v>
      </c>
      <c r="D257" s="2">
        <f>SUM(D254:D256)</f>
        <v>386646</v>
      </c>
      <c r="F257" s="2"/>
      <c r="G257" s="2"/>
      <c r="H257" s="2"/>
    </row>
    <row r="258" spans="2:15" x14ac:dyDescent="0.2">
      <c r="B258" s="1" t="s">
        <v>17</v>
      </c>
      <c r="C258" s="30">
        <f>SUM($C$251-C257)</f>
        <v>10</v>
      </c>
      <c r="D258" s="2">
        <f>SUM($D$251-D257)</f>
        <v>1288819.9999999998</v>
      </c>
      <c r="E258" s="16">
        <v>0.8</v>
      </c>
      <c r="F258" s="16">
        <v>0.3</v>
      </c>
      <c r="G258" s="16">
        <v>0.4</v>
      </c>
      <c r="H258" s="16">
        <v>0.3</v>
      </c>
      <c r="I258" s="10">
        <f>F258*$D258*$E258</f>
        <v>309316.8</v>
      </c>
      <c r="J258" s="10">
        <f>($D258*F258)-I258</f>
        <v>77329.199999999953</v>
      </c>
      <c r="K258" s="10">
        <f>G258*$D258*$E258</f>
        <v>412422.39999999997</v>
      </c>
      <c r="L258" s="10">
        <f>($D258*G258)-K258</f>
        <v>103105.59999999998</v>
      </c>
      <c r="M258" s="10">
        <f>H258*$D258*$E258</f>
        <v>309316.8</v>
      </c>
      <c r="N258" s="10">
        <f>($D258*H258)-M258</f>
        <v>77329.199999999953</v>
      </c>
    </row>
    <row r="259" spans="2:15" x14ac:dyDescent="0.2">
      <c r="B259" s="1"/>
      <c r="D259" s="2"/>
      <c r="F259" s="2"/>
      <c r="G259" s="2"/>
      <c r="H259" s="2"/>
    </row>
    <row r="260" spans="2:15" x14ac:dyDescent="0.2">
      <c r="B260" s="1" t="s">
        <v>114</v>
      </c>
      <c r="D260" s="2"/>
      <c r="F260" s="2"/>
      <c r="G260" s="2"/>
      <c r="H260" s="2"/>
    </row>
    <row r="261" spans="2:15" x14ac:dyDescent="0.2">
      <c r="B261" s="1" t="s">
        <v>3</v>
      </c>
      <c r="C261" s="30">
        <v>0</v>
      </c>
      <c r="D261" s="2">
        <f>SUM(C261*Contractor*Hours)</f>
        <v>0</v>
      </c>
      <c r="F261" s="2"/>
      <c r="G261" s="2"/>
      <c r="H261" s="2"/>
      <c r="O261" t="s">
        <v>92</v>
      </c>
    </row>
    <row r="262" spans="2:15" x14ac:dyDescent="0.2">
      <c r="B262" s="1" t="s">
        <v>1</v>
      </c>
      <c r="C262" s="30">
        <v>0</v>
      </c>
      <c r="D262" s="2">
        <f>SUM(C262*Consultant*Hours)</f>
        <v>0</v>
      </c>
      <c r="F262" s="2"/>
      <c r="G262" s="2"/>
      <c r="H262" s="2"/>
    </row>
    <row r="263" spans="2:15" x14ac:dyDescent="0.2">
      <c r="B263" s="1" t="s">
        <v>12</v>
      </c>
      <c r="C263" s="30">
        <v>3</v>
      </c>
      <c r="D263" s="2">
        <f>SUM(C263*Employee*Hours)</f>
        <v>386646</v>
      </c>
      <c r="F263" s="2"/>
      <c r="G263" s="2"/>
      <c r="H263" s="2"/>
    </row>
    <row r="264" spans="2:15" x14ac:dyDescent="0.2">
      <c r="B264" s="1" t="s">
        <v>8</v>
      </c>
      <c r="C264" s="30">
        <f>SUM(C261:C263)</f>
        <v>3</v>
      </c>
      <c r="D264" s="2">
        <f>SUM(D261:D263)</f>
        <v>386646</v>
      </c>
      <c r="F264" s="2"/>
      <c r="G264" s="2"/>
      <c r="H264" s="2"/>
    </row>
    <row r="265" spans="2:15" x14ac:dyDescent="0.2">
      <c r="B265" s="1" t="s">
        <v>13</v>
      </c>
      <c r="C265" s="30">
        <f>SUM($C$251-C264)</f>
        <v>10</v>
      </c>
      <c r="D265" s="2">
        <f>SUM($D$251-D264)</f>
        <v>1288819.9999999998</v>
      </c>
      <c r="E265" s="16">
        <v>0.8</v>
      </c>
      <c r="F265" s="16">
        <v>0.3</v>
      </c>
      <c r="G265" s="16">
        <v>0.4</v>
      </c>
      <c r="H265" s="16">
        <v>0.3</v>
      </c>
      <c r="I265" s="10">
        <f>F265*$D265*$E265</f>
        <v>309316.8</v>
      </c>
      <c r="J265" s="10">
        <f>($D265*F265)-I265</f>
        <v>77329.199999999953</v>
      </c>
      <c r="K265" s="10">
        <f>G265*$D265*$E265</f>
        <v>412422.39999999997</v>
      </c>
      <c r="L265" s="10">
        <f>($D265*G265)-K265</f>
        <v>103105.59999999998</v>
      </c>
      <c r="M265" s="10">
        <f>H265*$D265*$E265</f>
        <v>309316.8</v>
      </c>
      <c r="N265" s="10">
        <f>($D265*H265)-M265</f>
        <v>77329.199999999953</v>
      </c>
    </row>
    <row r="266" spans="2:15" x14ac:dyDescent="0.2">
      <c r="B266" s="1"/>
      <c r="D266" s="2"/>
      <c r="F266" s="2"/>
      <c r="G266" s="2"/>
      <c r="H266" s="2"/>
    </row>
    <row r="267" spans="2:15" x14ac:dyDescent="0.2">
      <c r="B267" s="1" t="s">
        <v>113</v>
      </c>
      <c r="D267" s="2"/>
      <c r="F267" s="2"/>
      <c r="G267" s="2"/>
      <c r="H267" s="2"/>
    </row>
    <row r="268" spans="2:15" x14ac:dyDescent="0.2">
      <c r="B268" s="1" t="s">
        <v>0</v>
      </c>
      <c r="C268" s="30">
        <v>0</v>
      </c>
      <c r="D268" s="2">
        <f>SUM(C268*Contractor*Hours)</f>
        <v>0</v>
      </c>
      <c r="F268" s="2"/>
      <c r="G268" s="2"/>
      <c r="H268" s="2"/>
      <c r="O268" t="s">
        <v>75</v>
      </c>
    </row>
    <row r="269" spans="2:15" x14ac:dyDescent="0.2">
      <c r="B269" s="1" t="s">
        <v>1</v>
      </c>
      <c r="C269" s="30">
        <v>0</v>
      </c>
      <c r="D269" s="2">
        <f>SUM(C269*Consultant*Hours)</f>
        <v>0</v>
      </c>
      <c r="F269" s="2"/>
      <c r="G269" s="2"/>
      <c r="H269" s="2"/>
      <c r="O269" t="s">
        <v>76</v>
      </c>
    </row>
    <row r="270" spans="2:15" x14ac:dyDescent="0.2">
      <c r="B270" s="1" t="s">
        <v>12</v>
      </c>
      <c r="C270" s="30">
        <v>6</v>
      </c>
      <c r="D270" s="2">
        <f>SUM(C270*Employee*Hours)</f>
        <v>773292</v>
      </c>
      <c r="F270" s="2"/>
      <c r="G270" s="2"/>
      <c r="H270" s="2"/>
    </row>
    <row r="271" spans="2:15" x14ac:dyDescent="0.2">
      <c r="B271" s="1" t="s">
        <v>8</v>
      </c>
      <c r="C271" s="30">
        <f>SUM(C268:C270)</f>
        <v>6</v>
      </c>
      <c r="D271" s="2">
        <f>SUM(D268:D270)</f>
        <v>773292</v>
      </c>
      <c r="F271" s="2"/>
      <c r="G271" s="2"/>
      <c r="H271" s="2"/>
    </row>
    <row r="272" spans="2:15" x14ac:dyDescent="0.2">
      <c r="B272" s="1" t="s">
        <v>13</v>
      </c>
      <c r="C272" s="30">
        <f>SUM(C251-C271)</f>
        <v>7</v>
      </c>
      <c r="D272" s="2">
        <f>SUM($D$251-D271)</f>
        <v>902173.99999999977</v>
      </c>
      <c r="E272" s="16">
        <v>0.5</v>
      </c>
      <c r="F272" s="16">
        <v>0.3</v>
      </c>
      <c r="G272" s="16">
        <v>0.4</v>
      </c>
      <c r="H272" s="16">
        <v>0.3</v>
      </c>
      <c r="I272" s="10">
        <f>F272*$D272*$E272</f>
        <v>135326.09999999995</v>
      </c>
      <c r="J272" s="10">
        <f>($D272*F272)-I272</f>
        <v>135326.09999999995</v>
      </c>
      <c r="K272" s="10">
        <f>G272*$D272*$E272</f>
        <v>180434.79999999996</v>
      </c>
      <c r="L272" s="10">
        <f>($D272*G272)-K272</f>
        <v>180434.79999999996</v>
      </c>
      <c r="M272" s="10">
        <f>H272*$D272*$E272</f>
        <v>135326.09999999995</v>
      </c>
      <c r="N272" s="10">
        <f>($D272*H272)-M272</f>
        <v>135326.09999999995</v>
      </c>
    </row>
    <row r="273" spans="2:15" x14ac:dyDescent="0.2">
      <c r="B273" s="1"/>
      <c r="D273" s="2"/>
      <c r="F273" s="2"/>
      <c r="G273" s="2"/>
      <c r="H273" s="2"/>
    </row>
    <row r="275" spans="2:15" s="5" customFormat="1" x14ac:dyDescent="0.2">
      <c r="B275" s="4" t="s">
        <v>38</v>
      </c>
      <c r="C275" s="40" t="s">
        <v>21</v>
      </c>
      <c r="D275" s="5" t="s">
        <v>2</v>
      </c>
      <c r="E275" s="16"/>
      <c r="I275" s="10"/>
      <c r="J275" s="10"/>
      <c r="K275" s="10"/>
      <c r="L275" s="10"/>
      <c r="M275" s="10"/>
      <c r="N275" s="10"/>
    </row>
    <row r="277" spans="2:15" x14ac:dyDescent="0.2">
      <c r="B277" s="1" t="s">
        <v>6</v>
      </c>
      <c r="C277" s="41" t="s">
        <v>165</v>
      </c>
      <c r="D277" s="1" t="s">
        <v>5</v>
      </c>
      <c r="F277" s="1"/>
      <c r="G277" s="1"/>
      <c r="H277" s="1"/>
    </row>
    <row r="278" spans="2:15" x14ac:dyDescent="0.2">
      <c r="B278" s="1" t="s">
        <v>0</v>
      </c>
      <c r="C278" s="30">
        <v>1</v>
      </c>
      <c r="D278" s="2">
        <f>SUM(C278*Contractor*Hours)</f>
        <v>332800</v>
      </c>
      <c r="F278" s="2"/>
      <c r="G278" s="2"/>
      <c r="H278" s="2"/>
    </row>
    <row r="279" spans="2:15" x14ac:dyDescent="0.2">
      <c r="B279" s="1" t="s">
        <v>1</v>
      </c>
      <c r="C279" s="30">
        <v>0</v>
      </c>
      <c r="D279" s="2">
        <f>SUM(C279*Consultant*Hours)</f>
        <v>0</v>
      </c>
      <c r="F279" s="2"/>
      <c r="G279" s="2"/>
      <c r="H279" s="2"/>
    </row>
    <row r="280" spans="2:15" x14ac:dyDescent="0.2">
      <c r="B280" s="1" t="s">
        <v>12</v>
      </c>
      <c r="C280" s="30">
        <v>24</v>
      </c>
      <c r="D280" s="2">
        <f>SUM(C280*Employee*Hours)</f>
        <v>3093168</v>
      </c>
      <c r="F280" s="2"/>
      <c r="G280" s="2"/>
      <c r="H280" s="2"/>
    </row>
    <row r="281" spans="2:15" x14ac:dyDescent="0.2">
      <c r="B281" s="1" t="s">
        <v>7</v>
      </c>
      <c r="C281" s="30">
        <f>SUM(C278:C280)</f>
        <v>25</v>
      </c>
      <c r="D281" s="2">
        <f>SUM(D278:D280)</f>
        <v>3425968</v>
      </c>
      <c r="F281" s="2"/>
      <c r="G281" s="2"/>
      <c r="H281" s="2"/>
    </row>
    <row r="282" spans="2:15" x14ac:dyDescent="0.2">
      <c r="B282" s="1"/>
      <c r="D282" s="2"/>
      <c r="F282" s="2"/>
      <c r="G282" s="2"/>
      <c r="H282" s="2"/>
    </row>
    <row r="283" spans="2:15" x14ac:dyDescent="0.2">
      <c r="B283" s="1" t="s">
        <v>128</v>
      </c>
      <c r="D283" s="2"/>
      <c r="F283" s="2"/>
      <c r="G283" s="2"/>
      <c r="H283" s="2"/>
    </row>
    <row r="284" spans="2:15" x14ac:dyDescent="0.2">
      <c r="B284" s="1" t="s">
        <v>3</v>
      </c>
      <c r="C284" s="30">
        <v>0</v>
      </c>
      <c r="D284" s="2">
        <f>SUM(C284*Contractor*Hours)</f>
        <v>0</v>
      </c>
      <c r="F284" s="2"/>
      <c r="G284" s="2"/>
      <c r="H284" s="2"/>
      <c r="O284" t="s">
        <v>93</v>
      </c>
    </row>
    <row r="285" spans="2:15" x14ac:dyDescent="0.2">
      <c r="B285" s="1" t="s">
        <v>1</v>
      </c>
      <c r="C285" s="30">
        <v>0</v>
      </c>
      <c r="D285" s="2">
        <f>SUM(C285*Consultant*Hours)</f>
        <v>0</v>
      </c>
      <c r="F285" s="2"/>
      <c r="G285" s="2"/>
      <c r="H285" s="2"/>
      <c r="O285" t="s">
        <v>94</v>
      </c>
    </row>
    <row r="286" spans="2:15" x14ac:dyDescent="0.2">
      <c r="B286" s="1" t="s">
        <v>12</v>
      </c>
      <c r="C286" s="30">
        <f>24-7-3</f>
        <v>14</v>
      </c>
      <c r="D286" s="2">
        <f>SUM(C286*Employee*Hours)</f>
        <v>1804348</v>
      </c>
      <c r="F286" s="2"/>
      <c r="G286" s="2"/>
      <c r="H286" s="2"/>
      <c r="O286" t="s">
        <v>95</v>
      </c>
    </row>
    <row r="287" spans="2:15" x14ac:dyDescent="0.2">
      <c r="B287" s="1" t="s">
        <v>8</v>
      </c>
      <c r="C287" s="30">
        <f>SUM(C284:C286)</f>
        <v>14</v>
      </c>
      <c r="D287" s="2">
        <f>SUM(D284:D286)</f>
        <v>1804348</v>
      </c>
      <c r="F287" s="2"/>
      <c r="G287" s="2"/>
      <c r="H287" s="2"/>
    </row>
    <row r="288" spans="2:15" x14ac:dyDescent="0.2">
      <c r="B288" s="1" t="s">
        <v>17</v>
      </c>
      <c r="C288" s="30">
        <f>SUM($C$281-C287)</f>
        <v>11</v>
      </c>
      <c r="D288" s="2">
        <f>SUM($D$281-D287)</f>
        <v>1621620</v>
      </c>
      <c r="E288" s="16">
        <v>0.8</v>
      </c>
      <c r="F288" s="16">
        <v>0.8</v>
      </c>
      <c r="G288" s="16">
        <v>0.1</v>
      </c>
      <c r="H288" s="16">
        <v>0.1</v>
      </c>
      <c r="I288" s="10">
        <f>F288*$D288*$E288</f>
        <v>1037836.8</v>
      </c>
      <c r="J288" s="10">
        <f>($D288*F288)-I288</f>
        <v>259459.19999999995</v>
      </c>
      <c r="K288" s="10">
        <f>G288*$D288*$E288</f>
        <v>129729.60000000001</v>
      </c>
      <c r="L288" s="10">
        <f>($D288*G288)-K288</f>
        <v>32432.399999999994</v>
      </c>
      <c r="M288" s="10">
        <f>H288*$D288*$E288</f>
        <v>129729.60000000001</v>
      </c>
      <c r="N288" s="10">
        <f>($D288*H288)-M288</f>
        <v>32432.399999999994</v>
      </c>
    </row>
    <row r="289" spans="2:15" x14ac:dyDescent="0.2">
      <c r="B289" s="1"/>
      <c r="D289" s="2"/>
      <c r="F289" s="2"/>
      <c r="G289" s="2"/>
      <c r="H289" s="2"/>
    </row>
    <row r="290" spans="2:15" x14ac:dyDescent="0.2">
      <c r="B290" s="1" t="s">
        <v>114</v>
      </c>
      <c r="D290" s="2"/>
      <c r="F290" s="2"/>
      <c r="G290" s="2"/>
      <c r="H290" s="2"/>
    </row>
    <row r="291" spans="2:15" x14ac:dyDescent="0.2">
      <c r="B291" s="1" t="s">
        <v>3</v>
      </c>
      <c r="C291" s="30">
        <v>0</v>
      </c>
      <c r="D291" s="2">
        <f>SUM(C291*Contractor*Hours)</f>
        <v>0</v>
      </c>
      <c r="F291" s="2"/>
      <c r="G291" s="2"/>
      <c r="H291" s="2"/>
      <c r="O291" t="s">
        <v>93</v>
      </c>
    </row>
    <row r="292" spans="2:15" x14ac:dyDescent="0.2">
      <c r="B292" s="1" t="s">
        <v>1</v>
      </c>
      <c r="C292" s="30">
        <v>0</v>
      </c>
      <c r="D292" s="2">
        <f>SUM(C292*Consultant*Hours)</f>
        <v>0</v>
      </c>
      <c r="F292" s="2"/>
      <c r="G292" s="2"/>
      <c r="H292" s="2"/>
      <c r="O292" t="s">
        <v>96</v>
      </c>
    </row>
    <row r="293" spans="2:15" x14ac:dyDescent="0.2">
      <c r="B293" s="1" t="s">
        <v>12</v>
      </c>
      <c r="C293" s="30">
        <f>24-2-2</f>
        <v>20</v>
      </c>
      <c r="D293" s="2">
        <f>SUM(C293*Employee*Hours)</f>
        <v>2577640</v>
      </c>
      <c r="F293" s="2"/>
      <c r="G293" s="2"/>
      <c r="H293" s="2"/>
    </row>
    <row r="294" spans="2:15" x14ac:dyDescent="0.2">
      <c r="B294" s="1" t="s">
        <v>8</v>
      </c>
      <c r="C294" s="30">
        <f>SUM(C291:C293)</f>
        <v>20</v>
      </c>
      <c r="D294" s="2">
        <f>SUM(D291:D293)</f>
        <v>2577640</v>
      </c>
      <c r="F294" s="2"/>
      <c r="G294" s="2"/>
      <c r="H294" s="2"/>
    </row>
    <row r="295" spans="2:15" x14ac:dyDescent="0.2">
      <c r="B295" s="1" t="s">
        <v>13</v>
      </c>
      <c r="C295" s="30">
        <f>SUM($C$281-C294)</f>
        <v>5</v>
      </c>
      <c r="D295" s="2">
        <f>SUM($D$281-D294)</f>
        <v>848328</v>
      </c>
      <c r="E295" s="16">
        <v>0.8</v>
      </c>
      <c r="F295" s="16">
        <v>0.8</v>
      </c>
      <c r="G295" s="16">
        <v>0.1</v>
      </c>
      <c r="H295" s="16">
        <v>0.1</v>
      </c>
      <c r="I295" s="10">
        <f>F295*$D295*$E295</f>
        <v>542929.92000000004</v>
      </c>
      <c r="J295" s="10">
        <f>($D295*F295)-I295</f>
        <v>135732.47999999998</v>
      </c>
      <c r="K295" s="10">
        <f>G295*$D295*$E295</f>
        <v>67866.240000000005</v>
      </c>
      <c r="L295" s="10">
        <f>($D295*G295)-K295</f>
        <v>16966.559999999998</v>
      </c>
      <c r="M295" s="10">
        <f>H295*$D295*$E295</f>
        <v>67866.240000000005</v>
      </c>
      <c r="N295" s="10">
        <f>($D295*H295)-M295</f>
        <v>16966.559999999998</v>
      </c>
    </row>
    <row r="296" spans="2:15" x14ac:dyDescent="0.2">
      <c r="B296" s="1"/>
      <c r="D296" s="2"/>
      <c r="F296" s="2"/>
      <c r="G296" s="2"/>
      <c r="H296" s="2"/>
    </row>
    <row r="297" spans="2:15" x14ac:dyDescent="0.2">
      <c r="B297" s="1" t="s">
        <v>113</v>
      </c>
      <c r="D297" s="2"/>
      <c r="F297" s="2"/>
      <c r="G297" s="2"/>
      <c r="H297" s="2"/>
    </row>
    <row r="298" spans="2:15" x14ac:dyDescent="0.2">
      <c r="B298" s="1" t="s">
        <v>0</v>
      </c>
      <c r="C298" s="30">
        <v>0</v>
      </c>
      <c r="D298" s="2">
        <f>SUM(C298*Contractor*Hours)</f>
        <v>0</v>
      </c>
      <c r="F298" s="2"/>
      <c r="G298" s="2"/>
      <c r="H298" s="2"/>
    </row>
    <row r="299" spans="2:15" x14ac:dyDescent="0.2">
      <c r="B299" s="1" t="s">
        <v>1</v>
      </c>
      <c r="C299" s="30">
        <v>0</v>
      </c>
      <c r="D299" s="2">
        <f>SUM(C299*Consultant*Hours)</f>
        <v>0</v>
      </c>
      <c r="F299" s="2"/>
      <c r="G299" s="2"/>
      <c r="H299" s="2"/>
    </row>
    <row r="300" spans="2:15" x14ac:dyDescent="0.2">
      <c r="B300" s="1" t="s">
        <v>12</v>
      </c>
      <c r="C300" s="30">
        <f>24</f>
        <v>24</v>
      </c>
      <c r="D300" s="2">
        <f>SUM(C300*Employee*Hours)</f>
        <v>3093168</v>
      </c>
      <c r="F300" s="2"/>
      <c r="G300" s="2"/>
      <c r="H300" s="2"/>
    </row>
    <row r="301" spans="2:15" x14ac:dyDescent="0.2">
      <c r="B301" s="1" t="s">
        <v>8</v>
      </c>
      <c r="C301" s="30">
        <f>SUM(C298:C300)</f>
        <v>24</v>
      </c>
      <c r="D301" s="2">
        <f>SUM(D298:D300)</f>
        <v>3093168</v>
      </c>
      <c r="F301" s="2"/>
      <c r="G301" s="2"/>
      <c r="H301" s="2"/>
    </row>
    <row r="302" spans="2:15" x14ac:dyDescent="0.2">
      <c r="B302" s="1" t="s">
        <v>13</v>
      </c>
      <c r="C302" s="30">
        <f>SUM(C281-C301)</f>
        <v>1</v>
      </c>
      <c r="D302" s="2">
        <f>SUM($D$281-D301)</f>
        <v>332800</v>
      </c>
      <c r="E302" s="16">
        <v>0.5</v>
      </c>
      <c r="F302" s="16">
        <v>0.8</v>
      </c>
      <c r="G302" s="16">
        <v>0.1</v>
      </c>
      <c r="H302" s="16">
        <v>0.1</v>
      </c>
      <c r="I302" s="10">
        <f>F302*$D302*$E302</f>
        <v>133120</v>
      </c>
      <c r="J302" s="10">
        <f>($D302*F302)-I302</f>
        <v>133120</v>
      </c>
      <c r="K302" s="10">
        <f>G302*$D302*$E302</f>
        <v>16640</v>
      </c>
      <c r="L302" s="10">
        <f>($D302*G302)-K302</f>
        <v>16640</v>
      </c>
      <c r="M302" s="10">
        <f>H302*$D302*$E302</f>
        <v>16640</v>
      </c>
      <c r="N302" s="10">
        <f>($D302*H302)-M302</f>
        <v>16640</v>
      </c>
    </row>
    <row r="303" spans="2:15" x14ac:dyDescent="0.2">
      <c r="B303" s="1"/>
      <c r="D303" s="2"/>
      <c r="F303" s="2"/>
      <c r="G303" s="2"/>
      <c r="H303" s="2"/>
    </row>
    <row r="305" spans="2:14" s="5" customFormat="1" x14ac:dyDescent="0.2">
      <c r="B305" s="4" t="s">
        <v>42</v>
      </c>
      <c r="C305" s="40" t="s">
        <v>2</v>
      </c>
      <c r="D305" s="5" t="s">
        <v>2</v>
      </c>
      <c r="E305" s="16"/>
      <c r="I305" s="10"/>
      <c r="J305" s="10"/>
      <c r="K305" s="10"/>
      <c r="L305" s="10"/>
      <c r="M305" s="10"/>
      <c r="N305" s="10"/>
    </row>
    <row r="307" spans="2:14" x14ac:dyDescent="0.2">
      <c r="B307" s="1" t="s">
        <v>6</v>
      </c>
      <c r="C307" s="41" t="s">
        <v>165</v>
      </c>
      <c r="D307" s="1" t="s">
        <v>5</v>
      </c>
      <c r="F307" s="1"/>
      <c r="G307" s="1"/>
      <c r="H307" s="1"/>
    </row>
    <row r="308" spans="2:14" x14ac:dyDescent="0.2">
      <c r="B308" s="1" t="s">
        <v>0</v>
      </c>
      <c r="C308" s="30">
        <f>SUM(C9+C39+C68+C98+C128+C158+C188+C218+C248+C278)</f>
        <v>8</v>
      </c>
      <c r="D308" s="2">
        <f>SUM(C308*Contractor*Hours)</f>
        <v>2662400</v>
      </c>
      <c r="F308" s="2"/>
      <c r="G308" s="2"/>
      <c r="H308" s="2"/>
    </row>
    <row r="309" spans="2:14" x14ac:dyDescent="0.2">
      <c r="B309" s="1" t="s">
        <v>1</v>
      </c>
      <c r="C309" s="30">
        <f>SUM(C10+C40+C69+C99+C129+C159+C189+C219+C249+C279)</f>
        <v>10</v>
      </c>
      <c r="D309" s="2">
        <f>SUM(C309*Consultant*Hours)</f>
        <v>4784000</v>
      </c>
      <c r="F309" s="2"/>
      <c r="G309" s="2"/>
      <c r="H309" s="2"/>
    </row>
    <row r="310" spans="2:14" x14ac:dyDescent="0.2">
      <c r="B310" s="1" t="s">
        <v>12</v>
      </c>
      <c r="C310" s="30">
        <f>SUM(C11+C41+C70+C100+C130+C160+C190+C220+C250+C280)</f>
        <v>200</v>
      </c>
      <c r="D310" s="2">
        <f>SUM(C310*Employee*Hours)</f>
        <v>25776400</v>
      </c>
      <c r="F310" s="2"/>
      <c r="G310" s="2"/>
      <c r="H310" s="2"/>
    </row>
    <row r="311" spans="2:14" x14ac:dyDescent="0.2">
      <c r="B311" s="1" t="s">
        <v>7</v>
      </c>
      <c r="C311" s="30">
        <f>SUM(C308:C310)</f>
        <v>218</v>
      </c>
      <c r="D311" s="2">
        <f>SUM(D308:D310)</f>
        <v>33222800</v>
      </c>
      <c r="F311" s="2"/>
      <c r="G311" s="2"/>
      <c r="H311" s="2"/>
    </row>
    <row r="312" spans="2:14" x14ac:dyDescent="0.2">
      <c r="B312" s="1"/>
      <c r="D312" s="2"/>
      <c r="F312" s="2"/>
      <c r="G312" s="2"/>
      <c r="H312" s="2"/>
    </row>
    <row r="313" spans="2:14" x14ac:dyDescent="0.2">
      <c r="B313" s="1" t="s">
        <v>128</v>
      </c>
      <c r="D313" s="2"/>
      <c r="F313" s="2"/>
      <c r="G313" s="2"/>
      <c r="H313" s="2"/>
    </row>
    <row r="314" spans="2:14" x14ac:dyDescent="0.2">
      <c r="B314" s="1" t="s">
        <v>3</v>
      </c>
      <c r="C314" s="30">
        <f>SUM(C15+C45+C74+C104+C134+C164+C194+C224+C254+C284)</f>
        <v>0</v>
      </c>
      <c r="D314" s="2">
        <f>SUM(C314*Contractor*Hours)</f>
        <v>0</v>
      </c>
      <c r="F314" s="2"/>
      <c r="G314" s="2"/>
      <c r="H314" s="2"/>
    </row>
    <row r="315" spans="2:14" x14ac:dyDescent="0.2">
      <c r="B315" s="1" t="s">
        <v>1</v>
      </c>
      <c r="C315" s="30">
        <f>SUM(C16+C46+C75+C105+C135+C165+C195+C225+C255+C285)</f>
        <v>0</v>
      </c>
      <c r="D315" s="2">
        <f>SUM(C315*Consultant*Hours)</f>
        <v>0</v>
      </c>
      <c r="F315" s="2"/>
      <c r="G315" s="2"/>
      <c r="H315" s="2"/>
    </row>
    <row r="316" spans="2:14" x14ac:dyDescent="0.2">
      <c r="B316" s="1" t="s">
        <v>12</v>
      </c>
      <c r="C316" s="30">
        <f>SUM(C17+C47+C76+C106+C136+C166+C196+C226+C256+C286)</f>
        <v>49</v>
      </c>
      <c r="D316" s="2">
        <f>SUM(C316*Employee*Hours)</f>
        <v>6315218</v>
      </c>
      <c r="F316" s="2"/>
      <c r="G316" s="2"/>
      <c r="H316" s="2"/>
    </row>
    <row r="317" spans="2:14" x14ac:dyDescent="0.2">
      <c r="B317" s="1" t="s">
        <v>8</v>
      </c>
      <c r="C317" s="30">
        <f>SUM(C314:C316)</f>
        <v>49</v>
      </c>
      <c r="D317" s="2">
        <f>SUM(D314:D316)</f>
        <v>6315218</v>
      </c>
      <c r="F317" s="2"/>
      <c r="G317" s="2"/>
      <c r="H317" s="2"/>
    </row>
    <row r="318" spans="2:14" x14ac:dyDescent="0.2">
      <c r="B318" s="1" t="s">
        <v>13</v>
      </c>
      <c r="C318" s="30">
        <f>SUM($C$311-C317)</f>
        <v>169</v>
      </c>
      <c r="D318" s="2">
        <f>SUM($D$311-D317)</f>
        <v>26907582</v>
      </c>
      <c r="F318" s="16"/>
      <c r="G318" s="16"/>
      <c r="H318" s="16"/>
    </row>
    <row r="319" spans="2:14" x14ac:dyDescent="0.2">
      <c r="B319" s="1"/>
      <c r="D319" s="2"/>
      <c r="F319" s="2"/>
      <c r="G319" s="2"/>
      <c r="H319" s="2"/>
    </row>
    <row r="320" spans="2:14" x14ac:dyDescent="0.2">
      <c r="B320" s="1" t="s">
        <v>114</v>
      </c>
      <c r="D320" s="2"/>
      <c r="F320" s="2"/>
      <c r="G320" s="2"/>
      <c r="H320" s="2"/>
    </row>
    <row r="321" spans="2:14" x14ac:dyDescent="0.2">
      <c r="B321" s="1" t="s">
        <v>3</v>
      </c>
      <c r="C321" s="30">
        <f>SUM(C22+C52+C81+C111+C141+C171+C201+C231+C261+C291)</f>
        <v>0</v>
      </c>
      <c r="D321" s="2">
        <f>SUM(C321*Contractor*Hours)</f>
        <v>0</v>
      </c>
      <c r="F321" s="2"/>
      <c r="G321" s="2"/>
      <c r="H321" s="2"/>
    </row>
    <row r="322" spans="2:14" x14ac:dyDescent="0.2">
      <c r="B322" s="1" t="s">
        <v>1</v>
      </c>
      <c r="C322" s="30">
        <f>SUM(C23+C53+C82+C112+C142+C172+C202+C232+C262+C292)</f>
        <v>0</v>
      </c>
      <c r="D322" s="2">
        <f>SUM(C322*Consultant*Hours)</f>
        <v>0</v>
      </c>
      <c r="F322" s="2"/>
      <c r="G322" s="2"/>
      <c r="H322" s="2"/>
    </row>
    <row r="323" spans="2:14" x14ac:dyDescent="0.2">
      <c r="B323" s="1" t="s">
        <v>12</v>
      </c>
      <c r="C323" s="30">
        <f>SUM(C24+C54+C83+C113+C143+C173+C203+C233+C263+C293)</f>
        <v>79</v>
      </c>
      <c r="D323" s="2">
        <f>SUM(C323*Employee*Hours)</f>
        <v>10181677.999999998</v>
      </c>
      <c r="F323" s="2"/>
      <c r="G323" s="2"/>
      <c r="H323" s="2"/>
    </row>
    <row r="324" spans="2:14" x14ac:dyDescent="0.2">
      <c r="B324" s="1" t="s">
        <v>8</v>
      </c>
      <c r="C324" s="30">
        <f>SUM(C321:C323)</f>
        <v>79</v>
      </c>
      <c r="D324" s="2">
        <f>SUM(D321:D323)</f>
        <v>10181677.999999998</v>
      </c>
      <c r="F324" s="2"/>
      <c r="G324" s="2"/>
      <c r="H324" s="2"/>
    </row>
    <row r="325" spans="2:14" x14ac:dyDescent="0.2">
      <c r="B325" s="1" t="s">
        <v>13</v>
      </c>
      <c r="C325" s="30">
        <f>SUM($C$311-C324)</f>
        <v>139</v>
      </c>
      <c r="D325" s="2">
        <f>SUM($D$311-D324)</f>
        <v>23041122</v>
      </c>
      <c r="F325" s="16"/>
      <c r="G325" s="16"/>
      <c r="H325" s="16"/>
    </row>
    <row r="326" spans="2:14" x14ac:dyDescent="0.2">
      <c r="B326" s="1"/>
      <c r="D326" s="2"/>
      <c r="F326" s="2"/>
      <c r="G326" s="2"/>
      <c r="H326" s="2"/>
    </row>
    <row r="327" spans="2:14" x14ac:dyDescent="0.2">
      <c r="B327" s="1" t="s">
        <v>113</v>
      </c>
      <c r="D327" s="2"/>
      <c r="F327" s="2"/>
      <c r="G327" s="2"/>
      <c r="H327" s="2"/>
    </row>
    <row r="328" spans="2:14" x14ac:dyDescent="0.2">
      <c r="B328" s="1" t="s">
        <v>0</v>
      </c>
      <c r="C328" s="30">
        <f>SUM(C29+C59+C88+C118+C148+C178+C208+C238+C268+C298)</f>
        <v>0</v>
      </c>
      <c r="D328" s="2">
        <f>SUM(C328*Contractor*Hours)</f>
        <v>0</v>
      </c>
      <c r="F328" s="2"/>
      <c r="G328" s="2"/>
      <c r="H328" s="2"/>
    </row>
    <row r="329" spans="2:14" x14ac:dyDescent="0.2">
      <c r="B329" s="1" t="s">
        <v>1</v>
      </c>
      <c r="C329" s="30">
        <f>SUM(C30+C60+C89+C119+C149+C179+C209+C239+C269+C299)</f>
        <v>0</v>
      </c>
      <c r="D329" s="2">
        <f>SUM(C329*Consultant*Hours)</f>
        <v>0</v>
      </c>
      <c r="F329" s="2"/>
      <c r="G329" s="2"/>
      <c r="H329" s="2"/>
    </row>
    <row r="330" spans="2:14" x14ac:dyDescent="0.2">
      <c r="B330" s="1" t="s">
        <v>12</v>
      </c>
      <c r="C330" s="30">
        <f>SUM(C31+C61+C90+C120+C150+C180+C210+C240+C270+C300)</f>
        <v>121</v>
      </c>
      <c r="D330" s="2">
        <f>SUM(C330*Employee*Hours)</f>
        <v>15594722</v>
      </c>
      <c r="F330" s="2"/>
      <c r="G330" s="2"/>
      <c r="H330" s="2"/>
    </row>
    <row r="331" spans="2:14" x14ac:dyDescent="0.2">
      <c r="B331" s="1" t="s">
        <v>8</v>
      </c>
      <c r="C331" s="30">
        <f>SUM(C328:C330)</f>
        <v>121</v>
      </c>
      <c r="D331" s="2">
        <f>SUM(D328:D330)</f>
        <v>15594722</v>
      </c>
      <c r="F331" s="2"/>
      <c r="G331" s="2"/>
      <c r="H331" s="2"/>
    </row>
    <row r="332" spans="2:14" x14ac:dyDescent="0.2">
      <c r="B332" s="1" t="s">
        <v>13</v>
      </c>
      <c r="C332" s="30">
        <f>SUM(C311-C331)</f>
        <v>97</v>
      </c>
      <c r="D332" s="2">
        <f>SUM($D$311-D331)</f>
        <v>17628078</v>
      </c>
      <c r="F332" s="16"/>
      <c r="G332" s="16"/>
      <c r="H332" s="16"/>
    </row>
    <row r="333" spans="2:14" x14ac:dyDescent="0.2">
      <c r="B333" s="1"/>
      <c r="D333" s="2"/>
      <c r="F333" s="2"/>
      <c r="G333" s="2"/>
      <c r="H333" s="2"/>
    </row>
    <row r="334" spans="2:14" x14ac:dyDescent="0.2">
      <c r="I334" s="12">
        <f t="shared" ref="I334:N334" si="0">SUM(I9:I332)</f>
        <v>28609984</v>
      </c>
      <c r="J334" s="12">
        <f t="shared" si="0"/>
        <v>10967078.199999996</v>
      </c>
      <c r="K334" s="12">
        <f t="shared" si="0"/>
        <v>11830762.450000003</v>
      </c>
      <c r="L334" s="12">
        <f t="shared" si="0"/>
        <v>4607272.1499999985</v>
      </c>
      <c r="M334" s="12">
        <f t="shared" si="0"/>
        <v>8332255.7499999991</v>
      </c>
      <c r="N334" s="12">
        <f t="shared" si="0"/>
        <v>3229429.4499999997</v>
      </c>
    </row>
    <row r="336" spans="2:14" x14ac:dyDescent="0.2">
      <c r="I336" s="72" t="s">
        <v>157</v>
      </c>
      <c r="J336" s="72"/>
      <c r="K336" s="72" t="s">
        <v>158</v>
      </c>
      <c r="L336" s="72"/>
      <c r="M336" s="72" t="s">
        <v>159</v>
      </c>
      <c r="N336" s="72"/>
    </row>
    <row r="337" spans="4:15" x14ac:dyDescent="0.2">
      <c r="D337" t="s">
        <v>160</v>
      </c>
      <c r="I337" s="20" t="s">
        <v>152</v>
      </c>
      <c r="J337" s="20" t="s">
        <v>153</v>
      </c>
      <c r="K337" s="20" t="s">
        <v>152</v>
      </c>
      <c r="L337" s="20" t="s">
        <v>153</v>
      </c>
      <c r="M337" s="20" t="s">
        <v>152</v>
      </c>
      <c r="N337" s="20" t="s">
        <v>153</v>
      </c>
    </row>
    <row r="338" spans="4:15" x14ac:dyDescent="0.2">
      <c r="G338" s="1" t="s">
        <v>128</v>
      </c>
      <c r="H338" s="1"/>
      <c r="I338" s="10">
        <f t="shared" ref="I338:N338" si="1">I19+I49+I78+I108+I138+I168+I198+I228+I258+I288</f>
        <v>12736285.120000001</v>
      </c>
      <c r="J338" s="10">
        <f t="shared" si="1"/>
        <v>3184071.2800000003</v>
      </c>
      <c r="K338" s="10">
        <f t="shared" si="1"/>
        <v>5153331.04</v>
      </c>
      <c r="L338" s="10">
        <f t="shared" si="1"/>
        <v>1288332.7599999998</v>
      </c>
      <c r="M338" s="10">
        <f t="shared" si="1"/>
        <v>3636449.44</v>
      </c>
      <c r="N338" s="10">
        <f t="shared" si="1"/>
        <v>909112.35999999987</v>
      </c>
      <c r="O338" s="13">
        <f>SUM(I338:N338)</f>
        <v>26907582.000000004</v>
      </c>
    </row>
    <row r="339" spans="4:15" x14ac:dyDescent="0.2">
      <c r="G339" s="1" t="s">
        <v>114</v>
      </c>
      <c r="H339" s="1"/>
      <c r="I339" s="10">
        <f t="shared" ref="I339:N339" si="2">I26+I56+I85+I115+I145+I175+I205+I235+I265+I295</f>
        <v>10787589.279999999</v>
      </c>
      <c r="J339" s="10">
        <f t="shared" si="2"/>
        <v>2696897.32</v>
      </c>
      <c r="K339" s="10">
        <f t="shared" si="2"/>
        <v>4477989.3600000013</v>
      </c>
      <c r="L339" s="10">
        <f t="shared" si="2"/>
        <v>1119497.3399999999</v>
      </c>
      <c r="M339" s="10">
        <f t="shared" si="2"/>
        <v>3167318.9600000004</v>
      </c>
      <c r="N339" s="10">
        <f t="shared" si="2"/>
        <v>791829.74</v>
      </c>
      <c r="O339" s="13">
        <f>SUM(I339:N339)</f>
        <v>23041122</v>
      </c>
    </row>
    <row r="340" spans="4:15" x14ac:dyDescent="0.2">
      <c r="G340" s="1" t="s">
        <v>113</v>
      </c>
      <c r="H340" s="1"/>
      <c r="I340" s="10">
        <f t="shared" ref="I340:N340" si="3">I33+I63+I92+I122+I152+I182+I212+I242+I272+I302</f>
        <v>5086109.5999999996</v>
      </c>
      <c r="J340" s="10">
        <f t="shared" si="3"/>
        <v>5086109.5999999996</v>
      </c>
      <c r="K340" s="10">
        <f t="shared" si="3"/>
        <v>2199442.0499999998</v>
      </c>
      <c r="L340" s="10">
        <f t="shared" si="3"/>
        <v>2199442.0499999998</v>
      </c>
      <c r="M340" s="10">
        <f t="shared" si="3"/>
        <v>1528487.3499999999</v>
      </c>
      <c r="N340" s="10">
        <f t="shared" si="3"/>
        <v>1528487.3499999999</v>
      </c>
      <c r="O340" s="13">
        <f>SUM(I340:N340)</f>
        <v>17628078</v>
      </c>
    </row>
  </sheetData>
  <mergeCells count="6">
    <mergeCell ref="I7:J7"/>
    <mergeCell ref="K7:L7"/>
    <mergeCell ref="M7:N7"/>
    <mergeCell ref="I336:J336"/>
    <mergeCell ref="K336:L336"/>
    <mergeCell ref="M336:N336"/>
  </mergeCells>
  <phoneticPr fontId="0" type="noConversion"/>
  <pageMargins left="0.2" right="0.2" top="1" bottom="1" header="0.5" footer="0.5"/>
  <pageSetup scale="63" fitToHeight="8" orientation="landscape" r:id="rId1"/>
  <headerFooter alignWithMargins="0">
    <oddHeader>&amp;L&amp;F  &amp;A&amp;CDiscretionary Costs</oddHeader>
    <oddFooter>&amp;L&amp;BEnron Corp Confidential&amp;B&amp;C&amp;D&amp;RPage &amp;P</oddFooter>
  </headerFooter>
  <rowBreaks count="5" manualBreakCount="5">
    <brk id="34" max="16383" man="1"/>
    <brk id="183" max="16383" man="1"/>
    <brk id="243" max="16383" man="1"/>
    <brk id="273" max="16383" man="1"/>
    <brk id="30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2:N271"/>
  <sheetViews>
    <sheetView zoomScaleNormal="100" workbookViewId="0">
      <selection activeCell="H83" sqref="H83"/>
    </sheetView>
  </sheetViews>
  <sheetFormatPr defaultRowHeight="12.75" x14ac:dyDescent="0.2"/>
  <cols>
    <col min="2" max="2" width="19.7109375" customWidth="1"/>
    <col min="3" max="3" width="3.5703125" bestFit="1" customWidth="1"/>
    <col min="4" max="4" width="11.7109375" bestFit="1" customWidth="1"/>
    <col min="5" max="5" width="7.5703125" style="16" bestFit="1" customWidth="1"/>
    <col min="6" max="6" width="5.85546875" bestFit="1" customWidth="1"/>
    <col min="7" max="7" width="6.28515625" bestFit="1" customWidth="1"/>
    <col min="8" max="8" width="5.42578125" bestFit="1" customWidth="1"/>
    <col min="9" max="9" width="10.28515625" style="10" bestFit="1" customWidth="1"/>
    <col min="10" max="10" width="8.7109375" style="10" bestFit="1" customWidth="1"/>
    <col min="11" max="13" width="10.28515625" style="10" bestFit="1" customWidth="1"/>
    <col min="14" max="14" width="8.7109375" style="10" bestFit="1" customWidth="1"/>
  </cols>
  <sheetData>
    <row r="2" spans="2:14" x14ac:dyDescent="0.2">
      <c r="B2" s="1" t="s">
        <v>105</v>
      </c>
    </row>
    <row r="4" spans="2:14" s="5" customFormat="1" x14ac:dyDescent="0.2">
      <c r="B4" s="4" t="s">
        <v>97</v>
      </c>
      <c r="C4" s="4" t="s">
        <v>2</v>
      </c>
      <c r="D4" s="5" t="s">
        <v>2</v>
      </c>
      <c r="E4" s="17"/>
      <c r="I4" s="11"/>
      <c r="J4" s="11"/>
      <c r="K4" s="11"/>
      <c r="L4" s="11"/>
      <c r="M4" s="11"/>
      <c r="N4" s="11"/>
    </row>
    <row r="5" spans="2:14" x14ac:dyDescent="0.2">
      <c r="I5" s="72" t="s">
        <v>157</v>
      </c>
      <c r="J5" s="72"/>
      <c r="K5" s="72" t="s">
        <v>158</v>
      </c>
      <c r="L5" s="72"/>
      <c r="M5" s="72" t="s">
        <v>159</v>
      </c>
      <c r="N5" s="72"/>
    </row>
    <row r="6" spans="2:14" x14ac:dyDescent="0.2">
      <c r="B6" s="1" t="s">
        <v>6</v>
      </c>
      <c r="C6" s="1" t="s">
        <v>165</v>
      </c>
      <c r="D6" s="1" t="s">
        <v>5</v>
      </c>
      <c r="E6" s="18" t="s">
        <v>129</v>
      </c>
      <c r="F6" s="19" t="s">
        <v>54</v>
      </c>
      <c r="G6" s="19" t="s">
        <v>155</v>
      </c>
      <c r="H6" s="19" t="s">
        <v>156</v>
      </c>
      <c r="I6" s="19" t="s">
        <v>130</v>
      </c>
      <c r="J6" s="19" t="s">
        <v>131</v>
      </c>
      <c r="K6" s="19" t="s">
        <v>130</v>
      </c>
      <c r="L6" s="19" t="s">
        <v>131</v>
      </c>
      <c r="M6" s="19" t="s">
        <v>130</v>
      </c>
      <c r="N6" s="19" t="s">
        <v>131</v>
      </c>
    </row>
    <row r="7" spans="2:14" x14ac:dyDescent="0.2">
      <c r="B7" s="1" t="s">
        <v>0</v>
      </c>
      <c r="C7">
        <v>2</v>
      </c>
      <c r="D7" s="2">
        <f>SUM(C7*Contractor*Hours)</f>
        <v>665600</v>
      </c>
      <c r="F7" s="2"/>
      <c r="G7" s="2"/>
      <c r="H7" s="2"/>
    </row>
    <row r="8" spans="2:14" x14ac:dyDescent="0.2">
      <c r="B8" s="1" t="s">
        <v>1</v>
      </c>
      <c r="C8">
        <v>2</v>
      </c>
      <c r="D8" s="2">
        <f>SUM(C8*Consultant*Hours)</f>
        <v>956800</v>
      </c>
      <c r="F8" s="2"/>
      <c r="G8" s="2"/>
      <c r="H8" s="2"/>
    </row>
    <row r="9" spans="2:14" x14ac:dyDescent="0.2">
      <c r="B9" s="1" t="s">
        <v>12</v>
      </c>
      <c r="C9">
        <v>25</v>
      </c>
      <c r="D9" s="2">
        <f>SUM(C9*Employee*Hours)</f>
        <v>3222050</v>
      </c>
      <c r="F9" s="2"/>
      <c r="G9" s="2"/>
      <c r="H9" s="2"/>
    </row>
    <row r="10" spans="2:14" x14ac:dyDescent="0.2">
      <c r="B10" s="1" t="s">
        <v>7</v>
      </c>
      <c r="C10" s="1">
        <f>SUM(C7:C9)</f>
        <v>29</v>
      </c>
      <c r="D10" s="8">
        <f>SUM(D7:D9)</f>
        <v>4844450</v>
      </c>
      <c r="F10" s="8"/>
      <c r="G10" s="8"/>
      <c r="H10" s="8"/>
    </row>
    <row r="11" spans="2:14" x14ac:dyDescent="0.2">
      <c r="B11" s="1"/>
      <c r="D11" s="2"/>
      <c r="F11" s="2"/>
      <c r="G11" s="2"/>
      <c r="H11" s="2"/>
    </row>
    <row r="12" spans="2:14" x14ac:dyDescent="0.2">
      <c r="B12" s="1" t="s">
        <v>128</v>
      </c>
      <c r="D12" s="2"/>
      <c r="F12" s="2"/>
      <c r="G12" s="2"/>
      <c r="H12" s="2"/>
    </row>
    <row r="13" spans="2:14" x14ac:dyDescent="0.2">
      <c r="B13" s="1" t="s">
        <v>3</v>
      </c>
      <c r="C13">
        <v>0</v>
      </c>
      <c r="D13" s="2">
        <f>SUM(C13*Contractor*Hours)</f>
        <v>0</v>
      </c>
      <c r="F13" s="2"/>
      <c r="G13" s="2"/>
      <c r="H13" s="2"/>
    </row>
    <row r="14" spans="2:14" x14ac:dyDescent="0.2">
      <c r="B14" s="1" t="s">
        <v>1</v>
      </c>
      <c r="C14">
        <v>0</v>
      </c>
      <c r="D14" s="2">
        <f>SUM(C14*Consultant*Hours)</f>
        <v>0</v>
      </c>
      <c r="F14" s="2"/>
      <c r="G14" s="2"/>
      <c r="H14" s="2"/>
    </row>
    <row r="15" spans="2:14" x14ac:dyDescent="0.2">
      <c r="B15" s="1" t="s">
        <v>12</v>
      </c>
      <c r="C15">
        <v>4</v>
      </c>
      <c r="D15" s="2">
        <f>SUM(C15*Employee*Hours)</f>
        <v>515528</v>
      </c>
      <c r="F15" s="2"/>
      <c r="G15" s="2"/>
      <c r="H15" s="2"/>
    </row>
    <row r="16" spans="2:14" x14ac:dyDescent="0.2">
      <c r="B16" s="1" t="s">
        <v>8</v>
      </c>
      <c r="C16">
        <f>SUM(C13:C15)</f>
        <v>4</v>
      </c>
      <c r="D16" s="2">
        <f>SUM(D13:D15)</f>
        <v>515528</v>
      </c>
      <c r="F16" s="2"/>
      <c r="G16" s="2"/>
      <c r="H16" s="2"/>
    </row>
    <row r="17" spans="2:14" x14ac:dyDescent="0.2">
      <c r="B17" s="1" t="s">
        <v>17</v>
      </c>
      <c r="C17">
        <f>SUM($C$10-C16)</f>
        <v>25</v>
      </c>
      <c r="D17" s="2">
        <f>SUM($D$10-D16)</f>
        <v>4328922</v>
      </c>
      <c r="E17" s="16">
        <v>0.8</v>
      </c>
      <c r="F17" s="16">
        <v>0.6</v>
      </c>
      <c r="G17" s="16">
        <v>0.2</v>
      </c>
      <c r="H17" s="16">
        <v>0.2</v>
      </c>
      <c r="I17" s="10">
        <f>F17*$D17*$E17</f>
        <v>2077882.5599999998</v>
      </c>
      <c r="J17" s="10">
        <f>($D17*F17)-I17</f>
        <v>519470.6399999999</v>
      </c>
      <c r="K17" s="10">
        <f>G17*$D17*$E17</f>
        <v>692627.52</v>
      </c>
      <c r="L17" s="10">
        <f>($D17*G17)-K17</f>
        <v>173156.88</v>
      </c>
      <c r="M17" s="10">
        <f>H17*$D17*$E17</f>
        <v>692627.52</v>
      </c>
      <c r="N17" s="10">
        <f>($D17*H17)-M17</f>
        <v>173156.88</v>
      </c>
    </row>
    <row r="18" spans="2:14" x14ac:dyDescent="0.2">
      <c r="B18" s="1"/>
      <c r="D18" s="2"/>
      <c r="F18" s="2"/>
      <c r="G18" s="2"/>
      <c r="H18" s="2"/>
    </row>
    <row r="19" spans="2:14" x14ac:dyDescent="0.2">
      <c r="B19" s="1" t="s">
        <v>114</v>
      </c>
      <c r="D19" s="2"/>
      <c r="F19" s="2"/>
      <c r="G19" s="2"/>
      <c r="H19" s="2"/>
    </row>
    <row r="20" spans="2:14" x14ac:dyDescent="0.2">
      <c r="B20" s="1" t="s">
        <v>3</v>
      </c>
      <c r="C20">
        <v>0</v>
      </c>
      <c r="D20" s="2">
        <f>SUM(C20*Contractor*Hours)</f>
        <v>0</v>
      </c>
      <c r="F20" s="2"/>
      <c r="G20" s="2"/>
      <c r="H20" s="2"/>
    </row>
    <row r="21" spans="2:14" x14ac:dyDescent="0.2">
      <c r="B21" s="1" t="s">
        <v>1</v>
      </c>
      <c r="C21">
        <v>0</v>
      </c>
      <c r="D21" s="2">
        <f>SUM(C21*Consultant*Hours)</f>
        <v>0</v>
      </c>
      <c r="F21" s="2"/>
      <c r="G21" s="2"/>
      <c r="H21" s="2"/>
    </row>
    <row r="22" spans="2:14" x14ac:dyDescent="0.2">
      <c r="B22" s="1" t="s">
        <v>12</v>
      </c>
      <c r="C22">
        <v>10</v>
      </c>
      <c r="D22" s="2">
        <f>SUM(C22*Employee*Hours)</f>
        <v>1288820</v>
      </c>
      <c r="F22" s="2"/>
      <c r="G22" s="2"/>
      <c r="H22" s="2"/>
    </row>
    <row r="23" spans="2:14" x14ac:dyDescent="0.2">
      <c r="B23" s="1" t="s">
        <v>8</v>
      </c>
      <c r="C23">
        <f>SUM(C20:C22)</f>
        <v>10</v>
      </c>
      <c r="D23" s="2">
        <f>SUM(D20:D22)</f>
        <v>1288820</v>
      </c>
      <c r="E23" s="18"/>
      <c r="F23" s="2"/>
      <c r="G23" s="2"/>
      <c r="H23" s="2"/>
      <c r="I23" s="12"/>
      <c r="J23" s="12"/>
      <c r="K23" s="12"/>
      <c r="L23" s="12"/>
      <c r="M23" s="12"/>
      <c r="N23" s="12"/>
    </row>
    <row r="24" spans="2:14" x14ac:dyDescent="0.2">
      <c r="B24" s="1" t="s">
        <v>17</v>
      </c>
      <c r="C24">
        <f>SUM($C$10-C23)</f>
        <v>19</v>
      </c>
      <c r="D24" s="2">
        <f>SUM($D$10-D23)</f>
        <v>3555630</v>
      </c>
      <c r="E24" s="16">
        <v>0.8</v>
      </c>
      <c r="F24" s="16">
        <v>0.6</v>
      </c>
      <c r="G24" s="16">
        <v>0.2</v>
      </c>
      <c r="H24" s="16">
        <v>0.2</v>
      </c>
      <c r="I24" s="10">
        <f>F24*$D24*$E24</f>
        <v>1706702.4000000001</v>
      </c>
      <c r="J24" s="10">
        <f>($D24*F24)-I24</f>
        <v>426675.59999999986</v>
      </c>
      <c r="K24" s="10">
        <f>G24*$D24*$E24</f>
        <v>568900.80000000005</v>
      </c>
      <c r="L24" s="10">
        <f>($D24*G24)-K24</f>
        <v>142225.19999999995</v>
      </c>
      <c r="M24" s="10">
        <f>H24*$D24*$E24</f>
        <v>568900.80000000005</v>
      </c>
      <c r="N24" s="10">
        <f>($D24*H24)-M24</f>
        <v>142225.19999999995</v>
      </c>
    </row>
    <row r="25" spans="2:14" x14ac:dyDescent="0.2">
      <c r="B25" s="1"/>
      <c r="D25" s="2"/>
      <c r="F25" s="2"/>
      <c r="G25" s="2"/>
      <c r="H25" s="2"/>
    </row>
    <row r="26" spans="2:14" x14ac:dyDescent="0.2">
      <c r="B26" s="1" t="s">
        <v>113</v>
      </c>
      <c r="D26" s="2"/>
      <c r="F26" s="2"/>
      <c r="G26" s="2"/>
      <c r="H26" s="2"/>
    </row>
    <row r="27" spans="2:14" x14ac:dyDescent="0.2">
      <c r="B27" s="1" t="s">
        <v>0</v>
      </c>
      <c r="C27">
        <v>0</v>
      </c>
      <c r="D27" s="2">
        <f>SUM(C27*Contractor*Hours)</f>
        <v>0</v>
      </c>
      <c r="F27" s="2"/>
      <c r="G27" s="2"/>
      <c r="H27" s="2"/>
    </row>
    <row r="28" spans="2:14" x14ac:dyDescent="0.2">
      <c r="B28" s="1" t="s">
        <v>1</v>
      </c>
      <c r="C28">
        <v>0</v>
      </c>
      <c r="D28" s="2">
        <f>SUM(C28*Consultant*Hours)</f>
        <v>0</v>
      </c>
      <c r="F28" s="2"/>
      <c r="G28" s="2"/>
      <c r="H28" s="2"/>
    </row>
    <row r="29" spans="2:14" x14ac:dyDescent="0.2">
      <c r="B29" s="1" t="s">
        <v>12</v>
      </c>
      <c r="C29">
        <v>13</v>
      </c>
      <c r="D29" s="2">
        <f>SUM(C29*Employee*Hours)</f>
        <v>1675465.9999999998</v>
      </c>
      <c r="F29" s="2"/>
      <c r="G29" s="2"/>
      <c r="H29" s="2"/>
    </row>
    <row r="30" spans="2:14" x14ac:dyDescent="0.2">
      <c r="B30" s="1" t="s">
        <v>8</v>
      </c>
      <c r="C30">
        <f>SUM(C27:C29)</f>
        <v>13</v>
      </c>
      <c r="D30" s="2">
        <f>SUM(D27:D29)</f>
        <v>1675465.9999999998</v>
      </c>
      <c r="E30" s="18"/>
      <c r="F30" s="2"/>
      <c r="G30" s="2"/>
      <c r="H30" s="2"/>
      <c r="I30" s="12"/>
      <c r="J30" s="12"/>
      <c r="K30" s="12"/>
      <c r="L30" s="12"/>
      <c r="M30" s="12"/>
      <c r="N30" s="12"/>
    </row>
    <row r="31" spans="2:14" x14ac:dyDescent="0.2">
      <c r="B31" s="1" t="s">
        <v>17</v>
      </c>
      <c r="C31">
        <f>SUM($C$10-C30)</f>
        <v>16</v>
      </c>
      <c r="D31" s="2">
        <f>SUM($D$10-D30)</f>
        <v>3168984</v>
      </c>
      <c r="E31" s="16">
        <v>0.5</v>
      </c>
      <c r="F31" s="16">
        <v>0.6</v>
      </c>
      <c r="G31" s="16">
        <v>0.2</v>
      </c>
      <c r="H31" s="16">
        <v>0.2</v>
      </c>
      <c r="I31" s="10">
        <f>F31*$D31*$E31</f>
        <v>950695.2</v>
      </c>
      <c r="J31" s="10">
        <f>($D31*F31)-I31</f>
        <v>950695.2</v>
      </c>
      <c r="K31" s="10">
        <f>G31*$D31*$E31</f>
        <v>316898.40000000002</v>
      </c>
      <c r="L31" s="10">
        <f>($D31*G31)-K31</f>
        <v>316898.40000000002</v>
      </c>
      <c r="M31" s="10">
        <f>H31*$D31*$E31</f>
        <v>316898.40000000002</v>
      </c>
      <c r="N31" s="10">
        <f>($D31*H31)-M31</f>
        <v>316898.40000000002</v>
      </c>
    </row>
    <row r="32" spans="2:14" x14ac:dyDescent="0.2">
      <c r="B32" s="1"/>
      <c r="D32" s="2"/>
      <c r="F32" s="2"/>
      <c r="G32" s="2"/>
      <c r="H32" s="2"/>
    </row>
    <row r="34" spans="2:14" s="5" customFormat="1" x14ac:dyDescent="0.2">
      <c r="B34" s="4" t="s">
        <v>98</v>
      </c>
      <c r="C34" s="4" t="s">
        <v>2</v>
      </c>
      <c r="D34" s="5" t="s">
        <v>2</v>
      </c>
      <c r="E34" s="17"/>
      <c r="I34" s="11"/>
      <c r="J34" s="11"/>
      <c r="K34" s="11"/>
      <c r="L34" s="11"/>
      <c r="M34" s="11"/>
      <c r="N34" s="11"/>
    </row>
    <row r="36" spans="2:14" x14ac:dyDescent="0.2">
      <c r="B36" s="1" t="s">
        <v>6</v>
      </c>
      <c r="C36" s="1" t="s">
        <v>165</v>
      </c>
      <c r="D36" s="1" t="s">
        <v>5</v>
      </c>
      <c r="E36" s="18"/>
      <c r="F36" s="1"/>
      <c r="G36" s="1"/>
      <c r="H36" s="1"/>
      <c r="I36" s="12"/>
      <c r="J36" s="12"/>
      <c r="K36" s="12"/>
      <c r="L36" s="12"/>
      <c r="M36" s="12"/>
      <c r="N36" s="12"/>
    </row>
    <row r="37" spans="2:14" x14ac:dyDescent="0.2">
      <c r="B37" s="1" t="s">
        <v>0</v>
      </c>
      <c r="C37">
        <v>0</v>
      </c>
      <c r="D37" s="2">
        <f>SUM(C37*Contractor*Hours)</f>
        <v>0</v>
      </c>
      <c r="F37" s="2"/>
      <c r="G37" s="2"/>
      <c r="H37" s="2"/>
    </row>
    <row r="38" spans="2:14" x14ac:dyDescent="0.2">
      <c r="B38" s="1" t="s">
        <v>1</v>
      </c>
      <c r="C38">
        <v>0</v>
      </c>
      <c r="D38" s="2">
        <f>SUM(C38*Consultant*Hours)</f>
        <v>0</v>
      </c>
      <c r="F38" s="2"/>
      <c r="G38" s="2"/>
      <c r="H38" s="2"/>
    </row>
    <row r="39" spans="2:14" x14ac:dyDescent="0.2">
      <c r="B39" s="1" t="s">
        <v>12</v>
      </c>
      <c r="C39" s="1">
        <v>10</v>
      </c>
      <c r="D39" s="8">
        <f>SUM(C39*Employee*Hours)</f>
        <v>1288820</v>
      </c>
      <c r="F39" s="2"/>
      <c r="G39" s="2"/>
      <c r="H39" s="2"/>
    </row>
    <row r="40" spans="2:14" x14ac:dyDescent="0.2">
      <c r="B40" s="1" t="s">
        <v>7</v>
      </c>
      <c r="C40" s="1">
        <f>SUM(C37:C39)</f>
        <v>10</v>
      </c>
      <c r="D40" s="8">
        <f>SUM(D37:D39)</f>
        <v>1288820</v>
      </c>
      <c r="F40" s="2"/>
      <c r="G40" s="2"/>
      <c r="H40" s="2"/>
    </row>
    <row r="41" spans="2:14" x14ac:dyDescent="0.2">
      <c r="B41" s="1"/>
      <c r="D41" s="2"/>
      <c r="F41" s="2"/>
      <c r="G41" s="2"/>
      <c r="H41" s="2"/>
    </row>
    <row r="42" spans="2:14" x14ac:dyDescent="0.2">
      <c r="B42" s="1" t="s">
        <v>128</v>
      </c>
      <c r="D42" s="2"/>
      <c r="F42" s="2"/>
      <c r="G42" s="2"/>
      <c r="H42" s="2"/>
    </row>
    <row r="43" spans="2:14" x14ac:dyDescent="0.2">
      <c r="B43" s="1" t="s">
        <v>3</v>
      </c>
      <c r="C43">
        <v>0</v>
      </c>
      <c r="D43" s="2">
        <f>SUM(C43*Contractor*Hours)</f>
        <v>0</v>
      </c>
      <c r="F43" s="2"/>
      <c r="G43" s="2"/>
      <c r="H43" s="2"/>
    </row>
    <row r="44" spans="2:14" x14ac:dyDescent="0.2">
      <c r="B44" s="1" t="s">
        <v>1</v>
      </c>
      <c r="C44">
        <v>0</v>
      </c>
      <c r="D44" s="2">
        <f>SUM(C44*Consultant*Hours)</f>
        <v>0</v>
      </c>
      <c r="F44" s="2"/>
      <c r="G44" s="2"/>
      <c r="H44" s="2"/>
    </row>
    <row r="45" spans="2:14" x14ac:dyDescent="0.2">
      <c r="B45" s="1" t="s">
        <v>12</v>
      </c>
      <c r="C45">
        <v>10</v>
      </c>
      <c r="D45" s="2">
        <f>SUM(C45*Employee*Hours)</f>
        <v>1288820</v>
      </c>
      <c r="F45" s="2"/>
      <c r="G45" s="2"/>
      <c r="H45" s="2"/>
    </row>
    <row r="46" spans="2:14" x14ac:dyDescent="0.2">
      <c r="B46" s="1" t="s">
        <v>8</v>
      </c>
      <c r="C46" s="1">
        <f>SUM(C43:C45)</f>
        <v>10</v>
      </c>
      <c r="D46" s="8">
        <f>SUM(D43:D45)</f>
        <v>1288820</v>
      </c>
      <c r="E46" s="18"/>
      <c r="F46" s="2"/>
      <c r="G46" s="2"/>
      <c r="H46" s="2"/>
      <c r="I46" s="12"/>
      <c r="J46" s="12"/>
      <c r="K46" s="12"/>
      <c r="L46" s="12"/>
      <c r="M46" s="12"/>
      <c r="N46" s="12"/>
    </row>
    <row r="47" spans="2:14" x14ac:dyDescent="0.2">
      <c r="B47" s="1" t="s">
        <v>17</v>
      </c>
      <c r="C47" s="1">
        <f>SUM($C$40-C46)</f>
        <v>0</v>
      </c>
      <c r="D47" s="8">
        <f>SUM($D$40-D46)</f>
        <v>0</v>
      </c>
      <c r="E47" s="16">
        <v>0.8</v>
      </c>
      <c r="F47" s="16">
        <v>0.7</v>
      </c>
      <c r="G47" s="16">
        <v>0.15</v>
      </c>
      <c r="H47" s="16">
        <v>0.15</v>
      </c>
      <c r="I47" s="10">
        <f>F47*$D47*$E47</f>
        <v>0</v>
      </c>
      <c r="J47" s="10">
        <f>($D47*F47)-I47</f>
        <v>0</v>
      </c>
      <c r="K47" s="10">
        <f>G47*$D47*$E47</f>
        <v>0</v>
      </c>
      <c r="L47" s="10">
        <f>($D47*G47)-K47</f>
        <v>0</v>
      </c>
      <c r="M47" s="10">
        <f>H47*$D47*$E47</f>
        <v>0</v>
      </c>
      <c r="N47" s="10">
        <f>($D47*H47)-M47</f>
        <v>0</v>
      </c>
    </row>
    <row r="48" spans="2:14" x14ac:dyDescent="0.2">
      <c r="B48" s="1"/>
      <c r="D48" s="2"/>
      <c r="F48" s="2"/>
      <c r="G48" s="2"/>
      <c r="H48" s="2"/>
    </row>
    <row r="49" spans="2:14" x14ac:dyDescent="0.2">
      <c r="B49" s="1" t="s">
        <v>114</v>
      </c>
      <c r="D49" s="2"/>
      <c r="F49" s="2"/>
      <c r="G49" s="2"/>
      <c r="H49" s="2"/>
    </row>
    <row r="50" spans="2:14" x14ac:dyDescent="0.2">
      <c r="B50" s="1" t="s">
        <v>3</v>
      </c>
      <c r="C50">
        <v>0</v>
      </c>
      <c r="D50" s="2">
        <f>SUM(C50*Contractor*Hours)</f>
        <v>0</v>
      </c>
      <c r="F50" s="2"/>
      <c r="G50" s="2"/>
      <c r="H50" s="2"/>
    </row>
    <row r="51" spans="2:14" x14ac:dyDescent="0.2">
      <c r="B51" s="1" t="s">
        <v>1</v>
      </c>
      <c r="C51">
        <v>0</v>
      </c>
      <c r="D51" s="2">
        <f>SUM(C51*Consultant*Hours)</f>
        <v>0</v>
      </c>
      <c r="F51" s="2"/>
      <c r="G51" s="2"/>
      <c r="H51" s="2"/>
    </row>
    <row r="52" spans="2:14" x14ac:dyDescent="0.2">
      <c r="B52" s="1" t="s">
        <v>12</v>
      </c>
      <c r="C52">
        <v>4</v>
      </c>
      <c r="D52" s="2">
        <f>SUM(C52*Employee*Hours)</f>
        <v>515528</v>
      </c>
      <c r="F52" s="2"/>
      <c r="G52" s="2"/>
      <c r="H52" s="2"/>
    </row>
    <row r="53" spans="2:14" x14ac:dyDescent="0.2">
      <c r="B53" s="1" t="s">
        <v>8</v>
      </c>
      <c r="C53" s="1">
        <f>SUM(C50:C52)</f>
        <v>4</v>
      </c>
      <c r="D53" s="8">
        <f>SUM(D50:D52)</f>
        <v>515528</v>
      </c>
      <c r="E53" s="18"/>
      <c r="F53" s="2"/>
      <c r="G53" s="2"/>
      <c r="H53" s="2"/>
      <c r="I53" s="12"/>
      <c r="J53" s="12"/>
      <c r="K53" s="12"/>
      <c r="L53" s="12"/>
      <c r="M53" s="12"/>
      <c r="N53" s="12"/>
    </row>
    <row r="54" spans="2:14" x14ac:dyDescent="0.2">
      <c r="B54" s="1" t="s">
        <v>17</v>
      </c>
      <c r="C54" s="1">
        <f>SUM($C$40-C53)</f>
        <v>6</v>
      </c>
      <c r="D54" s="8">
        <f>SUM($D$40-D53)</f>
        <v>773292</v>
      </c>
      <c r="E54" s="16">
        <v>0.8</v>
      </c>
      <c r="F54" s="16">
        <v>0.7</v>
      </c>
      <c r="G54" s="16">
        <v>0.15</v>
      </c>
      <c r="H54" s="16">
        <v>0.15</v>
      </c>
      <c r="I54" s="10">
        <f>F54*$D54*$E54</f>
        <v>433043.52</v>
      </c>
      <c r="J54" s="10">
        <f>($D54*F54)-I54</f>
        <v>108260.88</v>
      </c>
      <c r="K54" s="10">
        <f>G54*$D54*$E54</f>
        <v>92795.040000000008</v>
      </c>
      <c r="L54" s="10">
        <f>($D54*G54)-K54</f>
        <v>23198.759999999995</v>
      </c>
      <c r="M54" s="10">
        <f>H54*$D54*$E54</f>
        <v>92795.040000000008</v>
      </c>
      <c r="N54" s="10">
        <f>($D54*H54)-M54</f>
        <v>23198.759999999995</v>
      </c>
    </row>
    <row r="55" spans="2:14" x14ac:dyDescent="0.2">
      <c r="B55" s="1"/>
      <c r="D55" s="2"/>
      <c r="F55" s="2"/>
      <c r="G55" s="2"/>
      <c r="H55" s="2"/>
    </row>
    <row r="56" spans="2:14" x14ac:dyDescent="0.2">
      <c r="B56" s="1" t="s">
        <v>113</v>
      </c>
      <c r="D56" s="2"/>
      <c r="F56" s="2"/>
      <c r="G56" s="2"/>
      <c r="H56" s="2"/>
    </row>
    <row r="57" spans="2:14" x14ac:dyDescent="0.2">
      <c r="B57" s="1" t="s">
        <v>0</v>
      </c>
      <c r="C57">
        <v>0</v>
      </c>
      <c r="D57" s="2">
        <f>SUM(C57*Contractor*Hours)</f>
        <v>0</v>
      </c>
      <c r="F57" s="2"/>
      <c r="G57" s="2"/>
      <c r="H57" s="2"/>
    </row>
    <row r="58" spans="2:14" x14ac:dyDescent="0.2">
      <c r="B58" s="1" t="s">
        <v>1</v>
      </c>
      <c r="C58">
        <v>0</v>
      </c>
      <c r="D58" s="2">
        <f>SUM(C58*Consultant*Hours)</f>
        <v>0</v>
      </c>
      <c r="F58" s="2"/>
      <c r="G58" s="2"/>
      <c r="H58" s="2"/>
    </row>
    <row r="59" spans="2:14" x14ac:dyDescent="0.2">
      <c r="B59" s="1" t="s">
        <v>12</v>
      </c>
      <c r="C59">
        <v>5</v>
      </c>
      <c r="D59" s="2">
        <f>SUM(C59*Employee*Hours)</f>
        <v>644410</v>
      </c>
      <c r="F59" s="2"/>
      <c r="G59" s="2"/>
      <c r="H59" s="2"/>
    </row>
    <row r="60" spans="2:14" x14ac:dyDescent="0.2">
      <c r="B60" s="1" t="s">
        <v>8</v>
      </c>
      <c r="C60" s="1">
        <f>SUM(C57:C59)</f>
        <v>5</v>
      </c>
      <c r="D60" s="8">
        <f>SUM(D57:D59)</f>
        <v>644410</v>
      </c>
      <c r="E60" s="18"/>
      <c r="F60" s="2"/>
      <c r="G60" s="2"/>
      <c r="H60" s="2"/>
      <c r="I60" s="12"/>
      <c r="J60" s="12"/>
      <c r="K60" s="12"/>
      <c r="L60" s="12"/>
      <c r="M60" s="12"/>
      <c r="N60" s="12"/>
    </row>
    <row r="61" spans="2:14" x14ac:dyDescent="0.2">
      <c r="B61" s="1" t="s">
        <v>17</v>
      </c>
      <c r="C61" s="1">
        <f>SUM($C$40-C60)</f>
        <v>5</v>
      </c>
      <c r="D61" s="8">
        <f>SUM($D$40-D60)</f>
        <v>644410</v>
      </c>
      <c r="E61" s="16">
        <v>0.5</v>
      </c>
      <c r="F61" s="16">
        <v>0.7</v>
      </c>
      <c r="G61" s="16">
        <v>0.15</v>
      </c>
      <c r="H61" s="16">
        <v>0.15</v>
      </c>
      <c r="I61" s="10">
        <f>F61*$D61*$E61</f>
        <v>225543.5</v>
      </c>
      <c r="J61" s="10">
        <f>($D61*F61)-I61</f>
        <v>225543.5</v>
      </c>
      <c r="K61" s="10">
        <f>G61*$D61*$E61</f>
        <v>48330.75</v>
      </c>
      <c r="L61" s="10">
        <f>($D61*G61)-K61</f>
        <v>48330.75</v>
      </c>
      <c r="M61" s="10">
        <f>H61*$D61*$E61</f>
        <v>48330.75</v>
      </c>
      <c r="N61" s="10">
        <f>($D61*H61)-M61</f>
        <v>48330.75</v>
      </c>
    </row>
    <row r="63" spans="2:14" s="5" customFormat="1" x14ac:dyDescent="0.2">
      <c r="B63" s="4" t="s">
        <v>99</v>
      </c>
      <c r="C63" s="4" t="s">
        <v>2</v>
      </c>
      <c r="D63" s="5" t="s">
        <v>2</v>
      </c>
      <c r="E63" s="17"/>
      <c r="I63" s="11"/>
      <c r="J63" s="11"/>
      <c r="K63" s="11"/>
      <c r="L63" s="11"/>
      <c r="M63" s="11"/>
      <c r="N63" s="11"/>
    </row>
    <row r="65" spans="2:14" x14ac:dyDescent="0.2">
      <c r="B65" s="1" t="s">
        <v>6</v>
      </c>
      <c r="C65" s="1" t="s">
        <v>165</v>
      </c>
      <c r="D65" s="1" t="s">
        <v>5</v>
      </c>
      <c r="F65" s="1"/>
      <c r="G65" s="1"/>
      <c r="H65" s="1"/>
    </row>
    <row r="66" spans="2:14" x14ac:dyDescent="0.2">
      <c r="B66" s="1" t="s">
        <v>0</v>
      </c>
      <c r="C66">
        <v>0</v>
      </c>
      <c r="D66" s="2">
        <f>SUM(C66*Contractor*Hours)</f>
        <v>0</v>
      </c>
      <c r="E66" s="18"/>
      <c r="F66" s="2"/>
      <c r="G66" s="2"/>
      <c r="H66" s="2"/>
      <c r="I66" s="12"/>
      <c r="J66" s="12"/>
      <c r="K66" s="12"/>
      <c r="L66" s="12"/>
      <c r="M66" s="12"/>
      <c r="N66" s="12"/>
    </row>
    <row r="67" spans="2:14" x14ac:dyDescent="0.2">
      <c r="B67" s="1" t="s">
        <v>1</v>
      </c>
      <c r="C67">
        <v>2</v>
      </c>
      <c r="D67" s="2">
        <f>SUM(C67*Consultant*Hours)</f>
        <v>956800</v>
      </c>
      <c r="F67" s="2"/>
      <c r="G67" s="2"/>
      <c r="H67" s="2"/>
    </row>
    <row r="68" spans="2:14" x14ac:dyDescent="0.2">
      <c r="B68" s="1" t="s">
        <v>12</v>
      </c>
      <c r="C68">
        <v>7</v>
      </c>
      <c r="D68" s="2">
        <f>SUM(C68*Employee*Hours)</f>
        <v>902174</v>
      </c>
      <c r="F68" s="2"/>
      <c r="G68" s="2"/>
      <c r="H68" s="2"/>
    </row>
    <row r="69" spans="2:14" x14ac:dyDescent="0.2">
      <c r="B69" s="1" t="s">
        <v>7</v>
      </c>
      <c r="C69" s="1">
        <f>SUM(C66:C68)</f>
        <v>9</v>
      </c>
      <c r="D69" s="8">
        <f>SUM(D66:D68)</f>
        <v>1858974</v>
      </c>
      <c r="F69" s="2"/>
      <c r="G69" s="2"/>
      <c r="H69" s="2"/>
    </row>
    <row r="70" spans="2:14" x14ac:dyDescent="0.2">
      <c r="B70" s="1"/>
      <c r="D70" s="2"/>
      <c r="E70" s="18"/>
      <c r="F70" s="2"/>
      <c r="G70" s="2"/>
      <c r="H70" s="2"/>
      <c r="I70" s="12"/>
      <c r="J70" s="12"/>
      <c r="K70" s="12"/>
      <c r="L70" s="12"/>
      <c r="M70" s="12"/>
      <c r="N70" s="12"/>
    </row>
    <row r="71" spans="2:14" x14ac:dyDescent="0.2">
      <c r="B71" s="1" t="s">
        <v>128</v>
      </c>
      <c r="D71" s="2"/>
      <c r="F71" s="2"/>
      <c r="G71" s="2"/>
      <c r="H71" s="2"/>
    </row>
    <row r="72" spans="2:14" x14ac:dyDescent="0.2">
      <c r="B72" s="1" t="s">
        <v>3</v>
      </c>
      <c r="C72">
        <v>0</v>
      </c>
      <c r="D72" s="2">
        <f>SUM(C72*Contractor*Hours)</f>
        <v>0</v>
      </c>
      <c r="F72" s="2"/>
      <c r="G72" s="2"/>
      <c r="H72" s="2"/>
    </row>
    <row r="73" spans="2:14" x14ac:dyDescent="0.2">
      <c r="B73" s="1" t="s">
        <v>1</v>
      </c>
      <c r="C73">
        <v>0</v>
      </c>
      <c r="D73" s="2">
        <f>SUM(C73*Consultant*Hours)</f>
        <v>0</v>
      </c>
      <c r="F73" s="2"/>
      <c r="G73" s="2"/>
      <c r="H73" s="2"/>
    </row>
    <row r="74" spans="2:14" x14ac:dyDescent="0.2">
      <c r="B74" s="1" t="s">
        <v>12</v>
      </c>
      <c r="C74">
        <v>2</v>
      </c>
      <c r="D74" s="2">
        <f>SUM(C74*Employee*Hours)</f>
        <v>257764</v>
      </c>
      <c r="F74" s="2"/>
      <c r="G74" s="2"/>
      <c r="H74" s="2"/>
    </row>
    <row r="75" spans="2:14" x14ac:dyDescent="0.2">
      <c r="B75" s="1" t="s">
        <v>8</v>
      </c>
      <c r="C75" s="1">
        <f>SUM(C72:C74)</f>
        <v>2</v>
      </c>
      <c r="D75" s="8">
        <f>SUM(D72:D74)</f>
        <v>257764</v>
      </c>
      <c r="F75" s="2"/>
      <c r="G75" s="2"/>
      <c r="H75" s="2"/>
    </row>
    <row r="76" spans="2:14" x14ac:dyDescent="0.2">
      <c r="B76" s="1" t="s">
        <v>17</v>
      </c>
      <c r="C76" s="1">
        <f>SUM($C$69-C75)</f>
        <v>7</v>
      </c>
      <c r="D76" s="8">
        <f>SUM($D$69-D75)</f>
        <v>1601210</v>
      </c>
      <c r="E76" s="16">
        <v>0.8</v>
      </c>
      <c r="F76" s="16">
        <v>0.7</v>
      </c>
      <c r="G76" s="16">
        <v>0.15</v>
      </c>
      <c r="H76" s="16">
        <v>0.15</v>
      </c>
      <c r="I76" s="10">
        <f>F76*$D76*$E76</f>
        <v>896677.60000000009</v>
      </c>
      <c r="J76" s="10">
        <f>($D76*F76)-I76</f>
        <v>224169.39999999991</v>
      </c>
      <c r="K76" s="10">
        <f>G76*$D76*$E76</f>
        <v>192145.2</v>
      </c>
      <c r="L76" s="10">
        <f>($D76*G76)-K76</f>
        <v>48036.299999999988</v>
      </c>
      <c r="M76" s="10">
        <f>H76*$D76*$E76</f>
        <v>192145.2</v>
      </c>
      <c r="N76" s="10">
        <f>($D76*H76)-M76</f>
        <v>48036.299999999988</v>
      </c>
    </row>
    <row r="77" spans="2:14" x14ac:dyDescent="0.2">
      <c r="B77" s="1"/>
      <c r="D77" s="2"/>
      <c r="F77" s="2"/>
      <c r="G77" s="2"/>
      <c r="H77" s="2"/>
    </row>
    <row r="78" spans="2:14" x14ac:dyDescent="0.2">
      <c r="B78" s="1" t="s">
        <v>114</v>
      </c>
      <c r="D78" s="2"/>
      <c r="F78" s="2"/>
      <c r="G78" s="2"/>
      <c r="H78" s="2"/>
    </row>
    <row r="79" spans="2:14" x14ac:dyDescent="0.2">
      <c r="B79" s="1" t="s">
        <v>3</v>
      </c>
      <c r="C79">
        <v>0</v>
      </c>
      <c r="D79" s="2">
        <f>SUM(C79*Contractor*Hours)</f>
        <v>0</v>
      </c>
      <c r="F79" s="2"/>
      <c r="G79" s="2"/>
      <c r="H79" s="2"/>
    </row>
    <row r="80" spans="2:14" x14ac:dyDescent="0.2">
      <c r="B80" s="1" t="s">
        <v>1</v>
      </c>
      <c r="C80">
        <v>0</v>
      </c>
      <c r="D80" s="2">
        <f>SUM(C80*Consultant*Hours)</f>
        <v>0</v>
      </c>
      <c r="F80" s="2"/>
      <c r="G80" s="2"/>
      <c r="H80" s="2"/>
    </row>
    <row r="81" spans="2:14" x14ac:dyDescent="0.2">
      <c r="B81" s="1" t="s">
        <v>12</v>
      </c>
      <c r="C81">
        <v>5</v>
      </c>
      <c r="D81" s="2">
        <f>SUM(C81*Employee*Hours)</f>
        <v>644410</v>
      </c>
      <c r="F81" s="2"/>
      <c r="G81" s="2"/>
      <c r="H81" s="2"/>
    </row>
    <row r="82" spans="2:14" x14ac:dyDescent="0.2">
      <c r="B82" s="1" t="s">
        <v>8</v>
      </c>
      <c r="C82" s="1">
        <f>SUM(C79:C81)</f>
        <v>5</v>
      </c>
      <c r="D82" s="8">
        <f>SUM(D79:D81)</f>
        <v>644410</v>
      </c>
      <c r="F82" s="2"/>
      <c r="G82" s="2"/>
      <c r="H82" s="2"/>
    </row>
    <row r="83" spans="2:14" x14ac:dyDescent="0.2">
      <c r="B83" s="1" t="s">
        <v>17</v>
      </c>
      <c r="C83" s="1">
        <f>SUM($C$69-C82)</f>
        <v>4</v>
      </c>
      <c r="D83" s="8">
        <f>SUM($D$69-D82)</f>
        <v>1214564</v>
      </c>
      <c r="E83" s="16">
        <v>0.8</v>
      </c>
      <c r="F83" s="16">
        <v>0.7</v>
      </c>
      <c r="G83" s="16">
        <v>0.15</v>
      </c>
      <c r="H83" s="16">
        <v>0.15</v>
      </c>
      <c r="I83" s="10">
        <f>F83*$D83*$E83</f>
        <v>680155.84</v>
      </c>
      <c r="J83" s="10">
        <f>($D83*F83)-I83</f>
        <v>170038.95999999996</v>
      </c>
      <c r="K83" s="10">
        <f>G83*$D83*$E83</f>
        <v>145747.68000000002</v>
      </c>
      <c r="L83" s="10">
        <f>($D83*G83)-K83</f>
        <v>36436.919999999984</v>
      </c>
      <c r="M83" s="10">
        <f>H83*$D83*$E83</f>
        <v>145747.68000000002</v>
      </c>
      <c r="N83" s="10">
        <f>($D83*H83)-M83</f>
        <v>36436.919999999984</v>
      </c>
    </row>
    <row r="84" spans="2:14" x14ac:dyDescent="0.2">
      <c r="B84" s="1"/>
      <c r="D84" s="2"/>
      <c r="F84" s="2"/>
      <c r="G84" s="2"/>
      <c r="H84" s="2"/>
    </row>
    <row r="85" spans="2:14" x14ac:dyDescent="0.2">
      <c r="B85" s="1" t="s">
        <v>113</v>
      </c>
      <c r="D85" s="2"/>
      <c r="F85" s="2"/>
      <c r="G85" s="2"/>
      <c r="H85" s="2"/>
    </row>
    <row r="86" spans="2:14" x14ac:dyDescent="0.2">
      <c r="B86" s="1" t="s">
        <v>0</v>
      </c>
      <c r="C86">
        <v>0</v>
      </c>
      <c r="D86" s="2">
        <f>SUM(C86*Contractor*Hours)</f>
        <v>0</v>
      </c>
      <c r="F86" s="2"/>
      <c r="G86" s="2"/>
      <c r="H86" s="2"/>
    </row>
    <row r="87" spans="2:14" x14ac:dyDescent="0.2">
      <c r="B87" s="1" t="s">
        <v>1</v>
      </c>
      <c r="C87">
        <v>0</v>
      </c>
      <c r="D87" s="2">
        <f>SUM(C87*Consultant*Hours)</f>
        <v>0</v>
      </c>
      <c r="F87" s="2"/>
      <c r="G87" s="2"/>
      <c r="H87" s="2"/>
    </row>
    <row r="88" spans="2:14" x14ac:dyDescent="0.2">
      <c r="B88" s="1" t="s">
        <v>12</v>
      </c>
      <c r="C88">
        <v>7</v>
      </c>
      <c r="D88" s="2">
        <f>SUM(C88*Employee*Hours)</f>
        <v>902174</v>
      </c>
      <c r="F88" s="2"/>
      <c r="G88" s="2"/>
      <c r="H88" s="2"/>
    </row>
    <row r="89" spans="2:14" x14ac:dyDescent="0.2">
      <c r="B89" s="1" t="s">
        <v>8</v>
      </c>
      <c r="C89" s="1">
        <f>SUM(C86:C88)</f>
        <v>7</v>
      </c>
      <c r="D89" s="8">
        <f>SUM(D86:D88)</f>
        <v>902174</v>
      </c>
      <c r="F89" s="2"/>
      <c r="G89" s="2"/>
      <c r="H89" s="2"/>
    </row>
    <row r="90" spans="2:14" x14ac:dyDescent="0.2">
      <c r="B90" s="1" t="s">
        <v>17</v>
      </c>
      <c r="C90" s="1">
        <f>SUM($C$69-C89)</f>
        <v>2</v>
      </c>
      <c r="D90" s="8">
        <f>SUM($D$69-D89)</f>
        <v>956800</v>
      </c>
      <c r="E90" s="16">
        <v>0.5</v>
      </c>
      <c r="F90" s="16">
        <v>0.7</v>
      </c>
      <c r="G90" s="16">
        <v>0.15</v>
      </c>
      <c r="H90" s="16">
        <v>0.15</v>
      </c>
      <c r="I90" s="10">
        <f>F90*$D90*$E90</f>
        <v>334880</v>
      </c>
      <c r="J90" s="10">
        <f>($D90*F90)-I90</f>
        <v>334880</v>
      </c>
      <c r="K90" s="10">
        <f>G90*$D90*$E90</f>
        <v>71760</v>
      </c>
      <c r="L90" s="10">
        <f>($D90*G90)-K90</f>
        <v>71760</v>
      </c>
      <c r="M90" s="10">
        <f>H90*$D90*$E90</f>
        <v>71760</v>
      </c>
      <c r="N90" s="10">
        <f>($D90*H90)-M90</f>
        <v>71760</v>
      </c>
    </row>
    <row r="91" spans="2:14" x14ac:dyDescent="0.2">
      <c r="B91" s="1"/>
      <c r="D91" s="2"/>
      <c r="F91" s="2"/>
      <c r="G91" s="2"/>
      <c r="H91" s="2"/>
    </row>
    <row r="93" spans="2:14" s="5" customFormat="1" x14ac:dyDescent="0.2">
      <c r="B93" s="4" t="s">
        <v>100</v>
      </c>
      <c r="C93" s="4" t="s">
        <v>2</v>
      </c>
      <c r="D93" s="5" t="s">
        <v>2</v>
      </c>
      <c r="E93" s="16"/>
      <c r="I93" s="10"/>
      <c r="J93" s="10"/>
      <c r="K93" s="10"/>
      <c r="L93" s="10"/>
      <c r="M93" s="10"/>
      <c r="N93" s="10"/>
    </row>
    <row r="95" spans="2:14" x14ac:dyDescent="0.2">
      <c r="B95" s="1" t="s">
        <v>6</v>
      </c>
      <c r="C95" s="1" t="s">
        <v>165</v>
      </c>
      <c r="D95" s="1" t="s">
        <v>5</v>
      </c>
      <c r="F95" s="1"/>
      <c r="G95" s="1"/>
      <c r="H95" s="1"/>
    </row>
    <row r="96" spans="2:14" x14ac:dyDescent="0.2">
      <c r="B96" s="1" t="s">
        <v>0</v>
      </c>
      <c r="C96">
        <v>0</v>
      </c>
      <c r="D96" s="2">
        <f>SUM(C96*Contractor*Hours)</f>
        <v>0</v>
      </c>
      <c r="F96" s="2"/>
      <c r="G96" s="2"/>
      <c r="H96" s="2"/>
    </row>
    <row r="97" spans="2:14" x14ac:dyDescent="0.2">
      <c r="B97" s="1" t="s">
        <v>1</v>
      </c>
      <c r="C97">
        <v>0</v>
      </c>
      <c r="D97" s="2">
        <f>SUM(C97*Consultant*Hours)</f>
        <v>0</v>
      </c>
      <c r="F97" s="2"/>
      <c r="G97" s="2"/>
      <c r="H97" s="2"/>
    </row>
    <row r="98" spans="2:14" x14ac:dyDescent="0.2">
      <c r="B98" s="1" t="s">
        <v>12</v>
      </c>
      <c r="C98">
        <v>6</v>
      </c>
      <c r="D98" s="2">
        <f>SUM(C98*Employee*Hours)</f>
        <v>773292</v>
      </c>
      <c r="F98" s="2"/>
      <c r="G98" s="2"/>
      <c r="H98" s="2"/>
    </row>
    <row r="99" spans="2:14" x14ac:dyDescent="0.2">
      <c r="B99" s="1" t="s">
        <v>7</v>
      </c>
      <c r="C99" s="1">
        <f>SUM(C96:C98)</f>
        <v>6</v>
      </c>
      <c r="D99" s="8">
        <f>SUM(D96:D98)</f>
        <v>773292</v>
      </c>
      <c r="F99" s="2"/>
      <c r="G99" s="2"/>
      <c r="H99" s="2"/>
    </row>
    <row r="100" spans="2:14" x14ac:dyDescent="0.2">
      <c r="B100" s="1"/>
      <c r="D100" s="2"/>
      <c r="F100" s="2"/>
      <c r="G100" s="2"/>
      <c r="H100" s="2"/>
    </row>
    <row r="101" spans="2:14" x14ac:dyDescent="0.2">
      <c r="B101" s="1" t="s">
        <v>128</v>
      </c>
      <c r="D101" s="2"/>
      <c r="F101" s="2"/>
      <c r="G101" s="2"/>
      <c r="H101" s="2"/>
    </row>
    <row r="102" spans="2:14" x14ac:dyDescent="0.2">
      <c r="B102" s="1" t="s">
        <v>3</v>
      </c>
      <c r="C102">
        <v>0</v>
      </c>
      <c r="D102" s="2">
        <f>SUM(C102*Contractor*Hours)</f>
        <v>0</v>
      </c>
      <c r="F102" s="2"/>
      <c r="G102" s="2"/>
      <c r="H102" s="2"/>
    </row>
    <row r="103" spans="2:14" x14ac:dyDescent="0.2">
      <c r="B103" s="1" t="s">
        <v>1</v>
      </c>
      <c r="C103">
        <v>0</v>
      </c>
      <c r="D103" s="2">
        <f>SUM(C103*Consultant*Hours)</f>
        <v>0</v>
      </c>
      <c r="F103" s="2"/>
      <c r="G103" s="2"/>
      <c r="H103" s="2"/>
    </row>
    <row r="104" spans="2:14" x14ac:dyDescent="0.2">
      <c r="B104" s="1" t="s">
        <v>12</v>
      </c>
      <c r="C104">
        <v>4</v>
      </c>
      <c r="D104" s="2">
        <f>SUM(C104*Employee*Hours)</f>
        <v>515528</v>
      </c>
      <c r="F104" s="2"/>
      <c r="G104" s="2"/>
      <c r="H104" s="2"/>
    </row>
    <row r="105" spans="2:14" x14ac:dyDescent="0.2">
      <c r="B105" s="1" t="s">
        <v>8</v>
      </c>
      <c r="C105" s="1">
        <f>SUM(C102:C104)</f>
        <v>4</v>
      </c>
      <c r="D105" s="8">
        <f>SUM(D102:D104)</f>
        <v>515528</v>
      </c>
      <c r="F105" s="2"/>
      <c r="G105" s="2"/>
      <c r="H105" s="2"/>
    </row>
    <row r="106" spans="2:14" x14ac:dyDescent="0.2">
      <c r="B106" s="1" t="s">
        <v>17</v>
      </c>
      <c r="C106" s="1">
        <f>SUM($C$99-C105)</f>
        <v>2</v>
      </c>
      <c r="D106" s="8">
        <f>SUM($D$99-D105)</f>
        <v>257764</v>
      </c>
      <c r="E106" s="16">
        <v>0.8</v>
      </c>
      <c r="F106" s="16">
        <v>0.7</v>
      </c>
      <c r="G106" s="16">
        <v>0.15</v>
      </c>
      <c r="H106" s="16">
        <v>0.15</v>
      </c>
      <c r="I106" s="10">
        <f>F106*$D106*$E106</f>
        <v>144347.84</v>
      </c>
      <c r="J106" s="10">
        <f>($D106*F106)-I106</f>
        <v>36086.959999999992</v>
      </c>
      <c r="K106" s="10">
        <f>G106*$D106*$E106</f>
        <v>30931.68</v>
      </c>
      <c r="L106" s="10">
        <f>($D106*G106)-K106</f>
        <v>7732.9199999999983</v>
      </c>
      <c r="M106" s="10">
        <f>H106*$D106*$E106</f>
        <v>30931.68</v>
      </c>
      <c r="N106" s="10">
        <f>($D106*H106)-M106</f>
        <v>7732.9199999999983</v>
      </c>
    </row>
    <row r="107" spans="2:14" x14ac:dyDescent="0.2">
      <c r="B107" s="1"/>
      <c r="D107" s="2"/>
      <c r="F107" s="2"/>
      <c r="G107" s="2"/>
      <c r="H107" s="2"/>
    </row>
    <row r="108" spans="2:14" x14ac:dyDescent="0.2">
      <c r="B108" s="1" t="s">
        <v>114</v>
      </c>
      <c r="D108" s="2"/>
      <c r="F108" s="2"/>
      <c r="G108" s="2"/>
      <c r="H108" s="2"/>
    </row>
    <row r="109" spans="2:14" x14ac:dyDescent="0.2">
      <c r="B109" s="1" t="s">
        <v>3</v>
      </c>
      <c r="C109">
        <v>0</v>
      </c>
      <c r="D109" s="2">
        <f>SUM(C109*Contractor*Hours)</f>
        <v>0</v>
      </c>
      <c r="F109" s="2"/>
      <c r="G109" s="2"/>
      <c r="H109" s="2"/>
    </row>
    <row r="110" spans="2:14" x14ac:dyDescent="0.2">
      <c r="B110" s="1" t="s">
        <v>1</v>
      </c>
      <c r="C110">
        <v>0</v>
      </c>
      <c r="D110" s="2">
        <f>SUM(C110*Consultant*Hours)</f>
        <v>0</v>
      </c>
      <c r="F110" s="2"/>
      <c r="G110" s="2"/>
      <c r="H110" s="2"/>
    </row>
    <row r="111" spans="2:14" x14ac:dyDescent="0.2">
      <c r="B111" s="1" t="s">
        <v>12</v>
      </c>
      <c r="C111">
        <v>4</v>
      </c>
      <c r="D111" s="2">
        <f>SUM(C111*Employee*Hours)</f>
        <v>515528</v>
      </c>
      <c r="F111" s="2"/>
      <c r="G111" s="2"/>
      <c r="H111" s="2"/>
    </row>
    <row r="112" spans="2:14" x14ac:dyDescent="0.2">
      <c r="B112" s="1" t="s">
        <v>8</v>
      </c>
      <c r="C112" s="1">
        <f>SUM(C109:C111)</f>
        <v>4</v>
      </c>
      <c r="D112" s="8">
        <f>SUM(D109:D111)</f>
        <v>515528</v>
      </c>
      <c r="F112" s="2"/>
      <c r="G112" s="2"/>
      <c r="H112" s="2"/>
    </row>
    <row r="113" spans="2:14" x14ac:dyDescent="0.2">
      <c r="B113" s="1" t="s">
        <v>17</v>
      </c>
      <c r="C113" s="1">
        <f>SUM($C$99-C112)</f>
        <v>2</v>
      </c>
      <c r="D113" s="8">
        <f>SUM($D$99-D112)</f>
        <v>257764</v>
      </c>
      <c r="E113" s="16">
        <v>0.8</v>
      </c>
      <c r="F113" s="16">
        <v>0.7</v>
      </c>
      <c r="G113" s="16">
        <v>0.15</v>
      </c>
      <c r="H113" s="16">
        <v>0.15</v>
      </c>
      <c r="I113" s="10">
        <f>F113*$D113*$E113</f>
        <v>144347.84</v>
      </c>
      <c r="J113" s="10">
        <f>($D113*F113)-I113</f>
        <v>36086.959999999992</v>
      </c>
      <c r="K113" s="10">
        <f>G113*$D113*$E113</f>
        <v>30931.68</v>
      </c>
      <c r="L113" s="10">
        <f>($D113*G113)-K113</f>
        <v>7732.9199999999983</v>
      </c>
      <c r="M113" s="10">
        <f>H113*$D113*$E113</f>
        <v>30931.68</v>
      </c>
      <c r="N113" s="10">
        <f>($D113*H113)-M113</f>
        <v>7732.9199999999983</v>
      </c>
    </row>
    <row r="114" spans="2:14" x14ac:dyDescent="0.2">
      <c r="B114" s="1"/>
      <c r="D114" s="2"/>
      <c r="F114" s="2"/>
      <c r="G114" s="2"/>
      <c r="H114" s="2"/>
    </row>
    <row r="115" spans="2:14" x14ac:dyDescent="0.2">
      <c r="B115" s="1" t="s">
        <v>113</v>
      </c>
      <c r="D115" s="2"/>
      <c r="F115" s="2"/>
      <c r="G115" s="2"/>
      <c r="H115" s="2"/>
    </row>
    <row r="116" spans="2:14" x14ac:dyDescent="0.2">
      <c r="B116" s="1" t="s">
        <v>0</v>
      </c>
      <c r="C116">
        <v>0</v>
      </c>
      <c r="D116" s="2">
        <f>SUM(C116*Contractor*Hours)</f>
        <v>0</v>
      </c>
      <c r="F116" s="2"/>
      <c r="G116" s="2"/>
      <c r="H116" s="2"/>
    </row>
    <row r="117" spans="2:14" x14ac:dyDescent="0.2">
      <c r="B117" s="1" t="s">
        <v>1</v>
      </c>
      <c r="C117">
        <v>0</v>
      </c>
      <c r="D117" s="2">
        <f>SUM(C117*Consultant*Hours)</f>
        <v>0</v>
      </c>
      <c r="F117" s="2"/>
      <c r="G117" s="2"/>
      <c r="H117" s="2"/>
    </row>
    <row r="118" spans="2:14" x14ac:dyDescent="0.2">
      <c r="B118" s="1" t="s">
        <v>12</v>
      </c>
      <c r="C118">
        <v>6</v>
      </c>
      <c r="D118" s="2">
        <f>SUM(C118*Employee*Hours)</f>
        <v>773292</v>
      </c>
      <c r="F118" s="2"/>
      <c r="G118" s="2"/>
      <c r="H118" s="2"/>
    </row>
    <row r="119" spans="2:14" x14ac:dyDescent="0.2">
      <c r="B119" s="1" t="s">
        <v>8</v>
      </c>
      <c r="C119" s="1">
        <f>SUM(C116:C118)</f>
        <v>6</v>
      </c>
      <c r="D119" s="8">
        <f>SUM(D116:D118)</f>
        <v>773292</v>
      </c>
      <c r="F119" s="2"/>
      <c r="G119" s="2"/>
      <c r="H119" s="2"/>
    </row>
    <row r="120" spans="2:14" x14ac:dyDescent="0.2">
      <c r="B120" s="1" t="s">
        <v>17</v>
      </c>
      <c r="C120" s="1">
        <f>SUM($C$99-C119)</f>
        <v>0</v>
      </c>
      <c r="D120" s="8">
        <f>SUM($D$99-D119)</f>
        <v>0</v>
      </c>
      <c r="E120" s="16">
        <v>0.5</v>
      </c>
      <c r="F120" s="16">
        <v>0.7</v>
      </c>
      <c r="G120" s="16">
        <v>0.15</v>
      </c>
      <c r="H120" s="16">
        <v>0.15</v>
      </c>
      <c r="I120" s="10">
        <f>F120*$D120*$E120</f>
        <v>0</v>
      </c>
      <c r="J120" s="10">
        <f>($D120*F120)-I120</f>
        <v>0</v>
      </c>
      <c r="K120" s="10">
        <f>G120*$D120*$E120</f>
        <v>0</v>
      </c>
      <c r="L120" s="10">
        <f>($D120*G120)-K120</f>
        <v>0</v>
      </c>
      <c r="M120" s="10">
        <f>H120*$D120*$E120</f>
        <v>0</v>
      </c>
      <c r="N120" s="10">
        <f>($D120*H120)-M120</f>
        <v>0</v>
      </c>
    </row>
    <row r="121" spans="2:14" x14ac:dyDescent="0.2">
      <c r="B121" s="1"/>
      <c r="D121" s="2"/>
      <c r="F121" s="2"/>
      <c r="G121" s="2"/>
      <c r="H121" s="2"/>
    </row>
    <row r="123" spans="2:14" s="5" customFormat="1" x14ac:dyDescent="0.2">
      <c r="B123" s="4" t="s">
        <v>101</v>
      </c>
      <c r="C123" s="4" t="s">
        <v>2</v>
      </c>
      <c r="D123" s="5" t="s">
        <v>2</v>
      </c>
      <c r="E123" s="16"/>
      <c r="I123" s="10"/>
      <c r="J123" s="10"/>
      <c r="K123" s="10"/>
      <c r="L123" s="10"/>
      <c r="M123" s="10"/>
      <c r="N123" s="10"/>
    </row>
    <row r="125" spans="2:14" x14ac:dyDescent="0.2">
      <c r="B125" s="1" t="s">
        <v>6</v>
      </c>
      <c r="C125" s="1" t="s">
        <v>165</v>
      </c>
      <c r="D125" s="1" t="s">
        <v>5</v>
      </c>
      <c r="F125" s="1"/>
      <c r="G125" s="1"/>
      <c r="H125" s="1"/>
    </row>
    <row r="126" spans="2:14" x14ac:dyDescent="0.2">
      <c r="B126" s="1" t="s">
        <v>0</v>
      </c>
      <c r="C126">
        <v>1</v>
      </c>
      <c r="D126" s="2">
        <f>SUM(C126*Contractor*Hours)</f>
        <v>332800</v>
      </c>
      <c r="F126" s="2"/>
      <c r="G126" s="2"/>
      <c r="H126" s="2"/>
    </row>
    <row r="127" spans="2:14" x14ac:dyDescent="0.2">
      <c r="B127" s="1" t="s">
        <v>1</v>
      </c>
      <c r="C127">
        <v>1</v>
      </c>
      <c r="D127" s="2">
        <f>SUM(C127*Consultant*Hours)</f>
        <v>478400</v>
      </c>
      <c r="F127" s="2"/>
      <c r="G127" s="2"/>
      <c r="H127" s="2"/>
    </row>
    <row r="128" spans="2:14" x14ac:dyDescent="0.2">
      <c r="B128" s="1" t="s">
        <v>12</v>
      </c>
      <c r="C128">
        <v>9</v>
      </c>
      <c r="D128" s="2">
        <f>SUM(C128*Employee*Hours)</f>
        <v>1159938</v>
      </c>
      <c r="F128" s="2"/>
      <c r="G128" s="2"/>
      <c r="H128" s="2"/>
    </row>
    <row r="129" spans="2:14" x14ac:dyDescent="0.2">
      <c r="B129" s="1" t="s">
        <v>7</v>
      </c>
      <c r="C129">
        <f>SUM(C126:C128)</f>
        <v>11</v>
      </c>
      <c r="D129" s="2">
        <f>SUM(D126:D128)</f>
        <v>1971138</v>
      </c>
      <c r="F129" s="2"/>
      <c r="G129" s="2"/>
      <c r="H129" s="2"/>
    </row>
    <row r="130" spans="2:14" x14ac:dyDescent="0.2">
      <c r="B130" s="1"/>
      <c r="D130" s="2"/>
      <c r="F130" s="2"/>
      <c r="G130" s="2"/>
      <c r="H130" s="2"/>
    </row>
    <row r="131" spans="2:14" x14ac:dyDescent="0.2">
      <c r="B131" s="1" t="s">
        <v>128</v>
      </c>
      <c r="D131" s="2"/>
      <c r="F131" s="2"/>
      <c r="G131" s="2"/>
      <c r="H131" s="2"/>
    </row>
    <row r="132" spans="2:14" x14ac:dyDescent="0.2">
      <c r="B132" s="1" t="s">
        <v>3</v>
      </c>
      <c r="C132">
        <v>0</v>
      </c>
      <c r="D132" s="2">
        <f>SUM(C132*Contractor*Hours)</f>
        <v>0</v>
      </c>
      <c r="F132" s="2"/>
      <c r="G132" s="2"/>
      <c r="H132" s="2"/>
    </row>
    <row r="133" spans="2:14" x14ac:dyDescent="0.2">
      <c r="B133" s="1" t="s">
        <v>1</v>
      </c>
      <c r="C133">
        <v>1</v>
      </c>
      <c r="D133" s="2">
        <f>SUM(C133*Consultant*Hours)</f>
        <v>478400</v>
      </c>
      <c r="F133" s="2"/>
      <c r="G133" s="2"/>
      <c r="H133" s="2"/>
    </row>
    <row r="134" spans="2:14" x14ac:dyDescent="0.2">
      <c r="B134" s="1" t="s">
        <v>12</v>
      </c>
      <c r="C134">
        <v>7</v>
      </c>
      <c r="D134" s="2">
        <f>SUM(C134*Employee*Hours)</f>
        <v>902174</v>
      </c>
      <c r="F134" s="2"/>
      <c r="G134" s="2"/>
      <c r="H134" s="2"/>
    </row>
    <row r="135" spans="2:14" x14ac:dyDescent="0.2">
      <c r="B135" s="1" t="s">
        <v>8</v>
      </c>
      <c r="C135">
        <f>SUM(C132:C134)</f>
        <v>8</v>
      </c>
      <c r="D135" s="2">
        <f>SUM(D132:D134)</f>
        <v>1380574</v>
      </c>
      <c r="F135" s="2"/>
      <c r="G135" s="2"/>
      <c r="H135" s="2"/>
    </row>
    <row r="136" spans="2:14" x14ac:dyDescent="0.2">
      <c r="B136" s="1" t="s">
        <v>17</v>
      </c>
      <c r="C136">
        <f>SUM($C$129-C135)</f>
        <v>3</v>
      </c>
      <c r="D136" s="2">
        <f>SUM($D$129-D135)</f>
        <v>590564</v>
      </c>
      <c r="E136" s="16">
        <v>0.8</v>
      </c>
      <c r="F136" s="16">
        <v>0.7</v>
      </c>
      <c r="G136" s="16">
        <v>0.15</v>
      </c>
      <c r="H136" s="16">
        <v>0.15</v>
      </c>
      <c r="I136" s="10">
        <f>F136*$D136*$E136</f>
        <v>330715.84000000003</v>
      </c>
      <c r="J136" s="10">
        <f>($D136*F136)-I136</f>
        <v>82678.959999999963</v>
      </c>
      <c r="K136" s="10">
        <f>G136*$D136*$E136</f>
        <v>70867.679999999993</v>
      </c>
      <c r="L136" s="10">
        <f>($D136*G136)-K136</f>
        <v>17716.919999999998</v>
      </c>
      <c r="M136" s="10">
        <f>H136*$D136*$E136</f>
        <v>70867.679999999993</v>
      </c>
      <c r="N136" s="10">
        <f>($D136*H136)-M136</f>
        <v>17716.919999999998</v>
      </c>
    </row>
    <row r="137" spans="2:14" x14ac:dyDescent="0.2">
      <c r="B137" s="1"/>
      <c r="D137" s="2"/>
      <c r="F137" s="2"/>
      <c r="G137" s="2"/>
      <c r="H137" s="2"/>
    </row>
    <row r="138" spans="2:14" x14ac:dyDescent="0.2">
      <c r="B138" s="1" t="s">
        <v>114</v>
      </c>
      <c r="D138" s="2"/>
      <c r="F138" s="2"/>
      <c r="G138" s="2"/>
      <c r="H138" s="2"/>
    </row>
    <row r="139" spans="2:14" x14ac:dyDescent="0.2">
      <c r="B139" s="1" t="s">
        <v>3</v>
      </c>
      <c r="C139">
        <v>0</v>
      </c>
      <c r="D139" s="2">
        <f>SUM(C139*Contractor*Hours)</f>
        <v>0</v>
      </c>
      <c r="F139" s="2"/>
      <c r="G139" s="2"/>
      <c r="H139" s="2"/>
    </row>
    <row r="140" spans="2:14" x14ac:dyDescent="0.2">
      <c r="B140" s="1" t="s">
        <v>1</v>
      </c>
      <c r="C140">
        <v>1</v>
      </c>
      <c r="D140" s="2">
        <f>SUM(C140*Consultant*Hours)</f>
        <v>478400</v>
      </c>
      <c r="F140" s="2"/>
      <c r="G140" s="2"/>
      <c r="H140" s="2"/>
    </row>
    <row r="141" spans="2:14" x14ac:dyDescent="0.2">
      <c r="B141" s="1" t="s">
        <v>12</v>
      </c>
      <c r="C141">
        <v>7</v>
      </c>
      <c r="D141" s="2">
        <f>SUM(C141*Employee*Hours)</f>
        <v>902174</v>
      </c>
      <c r="F141" s="2"/>
      <c r="G141" s="2"/>
      <c r="H141" s="2"/>
    </row>
    <row r="142" spans="2:14" x14ac:dyDescent="0.2">
      <c r="B142" s="1" t="s">
        <v>8</v>
      </c>
      <c r="C142">
        <f>SUM(C139:C141)</f>
        <v>8</v>
      </c>
      <c r="D142" s="2">
        <f>SUM(D139:D141)</f>
        <v>1380574</v>
      </c>
      <c r="F142" s="2"/>
      <c r="G142" s="2"/>
      <c r="H142" s="2"/>
    </row>
    <row r="143" spans="2:14" x14ac:dyDescent="0.2">
      <c r="B143" s="1" t="s">
        <v>17</v>
      </c>
      <c r="C143">
        <f>SUM($C$129-C142)</f>
        <v>3</v>
      </c>
      <c r="D143" s="2">
        <f>SUM($D$129-D142)</f>
        <v>590564</v>
      </c>
      <c r="E143" s="16">
        <v>0.8</v>
      </c>
      <c r="F143" s="16">
        <v>0.7</v>
      </c>
      <c r="G143" s="16">
        <v>0.15</v>
      </c>
      <c r="H143" s="16">
        <v>0.15</v>
      </c>
      <c r="I143" s="10">
        <f>F143*$D143*$E143</f>
        <v>330715.84000000003</v>
      </c>
      <c r="J143" s="10">
        <f>($D143*F143)-I143</f>
        <v>82678.959999999963</v>
      </c>
      <c r="K143" s="10">
        <f>G143*$D143*$E143</f>
        <v>70867.679999999993</v>
      </c>
      <c r="L143" s="10">
        <f>($D143*G143)-K143</f>
        <v>17716.919999999998</v>
      </c>
      <c r="M143" s="10">
        <f>H143*$D143*$E143</f>
        <v>70867.679999999993</v>
      </c>
      <c r="N143" s="10">
        <f>($D143*H143)-M143</f>
        <v>17716.919999999998</v>
      </c>
    </row>
    <row r="144" spans="2:14" x14ac:dyDescent="0.2">
      <c r="B144" s="1"/>
      <c r="D144" s="2"/>
      <c r="F144" s="2"/>
      <c r="G144" s="2"/>
      <c r="H144" s="2"/>
    </row>
    <row r="145" spans="2:14" x14ac:dyDescent="0.2">
      <c r="B145" s="1" t="s">
        <v>113</v>
      </c>
      <c r="D145" s="2"/>
      <c r="F145" s="2"/>
      <c r="G145" s="2"/>
      <c r="H145" s="2"/>
    </row>
    <row r="146" spans="2:14" x14ac:dyDescent="0.2">
      <c r="B146" s="1" t="s">
        <v>0</v>
      </c>
      <c r="C146">
        <v>0</v>
      </c>
      <c r="D146" s="2">
        <f>SUM(C146*Contractor*Hours)</f>
        <v>0</v>
      </c>
      <c r="F146" s="2"/>
      <c r="G146" s="2"/>
      <c r="H146" s="2"/>
    </row>
    <row r="147" spans="2:14" x14ac:dyDescent="0.2">
      <c r="B147" s="1" t="s">
        <v>1</v>
      </c>
      <c r="C147">
        <v>1</v>
      </c>
      <c r="D147" s="2">
        <f>SUM(C147*Consultant*Hours)</f>
        <v>478400</v>
      </c>
      <c r="F147" s="2"/>
      <c r="G147" s="2"/>
      <c r="H147" s="2"/>
    </row>
    <row r="148" spans="2:14" x14ac:dyDescent="0.2">
      <c r="B148" s="1" t="s">
        <v>12</v>
      </c>
      <c r="C148">
        <v>7</v>
      </c>
      <c r="D148" s="2">
        <f>SUM(C148*Employee*Hours)</f>
        <v>902174</v>
      </c>
      <c r="F148" s="2"/>
      <c r="G148" s="2"/>
      <c r="H148" s="2"/>
    </row>
    <row r="149" spans="2:14" x14ac:dyDescent="0.2">
      <c r="B149" s="1" t="s">
        <v>8</v>
      </c>
      <c r="C149">
        <f>SUM(C146:C148)</f>
        <v>8</v>
      </c>
      <c r="D149" s="2">
        <f>SUM(D146:D148)</f>
        <v>1380574</v>
      </c>
      <c r="F149" s="2"/>
      <c r="G149" s="2"/>
      <c r="H149" s="2"/>
    </row>
    <row r="150" spans="2:14" x14ac:dyDescent="0.2">
      <c r="B150" s="1" t="s">
        <v>17</v>
      </c>
      <c r="C150">
        <f>SUM($C$129-C149)</f>
        <v>3</v>
      </c>
      <c r="D150" s="2">
        <f>SUM($D$129-D149)</f>
        <v>590564</v>
      </c>
      <c r="E150" s="16">
        <v>0.5</v>
      </c>
      <c r="F150" s="16">
        <v>0.7</v>
      </c>
      <c r="G150" s="16">
        <v>0.15</v>
      </c>
      <c r="H150" s="16">
        <v>0.15</v>
      </c>
      <c r="I150" s="10">
        <f>F150*$D150*$E150</f>
        <v>206697.4</v>
      </c>
      <c r="J150" s="10">
        <f>($D150*F150)-I150</f>
        <v>206697.4</v>
      </c>
      <c r="K150" s="10">
        <f>G150*$D150*$E150</f>
        <v>44292.299999999996</v>
      </c>
      <c r="L150" s="10">
        <f>($D150*G150)-K150</f>
        <v>44292.299999999996</v>
      </c>
      <c r="M150" s="10">
        <f>H150*$D150*$E150</f>
        <v>44292.299999999996</v>
      </c>
      <c r="N150" s="10">
        <f>($D150*H150)-M150</f>
        <v>44292.299999999996</v>
      </c>
    </row>
    <row r="151" spans="2:14" x14ac:dyDescent="0.2">
      <c r="B151" s="1"/>
      <c r="D151" s="2"/>
      <c r="F151" s="2"/>
      <c r="G151" s="2"/>
      <c r="H151" s="2"/>
    </row>
    <row r="153" spans="2:14" s="5" customFormat="1" x14ac:dyDescent="0.2">
      <c r="B153" s="4" t="s">
        <v>102</v>
      </c>
      <c r="C153" s="4" t="s">
        <v>2</v>
      </c>
      <c r="D153" s="5" t="s">
        <v>2</v>
      </c>
      <c r="E153" s="16"/>
      <c r="I153" s="10"/>
      <c r="J153" s="10"/>
      <c r="K153" s="10"/>
      <c r="L153" s="10"/>
      <c r="M153" s="10"/>
      <c r="N153" s="10"/>
    </row>
    <row r="155" spans="2:14" x14ac:dyDescent="0.2">
      <c r="B155" s="1" t="s">
        <v>6</v>
      </c>
      <c r="C155" s="1" t="s">
        <v>165</v>
      </c>
      <c r="D155" s="1" t="s">
        <v>5</v>
      </c>
      <c r="F155" s="1"/>
      <c r="G155" s="1"/>
      <c r="H155" s="1"/>
    </row>
    <row r="156" spans="2:14" x14ac:dyDescent="0.2">
      <c r="B156" s="1" t="s">
        <v>0</v>
      </c>
      <c r="C156">
        <v>0</v>
      </c>
      <c r="D156" s="2">
        <f>SUM(C156*Contractor*Hours)</f>
        <v>0</v>
      </c>
      <c r="F156" s="2"/>
      <c r="G156" s="2"/>
      <c r="H156" s="2"/>
    </row>
    <row r="157" spans="2:14" x14ac:dyDescent="0.2">
      <c r="B157" s="1" t="s">
        <v>1</v>
      </c>
      <c r="C157">
        <v>0</v>
      </c>
      <c r="D157" s="2">
        <f>SUM(C157*Consultant*Hours)</f>
        <v>0</v>
      </c>
      <c r="F157" s="2"/>
      <c r="G157" s="2"/>
      <c r="H157" s="2"/>
    </row>
    <row r="158" spans="2:14" x14ac:dyDescent="0.2">
      <c r="B158" s="1" t="s">
        <v>12</v>
      </c>
      <c r="C158">
        <v>0</v>
      </c>
      <c r="D158" s="2">
        <f>SUM(C158*Employee*Hours)</f>
        <v>0</v>
      </c>
      <c r="F158" s="2"/>
      <c r="G158" s="2"/>
      <c r="H158" s="2"/>
    </row>
    <row r="159" spans="2:14" x14ac:dyDescent="0.2">
      <c r="B159" s="1" t="s">
        <v>7</v>
      </c>
      <c r="C159">
        <f>SUM(C156:C158)</f>
        <v>0</v>
      </c>
      <c r="D159" s="2">
        <f>SUM(D156:D158)</f>
        <v>0</v>
      </c>
      <c r="F159" s="2"/>
      <c r="G159" s="2"/>
      <c r="H159" s="2"/>
    </row>
    <row r="160" spans="2:14" x14ac:dyDescent="0.2">
      <c r="B160" s="1"/>
      <c r="D160" s="2"/>
      <c r="F160" s="2"/>
      <c r="G160" s="2"/>
      <c r="H160" s="2"/>
    </row>
    <row r="161" spans="2:14" x14ac:dyDescent="0.2">
      <c r="B161" s="1" t="s">
        <v>128</v>
      </c>
      <c r="D161" s="2"/>
      <c r="F161" s="2"/>
      <c r="G161" s="2"/>
      <c r="H161" s="2"/>
    </row>
    <row r="162" spans="2:14" x14ac:dyDescent="0.2">
      <c r="B162" s="1" t="s">
        <v>3</v>
      </c>
      <c r="C162">
        <v>0</v>
      </c>
      <c r="D162" s="2">
        <f>SUM(C162*Contractor*Hours)</f>
        <v>0</v>
      </c>
      <c r="F162" s="2"/>
      <c r="G162" s="2"/>
      <c r="H162" s="2"/>
    </row>
    <row r="163" spans="2:14" x14ac:dyDescent="0.2">
      <c r="B163" s="1" t="s">
        <v>1</v>
      </c>
      <c r="C163">
        <v>0</v>
      </c>
      <c r="D163" s="2">
        <f>SUM(C163*Consultant*Hours)</f>
        <v>0</v>
      </c>
      <c r="F163" s="2"/>
      <c r="G163" s="2"/>
      <c r="H163" s="2"/>
    </row>
    <row r="164" spans="2:14" x14ac:dyDescent="0.2">
      <c r="B164" s="1" t="s">
        <v>12</v>
      </c>
      <c r="C164">
        <v>0</v>
      </c>
      <c r="D164" s="2">
        <f>SUM(C164*Employee*Hours)</f>
        <v>0</v>
      </c>
      <c r="F164" s="2"/>
      <c r="G164" s="2"/>
      <c r="H164" s="2"/>
    </row>
    <row r="165" spans="2:14" x14ac:dyDescent="0.2">
      <c r="B165" s="1" t="s">
        <v>8</v>
      </c>
      <c r="C165">
        <f>SUM(C162:C164)</f>
        <v>0</v>
      </c>
      <c r="D165" s="2">
        <f>SUM(D162:D164)</f>
        <v>0</v>
      </c>
      <c r="F165" s="2"/>
      <c r="G165" s="2"/>
      <c r="H165" s="2"/>
    </row>
    <row r="166" spans="2:14" x14ac:dyDescent="0.2">
      <c r="B166" s="1" t="s">
        <v>17</v>
      </c>
      <c r="C166">
        <f>SUM($C$159-C165)</f>
        <v>0</v>
      </c>
      <c r="D166" s="2">
        <f>SUM($D$159-D165)</f>
        <v>0</v>
      </c>
      <c r="E166" s="16">
        <v>0.8</v>
      </c>
      <c r="F166" s="16">
        <v>0.6</v>
      </c>
      <c r="G166" s="16">
        <v>0.2</v>
      </c>
      <c r="H166" s="16">
        <v>0.2</v>
      </c>
      <c r="I166" s="10">
        <f>F166*$D166*$E166</f>
        <v>0</v>
      </c>
      <c r="J166" s="10">
        <f>($D166*F166)-I166</f>
        <v>0</v>
      </c>
      <c r="K166" s="10">
        <f>G166*$D166*$E166</f>
        <v>0</v>
      </c>
      <c r="L166" s="10">
        <f>($D166*G166)-K166</f>
        <v>0</v>
      </c>
      <c r="M166" s="10">
        <f>H166*$D166*$E166</f>
        <v>0</v>
      </c>
      <c r="N166" s="10">
        <f>($D166*H166)-M166</f>
        <v>0</v>
      </c>
    </row>
    <row r="167" spans="2:14" x14ac:dyDescent="0.2">
      <c r="B167" s="1"/>
      <c r="D167" s="2"/>
      <c r="F167" s="2"/>
      <c r="G167" s="2"/>
      <c r="H167" s="2"/>
    </row>
    <row r="168" spans="2:14" x14ac:dyDescent="0.2">
      <c r="B168" s="1" t="s">
        <v>114</v>
      </c>
      <c r="D168" s="2"/>
      <c r="F168" s="2"/>
      <c r="G168" s="2"/>
      <c r="H168" s="2"/>
    </row>
    <row r="169" spans="2:14" x14ac:dyDescent="0.2">
      <c r="B169" s="1" t="s">
        <v>3</v>
      </c>
      <c r="C169">
        <v>0</v>
      </c>
      <c r="D169" s="2">
        <f>SUM(C169*Contractor*Hours)</f>
        <v>0</v>
      </c>
      <c r="F169" s="2"/>
      <c r="G169" s="2"/>
      <c r="H169" s="2"/>
    </row>
    <row r="170" spans="2:14" x14ac:dyDescent="0.2">
      <c r="B170" s="1" t="s">
        <v>1</v>
      </c>
      <c r="C170">
        <v>0</v>
      </c>
      <c r="D170" s="2">
        <f>SUM(C170*Consultant*Hours)</f>
        <v>0</v>
      </c>
      <c r="F170" s="2"/>
      <c r="G170" s="2"/>
      <c r="H170" s="2"/>
    </row>
    <row r="171" spans="2:14" x14ac:dyDescent="0.2">
      <c r="B171" s="1" t="s">
        <v>12</v>
      </c>
      <c r="C171">
        <v>0</v>
      </c>
      <c r="D171" s="2">
        <f>SUM(C171*Employee*Hours)</f>
        <v>0</v>
      </c>
      <c r="F171" s="2"/>
      <c r="G171" s="2"/>
      <c r="H171" s="2"/>
    </row>
    <row r="172" spans="2:14" x14ac:dyDescent="0.2">
      <c r="B172" s="1" t="s">
        <v>8</v>
      </c>
      <c r="C172">
        <f>SUM(C169:C171)</f>
        <v>0</v>
      </c>
      <c r="D172" s="2">
        <f>SUM(D169:D171)</f>
        <v>0</v>
      </c>
      <c r="F172" s="2"/>
      <c r="G172" s="2"/>
      <c r="H172" s="2"/>
    </row>
    <row r="173" spans="2:14" x14ac:dyDescent="0.2">
      <c r="B173" s="1" t="s">
        <v>13</v>
      </c>
      <c r="C173">
        <f>SUM($C$159-C172)</f>
        <v>0</v>
      </c>
      <c r="D173" s="2">
        <f>SUM($D$159-D172)</f>
        <v>0</v>
      </c>
      <c r="E173" s="16">
        <v>0.8</v>
      </c>
      <c r="F173" s="16">
        <v>0.6</v>
      </c>
      <c r="G173" s="16">
        <v>0.2</v>
      </c>
      <c r="H173" s="16">
        <v>0.2</v>
      </c>
      <c r="I173" s="10">
        <f>F173*$D173*$E173</f>
        <v>0</v>
      </c>
      <c r="J173" s="10">
        <f>($D173*F173)-I173</f>
        <v>0</v>
      </c>
      <c r="K173" s="10">
        <f>G173*$D173*$E173</f>
        <v>0</v>
      </c>
      <c r="L173" s="10">
        <f>($D173*G173)-K173</f>
        <v>0</v>
      </c>
      <c r="M173" s="10">
        <f>H173*$D173*$E173</f>
        <v>0</v>
      </c>
      <c r="N173" s="10">
        <f>($D173*H173)-M173</f>
        <v>0</v>
      </c>
    </row>
    <row r="174" spans="2:14" x14ac:dyDescent="0.2">
      <c r="B174" s="1"/>
      <c r="D174" s="2"/>
      <c r="F174" s="2"/>
      <c r="G174" s="2"/>
      <c r="H174" s="2"/>
    </row>
    <row r="175" spans="2:14" x14ac:dyDescent="0.2">
      <c r="B175" s="1" t="s">
        <v>113</v>
      </c>
      <c r="D175" s="2"/>
      <c r="F175" s="2"/>
      <c r="G175" s="2"/>
      <c r="H175" s="2"/>
    </row>
    <row r="176" spans="2:14" x14ac:dyDescent="0.2">
      <c r="B176" s="1" t="s">
        <v>0</v>
      </c>
      <c r="C176">
        <v>0</v>
      </c>
      <c r="D176" s="2">
        <f>SUM(C176*Contractor*Hours)</f>
        <v>0</v>
      </c>
      <c r="F176" s="2"/>
      <c r="G176" s="2"/>
      <c r="H176" s="2"/>
    </row>
    <row r="177" spans="2:14" x14ac:dyDescent="0.2">
      <c r="B177" s="1" t="s">
        <v>1</v>
      </c>
      <c r="C177">
        <v>0</v>
      </c>
      <c r="D177" s="2">
        <f>SUM(C177*Consultant*Hours)</f>
        <v>0</v>
      </c>
      <c r="F177" s="2"/>
      <c r="G177" s="2"/>
      <c r="H177" s="2"/>
    </row>
    <row r="178" spans="2:14" x14ac:dyDescent="0.2">
      <c r="B178" s="1" t="s">
        <v>12</v>
      </c>
      <c r="C178">
        <v>0</v>
      </c>
      <c r="D178" s="2">
        <f>SUM(C178*Employee*Hours)</f>
        <v>0</v>
      </c>
      <c r="F178" s="2"/>
      <c r="G178" s="2"/>
      <c r="H178" s="2"/>
    </row>
    <row r="179" spans="2:14" x14ac:dyDescent="0.2">
      <c r="B179" s="1" t="s">
        <v>8</v>
      </c>
      <c r="C179">
        <f>SUM(C176:C178)</f>
        <v>0</v>
      </c>
      <c r="D179" s="2">
        <f>SUM(D176:D178)</f>
        <v>0</v>
      </c>
      <c r="F179" s="2"/>
      <c r="G179" s="2"/>
      <c r="H179" s="2"/>
    </row>
    <row r="180" spans="2:14" x14ac:dyDescent="0.2">
      <c r="B180" s="1" t="s">
        <v>13</v>
      </c>
      <c r="C180">
        <f>SUM($C$159-C179)</f>
        <v>0</v>
      </c>
      <c r="D180" s="2">
        <f>SUM($D$159-D179)</f>
        <v>0</v>
      </c>
      <c r="E180" s="16">
        <v>0.5</v>
      </c>
      <c r="F180" s="16">
        <v>0.6</v>
      </c>
      <c r="G180" s="16">
        <v>0.2</v>
      </c>
      <c r="H180" s="16">
        <v>0.2</v>
      </c>
      <c r="I180" s="10">
        <f>F180*$D180*$E180</f>
        <v>0</v>
      </c>
      <c r="J180" s="10">
        <f>($D180*F180)-I180</f>
        <v>0</v>
      </c>
      <c r="K180" s="10">
        <f>G180*$D180*$E180</f>
        <v>0</v>
      </c>
      <c r="L180" s="10">
        <f>($D180*G180)-K180</f>
        <v>0</v>
      </c>
      <c r="M180" s="10">
        <f>H180*$D180*$E180</f>
        <v>0</v>
      </c>
      <c r="N180" s="10">
        <f>($D180*H180)-M180</f>
        <v>0</v>
      </c>
    </row>
    <row r="181" spans="2:14" x14ac:dyDescent="0.2">
      <c r="B181" s="1"/>
      <c r="D181" s="2"/>
      <c r="F181" s="2"/>
      <c r="G181" s="2"/>
      <c r="H181" s="2"/>
    </row>
    <row r="183" spans="2:14" s="5" customFormat="1" x14ac:dyDescent="0.2">
      <c r="B183" s="4" t="s">
        <v>103</v>
      </c>
      <c r="C183" s="4" t="s">
        <v>2</v>
      </c>
      <c r="D183" s="5" t="s">
        <v>2</v>
      </c>
      <c r="E183" s="16"/>
      <c r="I183" s="10"/>
      <c r="J183" s="10"/>
      <c r="K183" s="10"/>
      <c r="L183" s="10"/>
      <c r="M183" s="10"/>
      <c r="N183" s="10"/>
    </row>
    <row r="185" spans="2:14" x14ac:dyDescent="0.2">
      <c r="B185" s="1" t="s">
        <v>6</v>
      </c>
      <c r="C185" s="1" t="s">
        <v>165</v>
      </c>
      <c r="D185" s="1" t="s">
        <v>5</v>
      </c>
      <c r="F185" s="1"/>
      <c r="G185" s="1"/>
      <c r="H185" s="1"/>
    </row>
    <row r="186" spans="2:14" x14ac:dyDescent="0.2">
      <c r="B186" s="1" t="s">
        <v>0</v>
      </c>
      <c r="C186">
        <v>0</v>
      </c>
      <c r="D186" s="2">
        <f>SUM(C186*Contractor*Hours)</f>
        <v>0</v>
      </c>
      <c r="F186" s="2"/>
      <c r="G186" s="2"/>
      <c r="H186" s="2"/>
    </row>
    <row r="187" spans="2:14" x14ac:dyDescent="0.2">
      <c r="B187" s="1" t="s">
        <v>1</v>
      </c>
      <c r="C187">
        <v>0</v>
      </c>
      <c r="D187" s="2">
        <f>SUM(C187*Consultant*Hours)</f>
        <v>0</v>
      </c>
      <c r="F187" s="2"/>
      <c r="G187" s="2"/>
      <c r="H187" s="2"/>
    </row>
    <row r="188" spans="2:14" x14ac:dyDescent="0.2">
      <c r="B188" s="1" t="s">
        <v>12</v>
      </c>
      <c r="C188">
        <v>0</v>
      </c>
      <c r="D188" s="2">
        <f>SUM(C188*Employee*Hours)</f>
        <v>0</v>
      </c>
      <c r="F188" s="2"/>
      <c r="G188" s="2"/>
      <c r="H188" s="2"/>
    </row>
    <row r="189" spans="2:14" x14ac:dyDescent="0.2">
      <c r="B189" s="1" t="s">
        <v>7</v>
      </c>
      <c r="C189" s="1">
        <f>SUM(C186:C188)</f>
        <v>0</v>
      </c>
      <c r="D189" s="8">
        <f>SUM(D186:D188)</f>
        <v>0</v>
      </c>
      <c r="F189" s="8"/>
      <c r="G189" s="8"/>
      <c r="H189" s="8"/>
    </row>
    <row r="190" spans="2:14" x14ac:dyDescent="0.2">
      <c r="B190" s="1"/>
      <c r="D190" s="2"/>
      <c r="F190" s="2"/>
      <c r="G190" s="2"/>
      <c r="H190" s="2"/>
    </row>
    <row r="191" spans="2:14" x14ac:dyDescent="0.2">
      <c r="B191" s="1" t="s">
        <v>128</v>
      </c>
      <c r="D191" s="2"/>
      <c r="F191" s="2"/>
      <c r="G191" s="2"/>
      <c r="H191" s="2"/>
    </row>
    <row r="192" spans="2:14" x14ac:dyDescent="0.2">
      <c r="B192" s="1" t="s">
        <v>3</v>
      </c>
      <c r="C192">
        <v>0</v>
      </c>
      <c r="D192" s="2">
        <f>SUM(C192*Contractor*Hours)</f>
        <v>0</v>
      </c>
      <c r="F192" s="2"/>
      <c r="G192" s="2"/>
      <c r="H192" s="2"/>
    </row>
    <row r="193" spans="2:14" x14ac:dyDescent="0.2">
      <c r="B193" s="1" t="s">
        <v>1</v>
      </c>
      <c r="C193">
        <v>0</v>
      </c>
      <c r="D193" s="2">
        <f>SUM(C193*Consultant*Hours)</f>
        <v>0</v>
      </c>
      <c r="F193" s="2"/>
      <c r="G193" s="2"/>
      <c r="H193" s="2"/>
    </row>
    <row r="194" spans="2:14" x14ac:dyDescent="0.2">
      <c r="B194" s="1" t="s">
        <v>12</v>
      </c>
      <c r="C194">
        <v>0</v>
      </c>
      <c r="D194" s="2">
        <f>SUM(C194*Employee*Hours)</f>
        <v>0</v>
      </c>
      <c r="F194" s="2"/>
      <c r="G194" s="2"/>
      <c r="H194" s="2"/>
    </row>
    <row r="195" spans="2:14" x14ac:dyDescent="0.2">
      <c r="B195" s="1" t="s">
        <v>8</v>
      </c>
      <c r="C195" s="1">
        <f>SUM(C192:C194)</f>
        <v>0</v>
      </c>
      <c r="D195" s="8">
        <f>SUM(D192:D194)</f>
        <v>0</v>
      </c>
      <c r="F195" s="8"/>
      <c r="G195" s="8"/>
      <c r="H195" s="8"/>
    </row>
    <row r="196" spans="2:14" x14ac:dyDescent="0.2">
      <c r="B196" s="1" t="s">
        <v>17</v>
      </c>
      <c r="C196" s="1">
        <f>SUM($C$189-C195)</f>
        <v>0</v>
      </c>
      <c r="D196" s="8">
        <f>SUM($D$189-D195)</f>
        <v>0</v>
      </c>
      <c r="E196" s="16">
        <v>0.8</v>
      </c>
      <c r="F196" s="16">
        <v>0.6</v>
      </c>
      <c r="G196" s="16">
        <v>0.2</v>
      </c>
      <c r="H196" s="16">
        <v>0.2</v>
      </c>
      <c r="I196" s="10">
        <f>F196*$D196*$E196</f>
        <v>0</v>
      </c>
      <c r="J196" s="10">
        <f>($D196*F196)-I196</f>
        <v>0</v>
      </c>
      <c r="K196" s="10">
        <f>G196*$D196*$E196</f>
        <v>0</v>
      </c>
      <c r="L196" s="10">
        <f>($D196*G196)-K196</f>
        <v>0</v>
      </c>
      <c r="M196" s="10">
        <f>H196*$D196*$E196</f>
        <v>0</v>
      </c>
      <c r="N196" s="10">
        <f>($D196*H196)-M196</f>
        <v>0</v>
      </c>
    </row>
    <row r="197" spans="2:14" x14ac:dyDescent="0.2">
      <c r="B197" s="1"/>
      <c r="D197" s="2"/>
      <c r="F197" s="2"/>
      <c r="G197" s="2"/>
      <c r="H197" s="2"/>
    </row>
    <row r="198" spans="2:14" x14ac:dyDescent="0.2">
      <c r="B198" s="1" t="s">
        <v>114</v>
      </c>
      <c r="D198" s="2"/>
      <c r="F198" s="2"/>
      <c r="G198" s="2"/>
      <c r="H198" s="2"/>
    </row>
    <row r="199" spans="2:14" x14ac:dyDescent="0.2">
      <c r="B199" s="1" t="s">
        <v>3</v>
      </c>
      <c r="C199">
        <v>0</v>
      </c>
      <c r="D199" s="2">
        <f>SUM(C199*Contractor*Hours)</f>
        <v>0</v>
      </c>
      <c r="F199" s="2"/>
      <c r="G199" s="2"/>
      <c r="H199" s="2"/>
    </row>
    <row r="200" spans="2:14" x14ac:dyDescent="0.2">
      <c r="B200" s="1" t="s">
        <v>1</v>
      </c>
      <c r="C200">
        <v>0</v>
      </c>
      <c r="D200" s="2">
        <f>SUM(C200*Consultant*Hours)</f>
        <v>0</v>
      </c>
      <c r="F200" s="2"/>
      <c r="G200" s="2"/>
      <c r="H200" s="2"/>
    </row>
    <row r="201" spans="2:14" x14ac:dyDescent="0.2">
      <c r="B201" s="1" t="s">
        <v>12</v>
      </c>
      <c r="C201">
        <v>0</v>
      </c>
      <c r="D201" s="2">
        <f>SUM(C201*Employee*Hours)</f>
        <v>0</v>
      </c>
      <c r="F201" s="2"/>
      <c r="G201" s="2"/>
      <c r="H201" s="2"/>
    </row>
    <row r="202" spans="2:14" x14ac:dyDescent="0.2">
      <c r="B202" s="1" t="s">
        <v>8</v>
      </c>
      <c r="C202" s="1">
        <f>SUM(C199:C201)</f>
        <v>0</v>
      </c>
      <c r="D202" s="8">
        <f>SUM(D199:D201)</f>
        <v>0</v>
      </c>
      <c r="F202" s="8"/>
      <c r="G202" s="8"/>
      <c r="H202" s="8"/>
    </row>
    <row r="203" spans="2:14" x14ac:dyDescent="0.2">
      <c r="B203" s="1" t="s">
        <v>17</v>
      </c>
      <c r="C203" s="1">
        <f>SUM($C$189-C202)</f>
        <v>0</v>
      </c>
      <c r="D203" s="8">
        <f>SUM($D$189-D202)</f>
        <v>0</v>
      </c>
      <c r="E203" s="16">
        <v>0.8</v>
      </c>
      <c r="F203" s="16">
        <v>0.6</v>
      </c>
      <c r="G203" s="16">
        <v>0.2</v>
      </c>
      <c r="H203" s="16">
        <v>0.2</v>
      </c>
      <c r="I203" s="10">
        <f>F203*$D203*$E203</f>
        <v>0</v>
      </c>
      <c r="J203" s="10">
        <f>($D203*F203)-I203</f>
        <v>0</v>
      </c>
      <c r="K203" s="10">
        <f>G203*$D203*$E203</f>
        <v>0</v>
      </c>
      <c r="L203" s="10">
        <f>($D203*G203)-K203</f>
        <v>0</v>
      </c>
      <c r="M203" s="10">
        <f>H203*$D203*$E203</f>
        <v>0</v>
      </c>
      <c r="N203" s="10">
        <f>($D203*H203)-M203</f>
        <v>0</v>
      </c>
    </row>
    <row r="204" spans="2:14" x14ac:dyDescent="0.2">
      <c r="B204" s="1"/>
      <c r="D204" s="2"/>
      <c r="F204" s="2"/>
      <c r="G204" s="2"/>
      <c r="H204" s="2"/>
    </row>
    <row r="205" spans="2:14" x14ac:dyDescent="0.2">
      <c r="B205" s="1" t="s">
        <v>113</v>
      </c>
      <c r="D205" s="2"/>
      <c r="F205" s="2"/>
      <c r="G205" s="2"/>
      <c r="H205" s="2"/>
    </row>
    <row r="206" spans="2:14" x14ac:dyDescent="0.2">
      <c r="B206" s="1" t="s">
        <v>0</v>
      </c>
      <c r="C206">
        <v>0</v>
      </c>
      <c r="D206" s="2">
        <f>SUM(C206*Contractor*Hours)</f>
        <v>0</v>
      </c>
      <c r="F206" s="2"/>
      <c r="G206" s="2"/>
      <c r="H206" s="2"/>
    </row>
    <row r="207" spans="2:14" x14ac:dyDescent="0.2">
      <c r="B207" s="1" t="s">
        <v>1</v>
      </c>
      <c r="C207">
        <v>0</v>
      </c>
      <c r="D207" s="2">
        <f>SUM(C207*Consultant*Hours)</f>
        <v>0</v>
      </c>
      <c r="F207" s="2"/>
      <c r="G207" s="2"/>
      <c r="H207" s="2"/>
    </row>
    <row r="208" spans="2:14" x14ac:dyDescent="0.2">
      <c r="B208" s="1" t="s">
        <v>12</v>
      </c>
      <c r="C208">
        <v>0</v>
      </c>
      <c r="D208" s="2">
        <f>SUM(C208*Employee*Hours)</f>
        <v>0</v>
      </c>
      <c r="F208" s="2"/>
      <c r="G208" s="2"/>
      <c r="H208" s="2"/>
    </row>
    <row r="209" spans="2:14" x14ac:dyDescent="0.2">
      <c r="B209" s="1" t="s">
        <v>8</v>
      </c>
      <c r="C209" s="1">
        <f>SUM(C206:C208)</f>
        <v>0</v>
      </c>
      <c r="D209" s="8">
        <f>SUM(D206:D208)</f>
        <v>0</v>
      </c>
      <c r="F209" s="8"/>
      <c r="G209" s="8"/>
      <c r="H209" s="8"/>
    </row>
    <row r="210" spans="2:14" x14ac:dyDescent="0.2">
      <c r="B210" s="1" t="s">
        <v>17</v>
      </c>
      <c r="C210" s="1">
        <f>SUM($C$189-C209)</f>
        <v>0</v>
      </c>
      <c r="D210" s="8">
        <f>SUM($D$189-D209)</f>
        <v>0</v>
      </c>
      <c r="E210" s="16">
        <v>0.5</v>
      </c>
      <c r="F210" s="16">
        <v>0.6</v>
      </c>
      <c r="G210" s="16">
        <v>0.2</v>
      </c>
      <c r="H210" s="16">
        <v>0.2</v>
      </c>
      <c r="I210" s="10">
        <f>F210*$D210*$E210</f>
        <v>0</v>
      </c>
      <c r="J210" s="10">
        <f>($D210*F210)-I210</f>
        <v>0</v>
      </c>
      <c r="K210" s="10">
        <f>G210*$D210*$E210</f>
        <v>0</v>
      </c>
      <c r="L210" s="10">
        <f>($D210*G210)-K210</f>
        <v>0</v>
      </c>
      <c r="M210" s="10">
        <f>H210*$D210*$E210</f>
        <v>0</v>
      </c>
      <c r="N210" s="10">
        <f>($D210*H210)-M210</f>
        <v>0</v>
      </c>
    </row>
    <row r="211" spans="2:14" x14ac:dyDescent="0.2">
      <c r="B211" s="1"/>
      <c r="D211" s="2"/>
      <c r="F211" s="2"/>
      <c r="G211" s="2"/>
      <c r="H211" s="2"/>
    </row>
    <row r="213" spans="2:14" s="5" customFormat="1" x14ac:dyDescent="0.2">
      <c r="B213" s="4" t="s">
        <v>104</v>
      </c>
      <c r="C213" s="4" t="s">
        <v>2</v>
      </c>
      <c r="D213" s="5" t="s">
        <v>2</v>
      </c>
      <c r="E213" s="16"/>
      <c r="I213" s="10"/>
      <c r="J213" s="10"/>
      <c r="K213" s="10"/>
      <c r="L213" s="10"/>
      <c r="M213" s="10"/>
      <c r="N213" s="10"/>
    </row>
    <row r="215" spans="2:14" x14ac:dyDescent="0.2">
      <c r="B215" s="1" t="s">
        <v>6</v>
      </c>
      <c r="C215" s="1" t="s">
        <v>165</v>
      </c>
      <c r="D215" s="1" t="s">
        <v>5</v>
      </c>
      <c r="F215" s="1"/>
      <c r="G215" s="1"/>
      <c r="H215" s="1"/>
    </row>
    <row r="216" spans="2:14" x14ac:dyDescent="0.2">
      <c r="B216" s="1" t="s">
        <v>0</v>
      </c>
      <c r="C216">
        <v>0</v>
      </c>
      <c r="D216" s="2">
        <f>SUM(C216*Contractor*Hours)</f>
        <v>0</v>
      </c>
      <c r="F216" s="2"/>
      <c r="G216" s="2"/>
      <c r="H216" s="2"/>
    </row>
    <row r="217" spans="2:14" x14ac:dyDescent="0.2">
      <c r="B217" s="1" t="s">
        <v>1</v>
      </c>
      <c r="C217">
        <v>0</v>
      </c>
      <c r="D217" s="2">
        <f>SUM(C217*Consultant*Hours)</f>
        <v>0</v>
      </c>
      <c r="F217" s="2"/>
      <c r="G217" s="2"/>
      <c r="H217" s="2"/>
    </row>
    <row r="218" spans="2:14" x14ac:dyDescent="0.2">
      <c r="B218" s="1" t="s">
        <v>12</v>
      </c>
      <c r="C218">
        <v>0</v>
      </c>
      <c r="D218" s="2">
        <f>SUM(C218*Employee*Hours)</f>
        <v>0</v>
      </c>
      <c r="F218" s="2"/>
      <c r="G218" s="2"/>
      <c r="H218" s="2"/>
    </row>
    <row r="219" spans="2:14" x14ac:dyDescent="0.2">
      <c r="B219" s="1" t="s">
        <v>7</v>
      </c>
      <c r="C219">
        <f>SUM(C216:C218)</f>
        <v>0</v>
      </c>
      <c r="D219" s="2">
        <f>SUM(D216:D218)</f>
        <v>0</v>
      </c>
      <c r="F219" s="2"/>
      <c r="G219" s="2"/>
      <c r="H219" s="2"/>
    </row>
    <row r="220" spans="2:14" x14ac:dyDescent="0.2">
      <c r="B220" s="1"/>
      <c r="D220" s="2"/>
      <c r="F220" s="2"/>
      <c r="G220" s="2"/>
      <c r="H220" s="2"/>
    </row>
    <row r="221" spans="2:14" x14ac:dyDescent="0.2">
      <c r="B221" s="1" t="s">
        <v>128</v>
      </c>
      <c r="D221" s="2"/>
      <c r="F221" s="2"/>
      <c r="G221" s="2"/>
      <c r="H221" s="2"/>
    </row>
    <row r="222" spans="2:14" x14ac:dyDescent="0.2">
      <c r="B222" s="1" t="s">
        <v>3</v>
      </c>
      <c r="C222">
        <v>0</v>
      </c>
      <c r="D222" s="2">
        <f>SUM(C222*Contractor*Hours)</f>
        <v>0</v>
      </c>
      <c r="F222" s="2"/>
      <c r="G222" s="2"/>
      <c r="H222" s="2"/>
    </row>
    <row r="223" spans="2:14" x14ac:dyDescent="0.2">
      <c r="B223" s="1" t="s">
        <v>1</v>
      </c>
      <c r="C223">
        <v>0</v>
      </c>
      <c r="D223" s="2">
        <f>SUM(C223*Consultant*Hours)</f>
        <v>0</v>
      </c>
      <c r="F223" s="2"/>
      <c r="G223" s="2"/>
      <c r="H223" s="2"/>
    </row>
    <row r="224" spans="2:14" x14ac:dyDescent="0.2">
      <c r="B224" s="1" t="s">
        <v>12</v>
      </c>
      <c r="C224">
        <v>0</v>
      </c>
      <c r="D224" s="2">
        <f>SUM(C224*Employee*Hours)</f>
        <v>0</v>
      </c>
      <c r="F224" s="2"/>
      <c r="G224" s="2"/>
      <c r="H224" s="2"/>
    </row>
    <row r="225" spans="2:14" x14ac:dyDescent="0.2">
      <c r="B225" s="1" t="s">
        <v>8</v>
      </c>
      <c r="C225">
        <f>SUM(C222:C224)</f>
        <v>0</v>
      </c>
      <c r="D225" s="2">
        <f>SUM(D222:D224)</f>
        <v>0</v>
      </c>
      <c r="F225" s="2"/>
      <c r="G225" s="2"/>
      <c r="H225" s="2"/>
    </row>
    <row r="226" spans="2:14" x14ac:dyDescent="0.2">
      <c r="B226" s="1" t="s">
        <v>17</v>
      </c>
      <c r="C226">
        <f>SUM($C$11-C225)</f>
        <v>0</v>
      </c>
      <c r="D226" s="2">
        <f>SUM($D$11-D225)</f>
        <v>0</v>
      </c>
      <c r="E226" s="16">
        <v>0.8</v>
      </c>
      <c r="F226" s="16">
        <v>0</v>
      </c>
      <c r="G226" s="16">
        <v>1</v>
      </c>
      <c r="H226" s="16">
        <v>0</v>
      </c>
      <c r="I226" s="10">
        <f>F226*$D226*$E226</f>
        <v>0</v>
      </c>
      <c r="J226" s="10">
        <f>($D226*F226)-I226</f>
        <v>0</v>
      </c>
      <c r="K226" s="10">
        <f>G226*$D226*$E226</f>
        <v>0</v>
      </c>
      <c r="L226" s="10">
        <f>($D226*G226)-K226</f>
        <v>0</v>
      </c>
      <c r="M226" s="10">
        <f>H226*$D226*$E226</f>
        <v>0</v>
      </c>
      <c r="N226" s="10">
        <f>($D226*H226)-M226</f>
        <v>0</v>
      </c>
    </row>
    <row r="227" spans="2:14" x14ac:dyDescent="0.2">
      <c r="B227" s="1"/>
      <c r="D227" s="2"/>
      <c r="F227" s="2"/>
      <c r="G227" s="2"/>
      <c r="H227" s="2"/>
    </row>
    <row r="228" spans="2:14" x14ac:dyDescent="0.2">
      <c r="B228" s="1" t="s">
        <v>114</v>
      </c>
      <c r="D228" s="2"/>
      <c r="F228" s="2"/>
      <c r="G228" s="2"/>
      <c r="H228" s="2"/>
    </row>
    <row r="229" spans="2:14" x14ac:dyDescent="0.2">
      <c r="B229" s="1" t="s">
        <v>3</v>
      </c>
      <c r="C229">
        <v>0</v>
      </c>
      <c r="D229" s="2">
        <f>SUM(C229*Contractor*Hours)</f>
        <v>0</v>
      </c>
      <c r="F229" s="2"/>
      <c r="G229" s="2"/>
      <c r="H229" s="2"/>
    </row>
    <row r="230" spans="2:14" x14ac:dyDescent="0.2">
      <c r="B230" s="1" t="s">
        <v>1</v>
      </c>
      <c r="C230">
        <v>0</v>
      </c>
      <c r="D230" s="2">
        <f>SUM(C230*Consultant*Hours)</f>
        <v>0</v>
      </c>
      <c r="F230" s="2"/>
      <c r="G230" s="2"/>
      <c r="H230" s="2"/>
    </row>
    <row r="231" spans="2:14" x14ac:dyDescent="0.2">
      <c r="B231" s="1" t="s">
        <v>12</v>
      </c>
      <c r="C231">
        <v>0</v>
      </c>
      <c r="D231" s="2">
        <f>SUM(C231*Employee*Hours)</f>
        <v>0</v>
      </c>
      <c r="F231" s="2"/>
      <c r="G231" s="2"/>
      <c r="H231" s="2"/>
    </row>
    <row r="232" spans="2:14" x14ac:dyDescent="0.2">
      <c r="B232" s="1" t="s">
        <v>8</v>
      </c>
      <c r="C232">
        <f>SUM(C229:C231)</f>
        <v>0</v>
      </c>
      <c r="D232" s="2">
        <f>SUM(D229:D231)</f>
        <v>0</v>
      </c>
      <c r="F232" s="2"/>
      <c r="G232" s="2"/>
      <c r="H232" s="2"/>
    </row>
    <row r="233" spans="2:14" x14ac:dyDescent="0.2">
      <c r="B233" s="1" t="s">
        <v>13</v>
      </c>
      <c r="C233">
        <f>SUM($C$219-C232)</f>
        <v>0</v>
      </c>
      <c r="D233" s="2">
        <f>SUM($D$219-D232)</f>
        <v>0</v>
      </c>
      <c r="E233" s="16">
        <v>0.8</v>
      </c>
      <c r="F233" s="16">
        <v>0</v>
      </c>
      <c r="G233" s="16">
        <v>1</v>
      </c>
      <c r="H233" s="16">
        <v>0</v>
      </c>
      <c r="I233" s="10">
        <f>F233*$D233*$E233</f>
        <v>0</v>
      </c>
      <c r="J233" s="10">
        <f>($D233*F233)-I233</f>
        <v>0</v>
      </c>
      <c r="K233" s="10">
        <f>G233*$D233*$E233</f>
        <v>0</v>
      </c>
      <c r="L233" s="10">
        <f>($D233*G233)-K233</f>
        <v>0</v>
      </c>
      <c r="M233" s="10">
        <f>H233*$D233*$E233</f>
        <v>0</v>
      </c>
      <c r="N233" s="10">
        <f>($D233*H233)-M233</f>
        <v>0</v>
      </c>
    </row>
    <row r="234" spans="2:14" x14ac:dyDescent="0.2">
      <c r="B234" s="1"/>
      <c r="D234" s="2"/>
      <c r="F234" s="2"/>
      <c r="G234" s="2"/>
      <c r="H234" s="2"/>
    </row>
    <row r="235" spans="2:14" x14ac:dyDescent="0.2">
      <c r="B235" s="1" t="s">
        <v>113</v>
      </c>
      <c r="D235" s="2"/>
      <c r="F235" s="2"/>
      <c r="G235" s="2"/>
      <c r="H235" s="2"/>
    </row>
    <row r="236" spans="2:14" x14ac:dyDescent="0.2">
      <c r="B236" s="1" t="s">
        <v>0</v>
      </c>
      <c r="C236">
        <v>0</v>
      </c>
      <c r="D236" s="2">
        <f>SUM(C236*Contractor*Hours)</f>
        <v>0</v>
      </c>
      <c r="F236" s="2"/>
      <c r="G236" s="2"/>
      <c r="H236" s="2"/>
    </row>
    <row r="237" spans="2:14" x14ac:dyDescent="0.2">
      <c r="B237" s="1" t="s">
        <v>1</v>
      </c>
      <c r="C237">
        <v>0</v>
      </c>
      <c r="D237" s="2">
        <f>SUM(C237*Consultant*Hours)</f>
        <v>0</v>
      </c>
      <c r="F237" s="2"/>
      <c r="G237" s="2"/>
      <c r="H237" s="2"/>
    </row>
    <row r="238" spans="2:14" x14ac:dyDescent="0.2">
      <c r="B238" s="1" t="s">
        <v>12</v>
      </c>
      <c r="C238">
        <v>0</v>
      </c>
      <c r="D238" s="2">
        <f>SUM(C238*Employee*Hours)</f>
        <v>0</v>
      </c>
      <c r="F238" s="2"/>
      <c r="G238" s="2"/>
      <c r="H238" s="2"/>
    </row>
    <row r="239" spans="2:14" x14ac:dyDescent="0.2">
      <c r="B239" s="1" t="s">
        <v>8</v>
      </c>
      <c r="C239">
        <f>SUM(C236:C238)</f>
        <v>0</v>
      </c>
      <c r="D239" s="2">
        <f>SUM(D236:D238)</f>
        <v>0</v>
      </c>
      <c r="F239" s="2"/>
      <c r="G239" s="2"/>
      <c r="H239" s="2"/>
    </row>
    <row r="240" spans="2:14" x14ac:dyDescent="0.2">
      <c r="B240" s="1" t="s">
        <v>13</v>
      </c>
      <c r="C240">
        <f>SUM(C219-C239)</f>
        <v>0</v>
      </c>
      <c r="D240" s="2">
        <f>SUM($D$219-D239)</f>
        <v>0</v>
      </c>
      <c r="E240" s="16">
        <v>0.5</v>
      </c>
      <c r="F240" s="16">
        <v>0</v>
      </c>
      <c r="G240" s="16">
        <v>1</v>
      </c>
      <c r="H240" s="16">
        <v>0</v>
      </c>
      <c r="I240" s="10">
        <f>F240*$D240*$E240</f>
        <v>0</v>
      </c>
      <c r="J240" s="10">
        <f>($D240*F240)-I240</f>
        <v>0</v>
      </c>
      <c r="K240" s="10">
        <f>G240*$D240*$E240</f>
        <v>0</v>
      </c>
      <c r="L240" s="10">
        <f>($D240*G240)-K240</f>
        <v>0</v>
      </c>
      <c r="M240" s="10">
        <f>H240*$D240*$E240</f>
        <v>0</v>
      </c>
      <c r="N240" s="10">
        <f>($D240*H240)-M240</f>
        <v>0</v>
      </c>
    </row>
    <row r="241" spans="2:14" x14ac:dyDescent="0.2">
      <c r="B241" s="1"/>
      <c r="D241" s="2"/>
    </row>
    <row r="243" spans="2:14" s="5" customFormat="1" x14ac:dyDescent="0.2">
      <c r="B243" s="4" t="s">
        <v>107</v>
      </c>
      <c r="C243" s="4" t="s">
        <v>2</v>
      </c>
      <c r="D243" s="5" t="s">
        <v>2</v>
      </c>
      <c r="E243" s="16"/>
      <c r="I243" s="10"/>
      <c r="J243" s="10"/>
      <c r="K243" s="10"/>
      <c r="L243" s="10"/>
      <c r="M243" s="10"/>
      <c r="N243" s="10"/>
    </row>
    <row r="245" spans="2:14" x14ac:dyDescent="0.2">
      <c r="B245" s="1" t="s">
        <v>6</v>
      </c>
      <c r="C245" s="1" t="s">
        <v>165</v>
      </c>
      <c r="D245" s="1" t="s">
        <v>5</v>
      </c>
      <c r="F245" s="1"/>
      <c r="G245" s="1"/>
      <c r="H245" s="1"/>
    </row>
    <row r="246" spans="2:14" x14ac:dyDescent="0.2">
      <c r="B246" s="1" t="s">
        <v>0</v>
      </c>
      <c r="C246">
        <f>SUM(C7+C37+C66+C96+C126+C156+C186+C216)</f>
        <v>3</v>
      </c>
      <c r="D246" s="2">
        <f>SUM(C246*Contractor*Hours)</f>
        <v>998400</v>
      </c>
      <c r="F246" s="2"/>
      <c r="G246" s="2"/>
      <c r="H246" s="2"/>
    </row>
    <row r="247" spans="2:14" x14ac:dyDescent="0.2">
      <c r="B247" s="1" t="s">
        <v>1</v>
      </c>
      <c r="C247">
        <f>SUM(C8+C38+C67+C97+C127+C157+C187+C217)</f>
        <v>5</v>
      </c>
      <c r="D247" s="2">
        <f>SUM(C247*Consultant*Hours)</f>
        <v>2392000</v>
      </c>
      <c r="F247" s="2"/>
      <c r="G247" s="2"/>
      <c r="H247" s="2"/>
    </row>
    <row r="248" spans="2:14" x14ac:dyDescent="0.2">
      <c r="B248" s="1" t="s">
        <v>12</v>
      </c>
      <c r="C248">
        <f>SUM(C9+C39+C68+C98+C128+C158+C188+C218)</f>
        <v>57</v>
      </c>
      <c r="D248" s="2">
        <f>SUM(C248*Employee*Hours)</f>
        <v>7346273.9999999991</v>
      </c>
      <c r="F248" s="2"/>
      <c r="G248" s="2"/>
      <c r="H248" s="2"/>
    </row>
    <row r="249" spans="2:14" x14ac:dyDescent="0.2">
      <c r="B249" s="1" t="s">
        <v>7</v>
      </c>
      <c r="C249">
        <f>SUM(C246:C248)</f>
        <v>65</v>
      </c>
      <c r="D249" s="2">
        <f>SUM(D246:D248)</f>
        <v>10736674</v>
      </c>
      <c r="F249" s="2"/>
      <c r="G249" s="2"/>
      <c r="H249" s="2"/>
    </row>
    <row r="250" spans="2:14" x14ac:dyDescent="0.2">
      <c r="B250" s="1"/>
      <c r="D250" s="2"/>
      <c r="F250" s="2"/>
      <c r="G250" s="2"/>
      <c r="H250" s="2"/>
    </row>
    <row r="251" spans="2:14" x14ac:dyDescent="0.2">
      <c r="B251" s="1" t="s">
        <v>128</v>
      </c>
      <c r="D251" s="2"/>
      <c r="F251" s="2"/>
      <c r="G251" s="2"/>
      <c r="H251" s="2"/>
    </row>
    <row r="252" spans="2:14" x14ac:dyDescent="0.2">
      <c r="B252" s="1" t="s">
        <v>3</v>
      </c>
      <c r="C252">
        <f>SUM(C13+C43+C72+C102+C132+C162+C192+C222)</f>
        <v>0</v>
      </c>
      <c r="D252" s="2">
        <f>SUM(C252*Contractor*Hours)</f>
        <v>0</v>
      </c>
      <c r="F252" s="2"/>
      <c r="G252" s="2"/>
      <c r="H252" s="2"/>
    </row>
    <row r="253" spans="2:14" x14ac:dyDescent="0.2">
      <c r="B253" s="1" t="s">
        <v>1</v>
      </c>
      <c r="C253">
        <f>SUM(C14+C44+C73+C103+C133+C163+C193+C223)</f>
        <v>1</v>
      </c>
      <c r="D253" s="2">
        <f>SUM(C253*Consultant*Hours)</f>
        <v>478400</v>
      </c>
      <c r="F253" s="2"/>
      <c r="G253" s="2"/>
      <c r="H253" s="2"/>
    </row>
    <row r="254" spans="2:14" x14ac:dyDescent="0.2">
      <c r="B254" s="1" t="s">
        <v>12</v>
      </c>
      <c r="C254">
        <f>SUM(C15+C45+C74+C104+C134+C164+C194+C224)</f>
        <v>27</v>
      </c>
      <c r="D254" s="2">
        <f>SUM(C254*Employee*Hours)</f>
        <v>3479814</v>
      </c>
      <c r="F254" s="2"/>
      <c r="G254" s="2"/>
      <c r="H254" s="2"/>
    </row>
    <row r="255" spans="2:14" x14ac:dyDescent="0.2">
      <c r="B255" s="1" t="s">
        <v>8</v>
      </c>
      <c r="C255">
        <f>SUM(C252:C254)</f>
        <v>28</v>
      </c>
      <c r="D255" s="2">
        <f>SUM(D252:D254)</f>
        <v>3958214</v>
      </c>
      <c r="F255" s="2"/>
      <c r="G255" s="2"/>
      <c r="H255" s="2"/>
    </row>
    <row r="256" spans="2:14" x14ac:dyDescent="0.2">
      <c r="B256" s="1" t="s">
        <v>13</v>
      </c>
      <c r="C256">
        <f>SUM($C$249-C255)</f>
        <v>37</v>
      </c>
      <c r="D256" s="2">
        <f>SUM($D$249-D255)</f>
        <v>6778460</v>
      </c>
      <c r="E256" s="16">
        <v>0.8</v>
      </c>
      <c r="F256" s="16">
        <v>0.3</v>
      </c>
      <c r="G256" s="16">
        <v>0.4</v>
      </c>
      <c r="H256" s="16">
        <v>0.3</v>
      </c>
      <c r="I256" s="10">
        <f>F256*$D256*$E256</f>
        <v>1626830.4000000001</v>
      </c>
      <c r="J256" s="10">
        <f>($D256*F256)-I256</f>
        <v>406707.59999999986</v>
      </c>
      <c r="K256" s="10">
        <f>G256*$D256*$E256</f>
        <v>2169107.2000000002</v>
      </c>
      <c r="L256" s="10">
        <f>($D256*G256)-K256</f>
        <v>542276.79999999981</v>
      </c>
      <c r="M256" s="10">
        <f>H256*$D256*$E256</f>
        <v>1626830.4000000001</v>
      </c>
      <c r="N256" s="10">
        <f>($D256*H256)-M256</f>
        <v>406707.59999999986</v>
      </c>
    </row>
    <row r="257" spans="2:14" x14ac:dyDescent="0.2">
      <c r="B257" s="1"/>
      <c r="D257" s="2"/>
      <c r="F257" s="2"/>
      <c r="G257" s="2"/>
      <c r="H257" s="2"/>
    </row>
    <row r="258" spans="2:14" x14ac:dyDescent="0.2">
      <c r="B258" s="1" t="s">
        <v>114</v>
      </c>
      <c r="D258" s="2"/>
      <c r="F258" s="2"/>
      <c r="G258" s="2"/>
      <c r="H258" s="2"/>
    </row>
    <row r="259" spans="2:14" x14ac:dyDescent="0.2">
      <c r="B259" s="1" t="s">
        <v>3</v>
      </c>
      <c r="C259">
        <f>SUM(C20+C50+C79+C109+C139+C169+C199+C229)</f>
        <v>0</v>
      </c>
      <c r="D259" s="2">
        <f>SUM(C259*Contractor*Hours)</f>
        <v>0</v>
      </c>
      <c r="F259" s="2"/>
      <c r="G259" s="2"/>
      <c r="H259" s="2"/>
    </row>
    <row r="260" spans="2:14" x14ac:dyDescent="0.2">
      <c r="B260" s="1" t="s">
        <v>1</v>
      </c>
      <c r="C260">
        <f>SUM(C21+C51+C80+C110+C140+C170+C200+C230)</f>
        <v>1</v>
      </c>
      <c r="D260" s="2">
        <f>SUM(C260*Consultant*Hours)</f>
        <v>478400</v>
      </c>
      <c r="F260" s="2"/>
      <c r="G260" s="2"/>
      <c r="H260" s="2"/>
    </row>
    <row r="261" spans="2:14" x14ac:dyDescent="0.2">
      <c r="B261" s="1" t="s">
        <v>12</v>
      </c>
      <c r="C261">
        <f>SUM(C22+C52+C81+C111+C141+C171+C201+C231)</f>
        <v>30</v>
      </c>
      <c r="D261" s="2">
        <f>SUM(C261*Employee*Hours)</f>
        <v>3866460</v>
      </c>
      <c r="F261" s="2"/>
      <c r="G261" s="2"/>
      <c r="H261" s="2"/>
    </row>
    <row r="262" spans="2:14" x14ac:dyDescent="0.2">
      <c r="B262" s="1" t="s">
        <v>8</v>
      </c>
      <c r="C262">
        <f>SUM(C259:C261)</f>
        <v>31</v>
      </c>
      <c r="D262" s="2">
        <f>SUM(D259:D261)</f>
        <v>4344860</v>
      </c>
      <c r="F262" s="2"/>
      <c r="G262" s="2"/>
      <c r="H262" s="2"/>
    </row>
    <row r="263" spans="2:14" x14ac:dyDescent="0.2">
      <c r="B263" s="1" t="s">
        <v>13</v>
      </c>
      <c r="C263">
        <f>SUM($C$249-C262)</f>
        <v>34</v>
      </c>
      <c r="D263" s="2">
        <f>SUM($D$249-D262)</f>
        <v>6391814</v>
      </c>
      <c r="E263" s="16">
        <v>0.8</v>
      </c>
      <c r="F263" s="16">
        <v>0.3</v>
      </c>
      <c r="G263" s="16">
        <v>0.4</v>
      </c>
      <c r="H263" s="16">
        <v>0.3</v>
      </c>
      <c r="I263" s="10">
        <f>F263*$D263*$E263</f>
        <v>1534035.36</v>
      </c>
      <c r="J263" s="10">
        <f>($D263*F263)-I263</f>
        <v>383508.83999999985</v>
      </c>
      <c r="K263" s="10">
        <f>G263*$D263*$E263</f>
        <v>2045380.4800000002</v>
      </c>
      <c r="L263" s="10">
        <f>($D263*G263)-K263</f>
        <v>511345.11999999988</v>
      </c>
      <c r="M263" s="10">
        <f>H263*$D263*$E263</f>
        <v>1534035.36</v>
      </c>
      <c r="N263" s="10">
        <f>($D263*H263)-M263</f>
        <v>383508.83999999985</v>
      </c>
    </row>
    <row r="264" spans="2:14" x14ac:dyDescent="0.2">
      <c r="B264" s="1"/>
      <c r="D264" s="2"/>
      <c r="F264" s="2"/>
      <c r="G264" s="2"/>
      <c r="H264" s="2"/>
    </row>
    <row r="265" spans="2:14" x14ac:dyDescent="0.2">
      <c r="B265" s="1" t="s">
        <v>113</v>
      </c>
      <c r="D265" s="2"/>
      <c r="F265" s="2"/>
      <c r="G265" s="2"/>
      <c r="H265" s="2"/>
    </row>
    <row r="266" spans="2:14" x14ac:dyDescent="0.2">
      <c r="B266" s="1" t="s">
        <v>0</v>
      </c>
      <c r="C266">
        <f>SUM(C27+C57+C86+C116+C146+C176+C206+C236)</f>
        <v>0</v>
      </c>
      <c r="D266" s="2">
        <f>SUM(C266*Contractor*Hours)</f>
        <v>0</v>
      </c>
      <c r="F266" s="2"/>
      <c r="G266" s="2"/>
      <c r="H266" s="2"/>
    </row>
    <row r="267" spans="2:14" x14ac:dyDescent="0.2">
      <c r="B267" s="1" t="s">
        <v>1</v>
      </c>
      <c r="C267">
        <f>SUM(C28+C58+C87+C117+C147+C177+C207+C237)</f>
        <v>1</v>
      </c>
      <c r="D267" s="2">
        <f>SUM(C267*Consultant*Hours)</f>
        <v>478400</v>
      </c>
      <c r="F267" s="2"/>
      <c r="G267" s="2"/>
      <c r="H267" s="2"/>
    </row>
    <row r="268" spans="2:14" x14ac:dyDescent="0.2">
      <c r="B268" s="1" t="s">
        <v>12</v>
      </c>
      <c r="C268">
        <f>SUM(C29+C59+C88+C118+C148+C178+C208+C238)</f>
        <v>38</v>
      </c>
      <c r="D268" s="2">
        <f>SUM(C268*Employee*Hours)</f>
        <v>4897516</v>
      </c>
      <c r="F268" s="2"/>
      <c r="G268" s="2"/>
      <c r="H268" s="2"/>
    </row>
    <row r="269" spans="2:14" x14ac:dyDescent="0.2">
      <c r="B269" s="1" t="s">
        <v>8</v>
      </c>
      <c r="C269">
        <f>SUM(C266:C268)</f>
        <v>39</v>
      </c>
      <c r="D269" s="2">
        <f>SUM(D266:D268)</f>
        <v>5375916</v>
      </c>
      <c r="F269" s="2"/>
      <c r="G269" s="2"/>
      <c r="H269" s="2"/>
    </row>
    <row r="270" spans="2:14" x14ac:dyDescent="0.2">
      <c r="B270" s="1" t="s">
        <v>13</v>
      </c>
      <c r="C270">
        <f>SUM(C249-C269)</f>
        <v>26</v>
      </c>
      <c r="D270" s="2">
        <f>SUM($D$249-D269)</f>
        <v>5360758</v>
      </c>
      <c r="E270" s="16">
        <v>0.5</v>
      </c>
      <c r="F270" s="16">
        <v>0.3</v>
      </c>
      <c r="G270" s="16">
        <v>0.4</v>
      </c>
      <c r="H270" s="16">
        <v>0.3</v>
      </c>
      <c r="I270" s="10">
        <f>F270*$D270*$E270</f>
        <v>804113.7</v>
      </c>
      <c r="J270" s="10">
        <f>($D270*F270)-I270</f>
        <v>804113.7</v>
      </c>
      <c r="K270" s="10">
        <f>G270*$D270*$E270</f>
        <v>1072151.6000000001</v>
      </c>
      <c r="L270" s="10">
        <f>($D270*G270)-K270</f>
        <v>1072151.6000000001</v>
      </c>
      <c r="M270" s="10">
        <f>H270*$D270*$E270</f>
        <v>804113.7</v>
      </c>
      <c r="N270" s="10">
        <f>($D270*H270)-M270</f>
        <v>804113.7</v>
      </c>
    </row>
    <row r="271" spans="2:14" x14ac:dyDescent="0.2">
      <c r="B271" s="1"/>
      <c r="D271" s="2"/>
      <c r="F271" s="2"/>
      <c r="G271" s="2"/>
      <c r="H271" s="2"/>
    </row>
  </sheetData>
  <mergeCells count="3">
    <mergeCell ref="I5:J5"/>
    <mergeCell ref="K5:L5"/>
    <mergeCell ref="M5:N5"/>
  </mergeCells>
  <phoneticPr fontId="0" type="noConversion"/>
  <pageMargins left="0.2" right="0.2" top="1" bottom="1" header="0.5" footer="0.5"/>
  <pageSetup scale="78" fitToHeight="5" orientation="portrait" r:id="rId1"/>
  <headerFooter alignWithMargins="0">
    <oddHeader>&amp;L&amp;F  &amp;A&amp;CDiscretionary Costs</oddHeader>
    <oddFooter>&amp;L&amp;BEnron Corp Confidential&amp;B&amp;C&amp;D&amp;RPage &amp;P</oddFooter>
  </headerFooter>
  <rowBreaks count="3" manualBreakCount="3">
    <brk id="32" max="16383" man="1"/>
    <brk id="181" max="16383" man="1"/>
    <brk id="2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SUMMARY</vt:lpstr>
      <vt:lpstr>ENA</vt:lpstr>
      <vt:lpstr>EGM-EIM</vt:lpstr>
      <vt:lpstr>Backoffice</vt:lpstr>
      <vt:lpstr>Enterprise Frameworks</vt:lpstr>
      <vt:lpstr>Corporate Systems</vt:lpstr>
      <vt:lpstr>Consultant</vt:lpstr>
      <vt:lpstr>Contractor</vt:lpstr>
      <vt:lpstr>Employee</vt:lpstr>
      <vt:lpstr>Hours</vt:lpstr>
      <vt:lpstr>Backoffice!Print_Area</vt:lpstr>
      <vt:lpstr>'Corporate Systems'!Print_Area</vt:lpstr>
      <vt:lpstr>'EGM-EIM'!Print_Area</vt:lpstr>
      <vt:lpstr>ENA!Print_Area</vt:lpstr>
      <vt:lpstr>'Enterprise Frameworks'!Print_Area</vt:lpstr>
      <vt:lpstr>Scale</vt:lpstr>
      <vt:lpstr>TimeRemaining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jjohnso3</dc:creator>
  <cp:lastModifiedBy>Felienne</cp:lastModifiedBy>
  <cp:lastPrinted>2001-11-10T19:32:25Z</cp:lastPrinted>
  <dcterms:created xsi:type="dcterms:W3CDTF">2001-10-30T20:05:47Z</dcterms:created>
  <dcterms:modified xsi:type="dcterms:W3CDTF">2014-09-05T10:50:20Z</dcterms:modified>
</cp:coreProperties>
</file>