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/>
  <c r="K11" i="4"/>
  <c r="L11" i="4"/>
  <c r="K12" i="4"/>
  <c r="M12" i="4"/>
  <c r="D13" i="4"/>
  <c r="F13" i="4"/>
  <c r="K13" i="4"/>
  <c r="N12" i="1" s="1"/>
  <c r="M13" i="4"/>
  <c r="U12" i="1" s="1"/>
  <c r="D14" i="4"/>
  <c r="F14" i="4"/>
  <c r="L14" i="4"/>
  <c r="K14" i="4" s="1"/>
  <c r="N13" i="1" s="1"/>
  <c r="F15" i="4"/>
  <c r="K15" i="4"/>
  <c r="N14" i="1" s="1"/>
  <c r="M15" i="4"/>
  <c r="U14" i="1" s="1"/>
  <c r="D16" i="4"/>
  <c r="F16" i="4"/>
  <c r="K16" i="4"/>
  <c r="M16" i="4"/>
  <c r="F17" i="4"/>
  <c r="K17" i="4"/>
  <c r="M17" i="4"/>
  <c r="U16" i="1" s="1"/>
  <c r="D18" i="4"/>
  <c r="F18" i="4" s="1"/>
  <c r="K18" i="4"/>
  <c r="M18" i="4" s="1"/>
  <c r="U17" i="1" s="1"/>
  <c r="D19" i="4"/>
  <c r="F19" i="4" s="1"/>
  <c r="K19" i="4"/>
  <c r="M19" i="4"/>
  <c r="U18" i="1" s="1"/>
  <c r="U19" i="36" s="1"/>
  <c r="D20" i="4"/>
  <c r="F20" i="4" s="1"/>
  <c r="K20" i="4"/>
  <c r="M20" i="4" s="1"/>
  <c r="F21" i="4"/>
  <c r="K21" i="4"/>
  <c r="M21" i="4"/>
  <c r="E23" i="4"/>
  <c r="M25" i="4"/>
  <c r="F26" i="4"/>
  <c r="C9" i="19"/>
  <c r="D9" i="19"/>
  <c r="E9" i="19" s="1"/>
  <c r="C10" i="19"/>
  <c r="D10" i="19"/>
  <c r="D11" i="19"/>
  <c r="D12" i="19"/>
  <c r="C13" i="19"/>
  <c r="D14" i="19"/>
  <c r="D15" i="19"/>
  <c r="D17" i="19"/>
  <c r="E17" i="19" s="1"/>
  <c r="D19" i="19"/>
  <c r="D20" i="19"/>
  <c r="C21" i="19"/>
  <c r="D21" i="19"/>
  <c r="E21" i="19" s="1"/>
  <c r="C25" i="19"/>
  <c r="D25" i="19"/>
  <c r="E25" i="19" s="1"/>
  <c r="C26" i="19"/>
  <c r="D26" i="19"/>
  <c r="E26" i="19"/>
  <c r="C33" i="19"/>
  <c r="D33" i="19"/>
  <c r="E33" i="19" s="1"/>
  <c r="C34" i="19"/>
  <c r="D34" i="19"/>
  <c r="E34" i="19"/>
  <c r="C35" i="19"/>
  <c r="D35" i="19"/>
  <c r="E35" i="19"/>
  <c r="B4" i="3"/>
  <c r="A4" i="19" s="1"/>
  <c r="D9" i="3"/>
  <c r="F9" i="3"/>
  <c r="E10" i="3"/>
  <c r="D10" i="3" s="1"/>
  <c r="D11" i="3"/>
  <c r="C11" i="19" s="1"/>
  <c r="E11" i="19" s="1"/>
  <c r="F11" i="3"/>
  <c r="D12" i="3"/>
  <c r="E13" i="3"/>
  <c r="D13" i="3" s="1"/>
  <c r="D14" i="3"/>
  <c r="C14" i="19" s="1"/>
  <c r="D15" i="3"/>
  <c r="F15" i="3"/>
  <c r="T15" i="1" s="1"/>
  <c r="T15" i="36" s="1"/>
  <c r="E16" i="3"/>
  <c r="D16" i="19" s="1"/>
  <c r="D17" i="3"/>
  <c r="C17" i="19" s="1"/>
  <c r="F17" i="3"/>
  <c r="E18" i="3"/>
  <c r="D19" i="3"/>
  <c r="C19" i="19" s="1"/>
  <c r="E19" i="19" s="1"/>
  <c r="F19" i="3"/>
  <c r="D20" i="3"/>
  <c r="C20" i="19" s="1"/>
  <c r="E20" i="19" s="1"/>
  <c r="F20" i="3"/>
  <c r="D24" i="3"/>
  <c r="E24" i="3"/>
  <c r="F25" i="3"/>
  <c r="F32" i="3"/>
  <c r="F33" i="3"/>
  <c r="F34" i="3"/>
  <c r="A3" i="9"/>
  <c r="C9" i="9"/>
  <c r="D9" i="9"/>
  <c r="H9" i="9" s="1"/>
  <c r="F9" i="9"/>
  <c r="J9" i="9"/>
  <c r="K9" i="9"/>
  <c r="C10" i="9"/>
  <c r="D10" i="9"/>
  <c r="F10" i="9"/>
  <c r="H10" i="9"/>
  <c r="K10" i="9" s="1"/>
  <c r="J10" i="9"/>
  <c r="C11" i="9"/>
  <c r="H11" i="9" s="1"/>
  <c r="K11" i="9" s="1"/>
  <c r="D11" i="9"/>
  <c r="F11" i="9"/>
  <c r="J11" i="9"/>
  <c r="C12" i="9"/>
  <c r="D12" i="9"/>
  <c r="F12" i="9"/>
  <c r="H12" i="9"/>
  <c r="K12" i="9" s="1"/>
  <c r="J12" i="9"/>
  <c r="C13" i="9"/>
  <c r="D13" i="9"/>
  <c r="H13" i="9" s="1"/>
  <c r="K13" i="9" s="1"/>
  <c r="F13" i="9"/>
  <c r="J13" i="9"/>
  <c r="J29" i="9" s="1"/>
  <c r="C14" i="9"/>
  <c r="D14" i="9"/>
  <c r="F14" i="9"/>
  <c r="H14" i="9"/>
  <c r="K14" i="9" s="1"/>
  <c r="J14" i="9"/>
  <c r="C15" i="9"/>
  <c r="D15" i="9"/>
  <c r="D21" i="9" s="1"/>
  <c r="D33" i="9" s="1"/>
  <c r="F15" i="9"/>
  <c r="J15" i="9"/>
  <c r="C16" i="9"/>
  <c r="D16" i="9"/>
  <c r="F16" i="9"/>
  <c r="H16" i="9"/>
  <c r="K16" i="9" s="1"/>
  <c r="J16" i="9"/>
  <c r="C17" i="9"/>
  <c r="D17" i="9"/>
  <c r="H17" i="9" s="1"/>
  <c r="F17" i="9"/>
  <c r="J17" i="9"/>
  <c r="J21" i="9" s="1"/>
  <c r="K17" i="9"/>
  <c r="C18" i="9"/>
  <c r="D18" i="9"/>
  <c r="F18" i="9"/>
  <c r="H18" i="9"/>
  <c r="K18" i="9" s="1"/>
  <c r="J18" i="9"/>
  <c r="C19" i="9"/>
  <c r="D19" i="9"/>
  <c r="F19" i="9"/>
  <c r="J19" i="9"/>
  <c r="C20" i="9"/>
  <c r="D20" i="9"/>
  <c r="F20" i="9"/>
  <c r="H20" i="9" s="1"/>
  <c r="K20" i="9" s="1"/>
  <c r="J20" i="9"/>
  <c r="E21" i="9"/>
  <c r="E29" i="9" s="1"/>
  <c r="E33" i="9" s="1"/>
  <c r="G21" i="9"/>
  <c r="G29" i="9" s="1"/>
  <c r="G33" i="9" s="1"/>
  <c r="I21" i="9"/>
  <c r="C22" i="9"/>
  <c r="D22" i="9"/>
  <c r="F22" i="9"/>
  <c r="H22" i="9"/>
  <c r="J22" i="9"/>
  <c r="C23" i="9"/>
  <c r="D23" i="9"/>
  <c r="F23" i="9"/>
  <c r="H23" i="9"/>
  <c r="J23" i="9"/>
  <c r="K23" i="9"/>
  <c r="C24" i="9"/>
  <c r="H24" i="9" s="1"/>
  <c r="K24" i="9" s="1"/>
  <c r="D24" i="9"/>
  <c r="F24" i="9"/>
  <c r="J24" i="9"/>
  <c r="C25" i="9"/>
  <c r="D25" i="9"/>
  <c r="F25" i="9"/>
  <c r="J25" i="9"/>
  <c r="C26" i="9"/>
  <c r="D26" i="9"/>
  <c r="F26" i="9"/>
  <c r="H26" i="9"/>
  <c r="J26" i="9"/>
  <c r="C27" i="9"/>
  <c r="D27" i="9"/>
  <c r="F27" i="9"/>
  <c r="H27" i="9"/>
  <c r="J27" i="9"/>
  <c r="K27" i="9"/>
  <c r="I29" i="9"/>
  <c r="C31" i="9"/>
  <c r="D31" i="9"/>
  <c r="F31" i="9"/>
  <c r="H31" i="9"/>
  <c r="K31" i="9" s="1"/>
  <c r="J31" i="9"/>
  <c r="I33" i="9"/>
  <c r="B4" i="2"/>
  <c r="I10" i="2"/>
  <c r="L10" i="2"/>
  <c r="N10" i="2" s="1"/>
  <c r="I11" i="2"/>
  <c r="L11" i="2"/>
  <c r="M11" i="2"/>
  <c r="N11" i="2"/>
  <c r="I12" i="2"/>
  <c r="I13" i="2"/>
  <c r="L13" i="2"/>
  <c r="N13" i="2"/>
  <c r="I14" i="2"/>
  <c r="L14" i="2"/>
  <c r="M14" i="2"/>
  <c r="I15" i="2"/>
  <c r="L15" i="2" s="1"/>
  <c r="N15" i="2" s="1"/>
  <c r="I16" i="2"/>
  <c r="I22" i="2" s="1"/>
  <c r="I17" i="2"/>
  <c r="L17" i="2" s="1"/>
  <c r="N17" i="2" s="1"/>
  <c r="I18" i="2"/>
  <c r="L18" i="2"/>
  <c r="N18" i="2"/>
  <c r="I19" i="2"/>
  <c r="L19" i="2"/>
  <c r="N19" i="2" s="1"/>
  <c r="I20" i="2"/>
  <c r="L20" i="2"/>
  <c r="N20" i="2" s="1"/>
  <c r="I21" i="2"/>
  <c r="L21" i="2"/>
  <c r="N21" i="2" s="1"/>
  <c r="D22" i="2"/>
  <c r="E22" i="2"/>
  <c r="F22" i="2"/>
  <c r="G22" i="2"/>
  <c r="H22" i="2"/>
  <c r="K22" i="2"/>
  <c r="K34" i="2" s="1"/>
  <c r="I23" i="2"/>
  <c r="M23" i="2"/>
  <c r="I24" i="2"/>
  <c r="L24" i="2"/>
  <c r="N24" i="2" s="1"/>
  <c r="I25" i="2"/>
  <c r="G18" i="1" s="1"/>
  <c r="M25" i="2"/>
  <c r="I26" i="2"/>
  <c r="L26" i="2"/>
  <c r="N26" i="2"/>
  <c r="I27" i="2"/>
  <c r="L27" i="2"/>
  <c r="N27" i="2" s="1"/>
  <c r="I28" i="2"/>
  <c r="L28" i="2"/>
  <c r="M28" i="2"/>
  <c r="N28" i="2"/>
  <c r="F30" i="2"/>
  <c r="G30" i="2"/>
  <c r="H30" i="2"/>
  <c r="J30" i="2"/>
  <c r="I32" i="2"/>
  <c r="F34" i="2"/>
  <c r="G34" i="2"/>
  <c r="H34" i="2"/>
  <c r="I34" i="2"/>
  <c r="J34" i="2"/>
  <c r="F9" i="8"/>
  <c r="J9" i="8"/>
  <c r="L9" i="8"/>
  <c r="N9" i="8" s="1"/>
  <c r="M9" i="8"/>
  <c r="F15" i="8"/>
  <c r="J15" i="8"/>
  <c r="L15" i="8"/>
  <c r="N15" i="8" s="1"/>
  <c r="M15" i="8"/>
  <c r="F16" i="8"/>
  <c r="J16" i="8"/>
  <c r="L16" i="8"/>
  <c r="M16" i="8"/>
  <c r="C9" i="1"/>
  <c r="D9" i="1"/>
  <c r="E9" i="1"/>
  <c r="G9" i="1"/>
  <c r="H9" i="1"/>
  <c r="H23" i="1" s="1"/>
  <c r="H30" i="1" s="1"/>
  <c r="H34" i="1" s="1"/>
  <c r="I9" i="1"/>
  <c r="I9" i="36" s="1"/>
  <c r="L9" i="1"/>
  <c r="M9" i="1"/>
  <c r="N9" i="1"/>
  <c r="S9" i="1"/>
  <c r="T9" i="1"/>
  <c r="T9" i="36" s="1"/>
  <c r="C10" i="1"/>
  <c r="D10" i="1"/>
  <c r="E10" i="1"/>
  <c r="G10" i="1"/>
  <c r="J10" i="1" s="1"/>
  <c r="H10" i="1"/>
  <c r="I10" i="1"/>
  <c r="L10" i="1"/>
  <c r="S10" i="1"/>
  <c r="C11" i="1"/>
  <c r="D11" i="1"/>
  <c r="E11" i="1"/>
  <c r="H11" i="1"/>
  <c r="I11" i="1"/>
  <c r="L11" i="1"/>
  <c r="M11" i="1"/>
  <c r="N11" i="1"/>
  <c r="S11" i="1"/>
  <c r="T11" i="1"/>
  <c r="T11" i="36" s="1"/>
  <c r="U11" i="1"/>
  <c r="C12" i="1"/>
  <c r="D12" i="1"/>
  <c r="E12" i="1"/>
  <c r="G12" i="1"/>
  <c r="J12" i="1" s="1"/>
  <c r="H12" i="1"/>
  <c r="I12" i="1"/>
  <c r="L12" i="1"/>
  <c r="S12" i="1"/>
  <c r="D13" i="1"/>
  <c r="G13" i="1"/>
  <c r="H13" i="1"/>
  <c r="I13" i="1"/>
  <c r="L13" i="1"/>
  <c r="S13" i="1"/>
  <c r="C14" i="1"/>
  <c r="D14" i="1"/>
  <c r="E14" i="1"/>
  <c r="G14" i="1"/>
  <c r="J14" i="1" s="1"/>
  <c r="H14" i="1"/>
  <c r="I14" i="1"/>
  <c r="L14" i="1"/>
  <c r="M14" i="1"/>
  <c r="S14" i="1"/>
  <c r="C15" i="1"/>
  <c r="D15" i="1"/>
  <c r="E15" i="1"/>
  <c r="H15" i="1"/>
  <c r="I15" i="1"/>
  <c r="I15" i="36" s="1"/>
  <c r="L15" i="1"/>
  <c r="N15" i="1"/>
  <c r="S15" i="1"/>
  <c r="U15" i="1"/>
  <c r="C16" i="1"/>
  <c r="D16" i="1"/>
  <c r="E16" i="1"/>
  <c r="H16" i="1"/>
  <c r="I16" i="1"/>
  <c r="L16" i="1"/>
  <c r="N16" i="1"/>
  <c r="S16" i="1"/>
  <c r="C17" i="1"/>
  <c r="D17" i="1"/>
  <c r="E17" i="1"/>
  <c r="G17" i="1"/>
  <c r="H17" i="1"/>
  <c r="I17" i="1"/>
  <c r="L17" i="1"/>
  <c r="M17" i="1"/>
  <c r="N17" i="1"/>
  <c r="S17" i="1"/>
  <c r="T17" i="1"/>
  <c r="T17" i="36" s="1"/>
  <c r="C18" i="1"/>
  <c r="H18" i="1"/>
  <c r="I18" i="1"/>
  <c r="L18" i="1"/>
  <c r="N18" i="1"/>
  <c r="S18" i="1"/>
  <c r="C19" i="1"/>
  <c r="D19" i="1"/>
  <c r="E19" i="1"/>
  <c r="G19" i="1"/>
  <c r="H19" i="1"/>
  <c r="I19" i="1"/>
  <c r="L19" i="1"/>
  <c r="M19" i="1"/>
  <c r="N19" i="1"/>
  <c r="T19" i="1"/>
  <c r="U19" i="1"/>
  <c r="C20" i="1"/>
  <c r="E20" i="1" s="1"/>
  <c r="D20" i="1"/>
  <c r="G20" i="1"/>
  <c r="H20" i="1"/>
  <c r="I20" i="1"/>
  <c r="I21" i="36" s="1"/>
  <c r="J20" i="1"/>
  <c r="L20" i="1"/>
  <c r="M20" i="1"/>
  <c r="N20" i="1"/>
  <c r="S20" i="1"/>
  <c r="T20" i="1"/>
  <c r="U20" i="1"/>
  <c r="C21" i="1"/>
  <c r="E21" i="1" s="1"/>
  <c r="G21" i="1"/>
  <c r="J21" i="1"/>
  <c r="O21" i="1" s="1"/>
  <c r="Q21" i="1"/>
  <c r="U21" i="1"/>
  <c r="K23" i="1"/>
  <c r="L23" i="1"/>
  <c r="R23" i="1"/>
  <c r="R30" i="1" s="1"/>
  <c r="R34" i="1" s="1"/>
  <c r="D25" i="1"/>
  <c r="E25" i="1" s="1"/>
  <c r="J25" i="1"/>
  <c r="L25" i="1"/>
  <c r="J26" i="1"/>
  <c r="C27" i="1"/>
  <c r="D27" i="37" s="1"/>
  <c r="H27" i="1"/>
  <c r="I27" i="1"/>
  <c r="T27" i="1"/>
  <c r="D28" i="1"/>
  <c r="E28" i="1"/>
  <c r="J28" i="1"/>
  <c r="Q28" i="1" s="1"/>
  <c r="V28" i="1" s="1"/>
  <c r="L28" i="1"/>
  <c r="O28" i="1"/>
  <c r="S28" i="1"/>
  <c r="V29" i="1"/>
  <c r="K30" i="1"/>
  <c r="E32" i="1"/>
  <c r="G32" i="1"/>
  <c r="H32" i="1"/>
  <c r="I32" i="1"/>
  <c r="J32" i="1"/>
  <c r="T32" i="1"/>
  <c r="K34" i="1"/>
  <c r="G36" i="1"/>
  <c r="Q4" i="37"/>
  <c r="D9" i="37"/>
  <c r="G9" i="37"/>
  <c r="H9" i="37"/>
  <c r="I9" i="37" s="1"/>
  <c r="L9" i="37"/>
  <c r="P9" i="37"/>
  <c r="D10" i="37"/>
  <c r="L10" i="37" s="1"/>
  <c r="H10" i="37"/>
  <c r="D11" i="37"/>
  <c r="G11" i="37"/>
  <c r="H11" i="37"/>
  <c r="I11" i="37" s="1"/>
  <c r="L11" i="37"/>
  <c r="P11" i="37"/>
  <c r="D12" i="37"/>
  <c r="L12" i="37" s="1"/>
  <c r="H12" i="37"/>
  <c r="H13" i="37"/>
  <c r="D14" i="37"/>
  <c r="L14" i="37" s="1"/>
  <c r="G14" i="37"/>
  <c r="I14" i="37" s="1"/>
  <c r="H14" i="37"/>
  <c r="P14" i="37"/>
  <c r="D15" i="37"/>
  <c r="H15" i="37"/>
  <c r="L15" i="37"/>
  <c r="D16" i="37"/>
  <c r="L16" i="37" s="1"/>
  <c r="H16" i="37"/>
  <c r="D17" i="37"/>
  <c r="G17" i="37"/>
  <c r="H17" i="37"/>
  <c r="I17" i="37" s="1"/>
  <c r="L17" i="37"/>
  <c r="P17" i="37"/>
  <c r="D18" i="37"/>
  <c r="D19" i="37"/>
  <c r="G19" i="37"/>
  <c r="H19" i="37"/>
  <c r="I19" i="37" s="1"/>
  <c r="L19" i="37"/>
  <c r="P19" i="37"/>
  <c r="D20" i="37"/>
  <c r="L20" i="37" s="1"/>
  <c r="G20" i="37"/>
  <c r="I20" i="37" s="1"/>
  <c r="H20" i="37"/>
  <c r="P20" i="37"/>
  <c r="C21" i="37"/>
  <c r="D21" i="37"/>
  <c r="E21" i="37"/>
  <c r="G21" i="37"/>
  <c r="H21" i="37"/>
  <c r="I21" i="37" s="1"/>
  <c r="K21" i="37"/>
  <c r="L21" i="37"/>
  <c r="O21" i="37"/>
  <c r="Q21" i="37" s="1"/>
  <c r="P21" i="37"/>
  <c r="D25" i="37"/>
  <c r="H25" i="37"/>
  <c r="L25" i="37"/>
  <c r="D26" i="37"/>
  <c r="G27" i="37"/>
  <c r="H27" i="37"/>
  <c r="I27" i="37" s="1"/>
  <c r="P27" i="37"/>
  <c r="C28" i="37"/>
  <c r="O28" i="37" s="1"/>
  <c r="D28" i="37"/>
  <c r="E28" i="37"/>
  <c r="G28" i="37"/>
  <c r="H28" i="37"/>
  <c r="L28" i="37"/>
  <c r="D32" i="37"/>
  <c r="G32" i="37"/>
  <c r="H32" i="37"/>
  <c r="L32" i="37"/>
  <c r="P32" i="37"/>
  <c r="E40" i="37"/>
  <c r="I40" i="37"/>
  <c r="E41" i="37"/>
  <c r="E44" i="37" s="1"/>
  <c r="I41" i="37"/>
  <c r="E42" i="37"/>
  <c r="E47" i="37"/>
  <c r="I47" i="37"/>
  <c r="E48" i="37"/>
  <c r="E50" i="37" s="1"/>
  <c r="C9" i="36"/>
  <c r="E9" i="36" s="1"/>
  <c r="D9" i="36"/>
  <c r="G9" i="36"/>
  <c r="H9" i="36"/>
  <c r="H23" i="36" s="1"/>
  <c r="H30" i="36" s="1"/>
  <c r="H34" i="36" s="1"/>
  <c r="M9" i="36"/>
  <c r="N9" i="36"/>
  <c r="C10" i="36"/>
  <c r="D10" i="36"/>
  <c r="E10" i="36"/>
  <c r="G10" i="36"/>
  <c r="H10" i="36"/>
  <c r="J10" i="36" s="1"/>
  <c r="I10" i="36"/>
  <c r="C11" i="36"/>
  <c r="D11" i="36"/>
  <c r="H11" i="36"/>
  <c r="I11" i="36"/>
  <c r="M11" i="36"/>
  <c r="N11" i="36"/>
  <c r="U11" i="36"/>
  <c r="C12" i="36"/>
  <c r="D12" i="36"/>
  <c r="E12" i="36"/>
  <c r="G12" i="36"/>
  <c r="H12" i="36"/>
  <c r="I12" i="36"/>
  <c r="J12" i="36"/>
  <c r="N12" i="36"/>
  <c r="U12" i="36"/>
  <c r="D13" i="36"/>
  <c r="G13" i="36"/>
  <c r="J13" i="36" s="1"/>
  <c r="H13" i="36"/>
  <c r="I13" i="36"/>
  <c r="N13" i="36"/>
  <c r="C14" i="36"/>
  <c r="D14" i="36"/>
  <c r="E14" i="36"/>
  <c r="G14" i="36"/>
  <c r="H14" i="36"/>
  <c r="I14" i="36"/>
  <c r="J14" i="36"/>
  <c r="O14" i="36" s="1"/>
  <c r="M14" i="36"/>
  <c r="N14" i="36"/>
  <c r="U14" i="36"/>
  <c r="C15" i="36"/>
  <c r="E15" i="36" s="1"/>
  <c r="D15" i="36"/>
  <c r="H15" i="36"/>
  <c r="N15" i="36"/>
  <c r="U15" i="36"/>
  <c r="C16" i="36"/>
  <c r="D16" i="36"/>
  <c r="E16" i="36"/>
  <c r="H16" i="36"/>
  <c r="I16" i="36"/>
  <c r="N16" i="36"/>
  <c r="U16" i="36"/>
  <c r="C17" i="36"/>
  <c r="E17" i="36" s="1"/>
  <c r="D17" i="36"/>
  <c r="G17" i="36"/>
  <c r="J17" i="36" s="1"/>
  <c r="O17" i="36" s="1"/>
  <c r="H17" i="36"/>
  <c r="I17" i="36"/>
  <c r="M17" i="36"/>
  <c r="N17" i="36"/>
  <c r="U17" i="36"/>
  <c r="C18" i="36"/>
  <c r="D18" i="36"/>
  <c r="E18" i="36"/>
  <c r="G18" i="36"/>
  <c r="H18" i="36"/>
  <c r="I18" i="36"/>
  <c r="J18" i="36"/>
  <c r="O18" i="36" s="1"/>
  <c r="M18" i="36"/>
  <c r="N18" i="36"/>
  <c r="Q18" i="36"/>
  <c r="T18" i="36"/>
  <c r="U18" i="36"/>
  <c r="V18" i="36"/>
  <c r="C19" i="36"/>
  <c r="G19" i="36"/>
  <c r="H19" i="36"/>
  <c r="J19" i="36" s="1"/>
  <c r="I19" i="36"/>
  <c r="N19" i="36"/>
  <c r="R19" i="36"/>
  <c r="S19" i="36"/>
  <c r="C20" i="36"/>
  <c r="E20" i="36" s="1"/>
  <c r="D20" i="36"/>
  <c r="G20" i="36"/>
  <c r="H20" i="36"/>
  <c r="J20" i="36" s="1"/>
  <c r="O20" i="36" s="1"/>
  <c r="I20" i="36"/>
  <c r="M20" i="36"/>
  <c r="N20" i="36"/>
  <c r="R20" i="36"/>
  <c r="S20" i="36"/>
  <c r="T20" i="36"/>
  <c r="U20" i="36"/>
  <c r="C21" i="36"/>
  <c r="E21" i="36" s="1"/>
  <c r="D21" i="36"/>
  <c r="G21" i="36"/>
  <c r="H21" i="36"/>
  <c r="M21" i="36"/>
  <c r="N21" i="36"/>
  <c r="R21" i="36"/>
  <c r="S21" i="36"/>
  <c r="T21" i="36"/>
  <c r="U21" i="36"/>
  <c r="F23" i="36"/>
  <c r="K23" i="36"/>
  <c r="K30" i="36" s="1"/>
  <c r="K34" i="36" s="1"/>
  <c r="L23" i="36"/>
  <c r="R23" i="36"/>
  <c r="S23" i="36"/>
  <c r="S30" i="36" s="1"/>
  <c r="S34" i="36" s="1"/>
  <c r="C25" i="36"/>
  <c r="E25" i="36" s="1"/>
  <c r="D25" i="36"/>
  <c r="G25" i="36"/>
  <c r="J25" i="36" s="1"/>
  <c r="H25" i="36"/>
  <c r="I25" i="36"/>
  <c r="N25" i="36"/>
  <c r="R25" i="36"/>
  <c r="S25" i="36"/>
  <c r="U25" i="36"/>
  <c r="C26" i="36"/>
  <c r="G26" i="36"/>
  <c r="J26" i="36" s="1"/>
  <c r="H26" i="36"/>
  <c r="I26" i="36"/>
  <c r="M26" i="36"/>
  <c r="R26" i="36"/>
  <c r="S26" i="36"/>
  <c r="D27" i="36"/>
  <c r="H27" i="36"/>
  <c r="I27" i="36"/>
  <c r="M27" i="36"/>
  <c r="N27" i="36"/>
  <c r="R27" i="36"/>
  <c r="S27" i="36"/>
  <c r="T27" i="36"/>
  <c r="U27" i="36"/>
  <c r="E28" i="36"/>
  <c r="J28" i="36"/>
  <c r="O28" i="36" s="1"/>
  <c r="V29" i="36"/>
  <c r="L30" i="36"/>
  <c r="L34" i="36" s="1"/>
  <c r="R30" i="36"/>
  <c r="R34" i="36" s="1"/>
  <c r="C32" i="36"/>
  <c r="D32" i="36"/>
  <c r="E32" i="36"/>
  <c r="G32" i="36"/>
  <c r="H32" i="36"/>
  <c r="I32" i="36"/>
  <c r="J32" i="36"/>
  <c r="O32" i="36" s="1"/>
  <c r="M32" i="36"/>
  <c r="N32" i="36"/>
  <c r="R32" i="36"/>
  <c r="S32" i="36"/>
  <c r="T32" i="36"/>
  <c r="U32" i="36"/>
  <c r="G36" i="36"/>
  <c r="I13" i="8"/>
  <c r="H14" i="8"/>
  <c r="D10" i="8"/>
  <c r="I14" i="8"/>
  <c r="E10" i="8"/>
  <c r="D11" i="8"/>
  <c r="E11" i="8"/>
  <c r="D12" i="8"/>
  <c r="H10" i="8"/>
  <c r="E12" i="8"/>
  <c r="D13" i="8"/>
  <c r="I12" i="8"/>
  <c r="H13" i="8"/>
  <c r="H12" i="8"/>
  <c r="H11" i="8"/>
  <c r="I11" i="8"/>
  <c r="E13" i="8"/>
  <c r="I10" i="8"/>
  <c r="D14" i="8"/>
  <c r="E14" i="8"/>
  <c r="M14" i="8" l="1"/>
  <c r="L14" i="8"/>
  <c r="N14" i="8" s="1"/>
  <c r="F14" i="8"/>
  <c r="I18" i="8"/>
  <c r="M13" i="8"/>
  <c r="J11" i="8"/>
  <c r="J12" i="8"/>
  <c r="J13" i="8"/>
  <c r="L13" i="8"/>
  <c r="F13" i="8"/>
  <c r="M12" i="8"/>
  <c r="H18" i="8"/>
  <c r="J10" i="8"/>
  <c r="J18" i="8" s="1"/>
  <c r="L12" i="8"/>
  <c r="N12" i="8" s="1"/>
  <c r="F12" i="8"/>
  <c r="M11" i="8"/>
  <c r="L11" i="8"/>
  <c r="F11" i="8"/>
  <c r="M10" i="8"/>
  <c r="M18" i="8" s="1"/>
  <c r="E18" i="8"/>
  <c r="D18" i="8"/>
  <c r="F10" i="8"/>
  <c r="F18" i="8" s="1"/>
  <c r="L10" i="8"/>
  <c r="J14" i="8"/>
  <c r="J21" i="36"/>
  <c r="O21" i="36" s="1"/>
  <c r="I23" i="36"/>
  <c r="I30" i="36" s="1"/>
  <c r="I34" i="36" s="1"/>
  <c r="F18" i="3"/>
  <c r="T18" i="1" s="1"/>
  <c r="T19" i="36" s="1"/>
  <c r="Q26" i="1"/>
  <c r="C26" i="37"/>
  <c r="C13" i="1"/>
  <c r="M34" i="2"/>
  <c r="M30" i="2"/>
  <c r="C27" i="36"/>
  <c r="E27" i="36" s="1"/>
  <c r="E11" i="36"/>
  <c r="I44" i="37"/>
  <c r="I32" i="37"/>
  <c r="I42" i="37"/>
  <c r="E27" i="1"/>
  <c r="J17" i="1"/>
  <c r="J18" i="1"/>
  <c r="L22" i="2"/>
  <c r="N22" i="2" s="1"/>
  <c r="G15" i="1"/>
  <c r="I30" i="2"/>
  <c r="G11" i="1"/>
  <c r="L12" i="2"/>
  <c r="M10" i="1"/>
  <c r="F10" i="3"/>
  <c r="D22" i="3"/>
  <c r="D27" i="3" s="1"/>
  <c r="M11" i="4"/>
  <c r="U10" i="1" s="1"/>
  <c r="U10" i="36" s="1"/>
  <c r="K23" i="4"/>
  <c r="N10" i="1"/>
  <c r="O10" i="1" s="1"/>
  <c r="I23" i="1"/>
  <c r="I30" i="1" s="1"/>
  <c r="I34" i="1" s="1"/>
  <c r="N16" i="8"/>
  <c r="D34" i="2"/>
  <c r="D30" i="2"/>
  <c r="N14" i="2"/>
  <c r="H25" i="9"/>
  <c r="K25" i="9" s="1"/>
  <c r="D23" i="4"/>
  <c r="F23" i="4"/>
  <c r="L30" i="1"/>
  <c r="L34" i="1" s="1"/>
  <c r="J9" i="1"/>
  <c r="G16" i="1"/>
  <c r="L23" i="2"/>
  <c r="N23" i="2" s="1"/>
  <c r="K26" i="9"/>
  <c r="F21" i="9"/>
  <c r="D29" i="9"/>
  <c r="J33" i="9"/>
  <c r="M13" i="1"/>
  <c r="F13" i="3"/>
  <c r="T13" i="1" s="1"/>
  <c r="T13" i="36" s="1"/>
  <c r="E14" i="19"/>
  <c r="I28" i="37"/>
  <c r="K28" i="37"/>
  <c r="M28" i="37" s="1"/>
  <c r="O20" i="1"/>
  <c r="Q20" i="1"/>
  <c r="C20" i="37"/>
  <c r="C10" i="37"/>
  <c r="Q10" i="1"/>
  <c r="Q32" i="1"/>
  <c r="C32" i="37"/>
  <c r="O32" i="1"/>
  <c r="O25" i="1"/>
  <c r="Q25" i="1"/>
  <c r="C25" i="37"/>
  <c r="O14" i="1"/>
  <c r="C14" i="37"/>
  <c r="Q14" i="1"/>
  <c r="C12" i="37"/>
  <c r="Q12" i="1"/>
  <c r="F33" i="9"/>
  <c r="D18" i="1"/>
  <c r="D18" i="3"/>
  <c r="M12" i="1"/>
  <c r="C12" i="19"/>
  <c r="E12" i="19" s="1"/>
  <c r="F12" i="3"/>
  <c r="T12" i="1" s="1"/>
  <c r="T12" i="36" s="1"/>
  <c r="U9" i="1"/>
  <c r="M21" i="37"/>
  <c r="E34" i="2"/>
  <c r="E30" i="2"/>
  <c r="H15" i="9"/>
  <c r="C21" i="9"/>
  <c r="C29" i="9" s="1"/>
  <c r="M15" i="1"/>
  <c r="C15" i="19"/>
  <c r="E15" i="19" s="1"/>
  <c r="J9" i="36"/>
  <c r="P28" i="37"/>
  <c r="Q28" i="37" s="1"/>
  <c r="L27" i="37"/>
  <c r="J19" i="1"/>
  <c r="J13" i="1"/>
  <c r="S23" i="1"/>
  <c r="S30" i="1" s="1"/>
  <c r="S34" i="1" s="1"/>
  <c r="L32" i="2"/>
  <c r="N32" i="2" s="1"/>
  <c r="G27" i="1"/>
  <c r="F24" i="3"/>
  <c r="T25" i="1" s="1"/>
  <c r="M25" i="1"/>
  <c r="M25" i="36" s="1"/>
  <c r="O25" i="36" s="1"/>
  <c r="E10" i="19"/>
  <c r="E25" i="4"/>
  <c r="L25" i="2"/>
  <c r="N25" i="2" s="1"/>
  <c r="K22" i="9"/>
  <c r="H19" i="9"/>
  <c r="K19" i="9" s="1"/>
  <c r="D18" i="19"/>
  <c r="D16" i="3"/>
  <c r="D13" i="19"/>
  <c r="E13" i="19" s="1"/>
  <c r="L16" i="2"/>
  <c r="N16" i="2" s="1"/>
  <c r="E22" i="3"/>
  <c r="E27" i="3" s="1"/>
  <c r="F14" i="3"/>
  <c r="T14" i="1" s="1"/>
  <c r="T14" i="36" s="1"/>
  <c r="M14" i="4"/>
  <c r="U13" i="1" s="1"/>
  <c r="U13" i="36" s="1"/>
  <c r="K30" i="2"/>
  <c r="F29" i="9"/>
  <c r="L23" i="4"/>
  <c r="T26" i="1" l="1"/>
  <c r="T25" i="36"/>
  <c r="F16" i="3"/>
  <c r="T16" i="1" s="1"/>
  <c r="T16" i="36" s="1"/>
  <c r="M16" i="1"/>
  <c r="C16" i="19"/>
  <c r="E16" i="19" s="1"/>
  <c r="E23" i="19" s="1"/>
  <c r="E28" i="19" s="1"/>
  <c r="F25" i="4"/>
  <c r="F28" i="4" s="1"/>
  <c r="O25" i="37"/>
  <c r="E25" i="37"/>
  <c r="O10" i="37"/>
  <c r="E10" i="37"/>
  <c r="N12" i="2"/>
  <c r="L30" i="2"/>
  <c r="D13" i="37"/>
  <c r="C23" i="1"/>
  <c r="C30" i="1" s="1"/>
  <c r="C34" i="1" s="1"/>
  <c r="E13" i="1"/>
  <c r="C13" i="36"/>
  <c r="O13" i="1"/>
  <c r="Q13" i="1"/>
  <c r="C13" i="37"/>
  <c r="O19" i="1"/>
  <c r="Q19" i="1"/>
  <c r="C19" i="37"/>
  <c r="K15" i="9"/>
  <c r="K21" i="9" s="1"/>
  <c r="H21" i="9"/>
  <c r="H29" i="9" s="1"/>
  <c r="H33" i="9" s="1"/>
  <c r="O12" i="37"/>
  <c r="E12" i="37"/>
  <c r="V20" i="1"/>
  <c r="Q21" i="36"/>
  <c r="V21" i="36" s="1"/>
  <c r="G13" i="37"/>
  <c r="M13" i="36"/>
  <c r="O13" i="36" s="1"/>
  <c r="G25" i="37"/>
  <c r="J15" i="1"/>
  <c r="G15" i="36"/>
  <c r="J15" i="36" s="1"/>
  <c r="L26" i="4"/>
  <c r="L28" i="4"/>
  <c r="K32" i="37"/>
  <c r="M32" i="37" s="1"/>
  <c r="O32" i="37"/>
  <c r="Q32" i="37" s="1"/>
  <c r="E32" i="37"/>
  <c r="F22" i="3"/>
  <c r="F27" i="3" s="1"/>
  <c r="T10" i="1"/>
  <c r="O18" i="1"/>
  <c r="C18" i="37"/>
  <c r="Q18" i="1"/>
  <c r="J27" i="1"/>
  <c r="G27" i="36"/>
  <c r="J27" i="36" s="1"/>
  <c r="O27" i="36" s="1"/>
  <c r="D23" i="1"/>
  <c r="E18" i="1"/>
  <c r="H18" i="37"/>
  <c r="D19" i="36"/>
  <c r="K14" i="37"/>
  <c r="M14" i="37" s="1"/>
  <c r="O14" i="37"/>
  <c r="Q14" i="37" s="1"/>
  <c r="E14" i="37"/>
  <c r="V32" i="1"/>
  <c r="Q32" i="36"/>
  <c r="V32" i="36" s="1"/>
  <c r="D25" i="4"/>
  <c r="D28" i="4"/>
  <c r="M23" i="1"/>
  <c r="M30" i="1" s="1"/>
  <c r="M34" i="1" s="1"/>
  <c r="G10" i="37"/>
  <c r="M10" i="36"/>
  <c r="O17" i="1"/>
  <c r="Q17" i="1"/>
  <c r="C17" i="37"/>
  <c r="M18" i="1"/>
  <c r="C18" i="19"/>
  <c r="E18" i="19"/>
  <c r="E28" i="4"/>
  <c r="O9" i="36"/>
  <c r="V10" i="1"/>
  <c r="Q10" i="36"/>
  <c r="G12" i="37"/>
  <c r="M12" i="36"/>
  <c r="O12" i="36" s="1"/>
  <c r="N10" i="8"/>
  <c r="N18" i="8" s="1"/>
  <c r="L18" i="8"/>
  <c r="G15" i="37"/>
  <c r="M15" i="36"/>
  <c r="M23" i="4"/>
  <c r="V25" i="1"/>
  <c r="Q25" i="36"/>
  <c r="V25" i="36" s="1"/>
  <c r="J16" i="1"/>
  <c r="G16" i="36"/>
  <c r="J16" i="36" s="1"/>
  <c r="C33" i="9"/>
  <c r="K26" i="4"/>
  <c r="N26" i="1" s="1"/>
  <c r="K28" i="4"/>
  <c r="G23" i="1"/>
  <c r="G30" i="1" s="1"/>
  <c r="G34" i="1" s="1"/>
  <c r="J11" i="1"/>
  <c r="G11" i="36"/>
  <c r="O26" i="37"/>
  <c r="E26" i="37"/>
  <c r="O12" i="1"/>
  <c r="V14" i="1"/>
  <c r="Q14" i="36"/>
  <c r="V14" i="36" s="1"/>
  <c r="U23" i="1"/>
  <c r="U9" i="36"/>
  <c r="U23" i="36" s="1"/>
  <c r="C23" i="19"/>
  <c r="C28" i="19" s="1"/>
  <c r="N23" i="1"/>
  <c r="N30" i="1" s="1"/>
  <c r="N34" i="1" s="1"/>
  <c r="N10" i="36"/>
  <c r="N23" i="36" s="1"/>
  <c r="D23" i="19"/>
  <c r="D28" i="19" s="1"/>
  <c r="V12" i="1"/>
  <c r="Q12" i="36"/>
  <c r="V12" i="36" s="1"/>
  <c r="K20" i="37"/>
  <c r="M20" i="37" s="1"/>
  <c r="O20" i="37"/>
  <c r="Q20" i="37" s="1"/>
  <c r="E20" i="37"/>
  <c r="O9" i="1"/>
  <c r="Q9" i="1"/>
  <c r="C9" i="37"/>
  <c r="L34" i="2"/>
  <c r="Q26" i="36"/>
  <c r="N11" i="8"/>
  <c r="N13" i="8"/>
  <c r="I10" i="37" l="1"/>
  <c r="P10" i="37"/>
  <c r="G23" i="37"/>
  <c r="G30" i="37" s="1"/>
  <c r="G34" i="37" s="1"/>
  <c r="I48" i="37" s="1"/>
  <c r="I50" i="37" s="1"/>
  <c r="E19" i="36"/>
  <c r="D23" i="36"/>
  <c r="M26" i="4"/>
  <c r="U26" i="1" s="1"/>
  <c r="D26" i="1"/>
  <c r="P25" i="37"/>
  <c r="I25" i="37"/>
  <c r="O9" i="37"/>
  <c r="E9" i="37"/>
  <c r="K9" i="37"/>
  <c r="V9" i="1"/>
  <c r="Q9" i="36"/>
  <c r="O10" i="36"/>
  <c r="V18" i="1"/>
  <c r="Q19" i="36"/>
  <c r="V19" i="36" s="1"/>
  <c r="V19" i="1"/>
  <c r="Q20" i="36"/>
  <c r="V20" i="36" s="1"/>
  <c r="E13" i="37"/>
  <c r="D23" i="37"/>
  <c r="D30" i="37" s="1"/>
  <c r="D34" i="37" s="1"/>
  <c r="L13" i="37"/>
  <c r="Q25" i="37"/>
  <c r="G23" i="36"/>
  <c r="G30" i="36" s="1"/>
  <c r="G34" i="36" s="1"/>
  <c r="J11" i="36"/>
  <c r="I12" i="37"/>
  <c r="P12" i="37"/>
  <c r="G18" i="37"/>
  <c r="P18" i="37" s="1"/>
  <c r="M19" i="36"/>
  <c r="O19" i="36" s="1"/>
  <c r="L18" i="37"/>
  <c r="H23" i="37"/>
  <c r="T10" i="36"/>
  <c r="T23" i="36" s="1"/>
  <c r="T30" i="36" s="1"/>
  <c r="T34" i="36" s="1"/>
  <c r="O15" i="36"/>
  <c r="Q12" i="37"/>
  <c r="V13" i="1"/>
  <c r="Q13" i="36"/>
  <c r="V13" i="36" s="1"/>
  <c r="G16" i="37"/>
  <c r="M16" i="36"/>
  <c r="M23" i="36" s="1"/>
  <c r="M30" i="36" s="1"/>
  <c r="M34" i="36" s="1"/>
  <c r="N34" i="2"/>
  <c r="N30" i="2"/>
  <c r="O11" i="1"/>
  <c r="O23" i="1" s="1"/>
  <c r="Q11" i="1"/>
  <c r="Q23" i="1" s="1"/>
  <c r="Q30" i="1" s="1"/>
  <c r="Q34" i="1" s="1"/>
  <c r="C11" i="37"/>
  <c r="O15" i="1"/>
  <c r="Q15" i="1"/>
  <c r="C15" i="37"/>
  <c r="K12" i="37"/>
  <c r="M12" i="37" s="1"/>
  <c r="Q10" i="37"/>
  <c r="C23" i="36"/>
  <c r="C30" i="36" s="1"/>
  <c r="C34" i="36" s="1"/>
  <c r="E13" i="36"/>
  <c r="E23" i="36" s="1"/>
  <c r="K10" i="37"/>
  <c r="M10" i="37" s="1"/>
  <c r="O16" i="1"/>
  <c r="C16" i="37"/>
  <c r="Q16" i="1"/>
  <c r="V17" i="1"/>
  <c r="Q17" i="36"/>
  <c r="V17" i="36" s="1"/>
  <c r="K29" i="9"/>
  <c r="K33" i="9"/>
  <c r="E23" i="1"/>
  <c r="K25" i="37"/>
  <c r="M25" i="37" s="1"/>
  <c r="T21" i="1"/>
  <c r="V21" i="1" s="1"/>
  <c r="T26" i="36"/>
  <c r="K18" i="37"/>
  <c r="M18" i="37" s="1"/>
  <c r="O18" i="37"/>
  <c r="Q18" i="37" s="1"/>
  <c r="E18" i="37"/>
  <c r="O13" i="37"/>
  <c r="Q13" i="37" s="1"/>
  <c r="K13" i="37"/>
  <c r="M13" i="37" s="1"/>
  <c r="O17" i="37"/>
  <c r="Q17" i="37" s="1"/>
  <c r="E17" i="37"/>
  <c r="K17" i="37"/>
  <c r="M17" i="37" s="1"/>
  <c r="J23" i="1"/>
  <c r="J30" i="1" s="1"/>
  <c r="N26" i="36"/>
  <c r="O26" i="36" s="1"/>
  <c r="G26" i="37"/>
  <c r="O26" i="1"/>
  <c r="P15" i="37"/>
  <c r="I15" i="37"/>
  <c r="O27" i="1"/>
  <c r="Q27" i="1"/>
  <c r="C27" i="37"/>
  <c r="P13" i="37"/>
  <c r="I13" i="37"/>
  <c r="O19" i="37"/>
  <c r="Q19" i="37" s="1"/>
  <c r="E19" i="37"/>
  <c r="K19" i="37"/>
  <c r="M19" i="37" s="1"/>
  <c r="H26" i="37" l="1"/>
  <c r="H30" i="37" s="1"/>
  <c r="H34" i="37" s="1"/>
  <c r="D26" i="36"/>
  <c r="E26" i="36" s="1"/>
  <c r="E26" i="1"/>
  <c r="P26" i="37"/>
  <c r="Q26" i="37" s="1"/>
  <c r="K26" i="37"/>
  <c r="V15" i="1"/>
  <c r="Q15" i="36"/>
  <c r="V15" i="36" s="1"/>
  <c r="T23" i="1"/>
  <c r="T30" i="1" s="1"/>
  <c r="T34" i="1" s="1"/>
  <c r="O11" i="36"/>
  <c r="O23" i="36" s="1"/>
  <c r="J23" i="36"/>
  <c r="J30" i="36" s="1"/>
  <c r="U26" i="36"/>
  <c r="U30" i="36" s="1"/>
  <c r="U34" i="36" s="1"/>
  <c r="V26" i="1"/>
  <c r="D30" i="1"/>
  <c r="D34" i="1" s="1"/>
  <c r="O11" i="37"/>
  <c r="Q11" i="37" s="1"/>
  <c r="E11" i="37"/>
  <c r="K11" i="37"/>
  <c r="M11" i="37" s="1"/>
  <c r="I16" i="37"/>
  <c r="P16" i="37"/>
  <c r="K23" i="37"/>
  <c r="M9" i="37"/>
  <c r="M23" i="37" s="1"/>
  <c r="D30" i="36"/>
  <c r="D34" i="36" s="1"/>
  <c r="V9" i="36"/>
  <c r="V27" i="1"/>
  <c r="Q27" i="36"/>
  <c r="V27" i="36" s="1"/>
  <c r="V23" i="1"/>
  <c r="M28" i="4"/>
  <c r="V11" i="1"/>
  <c r="Q11" i="36"/>
  <c r="V11" i="36" s="1"/>
  <c r="I18" i="37"/>
  <c r="O16" i="36"/>
  <c r="C23" i="37"/>
  <c r="C30" i="37" s="1"/>
  <c r="C34" i="37" s="1"/>
  <c r="O27" i="37"/>
  <c r="Q27" i="37" s="1"/>
  <c r="K27" i="37"/>
  <c r="M27" i="37" s="1"/>
  <c r="E27" i="37"/>
  <c r="J34" i="1"/>
  <c r="O34" i="1" s="1"/>
  <c r="O30" i="1"/>
  <c r="V10" i="36"/>
  <c r="E30" i="1"/>
  <c r="E34" i="1" s="1"/>
  <c r="K16" i="37"/>
  <c r="M16" i="37" s="1"/>
  <c r="O16" i="37"/>
  <c r="Q16" i="37" s="1"/>
  <c r="E16" i="37"/>
  <c r="E23" i="37" s="1"/>
  <c r="E30" i="37" s="1"/>
  <c r="E34" i="37" s="1"/>
  <c r="U30" i="1"/>
  <c r="U34" i="1" s="1"/>
  <c r="L23" i="37"/>
  <c r="Q9" i="37"/>
  <c r="P23" i="37"/>
  <c r="E30" i="36"/>
  <c r="E34" i="36" s="1"/>
  <c r="V16" i="1"/>
  <c r="Q16" i="36"/>
  <c r="V16" i="36" s="1"/>
  <c r="O15" i="37"/>
  <c r="Q15" i="37" s="1"/>
  <c r="E15" i="37"/>
  <c r="K15" i="37"/>
  <c r="M15" i="37" s="1"/>
  <c r="N30" i="36"/>
  <c r="N34" i="36" s="1"/>
  <c r="I23" i="37"/>
  <c r="V30" i="1" l="1"/>
  <c r="V34" i="1" s="1"/>
  <c r="P30" i="37"/>
  <c r="P34" i="37" s="1"/>
  <c r="L30" i="37"/>
  <c r="L34" i="37" s="1"/>
  <c r="M26" i="37"/>
  <c r="M30" i="37"/>
  <c r="M34" i="37" s="1"/>
  <c r="K30" i="37"/>
  <c r="K34" i="37" s="1"/>
  <c r="O30" i="36"/>
  <c r="J34" i="36"/>
  <c r="O34" i="36" s="1"/>
  <c r="I26" i="37"/>
  <c r="L26" i="37"/>
  <c r="O23" i="37"/>
  <c r="O30" i="37" s="1"/>
  <c r="O34" i="37" s="1"/>
  <c r="Q23" i="36"/>
  <c r="Q30" i="36" s="1"/>
  <c r="Q34" i="36" s="1"/>
  <c r="I30" i="37"/>
  <c r="I34" i="37" s="1"/>
  <c r="Q23" i="37"/>
  <c r="Q30" i="37" s="1"/>
  <c r="Q34" i="37" s="1"/>
  <c r="V23" i="36"/>
  <c r="V26" i="36"/>
  <c r="V30" i="36" l="1"/>
  <c r="V34" i="36" s="1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<sst xmlns="http://schemas.openxmlformats.org/spreadsheetml/2006/main" count="434" uniqueCount="138">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</sst>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01-Global-05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 refreshError="1"/>
      <sheetData sheetId="1">
        <row r="9">
          <cell r="C9">
            <v>-72938</v>
          </cell>
          <cell r="G9">
            <v>17173.484</v>
          </cell>
        </row>
        <row r="10">
          <cell r="C10">
            <v>-2616.0929500000002</v>
          </cell>
          <cell r="G10">
            <v>9003.0159999999996</v>
          </cell>
        </row>
        <row r="11">
          <cell r="C11">
            <v>-2622</v>
          </cell>
          <cell r="G11">
            <v>725</v>
          </cell>
        </row>
        <row r="12">
          <cell r="C12">
            <v>0</v>
          </cell>
          <cell r="G12">
            <v>0</v>
          </cell>
        </row>
        <row r="13">
          <cell r="C13">
            <v>1576</v>
          </cell>
          <cell r="G13">
            <v>3240.6319999999996</v>
          </cell>
        </row>
        <row r="14">
          <cell r="C14">
            <v>907</v>
          </cell>
          <cell r="G14">
            <v>3259.8140000000003</v>
          </cell>
        </row>
        <row r="15">
          <cell r="C15">
            <v>-4774</v>
          </cell>
          <cell r="G15">
            <v>6013.2449999999999</v>
          </cell>
        </row>
        <row r="16">
          <cell r="C16">
            <v>104.37132</v>
          </cell>
          <cell r="G16">
            <v>4934.7109999999993</v>
          </cell>
        </row>
        <row r="17">
          <cell r="C17">
            <v>450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 refreshError="1"/>
      <sheetData sheetId="4">
        <row r="10">
          <cell r="D10">
            <v>-72938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-2775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-2622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1576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907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-7355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3624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-994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-22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-27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84</v>
          </cell>
          <cell r="E23">
            <v>20.371320000000001</v>
          </cell>
          <cell r="G23">
            <v>0</v>
          </cell>
          <cell r="K23">
            <v>0</v>
          </cell>
        </row>
        <row r="24">
          <cell r="D24">
            <v>412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5212.9960000000001</v>
          </cell>
          <cell r="E10">
            <v>5012.9960000000001</v>
          </cell>
        </row>
        <row r="11">
          <cell r="D11">
            <v>348</v>
          </cell>
          <cell r="E11">
            <v>348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I15" sqref="I1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-1748.8389999999999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-1748.8389999999999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-34586.372499999998</v>
      </c>
      <c r="P9" s="37"/>
      <c r="Q9" s="132">
        <f>+'Mgmt Summary'!Q9+'[3]Mgmt Summary'!Q9</f>
        <v>-74248.839000000007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-73363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16215.761999999999</v>
      </c>
      <c r="E10" s="134">
        <f t="shared" si="0"/>
        <v>11284.238000000001</v>
      </c>
      <c r="F10" s="36"/>
      <c r="G10" s="132">
        <f>+'Mgmt Summary'!G10+'[3]Mgmt Summary'!G10</f>
        <v>11007.936750000001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11007.936750000001</v>
      </c>
      <c r="K10" s="136"/>
      <c r="L10" s="132"/>
      <c r="M10" s="139">
        <f>+'Mgmt Summary'!M10+'[3]Mgmt Summary'!M10</f>
        <v>8797.9789999999994</v>
      </c>
      <c r="N10" s="139">
        <f>+'Mgmt Summary'!N10+'[3]Mgmt Summary'!N10</f>
        <v>6966.9120000000003</v>
      </c>
      <c r="O10" s="135">
        <f t="shared" si="2"/>
        <v>-4756.9542499999989</v>
      </c>
      <c r="P10" s="37"/>
      <c r="Q10" s="132">
        <f>+'Mgmt Summary'!Q10+'[3]Mgmt Summary'!Q10</f>
        <v>-16492.063249999999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-16041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725</v>
      </c>
      <c r="E11" s="134">
        <f t="shared" si="0"/>
        <v>4275</v>
      </c>
      <c r="F11" s="36"/>
      <c r="G11" s="132">
        <f>+'Mgmt Summary'!G11+'[3]Mgmt Summary'!G11</f>
        <v>3246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3246</v>
      </c>
      <c r="K11" s="136"/>
      <c r="L11" s="132"/>
      <c r="M11" s="139">
        <f>+'Mgmt Summary'!M11+'[3]Mgmt Summary'!M11</f>
        <v>348</v>
      </c>
      <c r="N11" s="139">
        <f>+'Mgmt Summary'!N11+'[3]Mgmt Summary'!N11</f>
        <v>377</v>
      </c>
      <c r="O11" s="135">
        <f t="shared" si="2"/>
        <v>2521</v>
      </c>
      <c r="P11" s="37"/>
      <c r="Q11" s="132">
        <f>+'Mgmt Summary'!Q11+'[3]Mgmt Summary'!Q11</f>
        <v>-1754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-1754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12369</v>
      </c>
      <c r="H13" s="36">
        <f>GrossMargin!J14</f>
        <v>0</v>
      </c>
      <c r="I13" s="137">
        <f>+'Mgmt Summary'!I13+'[3]Mgmt Summary'!I13</f>
        <v>0</v>
      </c>
      <c r="J13" s="135">
        <f t="shared" si="1"/>
        <v>12369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6242.4369999999999</v>
      </c>
      <c r="P13" s="37"/>
      <c r="Q13" s="132">
        <f>+'Mgmt Summary'!Q13+'[3]Mgmt Summary'!Q13</f>
        <v>-3219.0699999999997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-2057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2437.0152800000001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2437.0152800000001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-2156.81772</v>
      </c>
      <c r="P14" s="37"/>
      <c r="Q14" s="132">
        <f>+'Mgmt Summary'!Q14+'[3]Mgmt Summary'!Q14</f>
        <v>-14312.98472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-13031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11237.757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11237.757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1406.9499999999998</v>
      </c>
      <c r="P15" s="37"/>
      <c r="Q15" s="132">
        <f>+'Mgmt Summary'!Q15+'[3]Mgmt Summary'!Q15</f>
        <v>-36262.243000000002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-34535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156.95400000000001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156.95400000000001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-6662.1849999999995</v>
      </c>
      <c r="P16" s="37"/>
      <c r="Q16" s="132">
        <f>+'Mgmt Summary'!Q16+'[3]Mgmt Summary'!Q16</f>
        <v>-1654.046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-2905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2143.991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2143.991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-5816.6610000000001</v>
      </c>
      <c r="P17" s="37"/>
      <c r="Q17" s="132">
        <f>+'Mgmt Summary'!Q17+'[3]Mgmt Summary'!Q17</f>
        <v>-5856.009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-8561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32422.95103</v>
      </c>
      <c r="H23" s="44">
        <f t="shared" si="4"/>
        <v>0</v>
      </c>
      <c r="I23" s="44">
        <f t="shared" si="4"/>
        <v>0</v>
      </c>
      <c r="J23" s="46">
        <f t="shared" si="4"/>
        <v>32422.95103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-60813.916469999996</v>
      </c>
      <c r="P23" s="37"/>
      <c r="Q23" s="43">
        <f t="shared" ref="Q23:V23" si="5">SUM(Q9:Q22)</f>
        <v>-169153.11697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-167207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32141.833030000002</v>
      </c>
      <c r="H30" s="44">
        <f t="shared" si="6"/>
        <v>0</v>
      </c>
      <c r="I30" s="44">
        <f t="shared" si="6"/>
        <v>0</v>
      </c>
      <c r="J30" s="46">
        <f t="shared" si="6"/>
        <v>32141.833030000002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-79503.414969999983</v>
      </c>
      <c r="P30" s="37"/>
      <c r="Q30" s="43">
        <f t="shared" ref="Q30:V30" si="7">SUM(Q23:Q29)</f>
        <v>-168934.23496999999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-174451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32141.833030000002</v>
      </c>
      <c r="H34" s="40">
        <f t="shared" si="8"/>
        <v>0</v>
      </c>
      <c r="I34" s="40">
        <f t="shared" si="8"/>
        <v>0</v>
      </c>
      <c r="J34" s="42">
        <f t="shared" si="8"/>
        <v>32141.833030000002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-89211.414969999983</v>
      </c>
      <c r="P34" s="37"/>
      <c r="Q34" s="39">
        <f t="shared" si="8"/>
        <v>-168934.23496999999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-176951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topLeftCell="A2" zoomScale="95" workbookViewId="0">
      <selection activeCell="A18" sqref="A1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June 1,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-63720</v>
      </c>
      <c r="D9" s="223">
        <f>+'Mgmt Summary'!C9</f>
        <v>32500</v>
      </c>
      <c r="E9" s="224">
        <f t="shared" ref="E9:E20" si="0">-D9+C9</f>
        <v>-96220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-80893.483999999997</v>
      </c>
      <c r="L9" s="223">
        <f t="shared" ref="K9:L20" si="2">D9-H9</f>
        <v>15526.516</v>
      </c>
      <c r="M9" s="224">
        <f t="shared" ref="M9:M20" si="3">K9-L9</f>
        <v>-96420</v>
      </c>
      <c r="N9" s="286"/>
      <c r="O9" s="222">
        <f>+C9-'[4]QTD Mgmt Summary'!C9</f>
        <v>9218</v>
      </c>
      <c r="P9" s="223">
        <f>+'[4]QTD Mgmt Summary'!G9-G9</f>
        <v>0</v>
      </c>
      <c r="Q9" s="224">
        <f t="shared" ref="Q9:Q14" si="4">+O9+P9</f>
        <v>9218</v>
      </c>
    </row>
    <row r="10" spans="1:22" s="32" customFormat="1" ht="13.5" customHeight="1">
      <c r="A10" s="220" t="s">
        <v>133</v>
      </c>
      <c r="B10" s="221"/>
      <c r="C10" s="222">
        <f>+'Mgmt Summary'!J10</f>
        <v>-4683.6465799999996</v>
      </c>
      <c r="D10" s="223">
        <f>+'Mgmt Summary'!C10</f>
        <v>16250</v>
      </c>
      <c r="E10" s="224">
        <f t="shared" si="0"/>
        <v>-20933.646580000001</v>
      </c>
      <c r="F10" s="225"/>
      <c r="G10" s="222">
        <f>+'Mgmt Summary'!M10+'Mgmt Summary'!N10</f>
        <v>9003.0159999999996</v>
      </c>
      <c r="H10" s="223">
        <f>+'Mgmt Summary'!D10</f>
        <v>8803.0159999999996</v>
      </c>
      <c r="I10" s="224">
        <f t="shared" si="1"/>
        <v>-200</v>
      </c>
      <c r="J10" s="225"/>
      <c r="K10" s="222">
        <f t="shared" si="2"/>
        <v>-13686.66258</v>
      </c>
      <c r="L10" s="223">
        <f t="shared" si="2"/>
        <v>7446.9840000000004</v>
      </c>
      <c r="M10" s="224">
        <f t="shared" si="3"/>
        <v>-21133.646580000001</v>
      </c>
      <c r="N10" s="286"/>
      <c r="O10" s="222">
        <f>+C10-'[4]QTD Mgmt Summary'!C10</f>
        <v>-2067.5536299999994</v>
      </c>
      <c r="P10" s="223">
        <f>+'[4]QTD Mgmt Summary'!G10-G10</f>
        <v>0</v>
      </c>
      <c r="Q10" s="224">
        <f t="shared" si="4"/>
        <v>-2067.5536299999994</v>
      </c>
    </row>
    <row r="11" spans="1:22" s="32" customFormat="1" ht="13.5" customHeight="1">
      <c r="A11" s="220" t="s">
        <v>122</v>
      </c>
      <c r="B11" s="221"/>
      <c r="C11" s="222">
        <f>+'Mgmt Summary'!J11</f>
        <v>-1335</v>
      </c>
      <c r="D11" s="223">
        <f>+'Mgmt Summary'!C11</f>
        <v>2500</v>
      </c>
      <c r="E11" s="224">
        <f t="shared" si="0"/>
        <v>-3835</v>
      </c>
      <c r="F11" s="225"/>
      <c r="G11" s="222">
        <f>+'Mgmt Summary'!M11+'Mgmt Summary'!N11</f>
        <v>725</v>
      </c>
      <c r="H11" s="223">
        <f>+'Mgmt Summary'!D11</f>
        <v>725</v>
      </c>
      <c r="I11" s="224">
        <f t="shared" si="1"/>
        <v>0</v>
      </c>
      <c r="J11" s="225"/>
      <c r="K11" s="222">
        <f>C11-G11</f>
        <v>-2060</v>
      </c>
      <c r="L11" s="223">
        <f>D11-H11</f>
        <v>1775</v>
      </c>
      <c r="M11" s="224">
        <f t="shared" si="3"/>
        <v>-3835</v>
      </c>
      <c r="N11" s="286"/>
      <c r="O11" s="222">
        <f>+C11-'[4]QTD Mgmt Summary'!C11</f>
        <v>1287</v>
      </c>
      <c r="P11" s="223">
        <f>+'[4]QTD Mgmt Summary'!G11-G11</f>
        <v>0</v>
      </c>
      <c r="Q11" s="224">
        <f t="shared" si="4"/>
        <v>1287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3644</v>
      </c>
      <c r="D13" s="223">
        <f>+'Mgmt Summary'!C13</f>
        <v>7078.8189999999995</v>
      </c>
      <c r="E13" s="224">
        <f t="shared" si="0"/>
        <v>-3434.8189999999995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403.36800000000039</v>
      </c>
      <c r="L13" s="223">
        <f t="shared" si="2"/>
        <v>3838.1869999999999</v>
      </c>
      <c r="M13" s="224">
        <f t="shared" si="3"/>
        <v>-3434.8189999999995</v>
      </c>
      <c r="N13" s="286"/>
      <c r="O13" s="222">
        <f>+C13-'[4]QTD Mgmt Summary'!C13</f>
        <v>2068</v>
      </c>
      <c r="P13" s="223">
        <f>+'[4]QTD Mgmt Summary'!G13-G13</f>
        <v>0</v>
      </c>
      <c r="Q13" s="224">
        <f t="shared" si="4"/>
        <v>2068</v>
      </c>
    </row>
    <row r="14" spans="1:22" s="32" customFormat="1" ht="13.5" customHeight="1">
      <c r="A14" s="220" t="s">
        <v>70</v>
      </c>
      <c r="B14" s="221"/>
      <c r="C14" s="222">
        <f>+'Mgmt Summary'!J14</f>
        <v>765</v>
      </c>
      <c r="D14" s="223">
        <f>+'Mgmt Summary'!C14</f>
        <v>11875</v>
      </c>
      <c r="E14" s="224">
        <f t="shared" si="0"/>
        <v>-11110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-2494.8140000000003</v>
      </c>
      <c r="L14" s="223">
        <f t="shared" si="2"/>
        <v>8615.1859999999997</v>
      </c>
      <c r="M14" s="224">
        <f t="shared" si="3"/>
        <v>-11110</v>
      </c>
      <c r="N14" s="286"/>
      <c r="O14" s="222">
        <f>+C14-'[4]QTD Mgmt Summary'!C14</f>
        <v>-142</v>
      </c>
      <c r="P14" s="223">
        <f>+'[4]QTD Mgmt Summary'!G14-G14</f>
        <v>0</v>
      </c>
      <c r="Q14" s="224">
        <f t="shared" si="4"/>
        <v>-142</v>
      </c>
    </row>
    <row r="15" spans="1:22" s="32" customFormat="1" ht="13.5" customHeight="1">
      <c r="A15" s="220" t="s">
        <v>49</v>
      </c>
      <c r="B15" s="221"/>
      <c r="C15" s="222">
        <f>+'Mgmt Summary'!J15</f>
        <v>-2044</v>
      </c>
      <c r="D15" s="223">
        <f>+'Mgmt Summary'!C15</f>
        <v>27500</v>
      </c>
      <c r="E15" s="224">
        <f t="shared" si="0"/>
        <v>-29544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-8057.2449999999999</v>
      </c>
      <c r="L15" s="223">
        <f t="shared" si="2"/>
        <v>21486.755000000001</v>
      </c>
      <c r="M15" s="224">
        <f t="shared" si="3"/>
        <v>-29544</v>
      </c>
      <c r="N15" s="286"/>
      <c r="O15" s="222">
        <f>+C15-'[4]QTD Mgmt Summary'!C15</f>
        <v>2730</v>
      </c>
      <c r="P15" s="223">
        <f>+'[4]QTD Mgmt Summary'!G15-G15</f>
        <v>0</v>
      </c>
      <c r="Q15" s="224">
        <f t="shared" ref="Q15:Q20" si="5">+O15+P15</f>
        <v>2730</v>
      </c>
    </row>
    <row r="16" spans="1:22" s="32" customFormat="1" ht="13.5" customHeight="1">
      <c r="A16" s="220" t="s">
        <v>127</v>
      </c>
      <c r="B16" s="221"/>
      <c r="C16" s="222">
        <f>+'Mgmt Summary'!J16</f>
        <v>116</v>
      </c>
      <c r="D16" s="223">
        <f>+'Mgmt Summary'!C16</f>
        <v>1311</v>
      </c>
      <c r="E16" s="224">
        <f t="shared" si="0"/>
        <v>-1195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-4818.7109999999993</v>
      </c>
      <c r="L16" s="223">
        <f t="shared" si="2"/>
        <v>-3623.7109999999993</v>
      </c>
      <c r="M16" s="224">
        <f t="shared" si="3"/>
        <v>-1195</v>
      </c>
      <c r="N16" s="286"/>
      <c r="O16" s="222">
        <f>+C16-'[4]QTD Mgmt Summary'!C16</f>
        <v>11.628680000000003</v>
      </c>
      <c r="P16" s="223">
        <f>+'[4]QTD Mgmt Summary'!G16-G16</f>
        <v>0</v>
      </c>
      <c r="Q16" s="224">
        <f t="shared" si="5"/>
        <v>11.628680000000003</v>
      </c>
    </row>
    <row r="17" spans="1:19" s="32" customFormat="1" ht="13.5" customHeight="1">
      <c r="A17" s="220" t="s">
        <v>87</v>
      </c>
      <c r="B17" s="221"/>
      <c r="C17" s="222">
        <f>+'Mgmt Summary'!J17</f>
        <v>464</v>
      </c>
      <c r="D17" s="223">
        <f>+'Mgmt Summary'!C17</f>
        <v>5000</v>
      </c>
      <c r="E17" s="224">
        <f t="shared" si="0"/>
        <v>-4536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-3658.0959999999995</v>
      </c>
      <c r="L17" s="223">
        <f t="shared" si="2"/>
        <v>2377.904</v>
      </c>
      <c r="M17" s="224">
        <f t="shared" si="3"/>
        <v>-6036</v>
      </c>
      <c r="N17" s="286"/>
      <c r="O17" s="222">
        <f>+C17-'[4]QTD Mgmt Summary'!C17</f>
        <v>14</v>
      </c>
      <c r="P17" s="223">
        <f>+'[4]QTD Mgmt Summary'!G17-G17</f>
        <v>0</v>
      </c>
      <c r="Q17" s="224">
        <f t="shared" si="5"/>
        <v>14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-68238.646580000001</v>
      </c>
      <c r="D23" s="232">
        <f>SUM(D9:D22)</f>
        <v>110000.42200000001</v>
      </c>
      <c r="E23" s="233">
        <f>SUM(E9:E22)</f>
        <v>-178239.06858000002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-119613.44658</v>
      </c>
      <c r="L23" s="232">
        <f>SUM(L9:L22)</f>
        <v>60775.621999999996</v>
      </c>
      <c r="M23" s="233">
        <f>SUM(M9:M22)</f>
        <v>-180389.06858000002</v>
      </c>
      <c r="N23" s="287"/>
      <c r="O23" s="231">
        <f>SUM(O9:O22)</f>
        <v>13119.075050000001</v>
      </c>
      <c r="P23" s="232">
        <f>SUM(P9:P22)</f>
        <v>0</v>
      </c>
      <c r="Q23" s="233">
        <f>SUM(Q9:Q22)</f>
        <v>13119.075050000001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-68238.646580000001</v>
      </c>
      <c r="D30" s="232">
        <f>SUM(D23:D28)</f>
        <v>110000.42200000001</v>
      </c>
      <c r="E30" s="233">
        <f>SUM(E23:E28)</f>
        <v>-178239.06858000002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-125819.07757999998</v>
      </c>
      <c r="L30" s="232">
        <f>SUM(L23:L28)</f>
        <v>54569.991000000009</v>
      </c>
      <c r="M30" s="233">
        <f>SUM(M23:M28)</f>
        <v>-180389.06858000002</v>
      </c>
      <c r="N30" s="287"/>
      <c r="O30" s="231">
        <f>SUM(O23:O28)</f>
        <v>13119.075050000001</v>
      </c>
      <c r="P30" s="232">
        <f>SUM(P23:P28)</f>
        <v>0</v>
      </c>
      <c r="Q30" s="233">
        <f>SUM(Q23:Q28)</f>
        <v>13119.075050000001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-68238.646580000001</v>
      </c>
      <c r="D34" s="237">
        <f>+D30-D32</f>
        <v>110000.42200000001</v>
      </c>
      <c r="E34" s="260">
        <f>+E30-E32</f>
        <v>-178239.06858000002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-135219.07757999998</v>
      </c>
      <c r="L34" s="237">
        <f>SUM(L30:L32)</f>
        <v>47669.991000000009</v>
      </c>
      <c r="M34" s="260">
        <f>SUM(M30:M32)</f>
        <v>-182889.06858000002</v>
      </c>
      <c r="N34" s="287"/>
      <c r="O34" s="236">
        <f>SUM(O30:O32)</f>
        <v>13119.075050000001</v>
      </c>
      <c r="P34" s="237">
        <f>SUM(P30:P32)</f>
        <v>0</v>
      </c>
      <c r="Q34" s="260">
        <f>SUM(Q30:Q32)</f>
        <v>13119.075050000001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-68238.646580000001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-68238.646580000001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C39" sqref="C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6.5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5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-63720</v>
      </c>
      <c r="H9" s="36">
        <f>GrossMargin!J10</f>
        <v>0</v>
      </c>
      <c r="I9" s="36">
        <f>GrossMargin!K10</f>
        <v>0</v>
      </c>
      <c r="J9" s="135">
        <f>SUM(G9:I9)</f>
        <v>-63720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-80893.484000000011</v>
      </c>
      <c r="P9" s="37"/>
      <c r="Q9" s="132">
        <f t="shared" ref="Q9:Q16" si="1">+J9-C9</f>
        <v>-96220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-96420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8803.0159999999996</v>
      </c>
      <c r="E10" s="134">
        <f t="shared" si="0"/>
        <v>7446.9840000000004</v>
      </c>
      <c r="F10" s="36"/>
      <c r="G10" s="132">
        <f>GrossMargin!I11</f>
        <v>-4683.6465799999996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-4683.6465799999996</v>
      </c>
      <c r="K10" s="136"/>
      <c r="L10" s="138">
        <f>'[2]Alloc Exp'!D11</f>
        <v>0</v>
      </c>
      <c r="M10" s="139">
        <f>+Expenses!D10</f>
        <v>5212.9960000000001</v>
      </c>
      <c r="N10" s="139">
        <f>+AllocExp!K11</f>
        <v>3790.0200000000004</v>
      </c>
      <c r="O10" s="135">
        <f t="shared" ref="O10:O20" si="4">J10-K10-M10-N10-L10</f>
        <v>-13686.66258</v>
      </c>
      <c r="P10" s="37"/>
      <c r="Q10" s="132">
        <f t="shared" si="1"/>
        <v>-20933.646580000001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-21134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725</v>
      </c>
      <c r="E11" s="134">
        <f>C11-D11</f>
        <v>1775</v>
      </c>
      <c r="F11" s="36"/>
      <c r="G11" s="132">
        <f>GrossMargin!I12</f>
        <v>-1335</v>
      </c>
      <c r="H11" s="36">
        <f>GrossMargin!J12</f>
        <v>0</v>
      </c>
      <c r="I11" s="36">
        <f>GrossMargin!K12</f>
        <v>0</v>
      </c>
      <c r="J11" s="135">
        <f t="shared" si="3"/>
        <v>-1335</v>
      </c>
      <c r="K11" s="136"/>
      <c r="L11" s="138">
        <f>'[2]Alloc Exp'!D13</f>
        <v>0</v>
      </c>
      <c r="M11" s="139">
        <f>+Expenses!D11</f>
        <v>348</v>
      </c>
      <c r="N11" s="139">
        <f>+AllocExp!K12</f>
        <v>377</v>
      </c>
      <c r="O11" s="135">
        <f t="shared" si="4"/>
        <v>-2060</v>
      </c>
      <c r="P11" s="37"/>
      <c r="Q11" s="132">
        <f>+J11-C11</f>
        <v>-3835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-3835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3644</v>
      </c>
      <c r="H13" s="36">
        <f>GrossMargin!J14</f>
        <v>0</v>
      </c>
      <c r="I13" s="36">
        <f>GrossMargin!K14</f>
        <v>0</v>
      </c>
      <c r="J13" s="135">
        <f t="shared" si="3"/>
        <v>3644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403.36800000000017</v>
      </c>
      <c r="P13" s="37"/>
      <c r="Q13" s="132">
        <f t="shared" si="1"/>
        <v>-3434.8189999999995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-3435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765</v>
      </c>
      <c r="H14" s="36">
        <f>GrossMargin!J15</f>
        <v>0</v>
      </c>
      <c r="I14" s="36">
        <f>GrossMargin!K15</f>
        <v>0</v>
      </c>
      <c r="J14" s="135">
        <f t="shared" si="3"/>
        <v>765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-2494.8140000000003</v>
      </c>
      <c r="P14" s="37"/>
      <c r="Q14" s="132">
        <f t="shared" si="1"/>
        <v>-11110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-11110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-2044</v>
      </c>
      <c r="H15" s="36">
        <f>GrossMargin!J16</f>
        <v>0</v>
      </c>
      <c r="I15" s="36">
        <f>GrossMargin!K16</f>
        <v>0</v>
      </c>
      <c r="J15" s="135">
        <f t="shared" si="3"/>
        <v>-2044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-8057.244999999999</v>
      </c>
      <c r="P15" s="178"/>
      <c r="Q15" s="138">
        <f t="shared" si="1"/>
        <v>-29544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-29544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116</v>
      </c>
      <c r="H16" s="36">
        <f>GrossMargin!J17</f>
        <v>0</v>
      </c>
      <c r="I16" s="36">
        <f>GrossMargin!K17</f>
        <v>0</v>
      </c>
      <c r="J16" s="135">
        <f t="shared" si="3"/>
        <v>116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-4818.7109999999993</v>
      </c>
      <c r="P16" s="178"/>
      <c r="Q16" s="138">
        <f t="shared" si="1"/>
        <v>-1195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-1195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464</v>
      </c>
      <c r="H17" s="36">
        <f>GrossMargin!J18</f>
        <v>0</v>
      </c>
      <c r="I17" s="36">
        <f>GrossMargin!K18</f>
        <v>0</v>
      </c>
      <c r="J17" s="135">
        <f t="shared" si="3"/>
        <v>464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-3658.096</v>
      </c>
      <c r="P17" s="178"/>
      <c r="Q17" s="138">
        <f>+J17-C17</f>
        <v>-4536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-6036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-68238.646580000001</v>
      </c>
      <c r="H23" s="44">
        <f t="shared" si="5"/>
        <v>0</v>
      </c>
      <c r="I23" s="44">
        <f t="shared" si="5"/>
        <v>0</v>
      </c>
      <c r="J23" s="46">
        <f t="shared" si="5"/>
        <v>-68238.646580000001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-119613.44658000002</v>
      </c>
      <c r="P23" s="37"/>
      <c r="Q23" s="43">
        <f t="shared" ref="Q23:V23" si="6">SUM(Q9:Q22)</f>
        <v>-178239.06858000002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-180389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-68238.646580000001</v>
      </c>
      <c r="H30" s="44">
        <f t="shared" si="7"/>
        <v>0</v>
      </c>
      <c r="I30" s="44">
        <f t="shared" si="7"/>
        <v>0</v>
      </c>
      <c r="J30" s="46">
        <f t="shared" si="7"/>
        <v>-68238.646580000001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-125819.07758</v>
      </c>
      <c r="P30" s="37"/>
      <c r="Q30" s="43">
        <f t="shared" ref="Q30:V30" si="8">SUM(Q23:Q29)</f>
        <v>-178239.06858000002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-180389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-68238.646580000001</v>
      </c>
      <c r="H34" s="40">
        <f t="shared" si="9"/>
        <v>0</v>
      </c>
      <c r="I34" s="40">
        <f t="shared" si="9"/>
        <v>0</v>
      </c>
      <c r="J34" s="42">
        <f t="shared" si="9"/>
        <v>-68238.646580000001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-135219.07757999998</v>
      </c>
      <c r="P34" s="37"/>
      <c r="Q34" s="39">
        <f t="shared" si="9"/>
        <v>-178239.06858000002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-182889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C26" sqref="C26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June 1,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9218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9218</v>
      </c>
      <c r="I9" s="132">
        <v>0</v>
      </c>
      <c r="J9" s="36">
        <f>+GrossMargin!K10-[4]GrossMargin!K10</f>
        <v>0</v>
      </c>
      <c r="K9" s="134">
        <f t="shared" ref="K9:K20" si="1">SUM(H9:J9)</f>
        <v>9218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-2679</v>
      </c>
      <c r="D10" s="36">
        <f>+GrossMargin!E11-[4]GrossMargin!E11</f>
        <v>611.44637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-2067.5536299999999</v>
      </c>
      <c r="I10" s="132">
        <v>0</v>
      </c>
      <c r="J10" s="36">
        <f>+GrossMargin!K11-[4]GrossMargin!K11</f>
        <v>0</v>
      </c>
      <c r="K10" s="134">
        <f t="shared" si="1"/>
        <v>-2067.5536299999999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1287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1287</v>
      </c>
      <c r="I11" s="132">
        <v>0</v>
      </c>
      <c r="J11" s="36">
        <f>+GrossMargin!K12-[4]GrossMargin!K12</f>
        <v>0</v>
      </c>
      <c r="K11" s="134">
        <f t="shared" si="1"/>
        <v>1287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2068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2068</v>
      </c>
      <c r="I13" s="132">
        <v>0</v>
      </c>
      <c r="J13" s="36">
        <f>+GrossMargin!K14-[4]GrossMargin!K14</f>
        <v>0</v>
      </c>
      <c r="K13" s="134">
        <f t="shared" si="1"/>
        <v>2068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-142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-142</v>
      </c>
      <c r="I14" s="132">
        <v>0</v>
      </c>
      <c r="J14" s="36">
        <f>+GrossMargin!K15-[4]GrossMargin!K15</f>
        <v>0</v>
      </c>
      <c r="K14" s="134">
        <f t="shared" si="1"/>
        <v>-142</v>
      </c>
    </row>
    <row r="15" spans="1:11" ht="13.5" hidden="1" customHeight="1">
      <c r="A15" s="304" t="s">
        <v>79</v>
      </c>
      <c r="B15" s="245"/>
      <c r="C15" s="240">
        <f>+GrossMargin!D16-[4]GrossMargin!D16</f>
        <v>4067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4067</v>
      </c>
      <c r="I15" s="290">
        <v>0</v>
      </c>
      <c r="J15" s="242">
        <f>+GrossMargin!K16-[4]GrossMargin!K16</f>
        <v>0</v>
      </c>
      <c r="K15" s="291">
        <f t="shared" si="1"/>
        <v>4067</v>
      </c>
    </row>
    <row r="16" spans="1:11" ht="13.5" hidden="1" customHeight="1">
      <c r="A16" s="304" t="s">
        <v>109</v>
      </c>
      <c r="B16" s="245"/>
      <c r="C16" s="240">
        <f>+GrossMargin!D17-[4]GrossMargin!D17</f>
        <v>-212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-212</v>
      </c>
      <c r="I16" s="290">
        <v>0</v>
      </c>
      <c r="J16" s="242">
        <f>+GrossMargin!K17-[4]GrossMargin!K17</f>
        <v>0</v>
      </c>
      <c r="K16" s="291">
        <f t="shared" si="1"/>
        <v>-212</v>
      </c>
    </row>
    <row r="17" spans="1:11" ht="13.5" hidden="1" customHeight="1">
      <c r="A17" s="304" t="s">
        <v>82</v>
      </c>
      <c r="B17" s="245"/>
      <c r="C17" s="240">
        <f>+GrossMargin!D18-[4]GrossMargin!D18</f>
        <v>-1050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-1050</v>
      </c>
      <c r="I17" s="290">
        <v>0</v>
      </c>
      <c r="J17" s="242">
        <f>+GrossMargin!K18-[4]GrossMargin!K18</f>
        <v>0</v>
      </c>
      <c r="K17" s="291">
        <f t="shared" si="1"/>
        <v>-1050</v>
      </c>
    </row>
    <row r="18" spans="1:11" ht="13.5" hidden="1" customHeight="1">
      <c r="A18" s="304" t="s">
        <v>80</v>
      </c>
      <c r="B18" s="245"/>
      <c r="C18" s="240">
        <f>+GrossMargin!D19-[4]GrossMargin!D19</f>
        <v>-59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-59</v>
      </c>
      <c r="I18" s="290">
        <v>0</v>
      </c>
      <c r="J18" s="242">
        <f>+GrossMargin!K19-[4]GrossMargin!K19</f>
        <v>0</v>
      </c>
      <c r="K18" s="291">
        <f t="shared" si="1"/>
        <v>-59</v>
      </c>
    </row>
    <row r="19" spans="1:11" ht="13.5" hidden="1" customHeight="1">
      <c r="A19" s="304" t="s">
        <v>81</v>
      </c>
      <c r="B19" s="245"/>
      <c r="C19" s="240">
        <f>+GrossMargin!D20-[4]GrossMargin!D20</f>
        <v>-16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-16</v>
      </c>
      <c r="I19" s="290">
        <v>0</v>
      </c>
      <c r="J19" s="242">
        <f>+GrossMargin!K20-[4]GrossMargin!K20</f>
        <v>0</v>
      </c>
      <c r="K19" s="291">
        <f t="shared" si="1"/>
        <v>-16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2730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2730</v>
      </c>
      <c r="I21" s="132">
        <f t="shared" si="2"/>
        <v>0</v>
      </c>
      <c r="J21" s="36">
        <f t="shared" si="2"/>
        <v>0</v>
      </c>
      <c r="K21" s="134">
        <f t="shared" si="2"/>
        <v>2730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11</v>
      </c>
      <c r="D22" s="36">
        <f>+GrossMargin!E23-[4]GrossMargin!E23</f>
        <v>0.62867999999999924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11.628679999999999</v>
      </c>
      <c r="I22" s="132">
        <v>0</v>
      </c>
      <c r="J22" s="36">
        <f>+GrossMargin!K23-[4]GrossMargin!K23</f>
        <v>0</v>
      </c>
      <c r="K22" s="134">
        <f t="shared" ref="K22:K27" si="4">SUM(H22:J22)</f>
        <v>11.628679999999999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14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14</v>
      </c>
      <c r="I23" s="132">
        <v>0</v>
      </c>
      <c r="J23" s="36">
        <f>+GrossMargin!K24-[4]GrossMargin!K24</f>
        <v>0</v>
      </c>
      <c r="K23" s="134">
        <f t="shared" si="4"/>
        <v>14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12507</v>
      </c>
      <c r="D29" s="44">
        <f>SUM(D9:D14)+SUM(D21:D27)</f>
        <v>612.07505000000003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13119.075049999999</v>
      </c>
      <c r="I29" s="44" t="e">
        <f>+#REF!+#REF!</f>
        <v>#REF!</v>
      </c>
      <c r="J29" s="44">
        <f>SUM(J9:J14)+SUM(J21:J27)</f>
        <v>0</v>
      </c>
      <c r="K29" s="45">
        <f>SUM(K9:K14)+SUM(K21:K27)</f>
        <v>13119.075049999999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12507</v>
      </c>
      <c r="D33" s="40">
        <f>SUM(D9:D14)+SUM(D21:D27)</f>
        <v>612.07505000000003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13119.075049999999</v>
      </c>
      <c r="I33" s="40" t="e">
        <f>SUM(I29:I31)</f>
        <v>#REF!</v>
      </c>
      <c r="J33" s="40">
        <f>SUM(J9:J14)+SUM(J21:J27)</f>
        <v>0</v>
      </c>
      <c r="K33" s="41">
        <f>SUM(K9:K14)+SUM(K21:K27)</f>
        <v>13119.075049999999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5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75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B26" sqref="B26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June 1,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-63720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-63720</v>
      </c>
      <c r="J10" s="136"/>
      <c r="K10" s="36">
        <v>0</v>
      </c>
      <c r="L10" s="36">
        <f>+I10+K10</f>
        <v>-63720</v>
      </c>
      <c r="M10" s="249">
        <v>32500</v>
      </c>
      <c r="N10" s="134">
        <f t="shared" ref="N10:N23" si="1">L10-M10</f>
        <v>-96220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v>-5454</v>
      </c>
      <c r="E11" s="139">
        <v>843.92399999999998</v>
      </c>
      <c r="F11" s="139">
        <v>0</v>
      </c>
      <c r="G11" s="139">
        <v>-73.570580000000007</v>
      </c>
      <c r="H11" s="137">
        <v>0</v>
      </c>
      <c r="I11" s="135">
        <f t="shared" si="0"/>
        <v>-4683.6465799999996</v>
      </c>
      <c r="J11" s="136"/>
      <c r="K11" s="36">
        <v>0</v>
      </c>
      <c r="L11" s="36">
        <f t="shared" ref="L11:L23" si="2">+I11+K11</f>
        <v>-4683.6465799999996</v>
      </c>
      <c r="M11" s="249">
        <f>13750-M12+1875+3125</f>
        <v>16250</v>
      </c>
      <c r="N11" s="134">
        <f t="shared" si="1"/>
        <v>-20933.646580000001</v>
      </c>
    </row>
    <row r="12" spans="1:16" s="187" customFormat="1" ht="13.5" customHeight="1">
      <c r="A12" s="12"/>
      <c r="B12" s="106" t="s">
        <v>122</v>
      </c>
      <c r="C12" s="186"/>
      <c r="D12" s="138">
        <v>-1335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-1335</v>
      </c>
      <c r="J12" s="136"/>
      <c r="K12" s="36">
        <v>0</v>
      </c>
      <c r="L12" s="36">
        <f>+I12+K12</f>
        <v>-1335</v>
      </c>
      <c r="M12" s="249">
        <v>2500</v>
      </c>
      <c r="N12" s="134">
        <f>L12-M12</f>
        <v>-3835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3644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3644</v>
      </c>
      <c r="J14" s="136"/>
      <c r="K14" s="36">
        <v>0</v>
      </c>
      <c r="L14" s="36">
        <f t="shared" si="2"/>
        <v>3644</v>
      </c>
      <c r="M14" s="249">
        <f>8578.819-1500</f>
        <v>7078.8189999999995</v>
      </c>
      <c r="N14" s="134">
        <f t="shared" si="1"/>
        <v>-3434.8189999999995</v>
      </c>
    </row>
    <row r="15" spans="1:16" s="187" customFormat="1" ht="12.75" customHeight="1">
      <c r="A15" s="12" t="s">
        <v>41</v>
      </c>
      <c r="B15" s="106" t="s">
        <v>70</v>
      </c>
      <c r="C15" s="186"/>
      <c r="D15" s="138">
        <v>765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765</v>
      </c>
      <c r="J15" s="136"/>
      <c r="K15" s="36">
        <v>0</v>
      </c>
      <c r="L15" s="36">
        <f t="shared" si="2"/>
        <v>765</v>
      </c>
      <c r="M15" s="249">
        <v>11875</v>
      </c>
      <c r="N15" s="134">
        <f t="shared" si="1"/>
        <v>-11110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-3288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-3288</v>
      </c>
      <c r="J16" s="242"/>
      <c r="K16" s="242">
        <v>0</v>
      </c>
      <c r="L16" s="36">
        <f t="shared" si="2"/>
        <v>-3288</v>
      </c>
      <c r="M16" s="251">
        <v>0</v>
      </c>
      <c r="N16" s="243">
        <f>L16-M16</f>
        <v>-3288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3412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3412</v>
      </c>
      <c r="J17" s="242"/>
      <c r="K17" s="242">
        <v>0</v>
      </c>
      <c r="L17" s="36">
        <f>+I17+K17</f>
        <v>3412</v>
      </c>
      <c r="M17" s="251">
        <v>0</v>
      </c>
      <c r="N17" s="243">
        <f>L17-M17</f>
        <v>3412</v>
      </c>
    </row>
    <row r="18" spans="1:16" ht="13.5" hidden="1" customHeight="1">
      <c r="B18" s="304" t="s">
        <v>82</v>
      </c>
      <c r="C18" s="239"/>
      <c r="D18" s="240">
        <v>-2044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-2044</v>
      </c>
      <c r="J18" s="242"/>
      <c r="K18" s="242">
        <v>0</v>
      </c>
      <c r="L18" s="36">
        <f t="shared" si="2"/>
        <v>-2044</v>
      </c>
      <c r="M18" s="251">
        <v>0</v>
      </c>
      <c r="N18" s="243">
        <f>L18-M18</f>
        <v>-2044</v>
      </c>
      <c r="P18" s="165"/>
    </row>
    <row r="19" spans="1:16" ht="13.5" hidden="1" customHeight="1">
      <c r="B19" s="304" t="s">
        <v>80</v>
      </c>
      <c r="C19" s="239"/>
      <c r="D19" s="240">
        <v>-81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-81</v>
      </c>
      <c r="J19" s="242"/>
      <c r="K19" s="242">
        <v>0</v>
      </c>
      <c r="L19" s="36">
        <f t="shared" si="2"/>
        <v>-81</v>
      </c>
      <c r="M19" s="251">
        <v>0</v>
      </c>
      <c r="N19" s="243">
        <f t="shared" si="1"/>
        <v>-81</v>
      </c>
      <c r="O19" s="165"/>
    </row>
    <row r="20" spans="1:16" ht="13.5" hidden="1" customHeight="1">
      <c r="B20" s="304" t="s">
        <v>81</v>
      </c>
      <c r="C20" s="239"/>
      <c r="D20" s="240">
        <v>-43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-43</v>
      </c>
      <c r="J20" s="242"/>
      <c r="K20" s="242">
        <v>0</v>
      </c>
      <c r="L20" s="36">
        <f t="shared" si="2"/>
        <v>-43</v>
      </c>
      <c r="M20" s="251">
        <v>0</v>
      </c>
      <c r="N20" s="243">
        <f t="shared" si="1"/>
        <v>-43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-2044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-2044</v>
      </c>
      <c r="J22" s="136"/>
      <c r="K22" s="36">
        <f>SUM(K16:K21)</f>
        <v>0</v>
      </c>
      <c r="L22" s="36">
        <f t="shared" si="2"/>
        <v>-2044</v>
      </c>
      <c r="M22" s="249">
        <v>27500</v>
      </c>
      <c r="N22" s="134">
        <f>L22-M22</f>
        <v>-29544</v>
      </c>
    </row>
    <row r="23" spans="1:16" s="187" customFormat="1" ht="13.5" customHeight="1">
      <c r="A23" s="12"/>
      <c r="B23" s="166" t="s">
        <v>127</v>
      </c>
      <c r="C23" s="186"/>
      <c r="D23" s="138">
        <v>95</v>
      </c>
      <c r="E23" s="139">
        <v>21</v>
      </c>
      <c r="F23" s="139">
        <v>0</v>
      </c>
      <c r="G23" s="139">
        <v>0</v>
      </c>
      <c r="H23" s="137">
        <v>0</v>
      </c>
      <c r="I23" s="135">
        <f t="shared" ref="I23:I28" si="4">SUM(D23:H23)</f>
        <v>116</v>
      </c>
      <c r="J23" s="136"/>
      <c r="K23" s="36">
        <v>0</v>
      </c>
      <c r="L23" s="36">
        <f t="shared" si="2"/>
        <v>116</v>
      </c>
      <c r="M23" s="137">
        <f>1000+311</f>
        <v>1311</v>
      </c>
      <c r="N23" s="134">
        <f t="shared" si="1"/>
        <v>-1195</v>
      </c>
    </row>
    <row r="24" spans="1:16" s="187" customFormat="1" ht="13.5" customHeight="1">
      <c r="A24" s="12"/>
      <c r="B24" s="106" t="s">
        <v>87</v>
      </c>
      <c r="C24" s="186"/>
      <c r="D24" s="138">
        <v>426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464</v>
      </c>
      <c r="J24" s="136"/>
      <c r="K24" s="36">
        <v>0</v>
      </c>
      <c r="L24" s="36">
        <f>+I24+K24</f>
        <v>464</v>
      </c>
      <c r="M24" s="249">
        <v>5000</v>
      </c>
      <c r="N24" s="134">
        <f>L24-M24</f>
        <v>-4536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-67623</v>
      </c>
      <c r="E30" s="44">
        <f t="shared" si="5"/>
        <v>864.92399999999998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-68238.646580000001</v>
      </c>
      <c r="J30" s="44">
        <f t="shared" si="5"/>
        <v>0</v>
      </c>
      <c r="K30" s="44">
        <f t="shared" si="5"/>
        <v>0</v>
      </c>
      <c r="L30" s="44">
        <f t="shared" si="5"/>
        <v>-68238.646580000001</v>
      </c>
      <c r="M30" s="44">
        <f t="shared" si="5"/>
        <v>110000.42199999999</v>
      </c>
      <c r="N30" s="46">
        <f t="shared" si="5"/>
        <v>-178239.06858000002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-67623</v>
      </c>
      <c r="E34" s="40">
        <f t="shared" ref="E34:N34" si="6">SUM(E10:E15)+SUM(E22:E28)</f>
        <v>864.92399999999998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-68238.646580000001</v>
      </c>
      <c r="J34" s="40">
        <f t="shared" si="6"/>
        <v>0</v>
      </c>
      <c r="K34" s="40">
        <f t="shared" si="6"/>
        <v>0</v>
      </c>
      <c r="L34" s="40">
        <f t="shared" si="6"/>
        <v>-68238.646580000001</v>
      </c>
      <c r="M34" s="40">
        <f t="shared" si="6"/>
        <v>110000.42199999999</v>
      </c>
      <c r="N34" s="42">
        <f t="shared" si="6"/>
        <v>-178239.06858000002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E35" sqref="E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5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June 1,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5212.9960000000001</v>
      </c>
      <c r="E10" s="172">
        <f>4077.215+237.191+1046.59-E11</f>
        <v>5012.9960000000001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348</v>
      </c>
      <c r="E11" s="172">
        <v>348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D16" sqref="D1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5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June 1,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31" sqref="B31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5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June 1,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3790.0200000000004</v>
      </c>
      <c r="L11" s="172">
        <f>3365.73+801.29-L12</f>
        <v>3790.0200000000004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377</v>
      </c>
      <c r="L12" s="172">
        <v>377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5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2001-06-04T13:06:54Z</cp:lastPrinted>
  <dcterms:created xsi:type="dcterms:W3CDTF">1999-10-18T12:36:30Z</dcterms:created>
  <dcterms:modified xsi:type="dcterms:W3CDTF">2014-09-05T10:50:22Z</dcterms:modified>
</cp:coreProperties>
</file>