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780" yWindow="0" windowWidth="7680" windowHeight="8730"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152511" fullCalcOnLoad="1"/>
</workbook>
</file>

<file path=xl/calcChain.xml><?xml version="1.0" encoding="utf-8"?>
<calcChain xmlns="http://schemas.openxmlformats.org/spreadsheetml/2006/main">
  <c r="E3" i="2" l="1"/>
  <c r="H56" i="2"/>
  <c r="H57" i="2"/>
  <c r="H58" i="2"/>
  <c r="H59" i="2"/>
  <c r="H60" i="2"/>
  <c r="H61" i="2"/>
  <c r="H62" i="2"/>
  <c r="H63" i="2"/>
  <c r="H64" i="2"/>
  <c r="H65" i="2"/>
  <c r="H66" i="2"/>
  <c r="H67" i="2"/>
  <c r="H68" i="2"/>
  <c r="H69" i="2"/>
  <c r="C15" i="4"/>
  <c r="C23" i="4" s="1"/>
  <c r="C24" i="4"/>
  <c r="P31" i="4"/>
  <c r="E36" i="4"/>
  <c r="F36" i="4"/>
  <c r="G36" i="4" s="1"/>
  <c r="H36" i="4" s="1"/>
  <c r="I36" i="4" s="1"/>
  <c r="E37" i="4"/>
  <c r="F37" i="4" s="1"/>
  <c r="G37" i="4"/>
  <c r="E41" i="4"/>
  <c r="F41" i="4"/>
  <c r="G41" i="4" s="1"/>
  <c r="E45" i="4"/>
  <c r="F45" i="4" s="1"/>
  <c r="G45" i="4" s="1"/>
  <c r="H45" i="4" s="1"/>
  <c r="E46" i="4"/>
  <c r="F46" i="4"/>
  <c r="G46" i="4"/>
  <c r="H46" i="4" s="1"/>
  <c r="I46" i="4" s="1"/>
  <c r="E49" i="4"/>
  <c r="E50" i="4"/>
  <c r="F50" i="4"/>
  <c r="G50" i="4" s="1"/>
  <c r="H50" i="4" s="1"/>
  <c r="I50" i="4" s="1"/>
  <c r="E51" i="4"/>
  <c r="E52" i="4"/>
  <c r="E55" i="4"/>
  <c r="F55" i="4"/>
  <c r="E56" i="4"/>
  <c r="F56" i="4"/>
  <c r="G56" i="4"/>
  <c r="H56" i="4" s="1"/>
  <c r="I56" i="4" s="1"/>
  <c r="J56" i="4" s="1"/>
  <c r="E57" i="4"/>
  <c r="E58" i="4"/>
  <c r="F58" i="4"/>
  <c r="G58" i="4"/>
  <c r="H58" i="4" s="1"/>
  <c r="I58" i="4" s="1"/>
  <c r="D59" i="4"/>
  <c r="E61" i="4"/>
  <c r="F61" i="4"/>
  <c r="E62" i="4"/>
  <c r="F62" i="4" s="1"/>
  <c r="G62" i="4"/>
  <c r="H62" i="4"/>
  <c r="E64" i="4"/>
  <c r="F64" i="4"/>
  <c r="E66" i="4"/>
  <c r="F66" i="4"/>
  <c r="G66" i="4"/>
  <c r="H66" i="4" s="1"/>
  <c r="I66" i="4" s="1"/>
  <c r="J66" i="4" s="1"/>
  <c r="I36" i="8" s="1"/>
  <c r="K66" i="4"/>
  <c r="L66" i="4" s="1"/>
  <c r="M66" i="4" s="1"/>
  <c r="N66" i="4" s="1"/>
  <c r="O66" i="4"/>
  <c r="E67" i="4"/>
  <c r="F67" i="4" s="1"/>
  <c r="G67" i="4" s="1"/>
  <c r="H67" i="4" s="1"/>
  <c r="I67" i="4" s="1"/>
  <c r="J67" i="4" s="1"/>
  <c r="E68" i="4"/>
  <c r="F68" i="4"/>
  <c r="E69" i="4"/>
  <c r="F69" i="4" s="1"/>
  <c r="G69" i="4"/>
  <c r="H69" i="4" s="1"/>
  <c r="I69" i="4" s="1"/>
  <c r="H39" i="8" s="1"/>
  <c r="J69" i="4"/>
  <c r="E70" i="4"/>
  <c r="F70" i="4"/>
  <c r="E72" i="4"/>
  <c r="F72" i="4"/>
  <c r="G72" i="4" s="1"/>
  <c r="E73" i="4"/>
  <c r="F73" i="4"/>
  <c r="G73" i="4" s="1"/>
  <c r="H73" i="4" s="1"/>
  <c r="I73" i="4" s="1"/>
  <c r="J73" i="4" s="1"/>
  <c r="K73" i="4" s="1"/>
  <c r="L73" i="4" s="1"/>
  <c r="M73" i="4" s="1"/>
  <c r="N73" i="4" s="1"/>
  <c r="D74" i="4"/>
  <c r="E74" i="4"/>
  <c r="F74" i="4"/>
  <c r="E75" i="4"/>
  <c r="F75" i="4" s="1"/>
  <c r="G75" i="4"/>
  <c r="P80" i="4"/>
  <c r="P81" i="4"/>
  <c r="P82" i="4"/>
  <c r="P83" i="4"/>
  <c r="P84" i="4"/>
  <c r="P85" i="4"/>
  <c r="P86" i="4"/>
  <c r="P87" i="4"/>
  <c r="P88" i="4"/>
  <c r="P89" i="4"/>
  <c r="P90" i="4"/>
  <c r="P91" i="4"/>
  <c r="P92" i="4"/>
  <c r="P93" i="4"/>
  <c r="P94" i="4"/>
  <c r="C96" i="4"/>
  <c r="A101" i="4"/>
  <c r="C15" i="6"/>
  <c r="C16" i="6"/>
  <c r="C17" i="6"/>
  <c r="C18" i="6"/>
  <c r="C19" i="6"/>
  <c r="C20" i="6"/>
  <c r="C22" i="6" s="1"/>
  <c r="C21" i="6"/>
  <c r="N3" i="1"/>
  <c r="C28" i="1"/>
  <c r="C35" i="1" s="1"/>
  <c r="D28" i="1"/>
  <c r="E28" i="1"/>
  <c r="F28" i="1"/>
  <c r="G28" i="1"/>
  <c r="H28" i="1"/>
  <c r="I28" i="1"/>
  <c r="J28" i="1"/>
  <c r="J35" i="1" s="1"/>
  <c r="K28" i="1"/>
  <c r="K35" i="1" s="1"/>
  <c r="L28" i="1"/>
  <c r="M28" i="1"/>
  <c r="N28" i="1"/>
  <c r="B29" i="1"/>
  <c r="B30" i="1"/>
  <c r="B31" i="1"/>
  <c r="K68" i="1" s="1"/>
  <c r="B32" i="1"/>
  <c r="J69" i="1" s="1"/>
  <c r="B33" i="1"/>
  <c r="L70" i="1" s="1"/>
  <c r="C34" i="1"/>
  <c r="D34" i="1"/>
  <c r="E34" i="1"/>
  <c r="F10" i="5" s="1"/>
  <c r="F34" i="1"/>
  <c r="F35" i="1" s="1"/>
  <c r="G34" i="1"/>
  <c r="H34" i="1"/>
  <c r="H35" i="1" s="1"/>
  <c r="I34" i="1"/>
  <c r="J34" i="1"/>
  <c r="K34" i="1"/>
  <c r="L34" i="1"/>
  <c r="M34" i="1"/>
  <c r="N10" i="5" s="1"/>
  <c r="N34" i="1"/>
  <c r="D35" i="1"/>
  <c r="E35" i="1"/>
  <c r="L35" i="1"/>
  <c r="M35" i="1"/>
  <c r="B42" i="1"/>
  <c r="J42" i="1"/>
  <c r="M42" i="1"/>
  <c r="B43" i="1"/>
  <c r="K43" i="1"/>
  <c r="L43" i="1"/>
  <c r="B44" i="1"/>
  <c r="D44" i="1" s="1"/>
  <c r="C44" i="1"/>
  <c r="E44" i="1"/>
  <c r="F44" i="1"/>
  <c r="G44" i="1"/>
  <c r="H44" i="1"/>
  <c r="I44" i="1"/>
  <c r="J44" i="1"/>
  <c r="K44" i="1"/>
  <c r="M44" i="1"/>
  <c r="N44" i="1"/>
  <c r="B45" i="1"/>
  <c r="C45" i="1" s="1"/>
  <c r="F45" i="1"/>
  <c r="H45" i="1"/>
  <c r="I45" i="1"/>
  <c r="J45" i="1"/>
  <c r="K45" i="1"/>
  <c r="N45" i="1"/>
  <c r="B46" i="1"/>
  <c r="C46" i="1"/>
  <c r="D46" i="1"/>
  <c r="E46" i="1"/>
  <c r="F46" i="1"/>
  <c r="G46" i="1"/>
  <c r="H46" i="1"/>
  <c r="I46" i="1"/>
  <c r="J46" i="1"/>
  <c r="K46" i="1"/>
  <c r="L46" i="1"/>
  <c r="M46" i="1"/>
  <c r="N46" i="1"/>
  <c r="B47" i="1"/>
  <c r="C47" i="1" s="1"/>
  <c r="D47" i="1"/>
  <c r="F47" i="1"/>
  <c r="G47" i="1"/>
  <c r="H47" i="1"/>
  <c r="I47" i="1"/>
  <c r="J47" i="1"/>
  <c r="L47" i="1"/>
  <c r="N47" i="1"/>
  <c r="B48" i="1"/>
  <c r="C48" i="1" s="1"/>
  <c r="I48" i="1"/>
  <c r="J48" i="1"/>
  <c r="K48" i="1"/>
  <c r="L48" i="1"/>
  <c r="B49" i="1"/>
  <c r="D49" i="1" s="1"/>
  <c r="G49" i="1"/>
  <c r="J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s="1"/>
  <c r="D57" i="1"/>
  <c r="F57" i="1"/>
  <c r="G57" i="1"/>
  <c r="H57" i="1"/>
  <c r="I57" i="1"/>
  <c r="J57" i="1"/>
  <c r="L57" i="1"/>
  <c r="N57" i="1"/>
  <c r="B61" i="1"/>
  <c r="D61" i="1" s="1"/>
  <c r="C61" i="1"/>
  <c r="E61" i="1"/>
  <c r="F61" i="1"/>
  <c r="G61" i="1"/>
  <c r="H61" i="1"/>
  <c r="I61" i="1"/>
  <c r="J61" i="1"/>
  <c r="K61" i="1"/>
  <c r="M61" i="1"/>
  <c r="N61" i="1"/>
  <c r="B62" i="1"/>
  <c r="K62" i="1"/>
  <c r="B63" i="1"/>
  <c r="C63" i="1"/>
  <c r="D63" i="1"/>
  <c r="E63" i="1"/>
  <c r="F63" i="1"/>
  <c r="G63" i="1"/>
  <c r="H63" i="1"/>
  <c r="I63" i="1"/>
  <c r="J63" i="1"/>
  <c r="K63" i="1"/>
  <c r="L63" i="1"/>
  <c r="M63" i="1"/>
  <c r="N63" i="1"/>
  <c r="F66" i="1"/>
  <c r="C67" i="1"/>
  <c r="D67" i="1"/>
  <c r="E67" i="1"/>
  <c r="F67" i="1"/>
  <c r="G67" i="1"/>
  <c r="H67" i="1"/>
  <c r="I67" i="1"/>
  <c r="J67" i="1"/>
  <c r="K67" i="1"/>
  <c r="L67" i="1"/>
  <c r="M67" i="1"/>
  <c r="N67" i="1"/>
  <c r="C68" i="1"/>
  <c r="D68" i="1"/>
  <c r="E68" i="1"/>
  <c r="F68" i="1"/>
  <c r="I68" i="1"/>
  <c r="L68" i="1"/>
  <c r="M68" i="1"/>
  <c r="N68" i="1"/>
  <c r="E69" i="1"/>
  <c r="G69" i="1"/>
  <c r="H69" i="1"/>
  <c r="I69" i="1"/>
  <c r="M69" i="1"/>
  <c r="C70" i="1"/>
  <c r="D70" i="1"/>
  <c r="E70" i="1"/>
  <c r="F70" i="1"/>
  <c r="I70" i="1"/>
  <c r="K70" i="1"/>
  <c r="M70" i="1"/>
  <c r="N70" i="1"/>
  <c r="A76" i="1"/>
  <c r="AC2" i="3"/>
  <c r="O3" i="3"/>
  <c r="AC3" i="3"/>
  <c r="O4" i="3"/>
  <c r="AC4" i="3"/>
  <c r="AC8" i="3" s="1"/>
  <c r="O5" i="3"/>
  <c r="AC5" i="3"/>
  <c r="O6" i="3"/>
  <c r="AC6" i="3"/>
  <c r="O7" i="3"/>
  <c r="AC7" i="3"/>
  <c r="H8" i="3"/>
  <c r="I8" i="3"/>
  <c r="Q8" i="3"/>
  <c r="R8" i="3"/>
  <c r="S8" i="3"/>
  <c r="T8" i="3"/>
  <c r="U8" i="3"/>
  <c r="V8" i="3"/>
  <c r="W8" i="3"/>
  <c r="X8" i="3"/>
  <c r="Y8" i="3"/>
  <c r="Z8" i="3"/>
  <c r="AA8" i="3"/>
  <c r="AB8" i="3"/>
  <c r="H9" i="3"/>
  <c r="I9" i="3"/>
  <c r="I10" i="3"/>
  <c r="P3" i="5"/>
  <c r="C9" i="5"/>
  <c r="D9" i="5"/>
  <c r="E9" i="5"/>
  <c r="F9" i="5"/>
  <c r="G9" i="5"/>
  <c r="I9" i="5"/>
  <c r="K9" i="5"/>
  <c r="M9" i="5"/>
  <c r="N9" i="5"/>
  <c r="O9" i="5"/>
  <c r="D10" i="5"/>
  <c r="E10" i="5"/>
  <c r="G10" i="5"/>
  <c r="H10" i="5"/>
  <c r="J10" i="5"/>
  <c r="K10" i="5"/>
  <c r="L10" i="5"/>
  <c r="M10" i="5"/>
  <c r="D16" i="5"/>
  <c r="E16" i="5"/>
  <c r="F16" i="5"/>
  <c r="D17" i="5"/>
  <c r="E17" i="5"/>
  <c r="G17" i="5"/>
  <c r="D21" i="5"/>
  <c r="E21" i="5"/>
  <c r="F21" i="5"/>
  <c r="D22" i="5"/>
  <c r="E22" i="5"/>
  <c r="F22" i="5"/>
  <c r="H22" i="5"/>
  <c r="I22" i="5"/>
  <c r="D23" i="5"/>
  <c r="D25" i="5"/>
  <c r="D26" i="5"/>
  <c r="E26" i="5"/>
  <c r="F26" i="5"/>
  <c r="G26" i="5"/>
  <c r="H26" i="5"/>
  <c r="D29" i="5"/>
  <c r="E29" i="5"/>
  <c r="F29" i="5"/>
  <c r="D30" i="5"/>
  <c r="E30" i="5"/>
  <c r="F30" i="5"/>
  <c r="G30" i="5"/>
  <c r="A37" i="5"/>
  <c r="C1" i="8"/>
  <c r="A2" i="8"/>
  <c r="C2" i="8"/>
  <c r="A6" i="8"/>
  <c r="A7" i="8"/>
  <c r="A8" i="8"/>
  <c r="A9" i="8"/>
  <c r="C9" i="8"/>
  <c r="D9" i="8"/>
  <c r="E9" i="8"/>
  <c r="F9" i="8"/>
  <c r="G9" i="8"/>
  <c r="A10" i="8"/>
  <c r="C10" i="8"/>
  <c r="D10" i="8"/>
  <c r="E10" i="8"/>
  <c r="A11" i="8"/>
  <c r="A12" i="8"/>
  <c r="A13" i="8"/>
  <c r="A14" i="8"/>
  <c r="C14" i="8"/>
  <c r="D14" i="8"/>
  <c r="E14" i="8"/>
  <c r="A15" i="8"/>
  <c r="A16" i="8"/>
  <c r="A17" i="8"/>
  <c r="C17" i="8"/>
  <c r="D17" i="8"/>
  <c r="E17" i="8"/>
  <c r="A18" i="8"/>
  <c r="C18" i="8"/>
  <c r="D18" i="8"/>
  <c r="E18" i="8"/>
  <c r="F18" i="8"/>
  <c r="H18" i="8"/>
  <c r="A19" i="8"/>
  <c r="A20" i="8"/>
  <c r="A21" i="8"/>
  <c r="C21" i="8"/>
  <c r="D21" i="8"/>
  <c r="A22" i="8"/>
  <c r="C22" i="8"/>
  <c r="D22" i="8"/>
  <c r="E22" i="8"/>
  <c r="F22" i="8"/>
  <c r="G22" i="8"/>
  <c r="A23" i="8"/>
  <c r="C23" i="8"/>
  <c r="D23" i="8"/>
  <c r="A24" i="8"/>
  <c r="C24" i="8"/>
  <c r="D24" i="8"/>
  <c r="A25" i="8"/>
  <c r="A26" i="8"/>
  <c r="C26" i="8"/>
  <c r="D26" i="8"/>
  <c r="E26" i="8"/>
  <c r="A27" i="8"/>
  <c r="C27" i="8"/>
  <c r="D27" i="8"/>
  <c r="E27" i="8"/>
  <c r="F27" i="8"/>
  <c r="G27" i="8"/>
  <c r="H27" i="8"/>
  <c r="A28" i="8"/>
  <c r="C28" i="8"/>
  <c r="A29" i="8"/>
  <c r="C29" i="8"/>
  <c r="D29" i="8"/>
  <c r="E29" i="8"/>
  <c r="F29" i="8"/>
  <c r="G29" i="8"/>
  <c r="A30" i="8"/>
  <c r="A31" i="8"/>
  <c r="C31" i="8"/>
  <c r="A32" i="8"/>
  <c r="C32" i="8"/>
  <c r="D32" i="8"/>
  <c r="E32" i="8"/>
  <c r="F32" i="8"/>
  <c r="G32" i="8"/>
  <c r="A33" i="8"/>
  <c r="A34" i="8"/>
  <c r="C34" i="8"/>
  <c r="D34" i="8"/>
  <c r="A35" i="8"/>
  <c r="A36" i="8"/>
  <c r="C36" i="8"/>
  <c r="D36" i="8"/>
  <c r="E36" i="8"/>
  <c r="F36" i="8"/>
  <c r="G36" i="8"/>
  <c r="H36" i="8"/>
  <c r="J36" i="8"/>
  <c r="K36" i="8"/>
  <c r="L36" i="8"/>
  <c r="M36" i="8"/>
  <c r="N36" i="8"/>
  <c r="A37" i="8"/>
  <c r="C37" i="8"/>
  <c r="D37" i="8"/>
  <c r="E37" i="8"/>
  <c r="F37" i="8"/>
  <c r="G37" i="8"/>
  <c r="H37" i="8"/>
  <c r="A38" i="8"/>
  <c r="C38" i="8"/>
  <c r="D38" i="8"/>
  <c r="A39" i="8"/>
  <c r="C39" i="8"/>
  <c r="D39" i="8"/>
  <c r="E39" i="8"/>
  <c r="F39" i="8"/>
  <c r="A40" i="8"/>
  <c r="C40" i="8"/>
  <c r="D40" i="8"/>
  <c r="E40" i="8"/>
  <c r="A41" i="8"/>
  <c r="C41" i="8"/>
  <c r="D41" i="8"/>
  <c r="E41" i="8"/>
  <c r="F41" i="8"/>
  <c r="A42" i="8"/>
  <c r="C42" i="8"/>
  <c r="D42" i="8"/>
  <c r="F42" i="8"/>
  <c r="G42" i="8"/>
  <c r="H42" i="8"/>
  <c r="I42" i="8"/>
  <c r="J42" i="8"/>
  <c r="K42" i="8"/>
  <c r="L42" i="8"/>
  <c r="A43" i="8"/>
  <c r="C43" i="8"/>
  <c r="D43" i="8"/>
  <c r="E43" i="8"/>
  <c r="F43" i="8"/>
  <c r="K69" i="4" l="1"/>
  <c r="I39" i="8"/>
  <c r="H41" i="4"/>
  <c r="F14" i="8"/>
  <c r="I27" i="8"/>
  <c r="J22" i="5"/>
  <c r="K56" i="4"/>
  <c r="G61" i="4"/>
  <c r="F25" i="5"/>
  <c r="E31" i="8"/>
  <c r="J50" i="4"/>
  <c r="H22" i="8"/>
  <c r="I45" i="4"/>
  <c r="G17" i="8"/>
  <c r="H16" i="5"/>
  <c r="F17" i="8"/>
  <c r="H17" i="5"/>
  <c r="D62" i="1"/>
  <c r="L62" i="1"/>
  <c r="E62" i="1"/>
  <c r="M62" i="1"/>
  <c r="G62" i="1"/>
  <c r="G64" i="1" s="1"/>
  <c r="H63" i="4" s="1"/>
  <c r="F62" i="1"/>
  <c r="H62" i="1"/>
  <c r="H64" i="1" s="1"/>
  <c r="I63" i="4" s="1"/>
  <c r="I62" i="1"/>
  <c r="I64" i="1" s="1"/>
  <c r="J63" i="4" s="1"/>
  <c r="J62" i="1"/>
  <c r="J64" i="1" s="1"/>
  <c r="K63" i="4" s="1"/>
  <c r="C62" i="1"/>
  <c r="F64" i="1"/>
  <c r="G63" i="4" s="1"/>
  <c r="H72" i="4"/>
  <c r="G74" i="4"/>
  <c r="G29" i="5" s="1"/>
  <c r="D31" i="8"/>
  <c r="E25" i="5"/>
  <c r="J46" i="4"/>
  <c r="I17" i="5"/>
  <c r="F43" i="1"/>
  <c r="N43" i="1"/>
  <c r="G43" i="1"/>
  <c r="I43" i="1"/>
  <c r="D43" i="1"/>
  <c r="E43" i="1"/>
  <c r="H43" i="1"/>
  <c r="J43" i="1"/>
  <c r="C43" i="1"/>
  <c r="M43" i="1"/>
  <c r="O10" i="5"/>
  <c r="N35" i="1"/>
  <c r="F12" i="2" s="1"/>
  <c r="F22" i="2"/>
  <c r="H22" i="2" s="1"/>
  <c r="F34" i="2"/>
  <c r="H34" i="2" s="1"/>
  <c r="G66" i="1"/>
  <c r="H66" i="1"/>
  <c r="J66" i="1"/>
  <c r="M66" i="1"/>
  <c r="N47" i="4" s="1"/>
  <c r="C66" i="1"/>
  <c r="D47" i="4" s="1"/>
  <c r="N66" i="1"/>
  <c r="D66" i="1"/>
  <c r="E47" i="4" s="1"/>
  <c r="E66" i="1"/>
  <c r="F47" i="4" s="1"/>
  <c r="L66" i="1"/>
  <c r="M47" i="4" s="1"/>
  <c r="K66" i="1"/>
  <c r="I66" i="1"/>
  <c r="J47" i="4" s="1"/>
  <c r="H9" i="5"/>
  <c r="G35" i="1"/>
  <c r="F48" i="2" s="1"/>
  <c r="G18" i="8"/>
  <c r="G16" i="5"/>
  <c r="N62" i="1"/>
  <c r="K67" i="4"/>
  <c r="I37" i="8"/>
  <c r="E34" i="8"/>
  <c r="G64" i="4"/>
  <c r="J58" i="4"/>
  <c r="H29" i="8"/>
  <c r="J36" i="4"/>
  <c r="H9" i="8"/>
  <c r="M64" i="1"/>
  <c r="N63" i="4" s="1"/>
  <c r="E38" i="8"/>
  <c r="F10" i="8"/>
  <c r="H37" i="4"/>
  <c r="F36" i="2"/>
  <c r="H36" i="2" s="1"/>
  <c r="D60" i="4" s="1"/>
  <c r="H10" i="3"/>
  <c r="N64" i="1"/>
  <c r="O63" i="4" s="1"/>
  <c r="E64" i="1"/>
  <c r="F63" i="4" s="1"/>
  <c r="J58" i="1"/>
  <c r="F57" i="4"/>
  <c r="E59" i="4"/>
  <c r="E23" i="5" s="1"/>
  <c r="D28" i="8"/>
  <c r="C64" i="1"/>
  <c r="D63" i="4" s="1"/>
  <c r="O73" i="4"/>
  <c r="N42" i="8" s="1"/>
  <c r="M42" i="8"/>
  <c r="H75" i="4"/>
  <c r="G68" i="4"/>
  <c r="I62" i="4"/>
  <c r="F51" i="4"/>
  <c r="C42" i="1"/>
  <c r="K42" i="1"/>
  <c r="D42" i="1"/>
  <c r="L42" i="1"/>
  <c r="F42" i="1"/>
  <c r="N42" i="1"/>
  <c r="F17" i="5"/>
  <c r="E42" i="8"/>
  <c r="G39" i="8"/>
  <c r="G22" i="5"/>
  <c r="I10" i="5"/>
  <c r="L9" i="5"/>
  <c r="K64" i="1"/>
  <c r="L63" i="4" s="1"/>
  <c r="D64" i="1"/>
  <c r="E63" i="4" s="1"/>
  <c r="F49" i="1"/>
  <c r="G48" i="1"/>
  <c r="I42" i="1"/>
  <c r="G55" i="4"/>
  <c r="F52" i="4"/>
  <c r="E49" i="1"/>
  <c r="D48" i="1"/>
  <c r="D45" i="1"/>
  <c r="L45" i="1"/>
  <c r="E45" i="1"/>
  <c r="M45" i="1"/>
  <c r="M58" i="1" s="1"/>
  <c r="G45" i="1"/>
  <c r="H42" i="1"/>
  <c r="G70" i="1"/>
  <c r="H70" i="1"/>
  <c r="J70" i="1"/>
  <c r="H15" i="2"/>
  <c r="D39" i="4" s="1"/>
  <c r="F16" i="2"/>
  <c r="H16" i="2" s="1"/>
  <c r="D40" i="4" s="1"/>
  <c r="F24" i="2"/>
  <c r="H24" i="2" s="1"/>
  <c r="D48" i="4" s="1"/>
  <c r="F28" i="2"/>
  <c r="H28" i="2" s="1"/>
  <c r="F32" i="2"/>
  <c r="H32" i="2" s="1"/>
  <c r="F44" i="2"/>
  <c r="H44" i="2" s="1"/>
  <c r="F17" i="2"/>
  <c r="H17" i="2" s="1"/>
  <c r="F21" i="2"/>
  <c r="H21" i="2" s="1"/>
  <c r="F25" i="2"/>
  <c r="F29" i="2"/>
  <c r="H29" i="2" s="1"/>
  <c r="D53" i="4" s="1"/>
  <c r="F37" i="2"/>
  <c r="H37" i="2" s="1"/>
  <c r="F49" i="2"/>
  <c r="H49" i="2" s="1"/>
  <c r="F18" i="2"/>
  <c r="H18" i="2" s="1"/>
  <c r="D42" i="4" s="1"/>
  <c r="F43" i="2"/>
  <c r="H43" i="2" s="1"/>
  <c r="F31" i="2"/>
  <c r="H31" i="2" s="1"/>
  <c r="F19" i="2"/>
  <c r="H19" i="2" s="1"/>
  <c r="D43" i="4" s="1"/>
  <c r="F51" i="2"/>
  <c r="H51" i="2" s="1"/>
  <c r="F70" i="2"/>
  <c r="F14" i="2"/>
  <c r="H14" i="2" s="1"/>
  <c r="D38" i="4" s="1"/>
  <c r="F39" i="2"/>
  <c r="H39" i="2" s="1"/>
  <c r="F46" i="2"/>
  <c r="H46" i="2" s="1"/>
  <c r="G42" i="1"/>
  <c r="C69" i="1"/>
  <c r="K69" i="1"/>
  <c r="D69" i="1"/>
  <c r="L69" i="1"/>
  <c r="F69" i="1"/>
  <c r="G47" i="4" s="1"/>
  <c r="N69" i="1"/>
  <c r="P66" i="4"/>
  <c r="O36" i="8" s="1"/>
  <c r="F27" i="2"/>
  <c r="H27" i="2" s="1"/>
  <c r="H49" i="1"/>
  <c r="I49" i="1"/>
  <c r="C49" i="1"/>
  <c r="K49" i="1"/>
  <c r="E48" i="1"/>
  <c r="M48" i="1"/>
  <c r="F48" i="1"/>
  <c r="N48" i="1"/>
  <c r="H48" i="1"/>
  <c r="E42" i="1"/>
  <c r="G68" i="1"/>
  <c r="H68" i="1"/>
  <c r="J68" i="1"/>
  <c r="I35" i="1"/>
  <c r="J9" i="5"/>
  <c r="G70" i="4"/>
  <c r="F23" i="2"/>
  <c r="H23" i="2" s="1"/>
  <c r="L61" i="1"/>
  <c r="L64" i="1" s="1"/>
  <c r="M63" i="4" s="1"/>
  <c r="M57" i="1"/>
  <c r="E57" i="1"/>
  <c r="M47" i="1"/>
  <c r="E47" i="1"/>
  <c r="L44" i="1"/>
  <c r="F49" i="4"/>
  <c r="K57" i="1"/>
  <c r="K47" i="1"/>
  <c r="C26" i="4"/>
  <c r="H12" i="2" l="1"/>
  <c r="F50" i="2"/>
  <c r="H48" i="2"/>
  <c r="H50" i="2" s="1"/>
  <c r="N30" i="4"/>
  <c r="M72" i="1"/>
  <c r="F19" i="8"/>
  <c r="G18" i="5"/>
  <c r="E53" i="4"/>
  <c r="C25" i="8"/>
  <c r="D54" i="4"/>
  <c r="D20" i="5" s="1"/>
  <c r="M33" i="8"/>
  <c r="N27" i="5"/>
  <c r="M18" i="5"/>
  <c r="L19" i="8"/>
  <c r="K46" i="4"/>
  <c r="I18" i="8"/>
  <c r="J17" i="5"/>
  <c r="I16" i="5"/>
  <c r="J45" i="4"/>
  <c r="H17" i="8"/>
  <c r="H25" i="2"/>
  <c r="D33" i="8"/>
  <c r="E27" i="5"/>
  <c r="O27" i="5"/>
  <c r="N33" i="8"/>
  <c r="E19" i="8"/>
  <c r="F18" i="5"/>
  <c r="E42" i="4"/>
  <c r="C15" i="8"/>
  <c r="I9" i="8"/>
  <c r="K36" i="4"/>
  <c r="E18" i="5"/>
  <c r="D19" i="8"/>
  <c r="K27" i="5"/>
  <c r="J33" i="8"/>
  <c r="H70" i="4"/>
  <c r="F40" i="8"/>
  <c r="E21" i="8"/>
  <c r="G49" i="4"/>
  <c r="G58" i="1"/>
  <c r="C16" i="8"/>
  <c r="E43" i="4"/>
  <c r="I58" i="1"/>
  <c r="D58" i="1"/>
  <c r="P73" i="4"/>
  <c r="O42" i="8" s="1"/>
  <c r="I37" i="4"/>
  <c r="G10" i="8"/>
  <c r="J18" i="5"/>
  <c r="I19" i="8"/>
  <c r="K47" i="4"/>
  <c r="G33" i="8"/>
  <c r="H27" i="5"/>
  <c r="H61" i="4"/>
  <c r="G25" i="5"/>
  <c r="F31" i="8"/>
  <c r="F15" i="2"/>
  <c r="F38" i="2"/>
  <c r="H38" i="2" s="1"/>
  <c r="F33" i="2"/>
  <c r="F40" i="2"/>
  <c r="K58" i="1"/>
  <c r="K30" i="4"/>
  <c r="J72" i="1"/>
  <c r="F42" i="2"/>
  <c r="H42" i="2" s="1"/>
  <c r="H64" i="4"/>
  <c r="F34" i="8"/>
  <c r="L47" i="4"/>
  <c r="I47" i="4"/>
  <c r="L56" i="4"/>
  <c r="K22" i="5"/>
  <c r="J27" i="8"/>
  <c r="C58" i="1"/>
  <c r="H47" i="4"/>
  <c r="F27" i="5"/>
  <c r="E33" i="8"/>
  <c r="G27" i="5"/>
  <c r="F33" i="8"/>
  <c r="H58" i="1"/>
  <c r="D27" i="5"/>
  <c r="C33" i="8"/>
  <c r="P63" i="4"/>
  <c r="O33" i="8" s="1"/>
  <c r="D19" i="5"/>
  <c r="E48" i="4"/>
  <c r="C20" i="8"/>
  <c r="G52" i="4"/>
  <c r="E24" i="8"/>
  <c r="K50" i="4"/>
  <c r="I22" i="8"/>
  <c r="L33" i="8"/>
  <c r="M27" i="5"/>
  <c r="E58" i="1"/>
  <c r="D44" i="4"/>
  <c r="D15" i="5" s="1"/>
  <c r="E38" i="4"/>
  <c r="C11" i="8"/>
  <c r="L27" i="5"/>
  <c r="K33" i="8"/>
  <c r="G51" i="4"/>
  <c r="E23" i="8"/>
  <c r="H70" i="2"/>
  <c r="H71" i="2" s="1"/>
  <c r="F71" i="2"/>
  <c r="D95" i="4"/>
  <c r="E40" i="4"/>
  <c r="C13" i="8"/>
  <c r="N58" i="1"/>
  <c r="I26" i="5"/>
  <c r="H32" i="8"/>
  <c r="J62" i="4"/>
  <c r="L67" i="4"/>
  <c r="J37" i="8"/>
  <c r="O47" i="4"/>
  <c r="J27" i="5"/>
  <c r="I33" i="8"/>
  <c r="I41" i="4"/>
  <c r="G14" i="8"/>
  <c r="F45" i="2"/>
  <c r="H45" i="2" s="1"/>
  <c r="F13" i="2"/>
  <c r="H13" i="2" s="1"/>
  <c r="F26" i="8"/>
  <c r="H55" i="4"/>
  <c r="G21" i="5"/>
  <c r="F58" i="1"/>
  <c r="H68" i="4"/>
  <c r="F38" i="8"/>
  <c r="C30" i="8"/>
  <c r="E60" i="4"/>
  <c r="D24" i="5"/>
  <c r="D18" i="5"/>
  <c r="C19" i="8"/>
  <c r="I27" i="5"/>
  <c r="H33" i="8"/>
  <c r="F26" i="2"/>
  <c r="H26" i="2" s="1"/>
  <c r="F41" i="2"/>
  <c r="H41" i="2" s="1"/>
  <c r="D65" i="4" s="1"/>
  <c r="E39" i="4"/>
  <c r="C12" i="8"/>
  <c r="L58" i="1"/>
  <c r="H30" i="5"/>
  <c r="G43" i="8"/>
  <c r="I75" i="4"/>
  <c r="G57" i="4"/>
  <c r="E28" i="8"/>
  <c r="F59" i="4"/>
  <c r="F23" i="5" s="1"/>
  <c r="K58" i="4"/>
  <c r="I29" i="8"/>
  <c r="M19" i="8"/>
  <c r="N18" i="5"/>
  <c r="I72" i="4"/>
  <c r="H74" i="4"/>
  <c r="H29" i="5" s="1"/>
  <c r="G41" i="8"/>
  <c r="L69" i="4"/>
  <c r="J39" i="8"/>
  <c r="H51" i="4" l="1"/>
  <c r="F23" i="8"/>
  <c r="I18" i="5"/>
  <c r="H19" i="8"/>
  <c r="K72" i="1"/>
  <c r="L30" i="4"/>
  <c r="G31" i="8"/>
  <c r="I61" i="4"/>
  <c r="H25" i="5"/>
  <c r="L58" i="4"/>
  <c r="J29" i="8"/>
  <c r="I55" i="4"/>
  <c r="H21" i="5"/>
  <c r="G26" i="8"/>
  <c r="O18" i="5"/>
  <c r="N19" i="8"/>
  <c r="K19" i="8"/>
  <c r="L18" i="5"/>
  <c r="H40" i="2"/>
  <c r="H47" i="2" s="1"/>
  <c r="F47" i="2"/>
  <c r="D72" i="1"/>
  <c r="E30" i="4"/>
  <c r="L36" i="4"/>
  <c r="J9" i="8"/>
  <c r="K45" i="4"/>
  <c r="I17" i="8"/>
  <c r="J16" i="5"/>
  <c r="L50" i="4"/>
  <c r="J22" i="8"/>
  <c r="K18" i="5"/>
  <c r="J19" i="8"/>
  <c r="C72" i="1"/>
  <c r="D30" i="4"/>
  <c r="L72" i="1"/>
  <c r="M30" i="4"/>
  <c r="I72" i="1"/>
  <c r="J30" i="4"/>
  <c r="K62" i="4"/>
  <c r="J26" i="5"/>
  <c r="I32" i="8"/>
  <c r="M69" i="4"/>
  <c r="K39" i="8"/>
  <c r="F60" i="4"/>
  <c r="E24" i="5"/>
  <c r="D30" i="8"/>
  <c r="H33" i="2"/>
  <c r="H35" i="2" s="1"/>
  <c r="F35" i="2"/>
  <c r="M67" i="4"/>
  <c r="K37" i="8"/>
  <c r="F40" i="4"/>
  <c r="D13" i="8"/>
  <c r="H18" i="5"/>
  <c r="G19" i="8"/>
  <c r="I64" i="4"/>
  <c r="G34" i="8"/>
  <c r="F43" i="4"/>
  <c r="D16" i="8"/>
  <c r="N32" i="4"/>
  <c r="M6" i="8"/>
  <c r="E95" i="4"/>
  <c r="D96" i="4"/>
  <c r="D33" i="5" s="1"/>
  <c r="P27" i="5"/>
  <c r="I70" i="4"/>
  <c r="G40" i="8"/>
  <c r="I74" i="4"/>
  <c r="I29" i="5" s="1"/>
  <c r="H41" i="8"/>
  <c r="J72" i="4"/>
  <c r="H57" i="4"/>
  <c r="G59" i="4"/>
  <c r="G23" i="5" s="1"/>
  <c r="F28" i="8"/>
  <c r="F38" i="4"/>
  <c r="D11" i="8"/>
  <c r="E44" i="4"/>
  <c r="E15" i="5" s="1"/>
  <c r="H52" i="4"/>
  <c r="F24" i="8"/>
  <c r="I30" i="4"/>
  <c r="H72" i="1"/>
  <c r="L46" i="4"/>
  <c r="J18" i="8"/>
  <c r="K17" i="5"/>
  <c r="F53" i="4"/>
  <c r="D25" i="8"/>
  <c r="E54" i="4"/>
  <c r="E20" i="5" s="1"/>
  <c r="F39" i="4"/>
  <c r="D12" i="8"/>
  <c r="I68" i="4"/>
  <c r="G38" i="8"/>
  <c r="J41" i="4"/>
  <c r="H14" i="8"/>
  <c r="H30" i="4"/>
  <c r="G72" i="1"/>
  <c r="F42" i="4"/>
  <c r="D15" i="8"/>
  <c r="F30" i="2"/>
  <c r="H20" i="2"/>
  <c r="J75" i="4"/>
  <c r="I30" i="5"/>
  <c r="H43" i="8"/>
  <c r="E65" i="4"/>
  <c r="D71" i="4"/>
  <c r="C35" i="8"/>
  <c r="P47" i="4"/>
  <c r="F72" i="1"/>
  <c r="G30" i="4"/>
  <c r="O30" i="4"/>
  <c r="N72" i="1"/>
  <c r="F30" i="4"/>
  <c r="E72" i="1"/>
  <c r="F48" i="4"/>
  <c r="E19" i="5"/>
  <c r="D20" i="8"/>
  <c r="M56" i="4"/>
  <c r="L22" i="5"/>
  <c r="K27" i="8"/>
  <c r="K32" i="4"/>
  <c r="J6" i="8"/>
  <c r="J37" i="4"/>
  <c r="H10" i="8"/>
  <c r="F21" i="8"/>
  <c r="H49" i="4"/>
  <c r="H30" i="2"/>
  <c r="F20" i="2"/>
  <c r="O32" i="4" l="1"/>
  <c r="N6" i="8"/>
  <c r="J68" i="4"/>
  <c r="H38" i="8"/>
  <c r="J64" i="4"/>
  <c r="H34" i="8"/>
  <c r="G39" i="4"/>
  <c r="E12" i="8"/>
  <c r="J55" i="4"/>
  <c r="I21" i="5"/>
  <c r="H26" i="8"/>
  <c r="I51" i="4"/>
  <c r="G23" i="8"/>
  <c r="K37" i="4"/>
  <c r="I10" i="8"/>
  <c r="E6" i="8"/>
  <c r="F32" i="4"/>
  <c r="D28" i="5"/>
  <c r="K41" i="4"/>
  <c r="I14" i="8"/>
  <c r="G53" i="4"/>
  <c r="E25" i="8"/>
  <c r="F54" i="4"/>
  <c r="F20" i="5" s="1"/>
  <c r="G24" i="8"/>
  <c r="I52" i="4"/>
  <c r="L62" i="4"/>
  <c r="J32" i="8"/>
  <c r="K26" i="5"/>
  <c r="F65" i="4"/>
  <c r="E71" i="4"/>
  <c r="D35" i="8"/>
  <c r="K72" i="4"/>
  <c r="J74" i="4"/>
  <c r="J29" i="5" s="1"/>
  <c r="I41" i="8"/>
  <c r="G60" i="4"/>
  <c r="E30" i="8"/>
  <c r="F24" i="5"/>
  <c r="J32" i="4"/>
  <c r="I6" i="8"/>
  <c r="M36" i="4"/>
  <c r="K9" i="8"/>
  <c r="M58" i="4"/>
  <c r="K29" i="8"/>
  <c r="N67" i="4"/>
  <c r="L37" i="8"/>
  <c r="N56" i="4"/>
  <c r="M22" i="5"/>
  <c r="L27" i="8"/>
  <c r="M46" i="4"/>
  <c r="K18" i="8"/>
  <c r="L17" i="5"/>
  <c r="M32" i="4"/>
  <c r="L6" i="8"/>
  <c r="N69" i="4"/>
  <c r="L39" i="8"/>
  <c r="N33" i="4"/>
  <c r="N34" i="4"/>
  <c r="M8" i="8" s="1"/>
  <c r="N13" i="5"/>
  <c r="J61" i="4"/>
  <c r="I25" i="5"/>
  <c r="H31" i="8"/>
  <c r="E15" i="8"/>
  <c r="G42" i="4"/>
  <c r="E96" i="4"/>
  <c r="E33" i="5" s="1"/>
  <c r="F95" i="4"/>
  <c r="E32" i="4"/>
  <c r="D6" i="8"/>
  <c r="G32" i="4"/>
  <c r="F6" i="8"/>
  <c r="G38" i="4"/>
  <c r="E11" i="8"/>
  <c r="F44" i="4"/>
  <c r="F15" i="5" s="1"/>
  <c r="M50" i="4"/>
  <c r="K22" i="8"/>
  <c r="H32" i="4"/>
  <c r="G6" i="8"/>
  <c r="F52" i="2"/>
  <c r="F73" i="2" s="1"/>
  <c r="O19" i="8"/>
  <c r="P18" i="5"/>
  <c r="K75" i="4"/>
  <c r="J30" i="5"/>
  <c r="I43" i="8"/>
  <c r="P30" i="4"/>
  <c r="D32" i="4"/>
  <c r="C6" i="8"/>
  <c r="G48" i="4"/>
  <c r="F19" i="5"/>
  <c r="E20" i="8"/>
  <c r="H6" i="8"/>
  <c r="I32" i="4"/>
  <c r="J70" i="4"/>
  <c r="H40" i="8"/>
  <c r="L45" i="4"/>
  <c r="K16" i="5"/>
  <c r="J17" i="8"/>
  <c r="L32" i="4"/>
  <c r="K6" i="8"/>
  <c r="G21" i="8"/>
  <c r="I49" i="4"/>
  <c r="K34" i="4"/>
  <c r="J8" i="8" s="1"/>
  <c r="K33" i="4"/>
  <c r="K13" i="5"/>
  <c r="H52" i="2"/>
  <c r="H73" i="2" s="1"/>
  <c r="I57" i="4"/>
  <c r="H59" i="4"/>
  <c r="H23" i="5" s="1"/>
  <c r="G28" i="8"/>
  <c r="G43" i="4"/>
  <c r="E16" i="8"/>
  <c r="G40" i="4"/>
  <c r="E13" i="8"/>
  <c r="H42" i="4" l="1"/>
  <c r="F15" i="8"/>
  <c r="N58" i="4"/>
  <c r="L29" i="8"/>
  <c r="I34" i="4"/>
  <c r="H8" i="8" s="1"/>
  <c r="I33" i="4"/>
  <c r="I13" i="5"/>
  <c r="O67" i="4"/>
  <c r="N37" i="8" s="1"/>
  <c r="M37" i="8"/>
  <c r="J13" i="5"/>
  <c r="J33" i="4"/>
  <c r="J34" i="4"/>
  <c r="I8" i="8" s="1"/>
  <c r="E28" i="5"/>
  <c r="J52" i="4"/>
  <c r="H24" i="8"/>
  <c r="J14" i="8"/>
  <c r="L41" i="4"/>
  <c r="H39" i="4"/>
  <c r="F12" i="8"/>
  <c r="O33" i="4"/>
  <c r="O34" i="4"/>
  <c r="N8" i="8" s="1"/>
  <c r="O13" i="5"/>
  <c r="F13" i="8"/>
  <c r="H40" i="4"/>
  <c r="L34" i="4"/>
  <c r="K8" i="8" s="1"/>
  <c r="L33" i="4"/>
  <c r="L13" i="5"/>
  <c r="D34" i="4"/>
  <c r="D33" i="4"/>
  <c r="D13" i="5"/>
  <c r="G65" i="4"/>
  <c r="E35" i="8"/>
  <c r="F71" i="4"/>
  <c r="J51" i="4"/>
  <c r="H23" i="8"/>
  <c r="K35" i="4"/>
  <c r="K14" i="5" s="1"/>
  <c r="J7" i="8"/>
  <c r="H38" i="4"/>
  <c r="F11" i="8"/>
  <c r="G44" i="4"/>
  <c r="G15" i="5" s="1"/>
  <c r="K64" i="4"/>
  <c r="I34" i="8"/>
  <c r="P32" i="4"/>
  <c r="O6" i="8"/>
  <c r="N35" i="4"/>
  <c r="N14" i="5" s="1"/>
  <c r="M7" i="8"/>
  <c r="H43" i="4"/>
  <c r="F16" i="8"/>
  <c r="N46" i="4"/>
  <c r="M17" i="5"/>
  <c r="L18" i="8"/>
  <c r="H60" i="4"/>
  <c r="G24" i="5"/>
  <c r="F30" i="8"/>
  <c r="F33" i="4"/>
  <c r="F34" i="4"/>
  <c r="E8" i="8" s="1"/>
  <c r="F13" i="5"/>
  <c r="H34" i="4"/>
  <c r="G8" i="8" s="1"/>
  <c r="H33" i="4"/>
  <c r="H13" i="5"/>
  <c r="G34" i="4"/>
  <c r="F8" i="8" s="1"/>
  <c r="G33" i="4"/>
  <c r="G13" i="5"/>
  <c r="M62" i="4"/>
  <c r="K32" i="8"/>
  <c r="L26" i="5"/>
  <c r="J49" i="4"/>
  <c r="H21" i="8"/>
  <c r="M45" i="4"/>
  <c r="K17" i="8"/>
  <c r="L16" i="5"/>
  <c r="M39" i="8"/>
  <c r="O69" i="4"/>
  <c r="N39" i="8" s="1"/>
  <c r="P69" i="4"/>
  <c r="O39" i="8" s="1"/>
  <c r="N36" i="4"/>
  <c r="L9" i="8"/>
  <c r="H53" i="4"/>
  <c r="F25" i="8"/>
  <c r="G54" i="4"/>
  <c r="G20" i="5" s="1"/>
  <c r="J21" i="5"/>
  <c r="K55" i="4"/>
  <c r="I26" i="8"/>
  <c r="P67" i="4"/>
  <c r="O37" i="8" s="1"/>
  <c r="J57" i="4"/>
  <c r="I59" i="4"/>
  <c r="I23" i="5" s="1"/>
  <c r="H28" i="8"/>
  <c r="H48" i="4"/>
  <c r="G19" i="5"/>
  <c r="F20" i="8"/>
  <c r="L75" i="4"/>
  <c r="K30" i="5"/>
  <c r="J43" i="8"/>
  <c r="N50" i="4"/>
  <c r="L22" i="8"/>
  <c r="E33" i="4"/>
  <c r="E34" i="4"/>
  <c r="D8" i="8" s="1"/>
  <c r="E13" i="5"/>
  <c r="K61" i="4"/>
  <c r="J25" i="5"/>
  <c r="I31" i="8"/>
  <c r="O56" i="4"/>
  <c r="M27" i="8"/>
  <c r="N22" i="5"/>
  <c r="K74" i="4"/>
  <c r="K29" i="5" s="1"/>
  <c r="L72" i="4"/>
  <c r="J41" i="8"/>
  <c r="K68" i="4"/>
  <c r="I38" i="8"/>
  <c r="K70" i="4"/>
  <c r="I40" i="8"/>
  <c r="G95" i="4"/>
  <c r="F96" i="4"/>
  <c r="F33" i="5" s="1"/>
  <c r="M33" i="4"/>
  <c r="M34" i="4"/>
  <c r="L8" i="8" s="1"/>
  <c r="M13" i="5"/>
  <c r="L37" i="4"/>
  <c r="J10" i="8"/>
  <c r="D35" i="4" l="1"/>
  <c r="P33" i="4"/>
  <c r="C7" i="8"/>
  <c r="M37" i="4"/>
  <c r="K10" i="8"/>
  <c r="F31" i="5"/>
  <c r="F35" i="5" s="1"/>
  <c r="M35" i="4"/>
  <c r="M14" i="5" s="1"/>
  <c r="L7" i="8"/>
  <c r="K57" i="4"/>
  <c r="J59" i="4"/>
  <c r="J23" i="5" s="1"/>
  <c r="I28" i="8"/>
  <c r="I53" i="4"/>
  <c r="G25" i="8"/>
  <c r="H54" i="4"/>
  <c r="H20" i="5" s="1"/>
  <c r="I43" i="4"/>
  <c r="G16" i="8"/>
  <c r="M41" i="4"/>
  <c r="K14" i="8"/>
  <c r="L68" i="4"/>
  <c r="J38" i="8"/>
  <c r="M75" i="4"/>
  <c r="L30" i="5"/>
  <c r="K43" i="8"/>
  <c r="H35" i="4"/>
  <c r="H14" i="5" s="1"/>
  <c r="G7" i="8"/>
  <c r="I60" i="4"/>
  <c r="H24" i="5"/>
  <c r="G30" i="8"/>
  <c r="K51" i="4"/>
  <c r="I23" i="8"/>
  <c r="P13" i="5"/>
  <c r="G13" i="8"/>
  <c r="I40" i="4"/>
  <c r="H95" i="4"/>
  <c r="G96" i="4"/>
  <c r="G33" i="5" s="1"/>
  <c r="E35" i="4"/>
  <c r="D7" i="8"/>
  <c r="D44" i="8" s="1"/>
  <c r="O36" i="4"/>
  <c r="M9" i="8"/>
  <c r="L55" i="4"/>
  <c r="K21" i="5"/>
  <c r="J26" i="8"/>
  <c r="O22" i="5"/>
  <c r="P22" i="5" s="1"/>
  <c r="N27" i="8"/>
  <c r="P56" i="4"/>
  <c r="O27" i="8" s="1"/>
  <c r="F28" i="5"/>
  <c r="F76" i="4"/>
  <c r="F98" i="4" s="1"/>
  <c r="N45" i="4"/>
  <c r="M16" i="5"/>
  <c r="L17" i="8"/>
  <c r="P34" i="4"/>
  <c r="O8" i="8" s="1"/>
  <c r="C8" i="8"/>
  <c r="K52" i="4"/>
  <c r="I24" i="8"/>
  <c r="O58" i="4"/>
  <c r="M29" i="8"/>
  <c r="O50" i="4"/>
  <c r="M22" i="8"/>
  <c r="G20" i="8"/>
  <c r="I48" i="4"/>
  <c r="H19" i="5"/>
  <c r="N62" i="4"/>
  <c r="L32" i="8"/>
  <c r="M26" i="5"/>
  <c r="N17" i="5"/>
  <c r="O46" i="4"/>
  <c r="M18" i="8"/>
  <c r="I38" i="4"/>
  <c r="G11" i="8"/>
  <c r="H44" i="4"/>
  <c r="H15" i="5" s="1"/>
  <c r="F35" i="4"/>
  <c r="F14" i="5" s="1"/>
  <c r="E7" i="8"/>
  <c r="E44" i="8" s="1"/>
  <c r="H65" i="4"/>
  <c r="F35" i="8"/>
  <c r="G71" i="4"/>
  <c r="O35" i="4"/>
  <c r="O14" i="5" s="1"/>
  <c r="N7" i="8"/>
  <c r="I42" i="4"/>
  <c r="G15" i="8"/>
  <c r="L70" i="4"/>
  <c r="J40" i="8"/>
  <c r="M72" i="4"/>
  <c r="L74" i="4"/>
  <c r="L29" i="5" s="1"/>
  <c r="K41" i="8"/>
  <c r="K49" i="4"/>
  <c r="I21" i="8"/>
  <c r="G35" i="4"/>
  <c r="G14" i="5" s="1"/>
  <c r="F7" i="8"/>
  <c r="L35" i="4"/>
  <c r="L14" i="5" s="1"/>
  <c r="K7" i="8"/>
  <c r="I35" i="4"/>
  <c r="I14" i="5" s="1"/>
  <c r="H7" i="8"/>
  <c r="L61" i="4"/>
  <c r="J31" i="8"/>
  <c r="K25" i="5"/>
  <c r="L64" i="4"/>
  <c r="J34" i="8"/>
  <c r="I39" i="4"/>
  <c r="G12" i="8"/>
  <c r="J35" i="4"/>
  <c r="J14" i="5" s="1"/>
  <c r="I7" i="8"/>
  <c r="O62" i="4" l="1"/>
  <c r="N26" i="5"/>
  <c r="M32" i="8"/>
  <c r="L49" i="4"/>
  <c r="J21" i="8"/>
  <c r="L51" i="4"/>
  <c r="J23" i="8"/>
  <c r="J53" i="4"/>
  <c r="H25" i="8"/>
  <c r="I54" i="4"/>
  <c r="I20" i="5" s="1"/>
  <c r="M70" i="4"/>
  <c r="K40" i="8"/>
  <c r="N22" i="8"/>
  <c r="P50" i="4"/>
  <c r="O22" i="8" s="1"/>
  <c r="G44" i="8"/>
  <c r="M68" i="4"/>
  <c r="K38" i="8"/>
  <c r="D14" i="5"/>
  <c r="D76" i="4"/>
  <c r="D98" i="4" s="1"/>
  <c r="N9" i="8"/>
  <c r="O45" i="4"/>
  <c r="N16" i="5"/>
  <c r="M17" i="8"/>
  <c r="J24" i="8"/>
  <c r="L52" i="4"/>
  <c r="G28" i="5"/>
  <c r="G31" i="5" s="1"/>
  <c r="G35" i="5" s="1"/>
  <c r="G76" i="4"/>
  <c r="G98" i="4" s="1"/>
  <c r="N29" i="8"/>
  <c r="P58" i="4"/>
  <c r="O29" i="8" s="1"/>
  <c r="M64" i="4"/>
  <c r="K34" i="8"/>
  <c r="E14" i="5"/>
  <c r="E31" i="5" s="1"/>
  <c r="E35" i="5" s="1"/>
  <c r="E76" i="4"/>
  <c r="E98" i="4" s="1"/>
  <c r="J42" i="4"/>
  <c r="H15" i="8"/>
  <c r="G35" i="8"/>
  <c r="I65" i="4"/>
  <c r="H71" i="4"/>
  <c r="J38" i="4"/>
  <c r="H11" i="8"/>
  <c r="I44" i="4"/>
  <c r="I15" i="5" s="1"/>
  <c r="K26" i="8"/>
  <c r="L21" i="5"/>
  <c r="M55" i="4"/>
  <c r="N41" i="4"/>
  <c r="L14" i="8"/>
  <c r="J48" i="4"/>
  <c r="H20" i="8"/>
  <c r="I19" i="5"/>
  <c r="I95" i="4"/>
  <c r="H96" i="4"/>
  <c r="H33" i="5" s="1"/>
  <c r="N75" i="4"/>
  <c r="M30" i="5"/>
  <c r="L43" i="8"/>
  <c r="N37" i="4"/>
  <c r="L10" i="8"/>
  <c r="M61" i="4"/>
  <c r="K31" i="8"/>
  <c r="L25" i="5"/>
  <c r="F44" i="8"/>
  <c r="N72" i="4"/>
  <c r="M74" i="4"/>
  <c r="M29" i="5" s="1"/>
  <c r="L41" i="8"/>
  <c r="O17" i="5"/>
  <c r="N18" i="8"/>
  <c r="P46" i="4"/>
  <c r="P36" i="4"/>
  <c r="J40" i="4"/>
  <c r="H13" i="8"/>
  <c r="J43" i="4"/>
  <c r="H16" i="8"/>
  <c r="L57" i="4"/>
  <c r="K59" i="4"/>
  <c r="K23" i="5" s="1"/>
  <c r="J28" i="8"/>
  <c r="C44" i="8"/>
  <c r="J39" i="4"/>
  <c r="H12" i="8"/>
  <c r="P45" i="4"/>
  <c r="J60" i="4"/>
  <c r="I24" i="5"/>
  <c r="H30" i="8"/>
  <c r="P35" i="4"/>
  <c r="J8" i="3" s="1"/>
  <c r="O7" i="8"/>
  <c r="N74" i="4" l="1"/>
  <c r="N29" i="5" s="1"/>
  <c r="O72" i="4"/>
  <c r="M41" i="8"/>
  <c r="K53" i="4"/>
  <c r="I25" i="8"/>
  <c r="J54" i="4"/>
  <c r="J20" i="5" s="1"/>
  <c r="K42" i="4"/>
  <c r="I15" i="8"/>
  <c r="N68" i="4"/>
  <c r="L38" i="8"/>
  <c r="J2" i="3"/>
  <c r="K39" i="4"/>
  <c r="I12" i="8"/>
  <c r="N55" i="4"/>
  <c r="M21" i="5"/>
  <c r="L26" i="8"/>
  <c r="J65" i="4"/>
  <c r="H35" i="8"/>
  <c r="H44" i="8" s="1"/>
  <c r="I71" i="4"/>
  <c r="M52" i="4"/>
  <c r="K24" i="8"/>
  <c r="P14" i="5"/>
  <c r="D31" i="5"/>
  <c r="D35" i="5" s="1"/>
  <c r="K40" i="4"/>
  <c r="I13" i="8"/>
  <c r="J95" i="4"/>
  <c r="I96" i="4"/>
  <c r="I33" i="5" s="1"/>
  <c r="N64" i="4"/>
  <c r="L34" i="8"/>
  <c r="O9" i="8"/>
  <c r="K8" i="3"/>
  <c r="O18" i="8"/>
  <c r="P17" i="5"/>
  <c r="O37" i="4"/>
  <c r="M10" i="8"/>
  <c r="L59" i="4"/>
  <c r="L23" i="5" s="1"/>
  <c r="M57" i="4"/>
  <c r="K28" i="8"/>
  <c r="O26" i="5"/>
  <c r="P26" i="5" s="1"/>
  <c r="N32" i="8"/>
  <c r="P62" i="4"/>
  <c r="O32" i="8" s="1"/>
  <c r="K60" i="4"/>
  <c r="J24" i="5"/>
  <c r="I30" i="8"/>
  <c r="N70" i="4"/>
  <c r="L40" i="8"/>
  <c r="P16" i="5"/>
  <c r="O17" i="8"/>
  <c r="O16" i="5"/>
  <c r="N17" i="8"/>
  <c r="M51" i="4"/>
  <c r="K23" i="8"/>
  <c r="K48" i="4"/>
  <c r="J19" i="5"/>
  <c r="I20" i="8"/>
  <c r="K43" i="4"/>
  <c r="I16" i="8"/>
  <c r="K38" i="4"/>
  <c r="I11" i="8"/>
  <c r="J44" i="4"/>
  <c r="J15" i="5" s="1"/>
  <c r="N61" i="4"/>
  <c r="M25" i="5"/>
  <c r="L31" i="8"/>
  <c r="O75" i="4"/>
  <c r="N30" i="5"/>
  <c r="M43" i="8"/>
  <c r="M14" i="8"/>
  <c r="O41" i="4"/>
  <c r="H28" i="5"/>
  <c r="H76" i="4"/>
  <c r="H98" i="4" s="1"/>
  <c r="M49" i="4"/>
  <c r="K21" i="8"/>
  <c r="K65" i="4" l="1"/>
  <c r="I35" i="8"/>
  <c r="I44" i="8" s="1"/>
  <c r="J71" i="4"/>
  <c r="O74" i="4"/>
  <c r="O29" i="5" s="1"/>
  <c r="P29" i="5" s="1"/>
  <c r="N41" i="8"/>
  <c r="P72" i="4"/>
  <c r="N51" i="4"/>
  <c r="L23" i="8"/>
  <c r="J96" i="4"/>
  <c r="J33" i="5" s="1"/>
  <c r="K95" i="4"/>
  <c r="I28" i="5"/>
  <c r="I31" i="5" s="1"/>
  <c r="I35" i="5" s="1"/>
  <c r="I76" i="4"/>
  <c r="I98" i="4" s="1"/>
  <c r="H31" i="5"/>
  <c r="H35" i="5" s="1"/>
  <c r="L43" i="4"/>
  <c r="J16" i="8"/>
  <c r="K2" i="3"/>
  <c r="K9" i="3" s="1"/>
  <c r="K10" i="3" s="1"/>
  <c r="J9" i="3"/>
  <c r="J10" i="3" s="1"/>
  <c r="L53" i="4"/>
  <c r="J25" i="8"/>
  <c r="K54" i="4"/>
  <c r="K20" i="5" s="1"/>
  <c r="N14" i="8"/>
  <c r="P41" i="4"/>
  <c r="O14" i="8" s="1"/>
  <c r="O61" i="4"/>
  <c r="P61" i="4" s="1"/>
  <c r="O31" i="8" s="1"/>
  <c r="N25" i="5"/>
  <c r="M31" i="8"/>
  <c r="N57" i="4"/>
  <c r="M59" i="4"/>
  <c r="M23" i="5" s="1"/>
  <c r="L28" i="8"/>
  <c r="L40" i="4"/>
  <c r="J13" i="8"/>
  <c r="L60" i="4"/>
  <c r="K24" i="5"/>
  <c r="J30" i="8"/>
  <c r="O68" i="4"/>
  <c r="M38" i="8"/>
  <c r="L38" i="4"/>
  <c r="J11" i="8"/>
  <c r="K44" i="4"/>
  <c r="K15" i="5" s="1"/>
  <c r="O64" i="4"/>
  <c r="M34" i="8"/>
  <c r="O55" i="4"/>
  <c r="N21" i="5"/>
  <c r="M26" i="8"/>
  <c r="L48" i="4"/>
  <c r="J20" i="8"/>
  <c r="K19" i="5"/>
  <c r="N10" i="8"/>
  <c r="P37" i="4"/>
  <c r="L42" i="4"/>
  <c r="J15" i="8"/>
  <c r="N49" i="4"/>
  <c r="L21" i="8"/>
  <c r="O30" i="5"/>
  <c r="P30" i="5" s="1"/>
  <c r="N43" i="8"/>
  <c r="P75" i="4"/>
  <c r="O70" i="4"/>
  <c r="M40" i="8"/>
  <c r="N52" i="4"/>
  <c r="L24" i="8"/>
  <c r="L39" i="4"/>
  <c r="J12" i="8"/>
  <c r="M42" i="4" l="1"/>
  <c r="K15" i="8"/>
  <c r="M60" i="4"/>
  <c r="K30" i="8"/>
  <c r="L24" i="5"/>
  <c r="O43" i="8"/>
  <c r="M48" i="4"/>
  <c r="L19" i="5"/>
  <c r="K20" i="8"/>
  <c r="O57" i="4"/>
  <c r="M28" i="8"/>
  <c r="N59" i="4"/>
  <c r="N23" i="5" s="1"/>
  <c r="P74" i="4"/>
  <c r="O41" i="8"/>
  <c r="M53" i="4"/>
  <c r="K25" i="8"/>
  <c r="L54" i="4"/>
  <c r="L20" i="5" s="1"/>
  <c r="M39" i="4"/>
  <c r="K12" i="8"/>
  <c r="O10" i="8"/>
  <c r="O21" i="5"/>
  <c r="P21" i="5" s="1"/>
  <c r="N26" i="8"/>
  <c r="P55" i="4"/>
  <c r="O26" i="8" s="1"/>
  <c r="J28" i="5"/>
  <c r="J31" i="5" s="1"/>
  <c r="J35" i="5" s="1"/>
  <c r="J76" i="4"/>
  <c r="J98" i="4" s="1"/>
  <c r="M38" i="4"/>
  <c r="K11" i="8"/>
  <c r="L44" i="4"/>
  <c r="L15" i="5" s="1"/>
  <c r="N31" i="8"/>
  <c r="O25" i="5"/>
  <c r="P25" i="5" s="1"/>
  <c r="K96" i="4"/>
  <c r="K33" i="5" s="1"/>
  <c r="L95" i="4"/>
  <c r="O52" i="4"/>
  <c r="M24" i="8"/>
  <c r="M40" i="4"/>
  <c r="K13" i="8"/>
  <c r="L65" i="4"/>
  <c r="J35" i="8"/>
  <c r="J44" i="8" s="1"/>
  <c r="K71" i="4"/>
  <c r="O49" i="4"/>
  <c r="M21" i="8"/>
  <c r="N34" i="8"/>
  <c r="P64" i="4"/>
  <c r="N38" i="8"/>
  <c r="P68" i="4"/>
  <c r="O38" i="8" s="1"/>
  <c r="N40" i="8"/>
  <c r="P70" i="4"/>
  <c r="O40" i="8" s="1"/>
  <c r="M43" i="4"/>
  <c r="K16" i="8"/>
  <c r="O51" i="4"/>
  <c r="M23" i="8"/>
  <c r="K28" i="5" l="1"/>
  <c r="K31" i="5" s="1"/>
  <c r="K35" i="5" s="1"/>
  <c r="K76" i="4"/>
  <c r="K98" i="4" s="1"/>
  <c r="N39" i="4"/>
  <c r="L12" i="8"/>
  <c r="M95" i="4"/>
  <c r="L96" i="4"/>
  <c r="L33" i="5" s="1"/>
  <c r="O34" i="8"/>
  <c r="M65" i="4"/>
  <c r="K35" i="8"/>
  <c r="L71" i="4"/>
  <c r="O59" i="4"/>
  <c r="O23" i="5" s="1"/>
  <c r="P23" i="5" s="1"/>
  <c r="N28" i="8"/>
  <c r="P57" i="4"/>
  <c r="N23" i="8"/>
  <c r="P51" i="4"/>
  <c r="O23" i="8" s="1"/>
  <c r="N60" i="4"/>
  <c r="L30" i="8"/>
  <c r="M24" i="5"/>
  <c r="N40" i="4"/>
  <c r="L13" i="8"/>
  <c r="K44" i="8"/>
  <c r="L25" i="8"/>
  <c r="N53" i="4"/>
  <c r="M54" i="4"/>
  <c r="M20" i="5" s="1"/>
  <c r="N43" i="4"/>
  <c r="L16" i="8"/>
  <c r="N38" i="4"/>
  <c r="L11" i="8"/>
  <c r="M44" i="4"/>
  <c r="M15" i="5" s="1"/>
  <c r="N42" i="4"/>
  <c r="L15" i="8"/>
  <c r="N21" i="8"/>
  <c r="P49" i="4"/>
  <c r="N24" i="8"/>
  <c r="P52" i="4"/>
  <c r="O24" i="8" s="1"/>
  <c r="N48" i="4"/>
  <c r="L20" i="8"/>
  <c r="M19" i="5"/>
  <c r="P59" i="4" l="1"/>
  <c r="O28" i="8"/>
  <c r="O48" i="4"/>
  <c r="N19" i="5"/>
  <c r="M20" i="8"/>
  <c r="O38" i="4"/>
  <c r="M11" i="8"/>
  <c r="N44" i="4"/>
  <c r="N15" i="5" s="1"/>
  <c r="O40" i="4"/>
  <c r="M13" i="8"/>
  <c r="M96" i="4"/>
  <c r="M33" i="5" s="1"/>
  <c r="N95" i="4"/>
  <c r="O21" i="8"/>
  <c r="O43" i="4"/>
  <c r="M16" i="8"/>
  <c r="L28" i="5"/>
  <c r="L31" i="5" s="1"/>
  <c r="L35" i="5" s="1"/>
  <c r="L76" i="4"/>
  <c r="L98" i="4" s="1"/>
  <c r="O39" i="4"/>
  <c r="M12" i="8"/>
  <c r="N24" i="5"/>
  <c r="M30" i="8"/>
  <c r="O60" i="4"/>
  <c r="O53" i="4"/>
  <c r="M25" i="8"/>
  <c r="N54" i="4"/>
  <c r="N20" i="5" s="1"/>
  <c r="N65" i="4"/>
  <c r="L35" i="8"/>
  <c r="L44" i="8" s="1"/>
  <c r="M71" i="4"/>
  <c r="O42" i="4"/>
  <c r="M15" i="8"/>
  <c r="N11" i="8" l="1"/>
  <c r="O44" i="4"/>
  <c r="O15" i="5" s="1"/>
  <c r="P38" i="4"/>
  <c r="M28" i="5"/>
  <c r="M31" i="5" s="1"/>
  <c r="M35" i="5" s="1"/>
  <c r="M76" i="4"/>
  <c r="M98" i="4" s="1"/>
  <c r="N15" i="8"/>
  <c r="P42" i="4"/>
  <c r="O15" i="8" s="1"/>
  <c r="N96" i="4"/>
  <c r="N33" i="5" s="1"/>
  <c r="O95" i="4"/>
  <c r="O65" i="4"/>
  <c r="M35" i="8"/>
  <c r="M44" i="8" s="1"/>
  <c r="N71" i="4"/>
  <c r="N12" i="8"/>
  <c r="P39" i="4"/>
  <c r="O12" i="8" s="1"/>
  <c r="O19" i="5"/>
  <c r="N20" i="8"/>
  <c r="P48" i="4"/>
  <c r="N13" i="8"/>
  <c r="P40" i="4"/>
  <c r="O13" i="8" s="1"/>
  <c r="N25" i="8"/>
  <c r="P53" i="4"/>
  <c r="O54" i="4"/>
  <c r="O20" i="5" s="1"/>
  <c r="P20" i="5" s="1"/>
  <c r="O24" i="5"/>
  <c r="P24" i="5" s="1"/>
  <c r="N30" i="8"/>
  <c r="P60" i="4"/>
  <c r="O30" i="8" s="1"/>
  <c r="N16" i="8"/>
  <c r="P43" i="4"/>
  <c r="O16" i="8" s="1"/>
  <c r="O25" i="8" l="1"/>
  <c r="P54" i="4"/>
  <c r="N28" i="5"/>
  <c r="N31" i="5" s="1"/>
  <c r="N35" i="5" s="1"/>
  <c r="N76" i="4"/>
  <c r="N98" i="4" s="1"/>
  <c r="O11" i="8"/>
  <c r="P44" i="4"/>
  <c r="N35" i="8"/>
  <c r="N44" i="8" s="1"/>
  <c r="O44" i="8" s="1"/>
  <c r="P65" i="4"/>
  <c r="O71" i="4"/>
  <c r="P15" i="5"/>
  <c r="O20" i="8"/>
  <c r="P19" i="5"/>
  <c r="M8" i="3"/>
  <c r="O96" i="4"/>
  <c r="O33" i="5" s="1"/>
  <c r="P33" i="5" s="1"/>
  <c r="P95" i="4"/>
  <c r="L8" i="3" l="1"/>
  <c r="P96" i="4"/>
  <c r="M2" i="3"/>
  <c r="M9" i="3" s="1"/>
  <c r="M10" i="3"/>
  <c r="O35" i="8"/>
  <c r="P71" i="4"/>
  <c r="P76" i="4" s="1"/>
  <c r="O28" i="5"/>
  <c r="O76" i="4"/>
  <c r="O98" i="4" s="1"/>
  <c r="P98" i="4" l="1"/>
  <c r="N8" i="3" s="1"/>
  <c r="O45" i="8"/>
  <c r="L52" i="2"/>
  <c r="P28" i="5"/>
  <c r="P31" i="5" s="1"/>
  <c r="P35" i="5" s="1"/>
  <c r="O31" i="5"/>
  <c r="O35" i="5" s="1"/>
  <c r="L2" i="3"/>
  <c r="O8" i="3"/>
  <c r="L9" i="3" l="1"/>
  <c r="L10" i="3" s="1"/>
  <c r="N2" i="3"/>
  <c r="N9" i="3" s="1"/>
  <c r="N10" i="3"/>
  <c r="O2" i="3" l="1"/>
  <c r="O9" i="3" s="1"/>
  <c r="O10" i="3" s="1"/>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<sst xmlns="http://schemas.openxmlformats.org/spreadsheetml/2006/main" count="554" uniqueCount="361">
  <si>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</si>
  <si>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</si>
  <si>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</si>
  <si>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</si>
  <si>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</si>
  <si>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</si>
  <si>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</si>
  <si>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</si>
  <si>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</si>
  <si>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</si>
  <si>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</si>
  <si>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</si>
  <si>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</si>
  <si>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</si>
  <si>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</si>
  <si>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</si>
  <si>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</si>
  <si>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</si>
  <si>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</si>
  <si>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</si>
  <si>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</si>
  <si>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</si>
  <si>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</si>
  <si>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</si>
  <si>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</si>
  <si>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</si>
  <si>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</si>
  <si>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</si>
  <si>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</si>
  <si>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</si>
  <si>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</si>
  <si>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</si>
  <si>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</si>
  <si>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</si>
  <si>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</si>
  <si>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</si>
  <si>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</si>
  <si>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</si>
  <si>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</si>
  <si>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</si>
  <si>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</si>
  <si>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</si>
  <si>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</si>
  <si>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</si>
  <si>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</si>
  <si>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</si>
  <si>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</si>
  <si>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</si>
  <si>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</si>
  <si>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</si>
  <si>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</si>
  <si>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</si>
  <si>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</si>
  <si>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</si>
  <si>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</si>
  <si>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</si>
  <si>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</si>
  <si>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</si>
  <si>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</si>
  <si>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</si>
  <si>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</si>
  <si>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</si>
  <si>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</si>
  <si>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</si>
  <si>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</si>
  <si>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</si>
  <si>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</si>
  <si>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</si>
  <si>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</si>
  <si>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</si>
  <si>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</si>
  <si>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</si>
  <si>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</si>
  <si>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</si>
  <si>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</si>
  <si>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</si>
  <si>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</si>
  <si>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</si>
  <si>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</si>
  <si>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</si>
  <si>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</si>
  <si>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</si>
  <si>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</si>
  <si>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</si>
  <si>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</si>
  <si>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</si>
  <si>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</si>
  <si>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</si>
  <si>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</si>
  <si>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</si>
  <si>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</si>
  <si>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</si>
  <si>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</si>
  <si>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</si>
  <si>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</si>
  <si>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</si>
  <si>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</si>
  <si>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</si>
  <si>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</si>
  <si>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</si>
  <si>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</si>
  <si>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</si>
  <si>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</si>
  <si>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</si>
  <si>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</si>
  <si>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</si>
  <si>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</si>
  <si>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</si>
  <si>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</si>
  <si>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</si>
  <si>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</si>
  <si>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</si>
  <si>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</si>
  <si>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</si>
  <si>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</si>
  <si>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</si>
  <si>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</si>
  <si>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</si>
  <si>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</si>
  <si>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</si>
  <si>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</si>
  <si>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</si>
  <si>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</si>
  <si>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</si>
  <si>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</si>
  <si>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</si>
  <si>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</si>
  <si>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</si>
  <si>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</si>
  <si>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</si>
  <si>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</si>
  <si>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</si>
  <si>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</si>
  <si>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</si>
  <si>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</si>
  <si>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</si>
  <si>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</si>
  <si>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</si>
  <si>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</si>
  <si>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</si>
  <si>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</si>
  <si>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</si>
  <si>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</si>
  <si>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</si>
  <si>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</si>
  <si>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</si>
  <si>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</si>
  <si>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</si>
  <si>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</si>
  <si>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</si>
  <si>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</si>
  <si>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</si>
  <si>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</si>
  <si>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</si>
  <si>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</si>
  <si>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</si>
  <si>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</si>
  <si>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</si>
  <si>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</si>
  <si>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</si>
  <si>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</si>
  <si>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</si>
  <si>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</si>
  <si>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</si>
  <si>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</si>
  <si>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</si>
  <si>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</si>
  <si>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</si>
  <si>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</si>
  <si>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</si>
  <si>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</si>
  <si>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</si>
  <si>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</si>
  <si>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</si>
  <si>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</si>
  <si>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</si>
  <si>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</si>
  <si>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</si>
  <si>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</si>
  <si>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</si>
  <si>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</si>
  <si>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</si>
  <si>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</si>
  <si>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</si>
  <si>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</si>
  <si>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</si>
  <si>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</si>
  <si>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</si>
  <si>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</si>
  <si>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</si>
  <si>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</si>
  <si>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</si>
  <si>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</si>
  <si>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</si>
  <si>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</si>
  <si>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</si>
  <si>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</si>
  <si>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</si>
  <si>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</si>
  <si>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</si>
  <si>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</si>
  <si>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</si>
  <si>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</si>
  <si>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</si>
  <si>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</si>
  <si>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</si>
  <si>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</si>
  <si>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</si>
  <si>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</si>
  <si>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</si>
  <si>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</si>
  <si>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</si>
  <si>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</si>
  <si>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</si>
  <si>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</si>
  <si>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</si>
  <si>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</si>
  <si>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</si>
  <si>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</si>
  <si>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</si>
  <si>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</si>
  <si>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</si>
  <si>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</si>
  <si>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</si>
  <si>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</si>
  <si>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</si>
  <si>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</si>
  <si>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</si>
  <si>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</si>
  <si>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</si>
  <si>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</si>
  <si>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</si>
  <si>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</si>
  <si>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</si>
  <si>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</si>
  <si>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</si>
  <si>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</si>
  <si>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</si>
  <si>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</si>
  <si>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</si>
  <si>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</si>
  <si>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</si>
  <si>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</si>
  <si>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</si>
  <si>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</si>
  <si>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</si>
  <si>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</si>
  <si>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</si>
  <si>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</si>
  <si>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</si>
  <si>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</si>
  <si>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</si>
  <si>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</si>
  <si>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</si>
  <si>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</si>
  <si>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</si>
  <si>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</si>
  <si>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</si>
  <si>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</si>
  <si>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</si>
  <si>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</si>
  <si>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</si>
  <si>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</si>
  <si>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</si>
  <si>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</si>
  <si>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</si>
  <si>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</si>
  <si>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</si>
  <si>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</si>
  <si>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</si>
  <si>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</si>
  <si>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</si>
  <si>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</si>
  <si>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</si>
  <si>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</si>
  <si>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</si>
  <si>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</si>
  <si>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</si>
  <si>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</si>
  <si>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</si>
  <si>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</si>
  <si>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</si>
  <si>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</si>
  <si>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</si>
  <si>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</si>
  <si>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</si>
  <si>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</si>
  <si>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</si>
  <si>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</si>
  <si>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</si>
  <si>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</si>
  <si>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</si>
  <si>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</si>
  <si>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</si>
  <si>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</si>
  <si>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</si>
  <si>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</si>
  <si>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</si>
  <si>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</si>
  <si>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</si>
  <si>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</si>
  <si>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</si>
  <si>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</si>
  <si>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</si>
  <si>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</si>
  <si>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</si>
  <si>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</si>
  <si>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</si>
  <si>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</si>
  <si>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</si>
  <si>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</si>
  <si>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</si>
  <si>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</si>
  <si>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</si>
  <si>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</si>
  <si>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</si>
  <si>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</si>
  <si>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</si>
  <si>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</si>
  <si>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</si>
  <si>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</si>
  <si>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</si>
  <si>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</si>
  <si>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</si>
  <si>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</si>
  <si>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</si>
  <si>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</si>
  <si>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</si>
  <si>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</si>
  <si>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</si>
  <si>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</si>
  <si>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</si>
  <si>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</si>
  <si>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</si>
  <si>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</si>
  <si>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</si>
  <si>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</si>
  <si>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</si>
  <si>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</si>
  <si>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</si>
  <si>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</si>
  <si>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</si>
  <si>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</si>
  <si>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</si>
  <si>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</si>
  <si>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</si>
  <si>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</si>
  <si>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</si>
  <si>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</si>
  <si>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</si>
  <si>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</si>
  <si>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</si>
  <si>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</si>
  <si>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</si>
  <si>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</si>
  <si>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</si>
  <si>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 xml:space="preserve">Power Fundamentals </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</si>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</sst>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7169" name="Line 1"/>
        <xdr:cNvSpPr>
          <a:spLocks noChangeShapeType="1"/>
        </xdr:cNvSpPr>
      </xdr:nvSpPr>
      <xdr:spPr bwMode="auto">
        <a:xfrm flipH="1" flipV="1">
          <a:off x="0" y="47625"/>
          <a:ext cx="11153775" cy="9525"/>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14</xdr:col>
      <xdr:colOff>628650</xdr:colOff>
      <xdr:row>3</xdr:row>
      <xdr:rowOff>28575</xdr:rowOff>
    </xdr:to>
    <xdr:sp macro="" textlink="">
      <xdr:nvSpPr>
        <xdr:cNvPr id="7170" name="Line 2"/>
        <xdr:cNvSpPr>
          <a:spLocks noChangeShapeType="1"/>
        </xdr:cNvSpPr>
      </xdr:nvSpPr>
      <xdr:spPr bwMode="auto">
        <a:xfrm flipH="1">
          <a:off x="7639050" y="838200"/>
          <a:ext cx="9401175"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47625</xdr:rowOff>
    </xdr:from>
    <xdr:to>
      <xdr:col>9</xdr:col>
      <xdr:colOff>190500</xdr:colOff>
      <xdr:row>0</xdr:row>
      <xdr:rowOff>57150</xdr:rowOff>
    </xdr:to>
    <xdr:sp macro="" textlink="">
      <xdr:nvSpPr>
        <xdr:cNvPr id="2088" name="Line 40"/>
        <xdr:cNvSpPr>
          <a:spLocks noChangeShapeType="1"/>
        </xdr:cNvSpPr>
      </xdr:nvSpPr>
      <xdr:spPr bwMode="auto">
        <a:xfrm flipH="1" flipV="1">
          <a:off x="0" y="47625"/>
          <a:ext cx="863917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2090" name="Line 42"/>
        <xdr:cNvSpPr>
          <a:spLocks noChangeShapeType="1"/>
        </xdr:cNvSpPr>
      </xdr:nvSpPr>
      <xdr:spPr bwMode="auto">
        <a:xfrm flipH="1">
          <a:off x="5981700" y="838200"/>
          <a:ext cx="818197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57150</xdr:rowOff>
    </xdr:from>
    <xdr:to>
      <xdr:col>9</xdr:col>
      <xdr:colOff>190500</xdr:colOff>
      <xdr:row>0</xdr:row>
      <xdr:rowOff>66675</xdr:rowOff>
    </xdr:to>
    <xdr:sp macro="" textlink="">
      <xdr:nvSpPr>
        <xdr:cNvPr id="5121" name="Line 1"/>
        <xdr:cNvSpPr>
          <a:spLocks noChangeShapeType="1"/>
        </xdr:cNvSpPr>
      </xdr:nvSpPr>
      <xdr:spPr bwMode="auto">
        <a:xfrm flipH="1" flipV="1">
          <a:off x="0" y="57150"/>
          <a:ext cx="6905625" cy="9525"/>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76200</xdr:colOff>
      <xdr:row>3</xdr:row>
      <xdr:rowOff>28575</xdr:rowOff>
    </xdr:from>
    <xdr:to>
      <xdr:col>15</xdr:col>
      <xdr:colOff>628650</xdr:colOff>
      <xdr:row>3</xdr:row>
      <xdr:rowOff>28575</xdr:rowOff>
    </xdr:to>
    <xdr:sp macro="" textlink="">
      <xdr:nvSpPr>
        <xdr:cNvPr id="5122" name="Line 2"/>
        <xdr:cNvSpPr>
          <a:spLocks noChangeShapeType="1"/>
        </xdr:cNvSpPr>
      </xdr:nvSpPr>
      <xdr:spPr bwMode="auto">
        <a:xfrm flipH="1">
          <a:off x="4762500" y="838200"/>
          <a:ext cx="6638925"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I20" sqref="I20"/>
    </sheetView>
  </sheetViews>
  <sheetFormatPr defaultRowHeight="12.75"/>
  <cols>
    <col min="1" max="1" width="33.33203125" style="1" customWidth="1"/>
    <col min="2" max="2" width="19.6640625" style="1" customWidth="1"/>
    <col min="3" max="14" width="19.83203125" style="1" customWidth="1"/>
    <col min="15" max="15" width="7.164062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75">
      <c r="A10" s="96"/>
      <c r="B10" s="97"/>
      <c r="C10" s="97"/>
      <c r="D10" s="97"/>
      <c r="E10" s="97"/>
      <c r="F10" s="97"/>
      <c r="G10" s="97"/>
      <c r="H10" s="97"/>
      <c r="I10" s="97"/>
      <c r="J10" s="97"/>
      <c r="K10" s="97"/>
      <c r="L10" s="97"/>
      <c r="M10" s="97"/>
      <c r="N10" s="261"/>
    </row>
    <row r="11" spans="1:14" s="29" customFormat="1" ht="15.75">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75">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75">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75">
      <c r="A14" s="30" t="s">
        <v>56</v>
      </c>
      <c r="B14" s="31"/>
      <c r="C14" s="185">
        <v>1</v>
      </c>
      <c r="D14" s="185">
        <v>1</v>
      </c>
      <c r="E14" s="185">
        <v>1</v>
      </c>
      <c r="F14" s="185">
        <v>1</v>
      </c>
      <c r="G14" s="185">
        <v>1</v>
      </c>
      <c r="H14" s="185">
        <v>1</v>
      </c>
      <c r="I14" s="185">
        <v>1</v>
      </c>
      <c r="J14" s="185">
        <v>1</v>
      </c>
      <c r="K14" s="185">
        <v>1</v>
      </c>
      <c r="L14" s="185">
        <v>1</v>
      </c>
      <c r="M14" s="185">
        <v>1</v>
      </c>
      <c r="N14" s="185">
        <v>1</v>
      </c>
    </row>
    <row r="15" spans="1:14" s="32" customFormat="1" ht="15.75">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75">
      <c r="A16" s="30" t="s">
        <v>138</v>
      </c>
      <c r="B16" s="31"/>
      <c r="C16" s="185">
        <v>5</v>
      </c>
      <c r="D16" s="185">
        <v>5</v>
      </c>
      <c r="E16" s="185">
        <v>5</v>
      </c>
      <c r="F16" s="185">
        <v>5</v>
      </c>
      <c r="G16" s="185">
        <v>5</v>
      </c>
      <c r="H16" s="185">
        <v>5</v>
      </c>
      <c r="I16" s="185">
        <v>5</v>
      </c>
      <c r="J16" s="185">
        <v>5</v>
      </c>
      <c r="K16" s="185">
        <v>5</v>
      </c>
      <c r="L16" s="185">
        <v>5</v>
      </c>
      <c r="M16" s="185">
        <v>5</v>
      </c>
      <c r="N16" s="185">
        <v>5</v>
      </c>
    </row>
    <row r="17" spans="1:14" s="32" customFormat="1" ht="15.75">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75">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75">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75">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75">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75">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75">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75">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75">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75">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75">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75">
      <c r="A28" s="186" t="s">
        <v>67</v>
      </c>
      <c r="B28" s="206" t="s">
        <v>299</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75">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75">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75">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75">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75">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75">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75">
      <c r="A35" s="199" t="s">
        <v>69</v>
      </c>
      <c r="B35" s="200" t="s">
        <v>156</v>
      </c>
      <c r="C35" s="200">
        <f t="shared" ref="C35:N35" si="2">C28+C34</f>
        <v>10</v>
      </c>
      <c r="D35" s="200">
        <f t="shared" si="2"/>
        <v>10</v>
      </c>
      <c r="E35" s="200">
        <f t="shared" si="2"/>
        <v>10</v>
      </c>
      <c r="F35" s="200">
        <f t="shared" si="2"/>
        <v>10</v>
      </c>
      <c r="G35" s="200">
        <f t="shared" si="2"/>
        <v>10</v>
      </c>
      <c r="H35" s="200">
        <f t="shared" si="2"/>
        <v>10</v>
      </c>
      <c r="I35" s="200">
        <f t="shared" si="2"/>
        <v>10</v>
      </c>
      <c r="J35" s="200">
        <f t="shared" si="2"/>
        <v>10</v>
      </c>
      <c r="K35" s="200">
        <f t="shared" si="2"/>
        <v>10</v>
      </c>
      <c r="L35" s="200">
        <f t="shared" si="2"/>
        <v>10</v>
      </c>
      <c r="M35" s="200">
        <f t="shared" si="2"/>
        <v>10</v>
      </c>
      <c r="N35" s="201">
        <f t="shared" si="2"/>
        <v>10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75">
      <c r="A41" s="36" t="s">
        <v>166</v>
      </c>
      <c r="B41" s="126"/>
      <c r="C41" s="126"/>
      <c r="D41" s="130" t="s">
        <v>167</v>
      </c>
      <c r="E41" s="126"/>
      <c r="F41" s="126"/>
      <c r="G41" s="126"/>
      <c r="H41" s="126"/>
      <c r="I41" s="126"/>
      <c r="J41" s="126"/>
      <c r="K41" s="126"/>
      <c r="L41" s="126"/>
      <c r="M41" s="126"/>
      <c r="N41" s="126"/>
    </row>
    <row r="42" spans="1:14" s="32" customFormat="1" ht="15.75">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75">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75">
      <c r="A44" s="30" t="s">
        <v>56</v>
      </c>
      <c r="B44" s="31">
        <f>140000/12</f>
        <v>11666.666666666666</v>
      </c>
      <c r="C44" s="31">
        <f>$B$44*C14</f>
        <v>11666.666666666666</v>
      </c>
      <c r="D44" s="31">
        <f>$B$44*D14*1.075</f>
        <v>12541.666666666666</v>
      </c>
      <c r="E44" s="31">
        <f t="shared" ref="E44:N44" si="5">$B$44*E14*1.075</f>
        <v>12541.666666666666</v>
      </c>
      <c r="F44" s="31">
        <f t="shared" si="5"/>
        <v>12541.666666666666</v>
      </c>
      <c r="G44" s="31">
        <f t="shared" si="5"/>
        <v>12541.666666666666</v>
      </c>
      <c r="H44" s="31">
        <f t="shared" si="5"/>
        <v>12541.666666666666</v>
      </c>
      <c r="I44" s="31">
        <f t="shared" si="5"/>
        <v>12541.666666666666</v>
      </c>
      <c r="J44" s="31">
        <f t="shared" si="5"/>
        <v>12541.666666666666</v>
      </c>
      <c r="K44" s="31">
        <f t="shared" si="5"/>
        <v>12541.666666666666</v>
      </c>
      <c r="L44" s="31">
        <f t="shared" si="5"/>
        <v>12541.666666666666</v>
      </c>
      <c r="M44" s="31">
        <f t="shared" si="5"/>
        <v>12541.666666666666</v>
      </c>
      <c r="N44" s="31">
        <f t="shared" si="5"/>
        <v>12541.666666666666</v>
      </c>
    </row>
    <row r="45" spans="1:14" s="32" customFormat="1" ht="15.75">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75">
      <c r="A46" s="30" t="s">
        <v>138</v>
      </c>
      <c r="B46" s="31">
        <f>85000/12</f>
        <v>7083.333333333333</v>
      </c>
      <c r="C46" s="31">
        <f>$B$46*C16</f>
        <v>35416.666666666664</v>
      </c>
      <c r="D46" s="31">
        <f>$B$46*D16*1.075</f>
        <v>38072.916666666664</v>
      </c>
      <c r="E46" s="31">
        <f t="shared" ref="E46:N46" si="7">$B$46*E16*1.075</f>
        <v>38072.916666666664</v>
      </c>
      <c r="F46" s="31">
        <f t="shared" si="7"/>
        <v>38072.916666666664</v>
      </c>
      <c r="G46" s="31">
        <f t="shared" si="7"/>
        <v>38072.916666666664</v>
      </c>
      <c r="H46" s="31">
        <f t="shared" si="7"/>
        <v>38072.916666666664</v>
      </c>
      <c r="I46" s="31">
        <f t="shared" si="7"/>
        <v>38072.916666666664</v>
      </c>
      <c r="J46" s="31">
        <f t="shared" si="7"/>
        <v>38072.916666666664</v>
      </c>
      <c r="K46" s="31">
        <f t="shared" si="7"/>
        <v>38072.916666666664</v>
      </c>
      <c r="L46" s="31">
        <f t="shared" si="7"/>
        <v>38072.916666666664</v>
      </c>
      <c r="M46" s="31">
        <f t="shared" si="7"/>
        <v>38072.916666666664</v>
      </c>
      <c r="N46" s="31">
        <f t="shared" si="7"/>
        <v>38072.916666666664</v>
      </c>
    </row>
    <row r="47" spans="1:14" s="32" customFormat="1" ht="15.75">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75">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75">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75">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75">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75">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75">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75">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75">
      <c r="A58" s="186" t="s">
        <v>162</v>
      </c>
      <c r="B58" s="187"/>
      <c r="C58" s="188">
        <f t="shared" ref="C58:N58" si="16">SUM(C42:C57)</f>
        <v>67916.666666666657</v>
      </c>
      <c r="D58" s="188">
        <f t="shared" si="16"/>
        <v>73010.416666666657</v>
      </c>
      <c r="E58" s="188">
        <f t="shared" si="16"/>
        <v>73010.416666666657</v>
      </c>
      <c r="F58" s="188">
        <f t="shared" si="16"/>
        <v>73010.416666666657</v>
      </c>
      <c r="G58" s="188">
        <f t="shared" si="16"/>
        <v>73010.416666666657</v>
      </c>
      <c r="H58" s="188">
        <f t="shared" si="16"/>
        <v>73010.416666666657</v>
      </c>
      <c r="I58" s="188">
        <f t="shared" si="16"/>
        <v>73010.416666666657</v>
      </c>
      <c r="J58" s="188">
        <f t="shared" si="16"/>
        <v>73010.416666666657</v>
      </c>
      <c r="K58" s="188">
        <f t="shared" si="16"/>
        <v>73010.416666666657</v>
      </c>
      <c r="L58" s="188">
        <f t="shared" si="16"/>
        <v>73010.416666666657</v>
      </c>
      <c r="M58" s="188">
        <f t="shared" si="16"/>
        <v>73010.416666666657</v>
      </c>
      <c r="N58" s="188">
        <f t="shared" si="16"/>
        <v>73010.416666666657</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75">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75">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75">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75">
      <c r="A72" s="193" t="s">
        <v>163</v>
      </c>
      <c r="B72" s="194"/>
      <c r="C72" s="195">
        <f>C58+C64</f>
        <v>67916.666666666657</v>
      </c>
      <c r="D72" s="195">
        <f>D58+D64+D64</f>
        <v>73010.416666666657</v>
      </c>
      <c r="E72" s="195">
        <f t="shared" ref="E72:N72" si="26">E58+E64</f>
        <v>73010.416666666657</v>
      </c>
      <c r="F72" s="195">
        <f t="shared" si="26"/>
        <v>73010.416666666657</v>
      </c>
      <c r="G72" s="195">
        <f t="shared" si="26"/>
        <v>73010.416666666657</v>
      </c>
      <c r="H72" s="195">
        <f t="shared" si="26"/>
        <v>73010.416666666657</v>
      </c>
      <c r="I72" s="195">
        <f t="shared" si="26"/>
        <v>73010.416666666657</v>
      </c>
      <c r="J72" s="195">
        <f t="shared" si="26"/>
        <v>73010.416666666657</v>
      </c>
      <c r="K72" s="195">
        <f t="shared" si="26"/>
        <v>73010.416666666657</v>
      </c>
      <c r="L72" s="195">
        <f t="shared" si="26"/>
        <v>73010.416666666657</v>
      </c>
      <c r="M72" s="195">
        <f t="shared" si="26"/>
        <v>73010.416666666657</v>
      </c>
      <c r="N72" s="195">
        <f t="shared" si="26"/>
        <v>73010.416666666657</v>
      </c>
    </row>
    <row r="74" spans="1:14">
      <c r="B74" s="1" t="s">
        <v>168</v>
      </c>
      <c r="D74" s="129" t="s">
        <v>165</v>
      </c>
    </row>
    <row r="75" spans="1:14">
      <c r="D75" s="127" t="s">
        <v>156</v>
      </c>
    </row>
    <row r="76" spans="1:14" ht="13.5">
      <c r="A76" s="10" t="str">
        <f ca="1">CELL("filename")</f>
        <v>C:\Users\Felienne\Enron\EnronSpreadsheets\[stacey_white__39003__Power Fundamentals 2002 Plan Expense.xls]Detail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2.75"/>
  <cols>
    <col min="1" max="1" width="10.6640625" style="82" customWidth="1"/>
    <col min="2" max="2" width="27.83203125" style="82" customWidth="1"/>
    <col min="3" max="3" width="11.5" style="82" customWidth="1"/>
    <col min="4" max="4" width="5.83203125" style="82" customWidth="1"/>
    <col min="5" max="5" width="7.5" style="82" customWidth="1"/>
    <col min="6" max="6" width="10.6640625" style="82" customWidth="1"/>
    <col min="7" max="7" width="8.1640625" style="82" customWidth="1"/>
    <col min="8" max="8" width="15" style="82" customWidth="1"/>
    <col min="9" max="9" width="10.6640625" style="82" customWidth="1"/>
    <col min="10" max="10" width="53" style="82" bestFit="1" customWidth="1"/>
    <col min="11" max="16384" width="10.6640625" style="82"/>
  </cols>
  <sheetData>
    <row r="1" spans="1:11" ht="18.75">
      <c r="B1" s="83"/>
      <c r="C1" s="83"/>
      <c r="D1" s="83"/>
      <c r="E1" s="84" t="s">
        <v>132</v>
      </c>
      <c r="G1" s="83"/>
      <c r="H1" s="83"/>
      <c r="I1" s="83"/>
      <c r="J1" s="83"/>
      <c r="K1" s="85"/>
    </row>
    <row r="2" spans="1:11" ht="18.75">
      <c r="B2" s="83"/>
      <c r="C2" s="83"/>
      <c r="D2" s="83"/>
      <c r="E2" s="84" t="s">
        <v>136</v>
      </c>
      <c r="G2" s="83"/>
      <c r="H2" s="83"/>
      <c r="I2" s="83"/>
      <c r="J2" s="83"/>
      <c r="K2" s="85"/>
    </row>
    <row r="3" spans="1:11" ht="15.75">
      <c r="B3" s="83"/>
      <c r="C3" s="83"/>
      <c r="D3" s="83"/>
      <c r="E3" s="83" t="str">
        <f>'Detail Expenses'!P3</f>
        <v>TEAM NAME</v>
      </c>
      <c r="G3" s="83"/>
      <c r="H3" s="83"/>
      <c r="I3" s="83"/>
      <c r="J3" s="83"/>
      <c r="K3" s="85"/>
    </row>
    <row r="4" spans="1:11" ht="15.75">
      <c r="A4" s="170" t="s">
        <v>280</v>
      </c>
      <c r="B4" s="83"/>
      <c r="C4" s="83"/>
      <c r="D4" s="83"/>
      <c r="E4" s="83"/>
      <c r="G4" s="83"/>
      <c r="H4" s="83"/>
      <c r="I4" s="329"/>
      <c r="J4" s="330" t="s">
        <v>312</v>
      </c>
      <c r="K4" s="85"/>
    </row>
    <row r="5" spans="1:11">
      <c r="A5" s="52"/>
      <c r="B5" s="53"/>
      <c r="C5" s="41"/>
      <c r="D5" s="124"/>
      <c r="E5" s="85"/>
      <c r="G5" s="85"/>
      <c r="H5" s="85"/>
      <c r="I5" s="85"/>
      <c r="J5" s="85"/>
      <c r="K5" s="85"/>
    </row>
    <row r="6" spans="1:11" ht="13.5" thickBot="1">
      <c r="A6" s="52" t="s">
        <v>154</v>
      </c>
      <c r="B6" s="53"/>
      <c r="C6" s="136"/>
      <c r="D6" s="124"/>
      <c r="E6" s="85"/>
      <c r="G6" s="86"/>
      <c r="H6" s="86"/>
      <c r="I6" s="86"/>
      <c r="J6" s="86"/>
      <c r="K6" s="85"/>
    </row>
    <row r="7" spans="1:11" ht="13.5" thickBot="1">
      <c r="A7" s="21" t="s">
        <v>155</v>
      </c>
      <c r="B7" s="26"/>
      <c r="C7" s="137"/>
      <c r="D7" s="124"/>
      <c r="E7" s="85"/>
      <c r="F7" s="87"/>
      <c r="G7" s="86"/>
      <c r="H7" s="86"/>
      <c r="I7" s="86"/>
      <c r="J7" s="86"/>
      <c r="K7" s="85"/>
    </row>
    <row r="8" spans="1:11">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75">
      <c r="A11" s="320" t="s">
        <v>307</v>
      </c>
      <c r="B11" s="315"/>
      <c r="C11" s="315"/>
      <c r="D11" s="315"/>
      <c r="E11" s="315"/>
      <c r="F11" s="315"/>
      <c r="G11" s="315"/>
      <c r="H11" s="315"/>
      <c r="I11" s="315"/>
      <c r="J11" s="316"/>
      <c r="K11"/>
    </row>
    <row r="12" spans="1:11">
      <c r="A12" s="39" t="s">
        <v>80</v>
      </c>
      <c r="B12" s="64" t="s">
        <v>81</v>
      </c>
      <c r="C12" s="117"/>
      <c r="D12" s="117"/>
      <c r="E12" s="117"/>
      <c r="F12" s="328">
        <f>[1]Assumptions!F12*SUM(Headcount!$C$35:$N$35)/12</f>
        <v>0</v>
      </c>
      <c r="G12" s="117"/>
      <c r="H12" s="74">
        <f>F12*12</f>
        <v>0</v>
      </c>
      <c r="I12" s="117"/>
      <c r="J12" s="227"/>
      <c r="K12"/>
    </row>
    <row r="13" spans="1:11">
      <c r="A13" s="66" t="s">
        <v>27</v>
      </c>
      <c r="B13" s="8" t="s">
        <v>9</v>
      </c>
      <c r="C13" s="117"/>
      <c r="D13" s="117"/>
      <c r="E13" s="117"/>
      <c r="F13" s="328">
        <f>[1]Assumptions!F13*SUM(Headcount!$C$35:$N$35)/12</f>
        <v>1800</v>
      </c>
      <c r="G13" s="117"/>
      <c r="H13" s="74">
        <f t="shared" ref="H13:H51" si="0">F13*12</f>
        <v>21600</v>
      </c>
      <c r="I13" s="117"/>
      <c r="J13" s="227"/>
      <c r="K13"/>
    </row>
    <row r="14" spans="1:11">
      <c r="A14" s="39" t="s">
        <v>28</v>
      </c>
      <c r="B14" s="8" t="s">
        <v>10</v>
      </c>
      <c r="C14" s="117"/>
      <c r="D14" s="117"/>
      <c r="E14" s="117"/>
      <c r="F14" s="328">
        <f>[1]Assumptions!F14*SUM(Headcount!$C$35:$N$35)/12</f>
        <v>0</v>
      </c>
      <c r="G14" s="117"/>
      <c r="H14" s="74">
        <f t="shared" si="0"/>
        <v>0</v>
      </c>
      <c r="I14" s="117"/>
      <c r="J14" s="227"/>
      <c r="K14"/>
    </row>
    <row r="15" spans="1:11">
      <c r="A15" s="39" t="s">
        <v>23</v>
      </c>
      <c r="B15" s="8" t="s">
        <v>8</v>
      </c>
      <c r="C15" s="117"/>
      <c r="D15" s="117"/>
      <c r="E15" s="117"/>
      <c r="F15" s="328">
        <f>[1]Assumptions!F15*SUM(Headcount!$C$35:$N$35)/12</f>
        <v>50</v>
      </c>
      <c r="G15" s="117"/>
      <c r="H15" s="74">
        <f>Headcount!C35*200</f>
        <v>2000</v>
      </c>
      <c r="I15" s="117"/>
      <c r="J15" s="227" t="s">
        <v>156</v>
      </c>
      <c r="K15"/>
    </row>
    <row r="16" spans="1:11">
      <c r="A16" s="66" t="s">
        <v>36</v>
      </c>
      <c r="B16" s="8" t="s">
        <v>82</v>
      </c>
      <c r="C16" s="117"/>
      <c r="D16" s="117"/>
      <c r="E16" s="117"/>
      <c r="F16" s="328">
        <f>[1]Assumptions!F16*SUM(Headcount!$C$35:$N$35)/12</f>
        <v>80</v>
      </c>
      <c r="G16" s="117"/>
      <c r="H16" s="74">
        <f t="shared" si="0"/>
        <v>960</v>
      </c>
      <c r="I16" s="117"/>
      <c r="J16" s="227"/>
      <c r="K16"/>
    </row>
    <row r="17" spans="1:11">
      <c r="A17" s="39" t="s">
        <v>24</v>
      </c>
      <c r="B17" s="8" t="s">
        <v>7</v>
      </c>
      <c r="C17" s="117"/>
      <c r="D17" s="117"/>
      <c r="E17" s="117"/>
      <c r="F17" s="328">
        <f>[1]Assumptions!F17*SUM(Headcount!$C$35:$N$35)/12</f>
        <v>50</v>
      </c>
      <c r="G17" s="117"/>
      <c r="H17" s="74">
        <f t="shared" si="0"/>
        <v>600</v>
      </c>
      <c r="I17" s="117"/>
      <c r="J17" s="227"/>
      <c r="K17"/>
    </row>
    <row r="18" spans="1:11">
      <c r="A18" s="66" t="s">
        <v>26</v>
      </c>
      <c r="B18" s="8" t="s">
        <v>208</v>
      </c>
      <c r="C18" s="117"/>
      <c r="D18" s="117"/>
      <c r="E18" s="117"/>
      <c r="F18" s="328">
        <f>[1]Assumptions!F18*SUM(Headcount!$C$35:$N$35)/12</f>
        <v>1500</v>
      </c>
      <c r="G18" s="117"/>
      <c r="H18" s="74">
        <f>F18*12</f>
        <v>18000</v>
      </c>
      <c r="I18" s="117"/>
      <c r="J18" s="227"/>
      <c r="K18"/>
    </row>
    <row r="19" spans="1:11">
      <c r="A19" s="66" t="s">
        <v>206</v>
      </c>
      <c r="B19" s="8" t="s">
        <v>207</v>
      </c>
      <c r="C19" s="117"/>
      <c r="D19" s="117"/>
      <c r="E19" s="117"/>
      <c r="F19" s="328">
        <f>[1]Assumptions!F19*SUM(Headcount!$C$35:$N$35)/12</f>
        <v>600</v>
      </c>
      <c r="G19" s="117"/>
      <c r="H19" s="73">
        <f t="shared" si="0"/>
        <v>7200</v>
      </c>
      <c r="I19" s="117"/>
      <c r="J19" s="227"/>
      <c r="K19"/>
    </row>
    <row r="20" spans="1:11">
      <c r="A20" s="39"/>
      <c r="B20" s="27" t="s">
        <v>11</v>
      </c>
      <c r="C20" s="117"/>
      <c r="D20" s="117"/>
      <c r="E20" s="117"/>
      <c r="F20" s="103">
        <f>SUM(F12:F19)</f>
        <v>4080</v>
      </c>
      <c r="G20" s="118"/>
      <c r="H20" s="103">
        <f>SUM(H12:H19)</f>
        <v>50360</v>
      </c>
      <c r="I20" s="117"/>
      <c r="J20" s="227"/>
      <c r="K20"/>
    </row>
    <row r="21" spans="1:11" s="132" customFormat="1">
      <c r="A21" s="119" t="s">
        <v>25</v>
      </c>
      <c r="B21" s="42" t="s">
        <v>83</v>
      </c>
      <c r="C21" s="134"/>
      <c r="D21" s="134"/>
      <c r="E21" s="134"/>
      <c r="F21" s="328">
        <f>[1]Assumptions!F21*SUM(Headcount!$C$35:$N$35)/12</f>
        <v>570</v>
      </c>
      <c r="G21" s="134"/>
      <c r="H21" s="133">
        <f t="shared" si="0"/>
        <v>6840</v>
      </c>
      <c r="I21" s="134"/>
      <c r="J21" s="317"/>
      <c r="K21" s="131"/>
    </row>
    <row r="22" spans="1:11" s="132" customFormat="1">
      <c r="A22" s="119" t="s">
        <v>42</v>
      </c>
      <c r="B22" s="27" t="s">
        <v>157</v>
      </c>
      <c r="C22" s="134"/>
      <c r="D22" s="134"/>
      <c r="E22" s="134"/>
      <c r="F22" s="328">
        <f>[1]Assumptions!F22*SUM(Headcount!$C$35:$N$35)/12</f>
        <v>285.71428571428572</v>
      </c>
      <c r="G22" s="134"/>
      <c r="H22" s="133">
        <f t="shared" si="0"/>
        <v>3428.5714285714284</v>
      </c>
      <c r="I22" s="134"/>
      <c r="J22" s="317"/>
      <c r="K22" s="131"/>
    </row>
    <row r="23" spans="1:11" s="132" customFormat="1">
      <c r="A23" s="119" t="s">
        <v>77</v>
      </c>
      <c r="B23" s="42" t="s">
        <v>91</v>
      </c>
      <c r="C23" s="134"/>
      <c r="D23" s="134"/>
      <c r="E23" s="134"/>
      <c r="F23" s="328">
        <f>[1]Assumptions!F23*SUM(Headcount!$C$35:$N$35)/12</f>
        <v>0</v>
      </c>
      <c r="G23" s="134"/>
      <c r="H23" s="133">
        <f t="shared" si="0"/>
        <v>0</v>
      </c>
      <c r="I23" s="134"/>
      <c r="J23" s="317" t="s">
        <v>355</v>
      </c>
      <c r="K23" s="131"/>
    </row>
    <row r="24" spans="1:11" s="132" customFormat="1">
      <c r="A24" s="119" t="s">
        <v>30</v>
      </c>
      <c r="B24" s="42" t="s">
        <v>92</v>
      </c>
      <c r="C24" s="134"/>
      <c r="D24" s="134"/>
      <c r="E24" s="134"/>
      <c r="F24" s="328">
        <f>[1]Assumptions!F24*SUM(Headcount!$C$35:$N$35)/12</f>
        <v>0</v>
      </c>
      <c r="G24" s="134"/>
      <c r="H24" s="133">
        <f t="shared" si="0"/>
        <v>0</v>
      </c>
      <c r="I24" s="134"/>
      <c r="J24" s="317"/>
      <c r="K24" s="131"/>
    </row>
    <row r="25" spans="1:11">
      <c r="A25" s="39" t="s">
        <v>34</v>
      </c>
      <c r="B25" s="8" t="s">
        <v>88</v>
      </c>
      <c r="C25" s="117"/>
      <c r="D25" s="117"/>
      <c r="E25" s="117"/>
      <c r="F25" s="328">
        <f>[1]Assumptions!F25*SUM(Headcount!$C$35:$N$35)/12</f>
        <v>170</v>
      </c>
      <c r="G25" s="117"/>
      <c r="H25" s="74">
        <f t="shared" si="0"/>
        <v>2040</v>
      </c>
      <c r="I25" s="117"/>
      <c r="J25" s="227"/>
      <c r="K25"/>
    </row>
    <row r="26" spans="1:11">
      <c r="A26" s="39" t="s">
        <v>32</v>
      </c>
      <c r="B26" s="8" t="s">
        <v>89</v>
      </c>
      <c r="C26" s="117"/>
      <c r="D26" s="117"/>
      <c r="E26" s="117"/>
      <c r="F26" s="328">
        <f>[1]Assumptions!F26*SUM(Headcount!$C$35:$N$35)/12</f>
        <v>60</v>
      </c>
      <c r="G26" s="117"/>
      <c r="H26" s="74">
        <f t="shared" si="0"/>
        <v>720</v>
      </c>
      <c r="I26" s="117"/>
      <c r="J26" s="227"/>
      <c r="K26"/>
    </row>
    <row r="27" spans="1:11">
      <c r="A27" s="39" t="s">
        <v>84</v>
      </c>
      <c r="B27" s="64" t="s">
        <v>85</v>
      </c>
      <c r="C27" s="117"/>
      <c r="D27" s="117"/>
      <c r="E27" s="117"/>
      <c r="F27" s="328">
        <f>[1]Assumptions!F27*SUM(Headcount!$C$35:$N$35)/12</f>
        <v>0</v>
      </c>
      <c r="G27" s="117"/>
      <c r="H27" s="74">
        <f t="shared" si="0"/>
        <v>0</v>
      </c>
      <c r="I27" s="117"/>
      <c r="J27" s="227"/>
      <c r="K27"/>
    </row>
    <row r="28" spans="1:11">
      <c r="A28" s="39" t="s">
        <v>86</v>
      </c>
      <c r="B28" s="64" t="s">
        <v>87</v>
      </c>
      <c r="C28" s="117"/>
      <c r="D28" s="117"/>
      <c r="E28" s="117"/>
      <c r="F28" s="328">
        <f>[1]Assumptions!F28*SUM(Headcount!$C$35:$N$35)/12</f>
        <v>0</v>
      </c>
      <c r="G28" s="117"/>
      <c r="H28" s="74">
        <f t="shared" si="0"/>
        <v>0</v>
      </c>
      <c r="I28" s="117"/>
      <c r="J28" s="227"/>
      <c r="K28"/>
    </row>
    <row r="29" spans="1:11">
      <c r="A29" s="39" t="s">
        <v>33</v>
      </c>
      <c r="B29" s="8" t="s">
        <v>90</v>
      </c>
      <c r="C29" s="117"/>
      <c r="D29" s="117"/>
      <c r="E29" s="117"/>
      <c r="F29" s="328">
        <f>[1]Assumptions!F29*SUM(Headcount!$C$35:$N$35)/12</f>
        <v>50</v>
      </c>
      <c r="G29" s="117"/>
      <c r="H29" s="73">
        <f t="shared" si="0"/>
        <v>600</v>
      </c>
      <c r="I29" s="117"/>
      <c r="J29" s="227"/>
      <c r="K29"/>
    </row>
    <row r="30" spans="1:11">
      <c r="A30" s="39"/>
      <c r="B30" s="27" t="s">
        <v>78</v>
      </c>
      <c r="C30" s="117"/>
      <c r="D30" s="117"/>
      <c r="E30" s="117"/>
      <c r="F30" s="103">
        <f>SUM(F25:F29)</f>
        <v>280</v>
      </c>
      <c r="G30" s="118"/>
      <c r="H30" s="103">
        <f>SUM(H25:H29)</f>
        <v>3360</v>
      </c>
      <c r="I30" s="117"/>
      <c r="J30" s="227"/>
      <c r="K30"/>
    </row>
    <row r="31" spans="1:11" s="132" customFormat="1">
      <c r="A31" s="119" t="s">
        <v>35</v>
      </c>
      <c r="B31" s="40" t="s">
        <v>93</v>
      </c>
      <c r="C31" s="134"/>
      <c r="D31" s="134"/>
      <c r="E31" s="134"/>
      <c r="F31" s="328">
        <f>[1]Assumptions!F31*SUM(Headcount!$C$35:$N$35)/12</f>
        <v>0</v>
      </c>
      <c r="G31" s="134"/>
      <c r="H31" s="133">
        <f t="shared" si="0"/>
        <v>0</v>
      </c>
      <c r="I31" s="134"/>
      <c r="J31" s="317"/>
      <c r="K31" s="131"/>
    </row>
    <row r="32" spans="1:11" s="132" customFormat="1">
      <c r="A32" s="119" t="s">
        <v>37</v>
      </c>
      <c r="B32" s="27" t="s">
        <v>12</v>
      </c>
      <c r="C32" s="134"/>
      <c r="D32" s="134"/>
      <c r="E32" s="134"/>
      <c r="F32" s="328">
        <f>[1]Assumptions!F32*SUM(Headcount!$C$35:$N$35)/12</f>
        <v>0</v>
      </c>
      <c r="G32" s="134"/>
      <c r="H32" s="133">
        <f t="shared" si="0"/>
        <v>0</v>
      </c>
      <c r="I32" s="134"/>
      <c r="J32" s="317"/>
      <c r="K32" s="131"/>
    </row>
    <row r="33" spans="1:11">
      <c r="A33" s="39" t="s">
        <v>39</v>
      </c>
      <c r="B33" s="8" t="s">
        <v>175</v>
      </c>
      <c r="C33" s="117"/>
      <c r="D33" s="117"/>
      <c r="E33" s="117"/>
      <c r="F33" s="328">
        <f>[1]Assumptions!F33*SUM(Headcount!$C$35:$N$35)/12</f>
        <v>80</v>
      </c>
      <c r="G33" s="117"/>
      <c r="H33" s="74">
        <f t="shared" si="0"/>
        <v>960</v>
      </c>
      <c r="I33" s="117"/>
      <c r="J33" s="227"/>
      <c r="K33"/>
    </row>
    <row r="34" spans="1:11">
      <c r="A34" s="39" t="s">
        <v>38</v>
      </c>
      <c r="B34" s="8" t="s">
        <v>108</v>
      </c>
      <c r="C34" s="117"/>
      <c r="D34" s="117"/>
      <c r="E34" s="117"/>
      <c r="F34" s="328">
        <f>[1]Assumptions!F34*SUM(Headcount!$C$35:$N$35)/12</f>
        <v>80</v>
      </c>
      <c r="G34" s="117"/>
      <c r="H34" s="73">
        <f t="shared" si="0"/>
        <v>960</v>
      </c>
      <c r="I34" s="117"/>
      <c r="J34" s="227"/>
      <c r="K34"/>
    </row>
    <row r="35" spans="1:11">
      <c r="A35" s="39"/>
      <c r="B35" s="27" t="s">
        <v>13</v>
      </c>
      <c r="C35" s="117"/>
      <c r="D35" s="117"/>
      <c r="E35" s="117"/>
      <c r="F35" s="103">
        <f>SUM(F33:F34)</f>
        <v>160</v>
      </c>
      <c r="G35" s="118"/>
      <c r="H35" s="103">
        <f>SUM(H33:H34)</f>
        <v>1920</v>
      </c>
      <c r="I35" s="117"/>
      <c r="J35" s="227"/>
      <c r="K35"/>
    </row>
    <row r="36" spans="1:11">
      <c r="A36" s="39" t="s">
        <v>40</v>
      </c>
      <c r="B36" s="42" t="s">
        <v>159</v>
      </c>
      <c r="C36" s="117"/>
      <c r="D36" s="117"/>
      <c r="E36" s="117"/>
      <c r="F36" s="360">
        <f>('Project Assumption WS'!H8+'Project Assumption WS'!I8)/12</f>
        <v>0</v>
      </c>
      <c r="G36" s="118"/>
      <c r="H36" s="103">
        <f t="shared" si="0"/>
        <v>0</v>
      </c>
      <c r="I36" s="117"/>
      <c r="J36" s="227" t="s">
        <v>354</v>
      </c>
      <c r="K36"/>
    </row>
    <row r="37" spans="1:11">
      <c r="A37" s="39" t="s">
        <v>41</v>
      </c>
      <c r="B37" s="42" t="s">
        <v>14</v>
      </c>
      <c r="C37" s="117"/>
      <c r="D37" s="117"/>
      <c r="E37" s="117"/>
      <c r="F37" s="328">
        <f>[1]Assumptions!F37*SUM(Headcount!$C$35:$N$35)/12</f>
        <v>0</v>
      </c>
      <c r="G37" s="118"/>
      <c r="H37" s="103">
        <f t="shared" si="0"/>
        <v>0</v>
      </c>
      <c r="I37" s="117"/>
      <c r="J37" s="227"/>
      <c r="K37"/>
    </row>
    <row r="38" spans="1:11">
      <c r="A38" s="39" t="s">
        <v>43</v>
      </c>
      <c r="B38" s="42" t="s">
        <v>94</v>
      </c>
      <c r="C38" s="117"/>
      <c r="D38" s="117"/>
      <c r="E38" s="117"/>
      <c r="F38" s="328">
        <f>[1]Assumptions!F38*SUM(Headcount!$C$35:$N$35)/12</f>
        <v>5000</v>
      </c>
      <c r="G38" s="118"/>
      <c r="H38" s="103">
        <f t="shared" si="0"/>
        <v>60000</v>
      </c>
      <c r="I38" s="117"/>
      <c r="J38" s="227" t="s">
        <v>285</v>
      </c>
      <c r="K38"/>
    </row>
    <row r="39" spans="1:11">
      <c r="A39" s="39" t="s">
        <v>170</v>
      </c>
      <c r="B39" s="42" t="s">
        <v>169</v>
      </c>
      <c r="C39" s="117"/>
      <c r="D39" s="117"/>
      <c r="E39" s="117"/>
      <c r="F39" s="328">
        <f>[1]Assumptions!F39*SUM(Headcount!$C$35:$N$35)/12</f>
        <v>0</v>
      </c>
      <c r="G39" s="118"/>
      <c r="H39" s="103">
        <f t="shared" si="0"/>
        <v>0</v>
      </c>
      <c r="I39" s="117"/>
      <c r="J39" s="317" t="s">
        <v>355</v>
      </c>
      <c r="K39"/>
    </row>
    <row r="40" spans="1:11">
      <c r="A40" s="39" t="s">
        <v>95</v>
      </c>
      <c r="B40" s="8" t="s">
        <v>96</v>
      </c>
      <c r="C40" s="117"/>
      <c r="D40" s="117"/>
      <c r="E40" s="117"/>
      <c r="F40" s="328">
        <f>[1]Assumptions!F40*SUM(Headcount!$C$35:$N$35)/12</f>
        <v>0</v>
      </c>
      <c r="G40" s="117"/>
      <c r="H40" s="74">
        <f t="shared" si="0"/>
        <v>0</v>
      </c>
      <c r="I40" s="117"/>
      <c r="J40" s="227"/>
      <c r="K40"/>
    </row>
    <row r="41" spans="1:11">
      <c r="A41" s="39" t="s">
        <v>29</v>
      </c>
      <c r="B41" s="8" t="s">
        <v>97</v>
      </c>
      <c r="C41" s="117"/>
      <c r="D41" s="117"/>
      <c r="E41" s="117"/>
      <c r="F41" s="328">
        <f>[1]Assumptions!F41*SUM(Headcount!$C$35:$N$35)/12</f>
        <v>0</v>
      </c>
      <c r="G41" s="117"/>
      <c r="H41" s="74">
        <f t="shared" si="0"/>
        <v>0</v>
      </c>
      <c r="I41" s="117"/>
      <c r="J41" s="227"/>
      <c r="K41"/>
    </row>
    <row r="42" spans="1:11">
      <c r="A42" s="39" t="s">
        <v>105</v>
      </c>
      <c r="B42" s="8" t="s">
        <v>106</v>
      </c>
      <c r="C42" s="117"/>
      <c r="D42" s="117"/>
      <c r="E42" s="117"/>
      <c r="F42" s="328">
        <f>[1]Assumptions!F42*SUM(Headcount!$C$35:$N$35)/12</f>
        <v>0</v>
      </c>
      <c r="G42" s="117"/>
      <c r="H42" s="74">
        <f t="shared" si="0"/>
        <v>0</v>
      </c>
      <c r="I42" s="117"/>
      <c r="J42" s="227"/>
      <c r="K42"/>
    </row>
    <row r="43" spans="1:11">
      <c r="A43" s="39" t="s">
        <v>101</v>
      </c>
      <c r="B43" s="8" t="s">
        <v>102</v>
      </c>
      <c r="C43" s="117"/>
      <c r="D43" s="117"/>
      <c r="E43" s="117"/>
      <c r="F43" s="328">
        <f>[1]Assumptions!F43*SUM(Headcount!$C$35:$N$35)/12</f>
        <v>0</v>
      </c>
      <c r="G43" s="117"/>
      <c r="H43" s="74">
        <f t="shared" si="0"/>
        <v>0</v>
      </c>
      <c r="I43" s="117"/>
      <c r="J43" s="227"/>
      <c r="K43"/>
    </row>
    <row r="44" spans="1:11">
      <c r="A44" s="39" t="s">
        <v>103</v>
      </c>
      <c r="B44" s="8" t="s">
        <v>104</v>
      </c>
      <c r="C44" s="117"/>
      <c r="D44" s="117"/>
      <c r="E44" s="117"/>
      <c r="F44" s="328">
        <f>[1]Assumptions!F44*SUM(Headcount!$C$35:$N$35)/12</f>
        <v>0</v>
      </c>
      <c r="G44" s="117"/>
      <c r="H44" s="74">
        <f t="shared" si="0"/>
        <v>0</v>
      </c>
      <c r="I44" s="117"/>
      <c r="J44" s="227"/>
      <c r="K44"/>
    </row>
    <row r="45" spans="1:11">
      <c r="A45" s="39" t="s">
        <v>99</v>
      </c>
      <c r="B45" s="8" t="s">
        <v>100</v>
      </c>
      <c r="C45" s="117"/>
      <c r="D45" s="117"/>
      <c r="E45" s="117"/>
      <c r="F45" s="328">
        <f>[1]Assumptions!F45*SUM(Headcount!$C$35:$N$35)/12</f>
        <v>0</v>
      </c>
      <c r="G45" s="117"/>
      <c r="H45" s="74">
        <f t="shared" si="0"/>
        <v>0</v>
      </c>
      <c r="I45" s="117"/>
      <c r="J45" s="227"/>
      <c r="K45"/>
    </row>
    <row r="46" spans="1:11">
      <c r="A46" s="39" t="s">
        <v>31</v>
      </c>
      <c r="B46" s="8" t="s">
        <v>98</v>
      </c>
      <c r="C46" s="117"/>
      <c r="D46" s="117"/>
      <c r="E46" s="117"/>
      <c r="F46" s="328">
        <f>[1]Assumptions!F46*SUM(Headcount!$C$35:$N$35)/12</f>
        <v>0</v>
      </c>
      <c r="G46" s="117"/>
      <c r="H46" s="73">
        <f t="shared" si="0"/>
        <v>0</v>
      </c>
      <c r="I46" s="117"/>
      <c r="J46" s="227"/>
      <c r="K46"/>
    </row>
    <row r="47" spans="1:11">
      <c r="A47" s="39"/>
      <c r="B47" s="27" t="s">
        <v>171</v>
      </c>
      <c r="C47" s="117"/>
      <c r="D47" s="117"/>
      <c r="E47" s="117"/>
      <c r="F47" s="103">
        <f>SUM(F40:F46)</f>
        <v>0</v>
      </c>
      <c r="G47" s="118"/>
      <c r="H47" s="103">
        <f>SUM(H40:H46)</f>
        <v>0</v>
      </c>
      <c r="I47" s="117"/>
      <c r="J47" s="227"/>
      <c r="K47"/>
    </row>
    <row r="48" spans="1:11">
      <c r="A48" s="39" t="s">
        <v>44</v>
      </c>
      <c r="B48" s="8" t="s">
        <v>16</v>
      </c>
      <c r="C48" s="117"/>
      <c r="D48" s="117"/>
      <c r="E48" s="117"/>
      <c r="F48" s="328">
        <f>[1]Assumptions!F48*SUM(Headcount!$C$35:$N$35)/12</f>
        <v>0</v>
      </c>
      <c r="G48" s="117"/>
      <c r="H48" s="74">
        <f t="shared" si="0"/>
        <v>0</v>
      </c>
      <c r="I48" s="117"/>
      <c r="J48" s="227"/>
      <c r="K48"/>
    </row>
    <row r="49" spans="1:13">
      <c r="A49" s="39" t="s">
        <v>45</v>
      </c>
      <c r="B49" s="8" t="s">
        <v>17</v>
      </c>
      <c r="C49" s="117"/>
      <c r="D49" s="117"/>
      <c r="E49" s="117"/>
      <c r="F49" s="328">
        <f>[1]Assumptions!F49*SUM(Headcount!$C$35:$N$35)/12</f>
        <v>0</v>
      </c>
      <c r="G49" s="117"/>
      <c r="H49" s="73">
        <f t="shared" si="0"/>
        <v>0</v>
      </c>
      <c r="I49" s="117"/>
      <c r="J49" s="227"/>
      <c r="K49"/>
    </row>
    <row r="50" spans="1:13">
      <c r="A50" s="67"/>
      <c r="B50" s="27" t="s">
        <v>172</v>
      </c>
      <c r="C50" s="117"/>
      <c r="D50" s="117"/>
      <c r="E50" s="117"/>
      <c r="F50" s="103">
        <f>SUM(F48:F49)</f>
        <v>0</v>
      </c>
      <c r="G50" s="118"/>
      <c r="H50" s="103">
        <f>SUM(H48:H49)</f>
        <v>0</v>
      </c>
      <c r="I50" s="117"/>
      <c r="J50" s="227"/>
      <c r="K50"/>
    </row>
    <row r="51" spans="1:13" s="132" customFormat="1">
      <c r="A51" s="119" t="s">
        <v>46</v>
      </c>
      <c r="B51" s="27" t="s">
        <v>19</v>
      </c>
      <c r="C51" s="134"/>
      <c r="D51" s="134"/>
      <c r="E51" s="134"/>
      <c r="F51" s="328">
        <f>[1]Assumptions!F51*SUM(Headcount!$C$35:$N$35)/12</f>
        <v>0</v>
      </c>
      <c r="G51" s="134"/>
      <c r="H51" s="133">
        <f t="shared" si="0"/>
        <v>0</v>
      </c>
      <c r="I51" s="134"/>
      <c r="J51" s="317"/>
      <c r="K51" s="131"/>
    </row>
    <row r="52" spans="1:13">
      <c r="A52" s="267"/>
      <c r="B52" s="270" t="s">
        <v>18</v>
      </c>
      <c r="C52" s="135"/>
      <c r="D52" s="135"/>
      <c r="E52" s="135"/>
      <c r="F52" s="334">
        <f>+F20+F21+F22+F23+F24+F30+F31+F32+F35+F36+F37+F38+F39+F47+F50+F51</f>
        <v>10375.714285714286</v>
      </c>
      <c r="G52" s="318"/>
      <c r="H52" s="334">
        <f>+H20+H21+H22+H23+H24+H30+H31+H32+H35+H36+H37+H38+H39+H47+H50+H51</f>
        <v>125908.57142857142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316760</v>
      </c>
      <c r="M52" s="170" t="s">
        <v>308</v>
      </c>
    </row>
    <row r="53" spans="1:13">
      <c r="A53" s="8"/>
      <c r="B53" s="8"/>
      <c r="C53"/>
      <c r="D53"/>
      <c r="E53"/>
      <c r="F53"/>
      <c r="G53"/>
      <c r="H53"/>
      <c r="I53"/>
      <c r="J53"/>
      <c r="K53"/>
    </row>
    <row r="54" spans="1:13" ht="15.75">
      <c r="A54" s="77"/>
      <c r="B54" s="77"/>
      <c r="C54"/>
      <c r="D54"/>
      <c r="E54"/>
      <c r="F54"/>
      <c r="G54"/>
      <c r="H54"/>
      <c r="J54"/>
      <c r="K54"/>
    </row>
    <row r="55" spans="1:13" ht="15.75">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25518.453427065029</v>
      </c>
      <c r="G70" s="356"/>
      <c r="H70" s="357">
        <f t="shared" si="1"/>
        <v>306221.44112478034</v>
      </c>
      <c r="I70" s="117"/>
      <c r="J70" s="227"/>
      <c r="K70"/>
    </row>
    <row r="71" spans="1:11" ht="15" customHeight="1">
      <c r="A71" s="322"/>
      <c r="B71" s="270" t="s">
        <v>129</v>
      </c>
      <c r="C71" s="135"/>
      <c r="D71" s="135"/>
      <c r="E71" s="135"/>
      <c r="F71" s="323">
        <f>SUM(F56:F70)</f>
        <v>25518.453427065029</v>
      </c>
      <c r="G71" s="135"/>
      <c r="H71" s="323">
        <f>SUM(H56:H70)</f>
        <v>306221.44112478034</v>
      </c>
      <c r="I71" s="135"/>
      <c r="J71" s="319"/>
      <c r="K71"/>
    </row>
    <row r="72" spans="1:11">
      <c r="A72"/>
      <c r="B72"/>
      <c r="C72"/>
      <c r="D72"/>
      <c r="E72"/>
      <c r="F72"/>
      <c r="G72"/>
      <c r="H72"/>
      <c r="I72"/>
      <c r="J72"/>
      <c r="K72"/>
    </row>
    <row r="73" spans="1:11" ht="13.5" thickBot="1">
      <c r="A73" s="332" t="s">
        <v>130</v>
      </c>
      <c r="B73" s="331"/>
      <c r="C73"/>
      <c r="D73"/>
      <c r="E73"/>
      <c r="F73" s="333">
        <f>F52+F71</f>
        <v>35894.167712779315</v>
      </c>
      <c r="G73"/>
      <c r="H73" s="333">
        <f>H52+H71</f>
        <v>432130.01255335176</v>
      </c>
      <c r="I73"/>
      <c r="J73"/>
      <c r="K73"/>
    </row>
    <row r="74" spans="1:11" ht="13.5"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B1" workbookViewId="0">
      <pane ySplit="1" topLeftCell="A2" activePane="bottomLeft" state="frozen"/>
      <selection pane="bottomLeft" activeCell="N8" sqref="N8"/>
    </sheetView>
  </sheetViews>
  <sheetFormatPr defaultRowHeight="12.75"/>
  <cols>
    <col min="1" max="1" width="18.5" customWidth="1"/>
    <col min="2" max="2" width="12.83203125" bestFit="1" customWidth="1"/>
    <col min="8" max="8" width="10.5" style="337" bestFit="1" customWidth="1"/>
    <col min="9" max="9" width="9.1640625" style="337" bestFit="1" customWidth="1"/>
    <col min="10" max="10" width="12.83203125" style="337" bestFit="1" customWidth="1"/>
    <col min="11" max="11" width="8.83203125" style="337" bestFit="1" customWidth="1"/>
    <col min="12" max="13" width="11.1640625" style="337" bestFit="1" customWidth="1"/>
    <col min="14" max="14" width="8.5" style="337" bestFit="1" customWidth="1"/>
    <col min="15" max="15" width="12.83203125" style="337" bestFit="1" customWidth="1"/>
    <col min="16" max="16" width="19.6640625" customWidth="1"/>
    <col min="17" max="17" width="10" bestFit="1" customWidth="1"/>
    <col min="24" max="24" width="10.1640625" customWidth="1"/>
    <col min="27" max="27" width="10.83203125" customWidth="1"/>
    <col min="28" max="29" width="11.83203125" customWidth="1"/>
  </cols>
  <sheetData>
    <row r="1" spans="1:29" s="335" customFormat="1" ht="76.5">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1039575.7968749995</v>
      </c>
      <c r="K2" s="337">
        <f>K8</f>
        <v>0</v>
      </c>
      <c r="L2" s="337">
        <f>L8</f>
        <v>306221.44112478034</v>
      </c>
      <c r="M2" s="337">
        <f>M8</f>
        <v>288000</v>
      </c>
      <c r="N2" s="337">
        <f>N8</f>
        <v>28760</v>
      </c>
      <c r="O2" s="337">
        <f t="shared" ref="O2:O8" si="0">SUM(H2:N2)</f>
        <v>1662557.2379997799</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5" thickBot="1">
      <c r="A8" s="338" t="s">
        <v>329</v>
      </c>
      <c r="H8" s="339">
        <f>SUM(H2:H7)</f>
        <v>0</v>
      </c>
      <c r="I8" s="339">
        <f>SUM(I2:I7)</f>
        <v>0</v>
      </c>
      <c r="J8" s="339">
        <f>'Detail Expenses'!P32+'Detail Expenses'!P35+'Detail Expenses'!P63</f>
        <v>1039575.7968749995</v>
      </c>
      <c r="K8" s="339">
        <f>'Detail Expenses'!P46</f>
        <v>0</v>
      </c>
      <c r="L8" s="339">
        <f>'Detail Expenses'!P95</f>
        <v>306221.44112478034</v>
      </c>
      <c r="M8" s="339">
        <f>'Detail Expenses'!P47+'Detail Expenses'!P48</f>
        <v>288000</v>
      </c>
      <c r="N8" s="339">
        <f>'Detail Expenses'!P98-'Detail Expenses'!P32-'Detail Expenses'!P35-'Detail Expenses'!P63-'Detail Expenses'!P46-'Detail Expenses'!P96-'Detail Expenses'!P47-'Detail Expenses'!P48-H8-'Detail Expenses'!P48-I8</f>
        <v>28760</v>
      </c>
      <c r="O8" s="339">
        <f t="shared" si="0"/>
        <v>1662557.2379997799</v>
      </c>
      <c r="P8" s="359" t="s">
        <v>358</v>
      </c>
      <c r="Q8" s="342">
        <f>SUM(Q2:Q7)</f>
        <v>1</v>
      </c>
      <c r="R8" s="342">
        <f t="shared" ref="R8:AC8" si="2">SUM(R2:R7)</f>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25" thickTop="1" thickBot="1">
      <c r="H9" s="337">
        <f>SUM(H2:H7)</f>
        <v>0</v>
      </c>
      <c r="I9" s="337">
        <f t="shared" ref="I9:O9" si="3">SUM(I2:I7)</f>
        <v>0</v>
      </c>
      <c r="J9" s="337">
        <f t="shared" si="3"/>
        <v>1039575.7968749995</v>
      </c>
      <c r="K9" s="337">
        <f t="shared" si="3"/>
        <v>0</v>
      </c>
      <c r="L9" s="337">
        <f t="shared" si="3"/>
        <v>306221.44112478034</v>
      </c>
      <c r="M9" s="337">
        <f t="shared" si="3"/>
        <v>288000</v>
      </c>
      <c r="N9" s="337">
        <f t="shared" si="3"/>
        <v>28760</v>
      </c>
      <c r="O9" s="337">
        <f t="shared" si="3"/>
        <v>1662557.2379997799</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5"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RowHeight="12.75"/>
  <cols>
    <col min="1" max="1" width="15" style="3" customWidth="1"/>
    <col min="2" max="2" width="42.33203125" style="3" customWidth="1"/>
    <col min="3" max="3" width="1.5" style="3" customWidth="1"/>
    <col min="4" max="16" width="14.8320312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75">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75"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75" hidden="1">
      <c r="A12" s="36" t="s">
        <v>55</v>
      </c>
      <c r="B12" s="37"/>
      <c r="C12" s="38">
        <v>1</v>
      </c>
      <c r="D12" s="293"/>
      <c r="E12" s="293"/>
      <c r="F12" s="293"/>
      <c r="G12" s="293"/>
      <c r="H12" s="293"/>
      <c r="I12" s="293"/>
      <c r="J12" s="293"/>
      <c r="K12" s="293"/>
      <c r="L12" s="293"/>
      <c r="M12" s="293"/>
      <c r="N12" s="293"/>
      <c r="O12" s="293"/>
      <c r="P12" s="294"/>
    </row>
    <row r="13" spans="1:16" s="58" customFormat="1" ht="15.75" hidden="1">
      <c r="A13" s="30" t="s">
        <v>56</v>
      </c>
      <c r="B13" s="34"/>
      <c r="C13" s="31">
        <v>1</v>
      </c>
      <c r="D13" s="293"/>
      <c r="E13" s="293"/>
      <c r="F13" s="293"/>
      <c r="G13" s="293"/>
      <c r="H13" s="293"/>
      <c r="I13" s="293"/>
      <c r="J13" s="293"/>
      <c r="K13" s="293"/>
      <c r="L13" s="293"/>
      <c r="M13" s="293"/>
      <c r="N13" s="293"/>
      <c r="O13" s="293"/>
      <c r="P13" s="294"/>
    </row>
    <row r="14" spans="1:16" s="58" customFormat="1" ht="15.75" hidden="1">
      <c r="A14" s="30" t="s">
        <v>57</v>
      </c>
      <c r="B14" s="34"/>
      <c r="C14" s="31">
        <v>1</v>
      </c>
      <c r="D14" s="293"/>
      <c r="E14" s="293"/>
      <c r="F14" s="293"/>
      <c r="G14" s="293"/>
      <c r="H14" s="293"/>
      <c r="I14" s="293"/>
      <c r="J14" s="293"/>
      <c r="K14" s="293"/>
      <c r="L14" s="293"/>
      <c r="M14" s="293"/>
      <c r="N14" s="293"/>
      <c r="O14" s="293"/>
      <c r="P14" s="294"/>
    </row>
    <row r="15" spans="1:16" s="58" customFormat="1" ht="15.75" hidden="1">
      <c r="A15" s="30" t="s">
        <v>58</v>
      </c>
      <c r="B15" s="34"/>
      <c r="C15" s="33">
        <f>SUM(C13:C14)</f>
        <v>2</v>
      </c>
      <c r="D15" s="293"/>
      <c r="E15" s="293"/>
      <c r="F15" s="293"/>
      <c r="G15" s="293"/>
      <c r="H15" s="293"/>
      <c r="I15" s="293"/>
      <c r="J15" s="293"/>
      <c r="K15" s="293"/>
      <c r="L15" s="293"/>
      <c r="M15" s="293"/>
      <c r="N15" s="293"/>
      <c r="O15" s="293"/>
      <c r="P15" s="294"/>
    </row>
    <row r="16" spans="1:16" s="58" customFormat="1" ht="15.75" hidden="1">
      <c r="A16" s="30" t="s">
        <v>59</v>
      </c>
      <c r="B16" s="34"/>
      <c r="C16" s="31">
        <v>1</v>
      </c>
      <c r="D16" s="293"/>
      <c r="E16" s="293"/>
      <c r="F16" s="293"/>
      <c r="G16" s="293"/>
      <c r="H16" s="293"/>
      <c r="I16" s="293"/>
      <c r="J16" s="293"/>
      <c r="K16" s="293"/>
      <c r="L16" s="293"/>
      <c r="M16" s="293"/>
      <c r="N16" s="293"/>
      <c r="O16" s="293"/>
      <c r="P16" s="294"/>
    </row>
    <row r="17" spans="1:16" s="58" customFormat="1" ht="15.75" hidden="1">
      <c r="A17" s="30" t="s">
        <v>60</v>
      </c>
      <c r="B17" s="34"/>
      <c r="C17" s="31">
        <v>1</v>
      </c>
      <c r="D17" s="293"/>
      <c r="E17" s="293"/>
      <c r="F17" s="293"/>
      <c r="G17" s="293"/>
      <c r="H17" s="293"/>
      <c r="I17" s="293"/>
      <c r="J17" s="293"/>
      <c r="K17" s="293"/>
      <c r="L17" s="293"/>
      <c r="M17" s="293"/>
      <c r="N17" s="293"/>
      <c r="O17" s="293"/>
      <c r="P17" s="294"/>
    </row>
    <row r="18" spans="1:16" s="58" customFormat="1" ht="15.75" hidden="1">
      <c r="A18" s="30" t="s">
        <v>61</v>
      </c>
      <c r="B18" s="34"/>
      <c r="C18" s="31">
        <v>1</v>
      </c>
      <c r="D18" s="293"/>
      <c r="E18" s="293"/>
      <c r="F18" s="293"/>
      <c r="G18" s="293"/>
      <c r="H18" s="293"/>
      <c r="I18" s="293"/>
      <c r="J18" s="293"/>
      <c r="K18" s="293"/>
      <c r="L18" s="293"/>
      <c r="M18" s="293"/>
      <c r="N18" s="293"/>
      <c r="O18" s="293"/>
      <c r="P18" s="294"/>
    </row>
    <row r="19" spans="1:16" s="58" customFormat="1" ht="15.75" hidden="1">
      <c r="A19" s="30" t="s">
        <v>62</v>
      </c>
      <c r="B19" s="34"/>
      <c r="C19" s="31">
        <v>1</v>
      </c>
      <c r="D19" s="293"/>
      <c r="E19" s="293"/>
      <c r="F19" s="293"/>
      <c r="G19" s="293"/>
      <c r="H19" s="293"/>
      <c r="I19" s="293"/>
      <c r="J19" s="293"/>
      <c r="K19" s="293"/>
      <c r="L19" s="293"/>
      <c r="M19" s="293"/>
      <c r="N19" s="293"/>
      <c r="O19" s="293"/>
      <c r="P19" s="294"/>
    </row>
    <row r="20" spans="1:16" s="58" customFormat="1" ht="15.75" hidden="1">
      <c r="A20" s="30" t="s">
        <v>63</v>
      </c>
      <c r="B20" s="34"/>
      <c r="C20" s="31">
        <v>1</v>
      </c>
      <c r="D20" s="293"/>
      <c r="E20" s="293"/>
      <c r="F20" s="293"/>
      <c r="G20" s="293"/>
      <c r="H20" s="293"/>
      <c r="I20" s="293"/>
      <c r="J20" s="293"/>
      <c r="K20" s="293"/>
      <c r="L20" s="293"/>
      <c r="M20" s="293"/>
      <c r="N20" s="293"/>
      <c r="O20" s="293"/>
      <c r="P20" s="294"/>
    </row>
    <row r="21" spans="1:16" s="58" customFormat="1" ht="15.75" hidden="1">
      <c r="A21" s="30" t="s">
        <v>64</v>
      </c>
      <c r="B21" s="34"/>
      <c r="C21" s="31">
        <v>1</v>
      </c>
      <c r="D21" s="293"/>
      <c r="E21" s="293"/>
      <c r="F21" s="293"/>
      <c r="G21" s="293"/>
      <c r="H21" s="293"/>
      <c r="I21" s="293"/>
      <c r="J21" s="293"/>
      <c r="K21" s="293"/>
      <c r="L21" s="293"/>
      <c r="M21" s="293"/>
      <c r="N21" s="293"/>
      <c r="O21" s="293"/>
      <c r="P21" s="294"/>
    </row>
    <row r="22" spans="1:16" s="58" customFormat="1" ht="15.75" hidden="1">
      <c r="A22" s="30" t="s">
        <v>65</v>
      </c>
      <c r="B22" s="34"/>
      <c r="C22" s="31">
        <v>1</v>
      </c>
      <c r="D22" s="293"/>
      <c r="E22" s="293"/>
      <c r="F22" s="293"/>
      <c r="G22" s="293"/>
      <c r="H22" s="293"/>
      <c r="I22" s="293"/>
      <c r="J22" s="293"/>
      <c r="K22" s="293"/>
      <c r="L22" s="293"/>
      <c r="M22" s="293"/>
      <c r="N22" s="293"/>
      <c r="O22" s="293"/>
      <c r="P22" s="294"/>
    </row>
    <row r="23" spans="1:16" s="58" customFormat="1" ht="15.75"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75" hidden="1">
      <c r="A24" s="46" t="s">
        <v>67</v>
      </c>
      <c r="B24" s="35"/>
      <c r="C24" s="33" t="e">
        <f>SUM(#REF!)</f>
        <v>#REF!</v>
      </c>
      <c r="D24" s="293"/>
      <c r="E24" s="293"/>
      <c r="F24" s="293"/>
      <c r="G24" s="293"/>
      <c r="H24" s="293"/>
      <c r="I24" s="293"/>
      <c r="J24" s="293"/>
      <c r="K24" s="293"/>
      <c r="L24" s="293"/>
      <c r="M24" s="293"/>
      <c r="N24" s="293"/>
      <c r="O24" s="293"/>
      <c r="P24" s="294"/>
    </row>
    <row r="25" spans="1:16" s="58" customFormat="1" ht="15.75" hidden="1">
      <c r="A25" s="30" t="s">
        <v>68</v>
      </c>
      <c r="B25" s="34"/>
      <c r="C25" s="31">
        <v>1</v>
      </c>
      <c r="D25" s="293"/>
      <c r="E25" s="293"/>
      <c r="F25" s="293"/>
      <c r="G25" s="293"/>
      <c r="H25" s="293"/>
      <c r="I25" s="293"/>
      <c r="J25" s="293"/>
      <c r="K25" s="293"/>
      <c r="L25" s="293"/>
      <c r="M25" s="293"/>
      <c r="N25" s="293"/>
      <c r="O25" s="293"/>
      <c r="P25" s="294"/>
    </row>
    <row r="26" spans="1:16" s="58" customFormat="1" ht="15.75" hidden="1">
      <c r="A26" s="59" t="s">
        <v>69</v>
      </c>
      <c r="B26" s="60"/>
      <c r="C26" s="61" t="e">
        <f>C24+C23+C25</f>
        <v>#REF!</v>
      </c>
      <c r="D26" s="293"/>
      <c r="E26" s="293"/>
      <c r="F26" s="293"/>
      <c r="G26" s="293"/>
      <c r="H26" s="293"/>
      <c r="I26" s="293"/>
      <c r="J26" s="293"/>
      <c r="K26" s="293"/>
      <c r="L26" s="293"/>
      <c r="M26" s="293"/>
      <c r="N26" s="293"/>
      <c r="O26" s="293"/>
      <c r="P26" s="294"/>
    </row>
    <row r="27" spans="1:16" s="34" customFormat="1" ht="15.75" hidden="1">
      <c r="A27" s="46"/>
      <c r="B27" s="35"/>
      <c r="C27" s="33"/>
      <c r="D27" s="293"/>
      <c r="E27" s="293"/>
      <c r="F27" s="293"/>
      <c r="G27" s="293"/>
      <c r="H27" s="293"/>
      <c r="I27" s="293"/>
      <c r="J27" s="293"/>
      <c r="K27" s="293"/>
      <c r="L27" s="293"/>
      <c r="M27" s="293"/>
      <c r="N27" s="293"/>
      <c r="O27" s="293"/>
      <c r="P27" s="294"/>
    </row>
    <row r="28" spans="1:16" s="63" customFormat="1" ht="15.75">
      <c r="A28" s="62" t="s">
        <v>51</v>
      </c>
      <c r="B28" s="324"/>
      <c r="C28" s="325"/>
      <c r="D28" s="293"/>
      <c r="E28" s="293"/>
      <c r="F28" s="293"/>
      <c r="G28" s="293"/>
      <c r="H28" s="293"/>
      <c r="I28" s="293"/>
      <c r="J28" s="293"/>
      <c r="K28" s="293"/>
      <c r="L28" s="293"/>
      <c r="M28" s="293"/>
      <c r="N28" s="293"/>
      <c r="O28" s="293"/>
      <c r="P28" s="294"/>
    </row>
    <row r="29" spans="1:16" s="63" customFormat="1" ht="15.75">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67916.666666666657</v>
      </c>
      <c r="E30" s="295">
        <f>Headcount!D58</f>
        <v>73010.416666666657</v>
      </c>
      <c r="F30" s="295">
        <f>Headcount!E58</f>
        <v>73010.416666666657</v>
      </c>
      <c r="G30" s="295">
        <f>Headcount!F58</f>
        <v>73010.416666666657</v>
      </c>
      <c r="H30" s="295">
        <f>Headcount!G58</f>
        <v>73010.416666666657</v>
      </c>
      <c r="I30" s="295">
        <f>Headcount!H58</f>
        <v>73010.416666666657</v>
      </c>
      <c r="J30" s="295">
        <f>Headcount!I58</f>
        <v>73010.416666666657</v>
      </c>
      <c r="K30" s="295">
        <f>Headcount!J58</f>
        <v>73010.416666666657</v>
      </c>
      <c r="L30" s="295">
        <f>Headcount!K58</f>
        <v>73010.416666666657</v>
      </c>
      <c r="M30" s="295">
        <f>Headcount!L58</f>
        <v>73010.416666666657</v>
      </c>
      <c r="N30" s="295">
        <f>Headcount!M58</f>
        <v>73010.416666666657</v>
      </c>
      <c r="O30" s="295">
        <f>Headcount!N58</f>
        <v>73010.416666666657</v>
      </c>
      <c r="P30" s="296">
        <f>SUM(D30:O30)</f>
        <v>871031.24999999965</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67916.666666666657</v>
      </c>
      <c r="E32" s="298">
        <f t="shared" ref="E32:P32" si="0">SUM(E30:E31)</f>
        <v>73010.416666666657</v>
      </c>
      <c r="F32" s="298">
        <f t="shared" si="0"/>
        <v>73010.416666666657</v>
      </c>
      <c r="G32" s="298">
        <f t="shared" si="0"/>
        <v>73010.416666666657</v>
      </c>
      <c r="H32" s="298">
        <f t="shared" si="0"/>
        <v>73010.416666666657</v>
      </c>
      <c r="I32" s="298">
        <f t="shared" si="0"/>
        <v>73010.416666666657</v>
      </c>
      <c r="J32" s="298">
        <f t="shared" si="0"/>
        <v>73010.416666666657</v>
      </c>
      <c r="K32" s="298">
        <f t="shared" si="0"/>
        <v>73010.416666666657</v>
      </c>
      <c r="L32" s="298">
        <f t="shared" si="0"/>
        <v>73010.416666666657</v>
      </c>
      <c r="M32" s="298">
        <f t="shared" si="0"/>
        <v>73010.416666666657</v>
      </c>
      <c r="N32" s="298">
        <f t="shared" si="0"/>
        <v>73010.416666666657</v>
      </c>
      <c r="O32" s="298">
        <f t="shared" si="0"/>
        <v>73010.416666666657</v>
      </c>
      <c r="P32" s="299">
        <f t="shared" si="0"/>
        <v>871031.24999999965</v>
      </c>
    </row>
    <row r="33" spans="1:18">
      <c r="A33" s="39" t="s">
        <v>21</v>
      </c>
      <c r="B33" s="64" t="s">
        <v>4</v>
      </c>
      <c r="C33" s="8"/>
      <c r="D33" s="243">
        <f>D32*0.0935</f>
        <v>6350.2083333333321</v>
      </c>
      <c r="E33" s="243">
        <f>E32*0.0935</f>
        <v>6826.4739583333321</v>
      </c>
      <c r="F33" s="243">
        <f>F32*0.0935</f>
        <v>6826.4739583333321</v>
      </c>
      <c r="G33" s="243">
        <f t="shared" ref="G33:O33" si="1">G32*0.0935</f>
        <v>6826.4739583333321</v>
      </c>
      <c r="H33" s="243">
        <f t="shared" si="1"/>
        <v>6826.4739583333321</v>
      </c>
      <c r="I33" s="243">
        <f t="shared" si="1"/>
        <v>6826.4739583333321</v>
      </c>
      <c r="J33" s="243">
        <f t="shared" si="1"/>
        <v>6826.4739583333321</v>
      </c>
      <c r="K33" s="243">
        <f t="shared" si="1"/>
        <v>6826.4739583333321</v>
      </c>
      <c r="L33" s="243">
        <f t="shared" si="1"/>
        <v>6826.4739583333321</v>
      </c>
      <c r="M33" s="243">
        <f t="shared" si="1"/>
        <v>6826.4739583333321</v>
      </c>
      <c r="N33" s="243">
        <f t="shared" si="1"/>
        <v>6826.4739583333321</v>
      </c>
      <c r="O33" s="243">
        <f t="shared" si="1"/>
        <v>6826.4739583333321</v>
      </c>
      <c r="P33" s="300">
        <f>SUM(D33:O33)</f>
        <v>81441.421874999956</v>
      </c>
    </row>
    <row r="34" spans="1:18">
      <c r="A34" s="39" t="s">
        <v>22</v>
      </c>
      <c r="B34" s="8" t="s">
        <v>5</v>
      </c>
      <c r="C34" s="8"/>
      <c r="D34" s="104">
        <f>D32*0.1</f>
        <v>6791.6666666666661</v>
      </c>
      <c r="E34" s="104">
        <f>E32*0.1</f>
        <v>7301.0416666666661</v>
      </c>
      <c r="F34" s="104">
        <f>F32*0.1</f>
        <v>7301.0416666666661</v>
      </c>
      <c r="G34" s="104">
        <f t="shared" ref="G34:O34" si="2">G32*0.1</f>
        <v>7301.0416666666661</v>
      </c>
      <c r="H34" s="104">
        <f t="shared" si="2"/>
        <v>7301.0416666666661</v>
      </c>
      <c r="I34" s="104">
        <f t="shared" si="2"/>
        <v>7301.0416666666661</v>
      </c>
      <c r="J34" s="104">
        <f t="shared" si="2"/>
        <v>7301.0416666666661</v>
      </c>
      <c r="K34" s="104">
        <f t="shared" si="2"/>
        <v>7301.0416666666661</v>
      </c>
      <c r="L34" s="104">
        <f t="shared" si="2"/>
        <v>7301.0416666666661</v>
      </c>
      <c r="M34" s="104">
        <f t="shared" si="2"/>
        <v>7301.0416666666661</v>
      </c>
      <c r="N34" s="104">
        <f t="shared" si="2"/>
        <v>7301.0416666666661</v>
      </c>
      <c r="O34" s="104">
        <f t="shared" si="2"/>
        <v>7301.0416666666661</v>
      </c>
      <c r="P34" s="301">
        <f>SUM(D34:O34)</f>
        <v>87103.125</v>
      </c>
    </row>
    <row r="35" spans="1:18" s="120" customFormat="1">
      <c r="A35" s="119"/>
      <c r="B35" s="27" t="s">
        <v>6</v>
      </c>
      <c r="C35" s="42"/>
      <c r="D35" s="302">
        <f>SUM(D33:D34)</f>
        <v>13141.874999999998</v>
      </c>
      <c r="E35" s="302">
        <f t="shared" ref="E35:P35" si="3">SUM(E33:E34)</f>
        <v>14127.515624999998</v>
      </c>
      <c r="F35" s="302">
        <f t="shared" si="3"/>
        <v>14127.515624999998</v>
      </c>
      <c r="G35" s="302">
        <f t="shared" si="3"/>
        <v>14127.515624999998</v>
      </c>
      <c r="H35" s="302">
        <f t="shared" si="3"/>
        <v>14127.515624999998</v>
      </c>
      <c r="I35" s="302">
        <f t="shared" si="3"/>
        <v>14127.515624999998</v>
      </c>
      <c r="J35" s="302">
        <f t="shared" si="3"/>
        <v>14127.515624999998</v>
      </c>
      <c r="K35" s="302">
        <f t="shared" si="3"/>
        <v>14127.515624999998</v>
      </c>
      <c r="L35" s="302">
        <f t="shared" si="3"/>
        <v>14127.515624999998</v>
      </c>
      <c r="M35" s="302">
        <f t="shared" si="3"/>
        <v>14127.515624999998</v>
      </c>
      <c r="N35" s="302">
        <f t="shared" si="3"/>
        <v>14127.515624999998</v>
      </c>
      <c r="O35" s="302">
        <f t="shared" si="3"/>
        <v>14127.515624999998</v>
      </c>
      <c r="P35" s="303">
        <f t="shared" si="3"/>
        <v>168544.54687499994</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166.66666666666666</v>
      </c>
      <c r="E39" s="286">
        <f t="shared" ref="E39:O39" si="8">D39</f>
        <v>166.66666666666666</v>
      </c>
      <c r="F39" s="286">
        <f t="shared" si="8"/>
        <v>166.66666666666666</v>
      </c>
      <c r="G39" s="286">
        <f t="shared" si="8"/>
        <v>166.66666666666666</v>
      </c>
      <c r="H39" s="286">
        <f t="shared" si="8"/>
        <v>166.66666666666666</v>
      </c>
      <c r="I39" s="286">
        <f t="shared" si="8"/>
        <v>166.66666666666666</v>
      </c>
      <c r="J39" s="286">
        <f t="shared" si="8"/>
        <v>166.66666666666666</v>
      </c>
      <c r="K39" s="286">
        <f t="shared" si="8"/>
        <v>166.66666666666666</v>
      </c>
      <c r="L39" s="286">
        <f t="shared" si="8"/>
        <v>166.66666666666666</v>
      </c>
      <c r="M39" s="286">
        <f t="shared" si="8"/>
        <v>166.66666666666666</v>
      </c>
      <c r="N39" s="286">
        <f t="shared" si="8"/>
        <v>166.66666666666666</v>
      </c>
      <c r="O39" s="286">
        <f t="shared" si="8"/>
        <v>166.66666666666666</v>
      </c>
      <c r="P39" s="300">
        <f t="shared" si="5"/>
        <v>2000.0000000000002</v>
      </c>
    </row>
    <row r="40" spans="1:18">
      <c r="A40" s="66" t="s">
        <v>36</v>
      </c>
      <c r="B40" s="8" t="s">
        <v>82</v>
      </c>
      <c r="C40" s="8"/>
      <c r="D40" s="286">
        <f>Assumptions!H16/12</f>
        <v>80</v>
      </c>
      <c r="E40" s="286">
        <f t="shared" ref="E40:O40" si="9">D40</f>
        <v>80</v>
      </c>
      <c r="F40" s="286">
        <f t="shared" si="9"/>
        <v>80</v>
      </c>
      <c r="G40" s="286">
        <f t="shared" si="9"/>
        <v>80</v>
      </c>
      <c r="H40" s="286">
        <f t="shared" si="9"/>
        <v>80</v>
      </c>
      <c r="I40" s="286">
        <f t="shared" si="9"/>
        <v>80</v>
      </c>
      <c r="J40" s="286">
        <f t="shared" si="9"/>
        <v>80</v>
      </c>
      <c r="K40" s="286">
        <f t="shared" si="9"/>
        <v>80</v>
      </c>
      <c r="L40" s="286">
        <f t="shared" si="9"/>
        <v>80</v>
      </c>
      <c r="M40" s="286">
        <f t="shared" si="9"/>
        <v>80</v>
      </c>
      <c r="N40" s="286">
        <f t="shared" si="9"/>
        <v>80</v>
      </c>
      <c r="O40" s="286">
        <f t="shared" si="9"/>
        <v>80</v>
      </c>
      <c r="P40" s="300">
        <f t="shared" si="5"/>
        <v>960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1500</v>
      </c>
      <c r="E42" s="286">
        <f t="shared" ref="E42:O43" si="11">D42</f>
        <v>1500</v>
      </c>
      <c r="F42" s="286">
        <f t="shared" si="11"/>
        <v>1500</v>
      </c>
      <c r="G42" s="286">
        <f t="shared" si="11"/>
        <v>1500</v>
      </c>
      <c r="H42" s="286">
        <f t="shared" si="11"/>
        <v>1500</v>
      </c>
      <c r="I42" s="286">
        <f t="shared" si="11"/>
        <v>1500</v>
      </c>
      <c r="J42" s="286">
        <f t="shared" si="11"/>
        <v>1500</v>
      </c>
      <c r="K42" s="286">
        <f t="shared" si="11"/>
        <v>1500</v>
      </c>
      <c r="L42" s="286">
        <f t="shared" si="11"/>
        <v>1500</v>
      </c>
      <c r="M42" s="286">
        <f t="shared" si="11"/>
        <v>1500</v>
      </c>
      <c r="N42" s="286">
        <f t="shared" si="11"/>
        <v>1500</v>
      </c>
      <c r="O42" s="286">
        <f t="shared" si="11"/>
        <v>1500</v>
      </c>
      <c r="P42" s="300">
        <f t="shared" si="5"/>
        <v>18000</v>
      </c>
    </row>
    <row r="43" spans="1:18">
      <c r="A43" s="66" t="s">
        <v>206</v>
      </c>
      <c r="B43" s="8" t="s">
        <v>207</v>
      </c>
      <c r="C43" s="8"/>
      <c r="D43" s="304">
        <f>+Assumptions!H19/12</f>
        <v>600</v>
      </c>
      <c r="E43" s="304">
        <f t="shared" si="11"/>
        <v>600</v>
      </c>
      <c r="F43" s="304">
        <f t="shared" si="11"/>
        <v>600</v>
      </c>
      <c r="G43" s="304">
        <f t="shared" si="11"/>
        <v>600</v>
      </c>
      <c r="H43" s="304">
        <f t="shared" si="11"/>
        <v>600</v>
      </c>
      <c r="I43" s="304">
        <f t="shared" si="11"/>
        <v>600</v>
      </c>
      <c r="J43" s="304">
        <f t="shared" si="11"/>
        <v>600</v>
      </c>
      <c r="K43" s="304">
        <f t="shared" si="11"/>
        <v>600</v>
      </c>
      <c r="L43" s="304">
        <f t="shared" si="11"/>
        <v>600</v>
      </c>
      <c r="M43" s="304">
        <f t="shared" si="11"/>
        <v>600</v>
      </c>
      <c r="N43" s="304">
        <f t="shared" si="11"/>
        <v>600</v>
      </c>
      <c r="O43" s="304">
        <f t="shared" si="11"/>
        <v>600</v>
      </c>
      <c r="P43" s="301">
        <f>SUM(D43:O43)</f>
        <v>7200</v>
      </c>
    </row>
    <row r="44" spans="1:18" s="120" customFormat="1">
      <c r="A44" s="119"/>
      <c r="B44" s="27" t="s">
        <v>11</v>
      </c>
      <c r="C44" s="42"/>
      <c r="D44" s="302">
        <f>SUM(D36:D43)</f>
        <v>2346.666666666667</v>
      </c>
      <c r="E44" s="302">
        <f t="shared" ref="E44:P44" si="12">SUM(E36:E43)</f>
        <v>2346.666666666667</v>
      </c>
      <c r="F44" s="302">
        <f t="shared" si="12"/>
        <v>2346.666666666667</v>
      </c>
      <c r="G44" s="302">
        <f t="shared" si="12"/>
        <v>2346.666666666667</v>
      </c>
      <c r="H44" s="302">
        <f t="shared" si="12"/>
        <v>2346.666666666667</v>
      </c>
      <c r="I44" s="302">
        <f t="shared" si="12"/>
        <v>2346.666666666667</v>
      </c>
      <c r="J44" s="302">
        <f t="shared" si="12"/>
        <v>2346.666666666667</v>
      </c>
      <c r="K44" s="302">
        <f t="shared" si="12"/>
        <v>2346.666666666667</v>
      </c>
      <c r="L44" s="302">
        <f t="shared" si="12"/>
        <v>2346.666666666667</v>
      </c>
      <c r="M44" s="302">
        <f t="shared" si="12"/>
        <v>2346.666666666667</v>
      </c>
      <c r="N44" s="302">
        <f t="shared" si="12"/>
        <v>2346.666666666667</v>
      </c>
      <c r="O44" s="302">
        <f t="shared" si="12"/>
        <v>2346.666666666667</v>
      </c>
      <c r="P44" s="303">
        <f t="shared" si="12"/>
        <v>28160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50</v>
      </c>
      <c r="E53" s="304">
        <f t="shared" ref="E53:O53" si="21">D53</f>
        <v>50</v>
      </c>
      <c r="F53" s="304">
        <f t="shared" si="21"/>
        <v>50</v>
      </c>
      <c r="G53" s="304">
        <f t="shared" si="21"/>
        <v>50</v>
      </c>
      <c r="H53" s="304">
        <f t="shared" si="21"/>
        <v>50</v>
      </c>
      <c r="I53" s="304">
        <f t="shared" si="21"/>
        <v>50</v>
      </c>
      <c r="J53" s="304">
        <f t="shared" si="21"/>
        <v>50</v>
      </c>
      <c r="K53" s="304">
        <f t="shared" si="21"/>
        <v>50</v>
      </c>
      <c r="L53" s="304">
        <f t="shared" si="21"/>
        <v>50</v>
      </c>
      <c r="M53" s="304">
        <f t="shared" si="21"/>
        <v>50</v>
      </c>
      <c r="N53" s="304">
        <f t="shared" si="21"/>
        <v>50</v>
      </c>
      <c r="O53" s="304">
        <f t="shared" si="21"/>
        <v>50</v>
      </c>
      <c r="P53" s="301">
        <f t="shared" si="14"/>
        <v>600</v>
      </c>
    </row>
    <row r="54" spans="1:16" s="120" customFormat="1">
      <c r="A54" s="119"/>
      <c r="B54" s="27" t="s">
        <v>78</v>
      </c>
      <c r="C54" s="42"/>
      <c r="D54" s="302">
        <f>SUM(D49:D53)</f>
        <v>50</v>
      </c>
      <c r="E54" s="302">
        <f t="shared" ref="E54:P54" si="22">SUM(E49:E53)</f>
        <v>50</v>
      </c>
      <c r="F54" s="302">
        <f t="shared" si="22"/>
        <v>50</v>
      </c>
      <c r="G54" s="302">
        <f t="shared" si="22"/>
        <v>50</v>
      </c>
      <c r="H54" s="302">
        <f t="shared" si="22"/>
        <v>50</v>
      </c>
      <c r="I54" s="302">
        <f t="shared" si="22"/>
        <v>50</v>
      </c>
      <c r="J54" s="302">
        <f t="shared" si="22"/>
        <v>50</v>
      </c>
      <c r="K54" s="302">
        <f t="shared" si="22"/>
        <v>50</v>
      </c>
      <c r="L54" s="302">
        <f t="shared" si="22"/>
        <v>50</v>
      </c>
      <c r="M54" s="302">
        <f t="shared" si="22"/>
        <v>50</v>
      </c>
      <c r="N54" s="302">
        <f t="shared" si="22"/>
        <v>50</v>
      </c>
      <c r="O54" s="302">
        <f t="shared" si="22"/>
        <v>50</v>
      </c>
      <c r="P54" s="303">
        <f t="shared" si="22"/>
        <v>600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107455.20833333331</v>
      </c>
      <c r="E76" s="308">
        <f t="shared" ref="E76:P76" si="44">E75+E74+E71+E63+E62+E61+E60+E59+E56+E55+E54+E48+E47+E46+E45+E44+E35+E32</f>
        <v>113534.59895833331</v>
      </c>
      <c r="F76" s="308">
        <f t="shared" si="44"/>
        <v>113534.59895833331</v>
      </c>
      <c r="G76" s="308">
        <f t="shared" si="44"/>
        <v>113534.59895833331</v>
      </c>
      <c r="H76" s="308">
        <f t="shared" si="44"/>
        <v>113534.59895833331</v>
      </c>
      <c r="I76" s="308">
        <f t="shared" si="44"/>
        <v>113534.59895833331</v>
      </c>
      <c r="J76" s="308">
        <f t="shared" si="44"/>
        <v>113534.59895833331</v>
      </c>
      <c r="K76" s="308">
        <f t="shared" si="44"/>
        <v>113534.59895833331</v>
      </c>
      <c r="L76" s="308">
        <f t="shared" si="44"/>
        <v>113534.59895833331</v>
      </c>
      <c r="M76" s="308">
        <f t="shared" si="44"/>
        <v>113534.59895833331</v>
      </c>
      <c r="N76" s="308">
        <f t="shared" si="44"/>
        <v>113534.59895833331</v>
      </c>
      <c r="O76" s="308">
        <f t="shared" si="44"/>
        <v>113534.59895833331</v>
      </c>
      <c r="P76" s="309">
        <f t="shared" si="44"/>
        <v>1356335.7968749995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25518.453427065029</v>
      </c>
      <c r="E95" s="246">
        <f>D95</f>
        <v>25518.453427065029</v>
      </c>
      <c r="F95" s="246">
        <f t="shared" ref="F95:O95" si="46">E95</f>
        <v>25518.453427065029</v>
      </c>
      <c r="G95" s="246">
        <f t="shared" si="46"/>
        <v>25518.453427065029</v>
      </c>
      <c r="H95" s="246">
        <f t="shared" si="46"/>
        <v>25518.453427065029</v>
      </c>
      <c r="I95" s="246">
        <f t="shared" si="46"/>
        <v>25518.453427065029</v>
      </c>
      <c r="J95" s="246">
        <f t="shared" si="46"/>
        <v>25518.453427065029</v>
      </c>
      <c r="K95" s="246">
        <f t="shared" si="46"/>
        <v>25518.453427065029</v>
      </c>
      <c r="L95" s="246">
        <f t="shared" si="46"/>
        <v>25518.453427065029</v>
      </c>
      <c r="M95" s="246">
        <f t="shared" si="46"/>
        <v>25518.453427065029</v>
      </c>
      <c r="N95" s="246">
        <f t="shared" si="46"/>
        <v>25518.453427065029</v>
      </c>
      <c r="O95" s="246">
        <f t="shared" si="46"/>
        <v>25518.453427065029</v>
      </c>
      <c r="P95" s="312">
        <f t="shared" si="45"/>
        <v>306221.44112478034</v>
      </c>
    </row>
    <row r="96" spans="1:85" s="69" customFormat="1">
      <c r="A96" s="272"/>
      <c r="B96" s="270" t="s">
        <v>129</v>
      </c>
      <c r="C96" s="273">
        <f>SUM(C80:C95)</f>
        <v>0</v>
      </c>
      <c r="D96" s="273">
        <f>SUM(D80:D95)</f>
        <v>25518.453427065029</v>
      </c>
      <c r="E96" s="273">
        <f t="shared" ref="E96:P96" si="47">SUM(E80:E95)</f>
        <v>25518.453427065029</v>
      </c>
      <c r="F96" s="273">
        <f t="shared" si="47"/>
        <v>25518.453427065029</v>
      </c>
      <c r="G96" s="273">
        <f t="shared" si="47"/>
        <v>25518.453427065029</v>
      </c>
      <c r="H96" s="273">
        <f t="shared" si="47"/>
        <v>25518.453427065029</v>
      </c>
      <c r="I96" s="273">
        <f t="shared" si="47"/>
        <v>25518.453427065029</v>
      </c>
      <c r="J96" s="273">
        <f t="shared" si="47"/>
        <v>25518.453427065029</v>
      </c>
      <c r="K96" s="273">
        <f t="shared" si="47"/>
        <v>25518.453427065029</v>
      </c>
      <c r="L96" s="273">
        <f t="shared" si="47"/>
        <v>25518.453427065029</v>
      </c>
      <c r="M96" s="273">
        <f t="shared" si="47"/>
        <v>25518.453427065029</v>
      </c>
      <c r="N96" s="273">
        <f t="shared" si="47"/>
        <v>25518.453427065029</v>
      </c>
      <c r="O96" s="273">
        <f t="shared" si="47"/>
        <v>25518.453427065029</v>
      </c>
      <c r="P96" s="313">
        <f t="shared" si="47"/>
        <v>306221.44112478034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132973.66176039833</v>
      </c>
      <c r="E98" s="251">
        <f t="shared" ref="E98:P98" si="48">E76+E96</f>
        <v>139053.05238539833</v>
      </c>
      <c r="F98" s="251">
        <f t="shared" si="48"/>
        <v>139053.05238539833</v>
      </c>
      <c r="G98" s="251">
        <f t="shared" si="48"/>
        <v>139053.05238539833</v>
      </c>
      <c r="H98" s="251">
        <f t="shared" si="48"/>
        <v>139053.05238539833</v>
      </c>
      <c r="I98" s="251">
        <f t="shared" si="48"/>
        <v>139053.05238539833</v>
      </c>
      <c r="J98" s="251">
        <f t="shared" si="48"/>
        <v>139053.05238539833</v>
      </c>
      <c r="K98" s="251">
        <f t="shared" si="48"/>
        <v>139053.05238539833</v>
      </c>
      <c r="L98" s="251">
        <f t="shared" si="48"/>
        <v>139053.05238539833</v>
      </c>
      <c r="M98" s="251">
        <f t="shared" si="48"/>
        <v>139053.05238539833</v>
      </c>
      <c r="N98" s="251">
        <f t="shared" si="48"/>
        <v>139053.05238539833</v>
      </c>
      <c r="O98" s="251">
        <f t="shared" si="48"/>
        <v>139053.05238539833</v>
      </c>
      <c r="P98" s="314">
        <f t="shared" si="48"/>
        <v>1662557.2379997799</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C:\Users\Felienne\Enron\EnronSpreadsheets\[stacey_white__39003__Power Fundamentals 2002 Plan Expense.xls]Detail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RowHeight="12.75"/>
  <cols>
    <col min="1" max="1" width="2.6640625" style="48" customWidth="1"/>
    <col min="2" max="2" width="42.33203125" style="1" customWidth="1"/>
    <col min="3" max="3" width="1.5" style="1" customWidth="1"/>
    <col min="4" max="15" width="11.83203125" style="1" customWidth="1"/>
    <col min="16" max="16" width="13.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75">
      <c r="A9" s="224"/>
      <c r="B9" s="112" t="s">
        <v>303</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75">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75">
      <c r="A11" s="46"/>
      <c r="B11" s="35"/>
      <c r="C11" s="33"/>
      <c r="D11" s="117"/>
      <c r="E11" s="117"/>
      <c r="F11" s="117"/>
      <c r="G11" s="117"/>
      <c r="H11" s="117"/>
      <c r="I11" s="117"/>
      <c r="J11" s="117"/>
      <c r="K11" s="117"/>
      <c r="L11" s="117"/>
      <c r="M11" s="117"/>
      <c r="N11" s="117"/>
      <c r="O11" s="117"/>
      <c r="P11" s="227"/>
    </row>
    <row r="12" spans="1:21" s="116" customFormat="1" ht="15.75">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67916.666666666657</v>
      </c>
      <c r="E13" s="74">
        <f>'Detail Expenses'!E32</f>
        <v>73010.416666666657</v>
      </c>
      <c r="F13" s="74">
        <f>'Detail Expenses'!F32</f>
        <v>73010.416666666657</v>
      </c>
      <c r="G13" s="74">
        <f>'Detail Expenses'!G32</f>
        <v>73010.416666666657</v>
      </c>
      <c r="H13" s="74">
        <f>'Detail Expenses'!H32</f>
        <v>73010.416666666657</v>
      </c>
      <c r="I13" s="74">
        <f>'Detail Expenses'!I32</f>
        <v>73010.416666666657</v>
      </c>
      <c r="J13" s="74">
        <f>'Detail Expenses'!J32</f>
        <v>73010.416666666657</v>
      </c>
      <c r="K13" s="74">
        <f>'Detail Expenses'!K32</f>
        <v>73010.416666666657</v>
      </c>
      <c r="L13" s="74">
        <f>'Detail Expenses'!L32</f>
        <v>73010.416666666657</v>
      </c>
      <c r="M13" s="74">
        <f>'Detail Expenses'!M32</f>
        <v>73010.416666666657</v>
      </c>
      <c r="N13" s="74">
        <f>'Detail Expenses'!N32</f>
        <v>73010.416666666657</v>
      </c>
      <c r="O13" s="74">
        <f>'Detail Expenses'!O32</f>
        <v>73010.416666666657</v>
      </c>
      <c r="P13" s="230">
        <f>SUM(D13:O13)</f>
        <v>871031.24999999965</v>
      </c>
    </row>
    <row r="14" spans="1:21" s="3" customFormat="1">
      <c r="A14" s="39"/>
      <c r="B14" s="40" t="s">
        <v>72</v>
      </c>
      <c r="C14" s="8"/>
      <c r="D14" s="74">
        <f>'Detail Expenses'!D35</f>
        <v>13141.874999999998</v>
      </c>
      <c r="E14" s="74">
        <f>'Detail Expenses'!E35</f>
        <v>14127.515624999998</v>
      </c>
      <c r="F14" s="74">
        <f>'Detail Expenses'!F35</f>
        <v>14127.515624999998</v>
      </c>
      <c r="G14" s="74">
        <f>'Detail Expenses'!G35</f>
        <v>14127.515624999998</v>
      </c>
      <c r="H14" s="74">
        <f>'Detail Expenses'!H35</f>
        <v>14127.515624999998</v>
      </c>
      <c r="I14" s="74">
        <f>'Detail Expenses'!I35</f>
        <v>14127.515624999998</v>
      </c>
      <c r="J14" s="74">
        <f>'Detail Expenses'!J35</f>
        <v>14127.515624999998</v>
      </c>
      <c r="K14" s="74">
        <f>'Detail Expenses'!K35</f>
        <v>14127.515624999998</v>
      </c>
      <c r="L14" s="74">
        <f>'Detail Expenses'!L35</f>
        <v>14127.515624999998</v>
      </c>
      <c r="M14" s="74">
        <f>'Detail Expenses'!M35</f>
        <v>14127.515624999998</v>
      </c>
      <c r="N14" s="74">
        <f>'Detail Expenses'!N35</f>
        <v>14127.515624999998</v>
      </c>
      <c r="O14" s="74">
        <f>'Detail Expenses'!O35</f>
        <v>14127.515624999998</v>
      </c>
      <c r="P14" s="230">
        <f t="shared" ref="P14:P30" si="0">SUM(D14:O14)</f>
        <v>168544.54687499997</v>
      </c>
    </row>
    <row r="15" spans="1:21" s="3" customFormat="1">
      <c r="A15" s="39"/>
      <c r="B15" s="40" t="s">
        <v>73</v>
      </c>
      <c r="C15" s="8"/>
      <c r="D15" s="74">
        <f>'Detail Expenses'!D44</f>
        <v>2346.666666666667</v>
      </c>
      <c r="E15" s="74">
        <f>'Detail Expenses'!E44</f>
        <v>2346.666666666667</v>
      </c>
      <c r="F15" s="74">
        <f>'Detail Expenses'!F44</f>
        <v>2346.666666666667</v>
      </c>
      <c r="G15" s="74">
        <f>'Detail Expenses'!G44</f>
        <v>2346.666666666667</v>
      </c>
      <c r="H15" s="74">
        <f>'Detail Expenses'!H44</f>
        <v>2346.666666666667</v>
      </c>
      <c r="I15" s="74">
        <f>'Detail Expenses'!I44</f>
        <v>2346.666666666667</v>
      </c>
      <c r="J15" s="74">
        <f>'Detail Expenses'!J44</f>
        <v>2346.666666666667</v>
      </c>
      <c r="K15" s="74">
        <f>'Detail Expenses'!K44</f>
        <v>2346.666666666667</v>
      </c>
      <c r="L15" s="74">
        <f>'Detail Expenses'!L44</f>
        <v>2346.666666666667</v>
      </c>
      <c r="M15" s="74">
        <f>'Detail Expenses'!M44</f>
        <v>2346.666666666667</v>
      </c>
      <c r="N15" s="74">
        <f>'Detail Expenses'!N44</f>
        <v>2346.666666666667</v>
      </c>
      <c r="O15" s="74">
        <f>'Detail Expenses'!O44</f>
        <v>2346.666666666667</v>
      </c>
      <c r="P15" s="230">
        <f t="shared" si="0"/>
        <v>28160.000000000011</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50</v>
      </c>
      <c r="E20" s="74">
        <f>'Detail Expenses'!E54</f>
        <v>50</v>
      </c>
      <c r="F20" s="74">
        <f>'Detail Expenses'!F54</f>
        <v>50</v>
      </c>
      <c r="G20" s="74">
        <f>'Detail Expenses'!G54</f>
        <v>50</v>
      </c>
      <c r="H20" s="74">
        <f>'Detail Expenses'!H54</f>
        <v>50</v>
      </c>
      <c r="I20" s="74">
        <f>'Detail Expenses'!I54</f>
        <v>50</v>
      </c>
      <c r="J20" s="74">
        <f>'Detail Expenses'!J54</f>
        <v>50</v>
      </c>
      <c r="K20" s="74">
        <f>'Detail Expenses'!K54</f>
        <v>50</v>
      </c>
      <c r="L20" s="74">
        <f>'Detail Expenses'!L54</f>
        <v>50</v>
      </c>
      <c r="M20" s="74">
        <f>'Detail Expenses'!M54</f>
        <v>50</v>
      </c>
      <c r="N20" s="74">
        <f>'Detail Expenses'!N54</f>
        <v>50</v>
      </c>
      <c r="O20" s="74">
        <f>'Detail Expenses'!O54</f>
        <v>50</v>
      </c>
      <c r="P20" s="230">
        <f t="shared" si="0"/>
        <v>600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107455.20833333333</v>
      </c>
      <c r="E31" s="233">
        <f t="shared" ref="E31:M31" si="1">SUM(E13:E30)</f>
        <v>113534.59895833333</v>
      </c>
      <c r="F31" s="233">
        <f t="shared" si="1"/>
        <v>113534.59895833333</v>
      </c>
      <c r="G31" s="233">
        <f t="shared" si="1"/>
        <v>113534.59895833333</v>
      </c>
      <c r="H31" s="233">
        <f t="shared" si="1"/>
        <v>113534.59895833333</v>
      </c>
      <c r="I31" s="233">
        <f t="shared" si="1"/>
        <v>113534.59895833333</v>
      </c>
      <c r="J31" s="233">
        <f t="shared" si="1"/>
        <v>113534.59895833333</v>
      </c>
      <c r="K31" s="233">
        <f t="shared" si="1"/>
        <v>113534.59895833333</v>
      </c>
      <c r="L31" s="233">
        <f t="shared" si="1"/>
        <v>113534.59895833333</v>
      </c>
      <c r="M31" s="233">
        <f t="shared" si="1"/>
        <v>113534.59895833333</v>
      </c>
      <c r="N31" s="233">
        <f>SUM(N13:N30)</f>
        <v>113534.59895833333</v>
      </c>
      <c r="O31" s="233">
        <f>SUM(O13:O30)</f>
        <v>113534.59895833333</v>
      </c>
      <c r="P31" s="234">
        <f>SUM(P13:P30)</f>
        <v>1356335.7968749998</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25518.453427065029</v>
      </c>
      <c r="E33" s="233">
        <f>'Detail Expenses'!E96</f>
        <v>25518.453427065029</v>
      </c>
      <c r="F33" s="233">
        <f>'Detail Expenses'!F96</f>
        <v>25518.453427065029</v>
      </c>
      <c r="G33" s="233">
        <f>'Detail Expenses'!G96</f>
        <v>25518.453427065029</v>
      </c>
      <c r="H33" s="233">
        <f>'Detail Expenses'!H96</f>
        <v>25518.453427065029</v>
      </c>
      <c r="I33" s="233">
        <f>'Detail Expenses'!I96</f>
        <v>25518.453427065029</v>
      </c>
      <c r="J33" s="233">
        <f>'Detail Expenses'!J96</f>
        <v>25518.453427065029</v>
      </c>
      <c r="K33" s="233">
        <f>'Detail Expenses'!K96</f>
        <v>25518.453427065029</v>
      </c>
      <c r="L33" s="233">
        <f>'Detail Expenses'!L96</f>
        <v>25518.453427065029</v>
      </c>
      <c r="M33" s="233">
        <f>'Detail Expenses'!M96</f>
        <v>25518.453427065029</v>
      </c>
      <c r="N33" s="233">
        <f>'Detail Expenses'!N96</f>
        <v>25518.453427065029</v>
      </c>
      <c r="O33" s="233">
        <f>'Detail Expenses'!O96</f>
        <v>25518.453427065029</v>
      </c>
      <c r="P33" s="234">
        <f>SUM(D33:O33)</f>
        <v>306221.44112478034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132973.66176039836</v>
      </c>
      <c r="E35" s="238">
        <f t="shared" ref="E35:P35" si="2">E31+E33</f>
        <v>139053.05238539836</v>
      </c>
      <c r="F35" s="238">
        <f t="shared" si="2"/>
        <v>139053.05238539836</v>
      </c>
      <c r="G35" s="238">
        <f t="shared" si="2"/>
        <v>139053.05238539836</v>
      </c>
      <c r="H35" s="238">
        <f t="shared" si="2"/>
        <v>139053.05238539836</v>
      </c>
      <c r="I35" s="238">
        <f t="shared" si="2"/>
        <v>139053.05238539836</v>
      </c>
      <c r="J35" s="238">
        <f t="shared" si="2"/>
        <v>139053.05238539836</v>
      </c>
      <c r="K35" s="238">
        <f t="shared" si="2"/>
        <v>139053.05238539836</v>
      </c>
      <c r="L35" s="238">
        <f t="shared" si="2"/>
        <v>139053.05238539836</v>
      </c>
      <c r="M35" s="238">
        <f t="shared" si="2"/>
        <v>139053.05238539836</v>
      </c>
      <c r="N35" s="238">
        <f t="shared" si="2"/>
        <v>139053.05238539836</v>
      </c>
      <c r="O35" s="238">
        <f t="shared" si="2"/>
        <v>139053.05238539836</v>
      </c>
      <c r="P35" s="239">
        <f t="shared" si="2"/>
        <v>1662557.2379997801</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C:\Users\Felienne\Enron\EnronSpreadsheets\[stacey_white__39003__Power Fundamentals 2002 Plan Expense.xls]Detail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2.75"/>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5">
      <c r="B1" s="361" t="s">
        <v>178</v>
      </c>
      <c r="C1" s="361"/>
      <c r="D1" s="361"/>
      <c r="E1" s="361"/>
      <c r="F1" s="361"/>
      <c r="G1" s="147"/>
      <c r="H1" s="148"/>
      <c r="I1" s="147"/>
      <c r="J1" s="147"/>
    </row>
    <row r="2" spans="1:10" ht="19.5">
      <c r="B2" s="146"/>
      <c r="C2" s="146"/>
      <c r="D2" s="146"/>
      <c r="E2" s="146"/>
      <c r="F2" s="146"/>
      <c r="G2" s="147"/>
      <c r="H2" s="148"/>
      <c r="I2" s="147"/>
      <c r="J2" s="147"/>
    </row>
    <row r="3" spans="1:10" ht="19.5">
      <c r="B3" s="175" t="s">
        <v>284</v>
      </c>
      <c r="C3" s="146"/>
      <c r="D3" s="146"/>
      <c r="E3" s="146"/>
      <c r="F3" s="146"/>
      <c r="G3" s="147"/>
      <c r="H3" s="148"/>
      <c r="I3" s="147"/>
      <c r="J3" s="147"/>
    </row>
    <row r="4" spans="1:10" s="172" customFormat="1" ht="31.5">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51">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38.25">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8.25">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38.25">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5" thickBot="1">
      <c r="B25" s="150"/>
      <c r="G25" s="149"/>
      <c r="H25" s="149"/>
    </row>
    <row r="26" spans="2:8">
      <c r="B26" s="153" t="s">
        <v>286</v>
      </c>
      <c r="C26" s="154"/>
      <c r="D26" s="154"/>
      <c r="E26" s="154"/>
      <c r="F26" s="155"/>
      <c r="G26" s="149"/>
      <c r="H26" s="149"/>
    </row>
    <row r="27" spans="2:8" ht="13.5"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2.75"/>
  <cols>
    <col min="2" max="2" width="4.33203125" customWidth="1"/>
    <col min="4" max="4" width="51.6640625" customWidth="1"/>
    <col min="5" max="5" width="2.164062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RowHeight="12.75"/>
  <cols>
    <col min="1" max="1" width="13.1640625" style="1" customWidth="1"/>
    <col min="2" max="2" width="12.8320312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67916.666666666657</v>
      </c>
      <c r="D6" s="255">
        <f>'Detail Expenses'!E30</f>
        <v>73010.416666666657</v>
      </c>
      <c r="E6" s="255">
        <f>'Detail Expenses'!F30</f>
        <v>73010.416666666657</v>
      </c>
      <c r="F6" s="255">
        <f>'Detail Expenses'!G30</f>
        <v>73010.416666666657</v>
      </c>
      <c r="G6" s="255">
        <f>'Detail Expenses'!H30</f>
        <v>73010.416666666657</v>
      </c>
      <c r="H6" s="255">
        <f>'Detail Expenses'!I30</f>
        <v>73010.416666666657</v>
      </c>
      <c r="I6" s="255">
        <f>'Detail Expenses'!J30</f>
        <v>73010.416666666657</v>
      </c>
      <c r="J6" s="255">
        <f>'Detail Expenses'!K30</f>
        <v>73010.416666666657</v>
      </c>
      <c r="K6" s="255">
        <f>'Detail Expenses'!L30</f>
        <v>73010.416666666657</v>
      </c>
      <c r="L6" s="255">
        <f>'Detail Expenses'!M30</f>
        <v>73010.416666666657</v>
      </c>
      <c r="M6" s="255">
        <f>'Detail Expenses'!N30</f>
        <v>73010.416666666657</v>
      </c>
      <c r="N6" s="255">
        <f>'Detail Expenses'!O30</f>
        <v>73010.416666666657</v>
      </c>
      <c r="O6" s="256">
        <f>'Detail Expenses'!P30</f>
        <v>871031.24999999965</v>
      </c>
      <c r="P6" s="242"/>
      <c r="Q6" s="7"/>
    </row>
    <row r="7" spans="1:17">
      <c r="A7" s="11">
        <f>'Detail Expenses'!$D$7</f>
        <v>0</v>
      </c>
      <c r="B7" s="39" t="s">
        <v>21</v>
      </c>
      <c r="C7" s="143">
        <f>'Detail Expenses'!D31+'Detail Expenses'!D33</f>
        <v>6350.2083333333321</v>
      </c>
      <c r="D7" s="143">
        <f>'Detail Expenses'!E31+'Detail Expenses'!E33</f>
        <v>6826.4739583333321</v>
      </c>
      <c r="E7" s="143">
        <f>'Detail Expenses'!F31+'Detail Expenses'!F33</f>
        <v>6826.4739583333321</v>
      </c>
      <c r="F7" s="143">
        <f>'Detail Expenses'!G31+'Detail Expenses'!G33</f>
        <v>6826.4739583333321</v>
      </c>
      <c r="G7" s="143">
        <f>'Detail Expenses'!H31+'Detail Expenses'!H33</f>
        <v>6826.4739583333321</v>
      </c>
      <c r="H7" s="143">
        <f>'Detail Expenses'!I31+'Detail Expenses'!I33</f>
        <v>6826.4739583333321</v>
      </c>
      <c r="I7" s="143">
        <f>'Detail Expenses'!J31+'Detail Expenses'!J33</f>
        <v>6826.4739583333321</v>
      </c>
      <c r="J7" s="143">
        <f>'Detail Expenses'!K31+'Detail Expenses'!K33</f>
        <v>6826.4739583333321</v>
      </c>
      <c r="K7" s="143">
        <f>'Detail Expenses'!L31+'Detail Expenses'!L33</f>
        <v>6826.4739583333321</v>
      </c>
      <c r="L7" s="143">
        <f>'Detail Expenses'!M31+'Detail Expenses'!M33</f>
        <v>6826.4739583333321</v>
      </c>
      <c r="M7" s="143">
        <f>'Detail Expenses'!N31+'Detail Expenses'!N33</f>
        <v>6826.4739583333321</v>
      </c>
      <c r="N7" s="143">
        <f>'Detail Expenses'!O31+'Detail Expenses'!O33</f>
        <v>6826.4739583333321</v>
      </c>
      <c r="O7" s="241">
        <f>'Detail Expenses'!P31+'Detail Expenses'!P33</f>
        <v>81441.421874999956</v>
      </c>
      <c r="P7" s="123"/>
      <c r="Q7" s="7"/>
    </row>
    <row r="8" spans="1:17">
      <c r="A8" s="11">
        <f>'Detail Expenses'!$D$7</f>
        <v>0</v>
      </c>
      <c r="B8" s="39" t="s">
        <v>22</v>
      </c>
      <c r="C8" s="143">
        <f>'Detail Expenses'!D34</f>
        <v>6791.6666666666661</v>
      </c>
      <c r="D8" s="143">
        <f>'Detail Expenses'!E34</f>
        <v>7301.0416666666661</v>
      </c>
      <c r="E8" s="143">
        <f>'Detail Expenses'!F34</f>
        <v>7301.0416666666661</v>
      </c>
      <c r="F8" s="143">
        <f>'Detail Expenses'!G34</f>
        <v>7301.0416666666661</v>
      </c>
      <c r="G8" s="143">
        <f>'Detail Expenses'!H34</f>
        <v>7301.0416666666661</v>
      </c>
      <c r="H8" s="143">
        <f>'Detail Expenses'!I34</f>
        <v>7301.0416666666661</v>
      </c>
      <c r="I8" s="143">
        <f>'Detail Expenses'!J34</f>
        <v>7301.0416666666661</v>
      </c>
      <c r="J8" s="143">
        <f>'Detail Expenses'!K34</f>
        <v>7301.0416666666661</v>
      </c>
      <c r="K8" s="143">
        <f>'Detail Expenses'!L34</f>
        <v>7301.0416666666661</v>
      </c>
      <c r="L8" s="143">
        <f>'Detail Expenses'!M34</f>
        <v>7301.0416666666661</v>
      </c>
      <c r="M8" s="143">
        <f>'Detail Expenses'!N34</f>
        <v>7301.0416666666661</v>
      </c>
      <c r="N8" s="143">
        <f>'Detail Expenses'!O34</f>
        <v>7301.0416666666661</v>
      </c>
      <c r="O8" s="241">
        <f>'Detail Expenses'!P34</f>
        <v>87103.125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166.66666666666666</v>
      </c>
      <c r="D12" s="143">
        <f>'Detail Expenses'!E39</f>
        <v>166.66666666666666</v>
      </c>
      <c r="E12" s="143">
        <f>'Detail Expenses'!F39</f>
        <v>166.66666666666666</v>
      </c>
      <c r="F12" s="143">
        <f>'Detail Expenses'!G39</f>
        <v>166.66666666666666</v>
      </c>
      <c r="G12" s="143">
        <f>'Detail Expenses'!H39</f>
        <v>166.66666666666666</v>
      </c>
      <c r="H12" s="143">
        <f>'Detail Expenses'!I39</f>
        <v>166.66666666666666</v>
      </c>
      <c r="I12" s="143">
        <f>'Detail Expenses'!J39</f>
        <v>166.66666666666666</v>
      </c>
      <c r="J12" s="143">
        <f>'Detail Expenses'!K39</f>
        <v>166.66666666666666</v>
      </c>
      <c r="K12" s="143">
        <f>'Detail Expenses'!L39</f>
        <v>166.66666666666666</v>
      </c>
      <c r="L12" s="143">
        <f>'Detail Expenses'!M39</f>
        <v>166.66666666666666</v>
      </c>
      <c r="M12" s="143">
        <f>'Detail Expenses'!N39</f>
        <v>166.66666666666666</v>
      </c>
      <c r="N12" s="143">
        <f>'Detail Expenses'!O39</f>
        <v>166.66666666666666</v>
      </c>
      <c r="O12" s="241">
        <f>'Detail Expenses'!P39</f>
        <v>2000.0000000000002</v>
      </c>
      <c r="P12" s="123"/>
      <c r="Q12" s="7"/>
    </row>
    <row r="13" spans="1:17">
      <c r="A13" s="11">
        <f>'Detail Expenses'!$D$7</f>
        <v>0</v>
      </c>
      <c r="B13" s="66" t="s">
        <v>36</v>
      </c>
      <c r="C13" s="143">
        <f>'Detail Expenses'!D40</f>
        <v>80</v>
      </c>
      <c r="D13" s="143">
        <f>'Detail Expenses'!E40</f>
        <v>80</v>
      </c>
      <c r="E13" s="143">
        <f>'Detail Expenses'!F40</f>
        <v>80</v>
      </c>
      <c r="F13" s="143">
        <f>'Detail Expenses'!G40</f>
        <v>80</v>
      </c>
      <c r="G13" s="143">
        <f>'Detail Expenses'!H40</f>
        <v>80</v>
      </c>
      <c r="H13" s="143">
        <f>'Detail Expenses'!I40</f>
        <v>80</v>
      </c>
      <c r="I13" s="143">
        <f>'Detail Expenses'!J40</f>
        <v>80</v>
      </c>
      <c r="J13" s="143">
        <f>'Detail Expenses'!K40</f>
        <v>80</v>
      </c>
      <c r="K13" s="143">
        <f>'Detail Expenses'!L40</f>
        <v>80</v>
      </c>
      <c r="L13" s="143">
        <f>'Detail Expenses'!M40</f>
        <v>80</v>
      </c>
      <c r="M13" s="143">
        <f>'Detail Expenses'!N40</f>
        <v>80</v>
      </c>
      <c r="N13" s="143">
        <f>'Detail Expenses'!O40</f>
        <v>80</v>
      </c>
      <c r="O13" s="241">
        <f>'Detail Expenses'!P40</f>
        <v>960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1500</v>
      </c>
      <c r="D15" s="143">
        <f>'Detail Expenses'!E42</f>
        <v>1500</v>
      </c>
      <c r="E15" s="143">
        <f>'Detail Expenses'!F42</f>
        <v>1500</v>
      </c>
      <c r="F15" s="143">
        <f>'Detail Expenses'!G42</f>
        <v>1500</v>
      </c>
      <c r="G15" s="143">
        <f>'Detail Expenses'!H42</f>
        <v>1500</v>
      </c>
      <c r="H15" s="143">
        <f>'Detail Expenses'!I42</f>
        <v>1500</v>
      </c>
      <c r="I15" s="143">
        <f>'Detail Expenses'!J42</f>
        <v>1500</v>
      </c>
      <c r="J15" s="143">
        <f>'Detail Expenses'!K42</f>
        <v>1500</v>
      </c>
      <c r="K15" s="143">
        <f>'Detail Expenses'!L42</f>
        <v>1500</v>
      </c>
      <c r="L15" s="143">
        <f>'Detail Expenses'!M42</f>
        <v>1500</v>
      </c>
      <c r="M15" s="143">
        <f>'Detail Expenses'!N42</f>
        <v>1500</v>
      </c>
      <c r="N15" s="143">
        <f>'Detail Expenses'!O42</f>
        <v>1500</v>
      </c>
      <c r="O15" s="241">
        <f>'Detail Expenses'!P42</f>
        <v>18000</v>
      </c>
      <c r="P15" s="123"/>
      <c r="Q15" s="7"/>
    </row>
    <row r="16" spans="1:17">
      <c r="A16" s="11">
        <f>'Detail Expenses'!$D$7</f>
        <v>0</v>
      </c>
      <c r="B16" s="66" t="s">
        <v>206</v>
      </c>
      <c r="C16" s="143">
        <f>'Detail Expenses'!D43</f>
        <v>600</v>
      </c>
      <c r="D16" s="143">
        <f>'Detail Expenses'!E43</f>
        <v>600</v>
      </c>
      <c r="E16" s="143">
        <f>'Detail Expenses'!F43</f>
        <v>600</v>
      </c>
      <c r="F16" s="143">
        <f>'Detail Expenses'!G43</f>
        <v>600</v>
      </c>
      <c r="G16" s="143">
        <f>'Detail Expenses'!H43</f>
        <v>600</v>
      </c>
      <c r="H16" s="143">
        <f>'Detail Expenses'!I43</f>
        <v>600</v>
      </c>
      <c r="I16" s="143">
        <f>'Detail Expenses'!J43</f>
        <v>600</v>
      </c>
      <c r="J16" s="143">
        <f>'Detail Expenses'!K43</f>
        <v>600</v>
      </c>
      <c r="K16" s="143">
        <f>'Detail Expenses'!L43</f>
        <v>600</v>
      </c>
      <c r="L16" s="143">
        <f>'Detail Expenses'!M43</f>
        <v>600</v>
      </c>
      <c r="M16" s="143">
        <f>'Detail Expenses'!N43</f>
        <v>600</v>
      </c>
      <c r="N16" s="143">
        <f>'Detail Expenses'!O43</f>
        <v>600</v>
      </c>
      <c r="O16" s="241">
        <f>'Detail Expenses'!P43</f>
        <v>7200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50</v>
      </c>
      <c r="D25" s="144">
        <f>'Detail Expenses'!E53</f>
        <v>50</v>
      </c>
      <c r="E25" s="144">
        <f>'Detail Expenses'!F53</f>
        <v>50</v>
      </c>
      <c r="F25" s="144">
        <f>'Detail Expenses'!G53</f>
        <v>50</v>
      </c>
      <c r="G25" s="144">
        <f>'Detail Expenses'!H53</f>
        <v>50</v>
      </c>
      <c r="H25" s="144">
        <f>'Detail Expenses'!I53</f>
        <v>50</v>
      </c>
      <c r="I25" s="144">
        <f>'Detail Expenses'!J53</f>
        <v>50</v>
      </c>
      <c r="J25" s="144">
        <f>'Detail Expenses'!K53</f>
        <v>50</v>
      </c>
      <c r="K25" s="144">
        <f>'Detail Expenses'!L53</f>
        <v>50</v>
      </c>
      <c r="L25" s="144">
        <f>'Detail Expenses'!M53</f>
        <v>50</v>
      </c>
      <c r="M25" s="144">
        <f>'Detail Expenses'!N53</f>
        <v>50</v>
      </c>
      <c r="N25" s="144">
        <f>'Detail Expenses'!O53</f>
        <v>50</v>
      </c>
      <c r="O25" s="241">
        <f>'Detail Expenses'!P53</f>
        <v>600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107455.20833333333</v>
      </c>
      <c r="D44" s="145">
        <f t="shared" ref="D44:N44" si="0">SUM(D6:D43)</f>
        <v>113534.59895833333</v>
      </c>
      <c r="E44" s="145">
        <f t="shared" si="0"/>
        <v>113534.59895833333</v>
      </c>
      <c r="F44" s="145">
        <f t="shared" si="0"/>
        <v>113534.59895833333</v>
      </c>
      <c r="G44" s="145">
        <f t="shared" si="0"/>
        <v>113534.59895833333</v>
      </c>
      <c r="H44" s="145">
        <f t="shared" si="0"/>
        <v>113534.59895833333</v>
      </c>
      <c r="I44" s="145">
        <f t="shared" si="0"/>
        <v>113534.59895833333</v>
      </c>
      <c r="J44" s="145">
        <f t="shared" si="0"/>
        <v>113534.59895833333</v>
      </c>
      <c r="K44" s="145">
        <f t="shared" si="0"/>
        <v>113534.59895833333</v>
      </c>
      <c r="L44" s="145">
        <f t="shared" si="0"/>
        <v>113534.59895833333</v>
      </c>
      <c r="M44" s="145">
        <f t="shared" si="0"/>
        <v>113534.59895833333</v>
      </c>
      <c r="N44" s="145">
        <f t="shared" si="0"/>
        <v>113534.59895833333</v>
      </c>
      <c r="O44" s="145">
        <f>SUM(C44:N44)</f>
        <v>1356335.796875</v>
      </c>
      <c r="P44" s="1" t="s">
        <v>49</v>
      </c>
    </row>
    <row r="45" spans="1:16">
      <c r="B45" s="7"/>
      <c r="C45" s="143"/>
      <c r="D45" s="11"/>
      <c r="E45" s="11"/>
      <c r="F45" s="11"/>
      <c r="G45" s="11"/>
      <c r="H45" s="11"/>
      <c r="I45" s="11"/>
      <c r="J45" s="11"/>
      <c r="K45" s="11"/>
      <c r="L45" s="11"/>
      <c r="M45" s="11"/>
      <c r="N45" s="11"/>
      <c r="O45" s="12">
        <f>'Detail Expenses'!P76</f>
        <v>1356335.7968749995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Felienne</cp:lastModifiedBy>
  <cp:lastPrinted>2001-07-23T15:47:17Z</cp:lastPrinted>
  <dcterms:created xsi:type="dcterms:W3CDTF">1998-07-08T19:32:38Z</dcterms:created>
  <dcterms:modified xsi:type="dcterms:W3CDTF">2014-09-05T11:12:05Z</dcterms:modified>
</cp:coreProperties>
</file>