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3780" yWindow="0" windowWidth="7680" windowHeight="8730" activeTab="2"/>
  </bookViews>
  <sheets>
    <sheet name="Headcount" sheetId="1" r:id="rId1"/>
    <sheet name="Assumptions" sheetId="2" r:id="rId2"/>
    <sheet name="Project Assumption WS" sheetId="3" r:id="rId3"/>
    <sheet name="Detail Expenses" sheetId="4" r:id="rId4"/>
    <sheet name="Summary" sheetId="5" r:id="rId5"/>
    <sheet name="EPSC" sheetId="6" r:id="rId6"/>
    <sheet name="COA" sheetId="7" r:id="rId7"/>
    <sheet name="Upload" sheetId="8" r:id="rId8"/>
  </sheets>
  <externalReferences>
    <externalReference r:id="rId9"/>
  </externalReferences>
  <definedNames>
    <definedName name="coa">#REF!</definedName>
    <definedName name="_xlnm.Print_Area" localSheetId="1">Assumptions!$A$1:$J$74</definedName>
    <definedName name="_xlnm.Print_Area" localSheetId="6">COA!$B$1:$F$40</definedName>
    <definedName name="_xlnm.Print_Area" localSheetId="5">EPSC!$A$1:$F$30</definedName>
    <definedName name="_xlnm.Print_Area" localSheetId="0">Headcount!$A$2:$O$76</definedName>
    <definedName name="_xlnm.Print_Area" localSheetId="4">Summary!$A$1:$P$37</definedName>
    <definedName name="_xlnm.Print_Titles" localSheetId="3">'Detail Expenses'!$1:$8</definedName>
    <definedName name="SAPFuncF4Help" localSheetId="1">Main.SAPF4Help()</definedName>
    <definedName name="SAPFuncF4Help" localSheetId="0">Main.SAPF4Help()</definedName>
    <definedName name="SAPFuncF4Help">Main.SAPF4Help()</definedName>
  </definedNames>
  <calcPr calcId="152511" fullCalcOnLoad="1"/>
</workbook>
</file>

<file path=xl/calcChain.xml><?xml version="1.0" encoding="utf-8"?>
<calcChain xmlns="http://schemas.openxmlformats.org/spreadsheetml/2006/main">
  <c r="E3" i="2" l="1"/>
  <c r="H56" i="2"/>
  <c r="H57" i="2"/>
  <c r="H58" i="2"/>
  <c r="H59" i="2"/>
  <c r="H60" i="2"/>
  <c r="H61" i="2"/>
  <c r="H62" i="2"/>
  <c r="H63" i="2"/>
  <c r="H64" i="2"/>
  <c r="H65" i="2"/>
  <c r="H66" i="2"/>
  <c r="H67" i="2"/>
  <c r="H68" i="2"/>
  <c r="H69" i="2"/>
  <c r="C15" i="4"/>
  <c r="C23" i="4" s="1"/>
  <c r="C24" i="4"/>
  <c r="C26" i="4" s="1"/>
  <c r="P31" i="4"/>
  <c r="E36" i="4"/>
  <c r="F36" i="4"/>
  <c r="E37" i="4"/>
  <c r="F37" i="4" s="1"/>
  <c r="G37" i="4"/>
  <c r="H37" i="4"/>
  <c r="I37" i="4"/>
  <c r="J37" i="4" s="1"/>
  <c r="K37" i="4" s="1"/>
  <c r="L37" i="4" s="1"/>
  <c r="M37" i="4" s="1"/>
  <c r="N37" i="4" s="1"/>
  <c r="O37" i="4" s="1"/>
  <c r="P37" i="4"/>
  <c r="O10" i="8" s="1"/>
  <c r="E41" i="4"/>
  <c r="F41" i="4"/>
  <c r="G41" i="4"/>
  <c r="H41" i="4" s="1"/>
  <c r="I41" i="4" s="1"/>
  <c r="J41" i="4" s="1"/>
  <c r="K41" i="4" s="1"/>
  <c r="L41" i="4" s="1"/>
  <c r="M41" i="4"/>
  <c r="N41" i="4" s="1"/>
  <c r="O41" i="4" s="1"/>
  <c r="N14" i="8" s="1"/>
  <c r="E45" i="4"/>
  <c r="F45" i="4" s="1"/>
  <c r="F16" i="5" s="1"/>
  <c r="G45" i="4"/>
  <c r="H45" i="4" s="1"/>
  <c r="I45" i="4" s="1"/>
  <c r="J45" i="4" s="1"/>
  <c r="K45" i="4"/>
  <c r="E46" i="4"/>
  <c r="F46" i="4"/>
  <c r="G46" i="4"/>
  <c r="H46" i="4"/>
  <c r="E49" i="4"/>
  <c r="E50" i="4"/>
  <c r="F50" i="4"/>
  <c r="G50" i="4" s="1"/>
  <c r="H50" i="4" s="1"/>
  <c r="I50" i="4" s="1"/>
  <c r="J50" i="4" s="1"/>
  <c r="K50" i="4" s="1"/>
  <c r="L50" i="4"/>
  <c r="M50" i="4" s="1"/>
  <c r="N50" i="4" s="1"/>
  <c r="O50" i="4" s="1"/>
  <c r="E51" i="4"/>
  <c r="E52" i="4"/>
  <c r="E55" i="4"/>
  <c r="F55" i="4"/>
  <c r="E56" i="4"/>
  <c r="F56" i="4" s="1"/>
  <c r="E57" i="4"/>
  <c r="F57" i="4"/>
  <c r="E58" i="4"/>
  <c r="F58" i="4" s="1"/>
  <c r="G58" i="4" s="1"/>
  <c r="H58" i="4" s="1"/>
  <c r="I58" i="4"/>
  <c r="J58" i="4"/>
  <c r="K58" i="4" s="1"/>
  <c r="L58" i="4" s="1"/>
  <c r="D59" i="4"/>
  <c r="E59" i="4"/>
  <c r="E61" i="4"/>
  <c r="E62" i="4"/>
  <c r="F62" i="4" s="1"/>
  <c r="G62" i="4"/>
  <c r="H62" i="4" s="1"/>
  <c r="I62" i="4"/>
  <c r="I26" i="5" s="1"/>
  <c r="J62" i="4"/>
  <c r="K62" i="4" s="1"/>
  <c r="L62" i="4" s="1"/>
  <c r="E64" i="4"/>
  <c r="F64" i="4"/>
  <c r="E66" i="4"/>
  <c r="F66" i="4"/>
  <c r="E67" i="4"/>
  <c r="F67" i="4" s="1"/>
  <c r="G67" i="4" s="1"/>
  <c r="H67" i="4" s="1"/>
  <c r="I67" i="4"/>
  <c r="J67" i="4" s="1"/>
  <c r="K67" i="4" s="1"/>
  <c r="L67" i="4" s="1"/>
  <c r="E68" i="4"/>
  <c r="F68" i="4"/>
  <c r="E69" i="4"/>
  <c r="D39" i="8" s="1"/>
  <c r="E70" i="4"/>
  <c r="E72" i="4"/>
  <c r="E73" i="4"/>
  <c r="F73" i="4"/>
  <c r="D74" i="4"/>
  <c r="E75" i="4"/>
  <c r="P80" i="4"/>
  <c r="P81" i="4"/>
  <c r="P82" i="4"/>
  <c r="P83" i="4"/>
  <c r="P84" i="4"/>
  <c r="P85" i="4"/>
  <c r="P86" i="4"/>
  <c r="P87" i="4"/>
  <c r="P88" i="4"/>
  <c r="P89" i="4"/>
  <c r="P90" i="4"/>
  <c r="P91" i="4"/>
  <c r="P92" i="4"/>
  <c r="P93" i="4"/>
  <c r="P94" i="4"/>
  <c r="C96" i="4"/>
  <c r="A101" i="4"/>
  <c r="C15" i="6"/>
  <c r="C16" i="6"/>
  <c r="C17" i="6"/>
  <c r="C18" i="6"/>
  <c r="C19" i="6"/>
  <c r="C20" i="6"/>
  <c r="C21" i="6"/>
  <c r="C22" i="6" s="1"/>
  <c r="N3" i="1"/>
  <c r="C28" i="1"/>
  <c r="D28" i="1"/>
  <c r="E28" i="1"/>
  <c r="F28" i="1"/>
  <c r="F35" i="1" s="1"/>
  <c r="G28" i="1"/>
  <c r="H28" i="1"/>
  <c r="H35" i="1" s="1"/>
  <c r="I28" i="1"/>
  <c r="J28" i="1"/>
  <c r="K28" i="1"/>
  <c r="K35" i="1" s="1"/>
  <c r="L28" i="1"/>
  <c r="M28" i="1"/>
  <c r="N28" i="1"/>
  <c r="O9" i="5" s="1"/>
  <c r="B29" i="1"/>
  <c r="B30" i="1"/>
  <c r="M67" i="1" s="1"/>
  <c r="B31" i="1"/>
  <c r="B32" i="1"/>
  <c r="D69" i="1" s="1"/>
  <c r="B33" i="1"/>
  <c r="C34" i="1"/>
  <c r="D34" i="1"/>
  <c r="E34" i="1"/>
  <c r="F10" i="5" s="1"/>
  <c r="F34" i="1"/>
  <c r="G34" i="1"/>
  <c r="H10" i="5" s="1"/>
  <c r="H34" i="1"/>
  <c r="I10" i="5" s="1"/>
  <c r="I34" i="1"/>
  <c r="J34" i="1"/>
  <c r="K34" i="1"/>
  <c r="L34" i="1"/>
  <c r="M34" i="1"/>
  <c r="N10" i="5" s="1"/>
  <c r="N34" i="1"/>
  <c r="C35" i="1"/>
  <c r="D35" i="1"/>
  <c r="J35" i="1"/>
  <c r="L35" i="1"/>
  <c r="B42" i="1"/>
  <c r="C42" i="1"/>
  <c r="D42" i="1"/>
  <c r="E42" i="1"/>
  <c r="F42" i="1"/>
  <c r="G42" i="1"/>
  <c r="H42" i="1"/>
  <c r="I42" i="1"/>
  <c r="J42" i="1"/>
  <c r="K42" i="1"/>
  <c r="L42" i="1"/>
  <c r="M42" i="1"/>
  <c r="N42" i="1"/>
  <c r="B43" i="1"/>
  <c r="D43" i="1" s="1"/>
  <c r="H43" i="1"/>
  <c r="N43" i="1"/>
  <c r="B44" i="1"/>
  <c r="D44" i="1"/>
  <c r="E44" i="1"/>
  <c r="G44" i="1"/>
  <c r="J44" i="1"/>
  <c r="K44" i="1"/>
  <c r="M44" i="1"/>
  <c r="N44" i="1"/>
  <c r="B45" i="1"/>
  <c r="D45" i="1"/>
  <c r="E45" i="1"/>
  <c r="F45" i="1"/>
  <c r="G45" i="1"/>
  <c r="H45" i="1"/>
  <c r="I45" i="1"/>
  <c r="J45" i="1"/>
  <c r="L45" i="1"/>
  <c r="M45" i="1"/>
  <c r="N45" i="1"/>
  <c r="B46" i="1"/>
  <c r="C46" i="1"/>
  <c r="E46" i="1"/>
  <c r="G46" i="1"/>
  <c r="I46" i="1"/>
  <c r="J46" i="1"/>
  <c r="K46" i="1"/>
  <c r="L46" i="1"/>
  <c r="B47" i="1"/>
  <c r="C47" i="1"/>
  <c r="E47" i="1"/>
  <c r="F47" i="1"/>
  <c r="G47" i="1"/>
  <c r="H47" i="1"/>
  <c r="K47" i="1"/>
  <c r="L47" i="1"/>
  <c r="N47" i="1"/>
  <c r="B48" i="1"/>
  <c r="C48" i="1" s="1"/>
  <c r="E48" i="1"/>
  <c r="H48" i="1"/>
  <c r="J48" i="1"/>
  <c r="K48" i="1"/>
  <c r="N48" i="1"/>
  <c r="B49" i="1"/>
  <c r="G49" i="1" s="1"/>
  <c r="C49" i="1"/>
  <c r="D49" i="1"/>
  <c r="F49" i="1"/>
  <c r="H49" i="1"/>
  <c r="I49" i="1"/>
  <c r="J49" i="1"/>
  <c r="K49" i="1"/>
  <c r="L49" i="1"/>
  <c r="M49" i="1"/>
  <c r="C52" i="1"/>
  <c r="D52" i="1"/>
  <c r="E52" i="1"/>
  <c r="F52" i="1"/>
  <c r="G52" i="1"/>
  <c r="H52" i="1"/>
  <c r="I52" i="1"/>
  <c r="J52" i="1"/>
  <c r="K52" i="1"/>
  <c r="L52" i="1"/>
  <c r="M52" i="1"/>
  <c r="N52" i="1"/>
  <c r="C53" i="1"/>
  <c r="D53" i="1"/>
  <c r="E53" i="1"/>
  <c r="F53" i="1"/>
  <c r="G53" i="1"/>
  <c r="H53" i="1"/>
  <c r="I53" i="1"/>
  <c r="J53" i="1"/>
  <c r="K53" i="1"/>
  <c r="L53" i="1"/>
  <c r="M53" i="1"/>
  <c r="N53" i="1"/>
  <c r="C54" i="1"/>
  <c r="D54" i="1"/>
  <c r="E54" i="1"/>
  <c r="F54" i="1"/>
  <c r="G54" i="1"/>
  <c r="H54" i="1"/>
  <c r="I54" i="1"/>
  <c r="J54" i="1"/>
  <c r="K54" i="1"/>
  <c r="L54" i="1"/>
  <c r="M54" i="1"/>
  <c r="N54" i="1"/>
  <c r="B56" i="1"/>
  <c r="E56" i="1" s="1"/>
  <c r="C56" i="1"/>
  <c r="D56" i="1"/>
  <c r="G56" i="1"/>
  <c r="H56" i="1"/>
  <c r="I56" i="1"/>
  <c r="J56" i="1"/>
  <c r="K56" i="1"/>
  <c r="L56" i="1"/>
  <c r="M56" i="1"/>
  <c r="B57" i="1"/>
  <c r="I57" i="1" s="1"/>
  <c r="C57" i="1"/>
  <c r="D57" i="1"/>
  <c r="E57" i="1"/>
  <c r="F57" i="1"/>
  <c r="G57" i="1"/>
  <c r="H57" i="1"/>
  <c r="J57" i="1"/>
  <c r="K57" i="1"/>
  <c r="L57" i="1"/>
  <c r="M57" i="1"/>
  <c r="N57" i="1"/>
  <c r="B61" i="1"/>
  <c r="B62" i="1"/>
  <c r="D62" i="1"/>
  <c r="J62" i="1"/>
  <c r="M62" i="1"/>
  <c r="B63" i="1"/>
  <c r="E63" i="1" s="1"/>
  <c r="C63" i="1"/>
  <c r="D63" i="1"/>
  <c r="G63" i="1"/>
  <c r="H63" i="1"/>
  <c r="I63" i="1"/>
  <c r="J63" i="1"/>
  <c r="K63" i="1"/>
  <c r="L63" i="1"/>
  <c r="M63" i="1"/>
  <c r="C66" i="1"/>
  <c r="D66" i="1"/>
  <c r="E66" i="1"/>
  <c r="G66" i="1"/>
  <c r="H66" i="1"/>
  <c r="I66" i="1"/>
  <c r="J66" i="1"/>
  <c r="K66" i="1"/>
  <c r="L66" i="1"/>
  <c r="M66" i="1"/>
  <c r="D68" i="1"/>
  <c r="G68" i="1"/>
  <c r="G69" i="1"/>
  <c r="H69" i="1"/>
  <c r="J69" i="1"/>
  <c r="L69" i="1"/>
  <c r="C70" i="1"/>
  <c r="D70" i="1"/>
  <c r="F70" i="1"/>
  <c r="G70" i="1"/>
  <c r="H70" i="1"/>
  <c r="I70" i="1"/>
  <c r="K70" i="1"/>
  <c r="L70" i="1"/>
  <c r="N70" i="1"/>
  <c r="A76" i="1"/>
  <c r="AC2" i="3"/>
  <c r="O3" i="3"/>
  <c r="AC3" i="3"/>
  <c r="O4" i="3"/>
  <c r="AC4" i="3"/>
  <c r="O5" i="3"/>
  <c r="AC5" i="3"/>
  <c r="O6" i="3"/>
  <c r="AC6" i="3"/>
  <c r="O7" i="3"/>
  <c r="AC7" i="3"/>
  <c r="H8" i="3"/>
  <c r="I8" i="3"/>
  <c r="Q8" i="3"/>
  <c r="R8" i="3"/>
  <c r="S8" i="3"/>
  <c r="T8" i="3"/>
  <c r="U8" i="3"/>
  <c r="V8" i="3"/>
  <c r="W8" i="3"/>
  <c r="X8" i="3"/>
  <c r="Y8" i="3"/>
  <c r="Z8" i="3"/>
  <c r="AA8" i="3"/>
  <c r="AB8" i="3"/>
  <c r="AC8" i="3"/>
  <c r="H9" i="3"/>
  <c r="I9" i="3"/>
  <c r="H10" i="3"/>
  <c r="P3" i="5"/>
  <c r="C9" i="5"/>
  <c r="D9" i="5"/>
  <c r="E9" i="5"/>
  <c r="F9" i="5"/>
  <c r="G9" i="5"/>
  <c r="H9" i="5"/>
  <c r="K9" i="5"/>
  <c r="L9" i="5"/>
  <c r="M9" i="5"/>
  <c r="N9" i="5"/>
  <c r="D10" i="5"/>
  <c r="E10" i="5"/>
  <c r="G10" i="5"/>
  <c r="J10" i="5"/>
  <c r="K10" i="5"/>
  <c r="L10" i="5"/>
  <c r="M10" i="5"/>
  <c r="O10" i="5"/>
  <c r="D16" i="5"/>
  <c r="E16" i="5"/>
  <c r="G16" i="5"/>
  <c r="H16" i="5"/>
  <c r="I16" i="5"/>
  <c r="D17" i="5"/>
  <c r="E17" i="5"/>
  <c r="F17" i="5"/>
  <c r="G17" i="5"/>
  <c r="H17" i="5"/>
  <c r="D21" i="5"/>
  <c r="E21" i="5"/>
  <c r="F21" i="5"/>
  <c r="D22" i="5"/>
  <c r="E22" i="5"/>
  <c r="D23" i="5"/>
  <c r="E23" i="5"/>
  <c r="D25" i="5"/>
  <c r="D26" i="5"/>
  <c r="E26" i="5"/>
  <c r="F26" i="5"/>
  <c r="G26" i="5"/>
  <c r="H26" i="5"/>
  <c r="J26" i="5"/>
  <c r="K26" i="5"/>
  <c r="D29" i="5"/>
  <c r="D30" i="5"/>
  <c r="E30" i="5"/>
  <c r="A37" i="5"/>
  <c r="C1" i="8"/>
  <c r="A2" i="8"/>
  <c r="C2" i="8"/>
  <c r="A6" i="8"/>
  <c r="A7" i="8"/>
  <c r="A8" i="8"/>
  <c r="A9" i="8"/>
  <c r="C9" i="8"/>
  <c r="D9" i="8"/>
  <c r="E9" i="8"/>
  <c r="A10" i="8"/>
  <c r="C10" i="8"/>
  <c r="D10" i="8"/>
  <c r="E10" i="8"/>
  <c r="F10" i="8"/>
  <c r="G10" i="8"/>
  <c r="H10" i="8"/>
  <c r="I10" i="8"/>
  <c r="J10" i="8"/>
  <c r="K10" i="8"/>
  <c r="L10" i="8"/>
  <c r="M10" i="8"/>
  <c r="N10" i="8"/>
  <c r="A11" i="8"/>
  <c r="A12" i="8"/>
  <c r="A13" i="8"/>
  <c r="A14" i="8"/>
  <c r="C14" i="8"/>
  <c r="D14" i="8"/>
  <c r="E14" i="8"/>
  <c r="F14" i="8"/>
  <c r="G14" i="8"/>
  <c r="H14" i="8"/>
  <c r="I14" i="8"/>
  <c r="J14" i="8"/>
  <c r="K14" i="8"/>
  <c r="L14" i="8"/>
  <c r="M14" i="8"/>
  <c r="A15" i="8"/>
  <c r="A16" i="8"/>
  <c r="A17" i="8"/>
  <c r="C17" i="8"/>
  <c r="D17" i="8"/>
  <c r="E17" i="8"/>
  <c r="F17" i="8"/>
  <c r="G17" i="8"/>
  <c r="H17" i="8"/>
  <c r="J17" i="8"/>
  <c r="A18" i="8"/>
  <c r="C18" i="8"/>
  <c r="D18" i="8"/>
  <c r="E18" i="8"/>
  <c r="F18" i="8"/>
  <c r="A19" i="8"/>
  <c r="A20" i="8"/>
  <c r="A21" i="8"/>
  <c r="C21" i="8"/>
  <c r="D21" i="8"/>
  <c r="A22" i="8"/>
  <c r="C22" i="8"/>
  <c r="D22" i="8"/>
  <c r="E22" i="8"/>
  <c r="F22" i="8"/>
  <c r="G22" i="8"/>
  <c r="H22" i="8"/>
  <c r="I22" i="8"/>
  <c r="J22" i="8"/>
  <c r="K22" i="8"/>
  <c r="L22" i="8"/>
  <c r="M22" i="8"/>
  <c r="N22" i="8"/>
  <c r="A23" i="8"/>
  <c r="C23" i="8"/>
  <c r="D23" i="8"/>
  <c r="A24" i="8"/>
  <c r="C24" i="8"/>
  <c r="A25" i="8"/>
  <c r="A26" i="8"/>
  <c r="C26" i="8"/>
  <c r="D26" i="8"/>
  <c r="E26" i="8"/>
  <c r="A27" i="8"/>
  <c r="C27" i="8"/>
  <c r="D27" i="8"/>
  <c r="A28" i="8"/>
  <c r="C28" i="8"/>
  <c r="D28" i="8"/>
  <c r="E28" i="8"/>
  <c r="A29" i="8"/>
  <c r="C29" i="8"/>
  <c r="D29" i="8"/>
  <c r="E29" i="8"/>
  <c r="F29" i="8"/>
  <c r="G29" i="8"/>
  <c r="H29" i="8"/>
  <c r="I29" i="8"/>
  <c r="J29" i="8"/>
  <c r="A30" i="8"/>
  <c r="A31" i="8"/>
  <c r="C31" i="8"/>
  <c r="D31" i="8"/>
  <c r="A32" i="8"/>
  <c r="C32" i="8"/>
  <c r="D32" i="8"/>
  <c r="E32" i="8"/>
  <c r="F32" i="8"/>
  <c r="G32" i="8"/>
  <c r="H32" i="8"/>
  <c r="I32" i="8"/>
  <c r="J32" i="8"/>
  <c r="K32" i="8"/>
  <c r="A33" i="8"/>
  <c r="A34" i="8"/>
  <c r="C34" i="8"/>
  <c r="D34" i="8"/>
  <c r="A35" i="8"/>
  <c r="A36" i="8"/>
  <c r="C36" i="8"/>
  <c r="D36" i="8"/>
  <c r="E36" i="8"/>
  <c r="A37" i="8"/>
  <c r="C37" i="8"/>
  <c r="D37" i="8"/>
  <c r="E37" i="8"/>
  <c r="F37" i="8"/>
  <c r="G37" i="8"/>
  <c r="A38" i="8"/>
  <c r="C38" i="8"/>
  <c r="D38" i="8"/>
  <c r="E38" i="8"/>
  <c r="A39" i="8"/>
  <c r="C39" i="8"/>
  <c r="A40" i="8"/>
  <c r="C40" i="8"/>
  <c r="D40" i="8"/>
  <c r="A41" i="8"/>
  <c r="C41" i="8"/>
  <c r="D41" i="8"/>
  <c r="A42" i="8"/>
  <c r="C42" i="8"/>
  <c r="D42" i="8"/>
  <c r="E42" i="8"/>
  <c r="A43" i="8"/>
  <c r="C43" i="8"/>
  <c r="D43" i="8"/>
  <c r="M67" i="4" l="1"/>
  <c r="K37" i="8"/>
  <c r="I9" i="5"/>
  <c r="F68" i="1"/>
  <c r="N68" i="1"/>
  <c r="I68" i="1"/>
  <c r="C68" i="1"/>
  <c r="L68" i="1"/>
  <c r="K68" i="1"/>
  <c r="E68" i="1"/>
  <c r="H68" i="1"/>
  <c r="J68" i="1"/>
  <c r="M68" i="1"/>
  <c r="N47" i="4" s="1"/>
  <c r="J9" i="5"/>
  <c r="I35" i="1"/>
  <c r="F61" i="4"/>
  <c r="E25" i="5"/>
  <c r="G56" i="4"/>
  <c r="E27" i="8"/>
  <c r="F22" i="5"/>
  <c r="G64" i="4"/>
  <c r="E34" i="8"/>
  <c r="J37" i="8"/>
  <c r="I10" i="3"/>
  <c r="H61" i="1"/>
  <c r="J61" i="1"/>
  <c r="J64" i="1" s="1"/>
  <c r="K63" i="4" s="1"/>
  <c r="D61" i="1"/>
  <c r="D64" i="1" s="1"/>
  <c r="E63" i="4" s="1"/>
  <c r="M61" i="1"/>
  <c r="M64" i="1" s="1"/>
  <c r="N63" i="4" s="1"/>
  <c r="F61" i="1"/>
  <c r="G61" i="1"/>
  <c r="G64" i="1" s="1"/>
  <c r="H63" i="4" s="1"/>
  <c r="I61" i="1"/>
  <c r="L61" i="1"/>
  <c r="L64" i="1" s="1"/>
  <c r="M63" i="4" s="1"/>
  <c r="C61" i="1"/>
  <c r="C64" i="1" s="1"/>
  <c r="D63" i="4" s="1"/>
  <c r="E61" i="1"/>
  <c r="K61" i="1"/>
  <c r="K64" i="1" s="1"/>
  <c r="L63" i="4" s="1"/>
  <c r="N61" i="1"/>
  <c r="H15" i="2"/>
  <c r="D39" i="4" s="1"/>
  <c r="F24" i="2"/>
  <c r="H24" i="2" s="1"/>
  <c r="D48" i="4" s="1"/>
  <c r="F21" i="2"/>
  <c r="H21" i="2" s="1"/>
  <c r="F31" i="2"/>
  <c r="H31" i="2" s="1"/>
  <c r="F34" i="2"/>
  <c r="H34" i="2" s="1"/>
  <c r="J67" i="1"/>
  <c r="K47" i="4" s="1"/>
  <c r="C67" i="1"/>
  <c r="L67" i="1"/>
  <c r="M47" i="4" s="1"/>
  <c r="F67" i="1"/>
  <c r="K67" i="1"/>
  <c r="N67" i="1"/>
  <c r="E67" i="1"/>
  <c r="D67" i="1"/>
  <c r="E47" i="4" s="1"/>
  <c r="G67" i="1"/>
  <c r="H47" i="4" s="1"/>
  <c r="H67" i="1"/>
  <c r="I67" i="1"/>
  <c r="J47" i="4" s="1"/>
  <c r="F69" i="4"/>
  <c r="I37" i="8"/>
  <c r="M58" i="4"/>
  <c r="K29" i="8"/>
  <c r="H37" i="8"/>
  <c r="F52" i="4"/>
  <c r="C62" i="1"/>
  <c r="K62" i="1"/>
  <c r="F62" i="1"/>
  <c r="I62" i="1"/>
  <c r="E62" i="1"/>
  <c r="G62" i="1"/>
  <c r="H62" i="1"/>
  <c r="L62" i="1"/>
  <c r="L45" i="4"/>
  <c r="K16" i="5"/>
  <c r="I47" i="4"/>
  <c r="F43" i="1"/>
  <c r="N35" i="1"/>
  <c r="M35" i="1"/>
  <c r="F40" i="2" s="1"/>
  <c r="G73" i="4"/>
  <c r="F51" i="4"/>
  <c r="J16" i="5"/>
  <c r="I17" i="8"/>
  <c r="D24" i="8"/>
  <c r="M62" i="4"/>
  <c r="L26" i="5"/>
  <c r="E43" i="1"/>
  <c r="M43" i="1"/>
  <c r="M58" i="1" s="1"/>
  <c r="G43" i="1"/>
  <c r="J43" i="1"/>
  <c r="J58" i="1" s="1"/>
  <c r="I43" i="1"/>
  <c r="I58" i="1" s="1"/>
  <c r="K43" i="1"/>
  <c r="L43" i="1"/>
  <c r="L58" i="1" s="1"/>
  <c r="C43" i="1"/>
  <c r="G58" i="1"/>
  <c r="F75" i="4"/>
  <c r="I46" i="4"/>
  <c r="G18" i="8"/>
  <c r="N62" i="1"/>
  <c r="E35" i="1"/>
  <c r="F51" i="2" s="1"/>
  <c r="H51" i="2" s="1"/>
  <c r="F69" i="1"/>
  <c r="N69" i="1"/>
  <c r="I69" i="1"/>
  <c r="K69" i="1"/>
  <c r="C69" i="1"/>
  <c r="D47" i="4" s="1"/>
  <c r="M69" i="1"/>
  <c r="E69" i="1"/>
  <c r="E74" i="4"/>
  <c r="E29" i="5" s="1"/>
  <c r="F72" i="4"/>
  <c r="G48" i="1"/>
  <c r="H44" i="1"/>
  <c r="C44" i="1"/>
  <c r="L44" i="1"/>
  <c r="F44" i="1"/>
  <c r="H58" i="1"/>
  <c r="G57" i="4"/>
  <c r="F59" i="4"/>
  <c r="F23" i="5" s="1"/>
  <c r="G36" i="4"/>
  <c r="G68" i="4"/>
  <c r="D48" i="1"/>
  <c r="L48" i="1"/>
  <c r="F48" i="1"/>
  <c r="I48" i="1"/>
  <c r="E58" i="1"/>
  <c r="L47" i="4"/>
  <c r="M48" i="1"/>
  <c r="I47" i="1"/>
  <c r="J47" i="1"/>
  <c r="D47" i="1"/>
  <c r="D58" i="1" s="1"/>
  <c r="M47" i="1"/>
  <c r="F46" i="1"/>
  <c r="N46" i="1"/>
  <c r="N58" i="1" s="1"/>
  <c r="D46" i="1"/>
  <c r="M46" i="1"/>
  <c r="H46" i="1"/>
  <c r="I44" i="1"/>
  <c r="J70" i="1"/>
  <c r="E70" i="1"/>
  <c r="M70" i="1"/>
  <c r="G66" i="4"/>
  <c r="F36" i="2"/>
  <c r="H36" i="2" s="1"/>
  <c r="D60" i="4" s="1"/>
  <c r="N49" i="1"/>
  <c r="E49" i="1"/>
  <c r="C45" i="1"/>
  <c r="K45" i="1"/>
  <c r="F66" i="1"/>
  <c r="N66" i="1"/>
  <c r="G35" i="1"/>
  <c r="F63" i="1"/>
  <c r="N63" i="1"/>
  <c r="F56" i="1"/>
  <c r="N56" i="1"/>
  <c r="F70" i="4"/>
  <c r="G55" i="4"/>
  <c r="P50" i="4"/>
  <c r="O22" i="8" s="1"/>
  <c r="F49" i="4"/>
  <c r="P41" i="4"/>
  <c r="O14" i="8" s="1"/>
  <c r="E30" i="4" l="1"/>
  <c r="D72" i="1"/>
  <c r="D18" i="5"/>
  <c r="C19" i="8"/>
  <c r="K18" i="5"/>
  <c r="J19" i="8"/>
  <c r="M72" i="1"/>
  <c r="N30" i="4"/>
  <c r="E18" i="5"/>
  <c r="D19" i="8"/>
  <c r="H40" i="2"/>
  <c r="O30" i="4"/>
  <c r="M19" i="8"/>
  <c r="N18" i="5"/>
  <c r="I72" i="1"/>
  <c r="J30" i="4"/>
  <c r="M18" i="5"/>
  <c r="L19" i="8"/>
  <c r="G59" i="4"/>
  <c r="G23" i="5" s="1"/>
  <c r="H57" i="4"/>
  <c r="F28" i="8"/>
  <c r="G75" i="4"/>
  <c r="F30" i="5"/>
  <c r="E43" i="8"/>
  <c r="G72" i="4"/>
  <c r="E41" i="8"/>
  <c r="F74" i="4"/>
  <c r="F29" i="5" s="1"/>
  <c r="F23" i="2"/>
  <c r="H23" i="2" s="1"/>
  <c r="F17" i="2"/>
  <c r="H17" i="2" s="1"/>
  <c r="I64" i="1"/>
  <c r="J63" i="4" s="1"/>
  <c r="G21" i="5"/>
  <c r="H55" i="4"/>
  <c r="F26" i="8"/>
  <c r="I30" i="4"/>
  <c r="C58" i="1"/>
  <c r="G51" i="4"/>
  <c r="E23" i="8"/>
  <c r="F47" i="4"/>
  <c r="P47" i="4" s="1"/>
  <c r="F45" i="2"/>
  <c r="H45" i="2" s="1"/>
  <c r="G33" i="8"/>
  <c r="H27" i="5"/>
  <c r="H56" i="4"/>
  <c r="G22" i="5"/>
  <c r="F27" i="8"/>
  <c r="F26" i="2"/>
  <c r="H26" i="2" s="1"/>
  <c r="F22" i="2"/>
  <c r="H22" i="2" s="1"/>
  <c r="F41" i="2"/>
  <c r="H41" i="2" s="1"/>
  <c r="D65" i="4" s="1"/>
  <c r="F48" i="2"/>
  <c r="E39" i="4"/>
  <c r="C12" i="8"/>
  <c r="F64" i="1"/>
  <c r="G63" i="4" s="1"/>
  <c r="F30" i="4"/>
  <c r="M27" i="5"/>
  <c r="L33" i="8"/>
  <c r="H30" i="4"/>
  <c r="G72" i="1"/>
  <c r="I18" i="5"/>
  <c r="H19" i="8"/>
  <c r="F43" i="2"/>
  <c r="H43" i="2" s="1"/>
  <c r="F49" i="2"/>
  <c r="H49" i="2" s="1"/>
  <c r="F16" i="2"/>
  <c r="H16" i="2" s="1"/>
  <c r="D40" i="4" s="1"/>
  <c r="N58" i="4"/>
  <c r="L29" i="8"/>
  <c r="F27" i="2"/>
  <c r="H27" i="2" s="1"/>
  <c r="F15" i="2"/>
  <c r="F13" i="2"/>
  <c r="H13" i="2" s="1"/>
  <c r="F12" i="2"/>
  <c r="E60" i="4"/>
  <c r="D24" i="5"/>
  <c r="C30" i="8"/>
  <c r="M30" i="4"/>
  <c r="L72" i="1"/>
  <c r="K58" i="1"/>
  <c r="N62" i="4"/>
  <c r="M26" i="5"/>
  <c r="L32" i="8"/>
  <c r="H73" i="4"/>
  <c r="F42" i="8"/>
  <c r="M45" i="4"/>
  <c r="K17" i="8"/>
  <c r="L16" i="5"/>
  <c r="F19" i="2"/>
  <c r="H19" i="2" s="1"/>
  <c r="D43" i="4" s="1"/>
  <c r="F46" i="2"/>
  <c r="H46" i="2" s="1"/>
  <c r="F37" i="2"/>
  <c r="H37" i="2" s="1"/>
  <c r="F44" i="2"/>
  <c r="H44" i="2" s="1"/>
  <c r="N64" i="1"/>
  <c r="O63" i="4" s="1"/>
  <c r="N27" i="5"/>
  <c r="M33" i="8"/>
  <c r="G61" i="4"/>
  <c r="F25" i="5"/>
  <c r="E31" i="8"/>
  <c r="F58" i="1"/>
  <c r="D19" i="5"/>
  <c r="E48" i="4"/>
  <c r="C20" i="8"/>
  <c r="O47" i="4"/>
  <c r="G52" i="4"/>
  <c r="E24" i="8"/>
  <c r="F18" i="2"/>
  <c r="H18" i="2" s="1"/>
  <c r="D42" i="4" s="1"/>
  <c r="F33" i="2"/>
  <c r="L27" i="5"/>
  <c r="K33" i="8"/>
  <c r="L18" i="5"/>
  <c r="K19" i="8"/>
  <c r="J18" i="5"/>
  <c r="I19" i="8"/>
  <c r="F70" i="2"/>
  <c r="F14" i="2"/>
  <c r="H14" i="2" s="1"/>
  <c r="D38" i="4" s="1"/>
  <c r="F29" i="2"/>
  <c r="H29" i="2" s="1"/>
  <c r="D53" i="4" s="1"/>
  <c r="F32" i="2"/>
  <c r="H32" i="2" s="1"/>
  <c r="E64" i="1"/>
  <c r="F63" i="4" s="1"/>
  <c r="J33" i="8"/>
  <c r="K27" i="5"/>
  <c r="N67" i="4"/>
  <c r="L37" i="8"/>
  <c r="H18" i="5"/>
  <c r="G19" i="8"/>
  <c r="G70" i="4"/>
  <c r="E40" i="8"/>
  <c r="H66" i="4"/>
  <c r="F36" i="8"/>
  <c r="J46" i="4"/>
  <c r="I17" i="5"/>
  <c r="H18" i="8"/>
  <c r="G69" i="4"/>
  <c r="E39" i="8"/>
  <c r="F39" i="2"/>
  <c r="H39" i="2" s="1"/>
  <c r="E27" i="5"/>
  <c r="D33" i="8"/>
  <c r="H64" i="4"/>
  <c r="F34" i="8"/>
  <c r="G49" i="4"/>
  <c r="E21" i="8"/>
  <c r="G47" i="4"/>
  <c r="H36" i="4"/>
  <c r="F9" i="8"/>
  <c r="K30" i="4"/>
  <c r="J72" i="1"/>
  <c r="F38" i="8"/>
  <c r="H68" i="4"/>
  <c r="F42" i="2"/>
  <c r="H42" i="2" s="1"/>
  <c r="F38" i="2"/>
  <c r="H38" i="2" s="1"/>
  <c r="F25" i="2"/>
  <c r="F28" i="2"/>
  <c r="H28" i="2" s="1"/>
  <c r="C33" i="8"/>
  <c r="D27" i="5"/>
  <c r="H64" i="1"/>
  <c r="I63" i="4" s="1"/>
  <c r="P18" i="5" l="1"/>
  <c r="O19" i="8"/>
  <c r="K46" i="4"/>
  <c r="J17" i="5"/>
  <c r="I18" i="8"/>
  <c r="I73" i="4"/>
  <c r="G42" i="8"/>
  <c r="H75" i="4"/>
  <c r="G30" i="5"/>
  <c r="F43" i="8"/>
  <c r="G18" i="5"/>
  <c r="F19" i="8"/>
  <c r="F60" i="4"/>
  <c r="D30" i="8"/>
  <c r="E24" i="5"/>
  <c r="I66" i="4"/>
  <c r="G36" i="8"/>
  <c r="E40" i="4"/>
  <c r="C13" i="8"/>
  <c r="F39" i="4"/>
  <c r="D12" i="8"/>
  <c r="H22" i="5"/>
  <c r="I56" i="4"/>
  <c r="G27" i="8"/>
  <c r="H72" i="1"/>
  <c r="I57" i="4"/>
  <c r="H59" i="4"/>
  <c r="H23" i="5" s="1"/>
  <c r="G28" i="8"/>
  <c r="H47" i="2"/>
  <c r="H49" i="4"/>
  <c r="F21" i="8"/>
  <c r="E33" i="8"/>
  <c r="F27" i="5"/>
  <c r="P27" i="5" s="1"/>
  <c r="H52" i="4"/>
  <c r="F24" i="8"/>
  <c r="C16" i="8"/>
  <c r="E43" i="4"/>
  <c r="N26" i="5"/>
  <c r="O62" i="4"/>
  <c r="M32" i="8"/>
  <c r="F50" i="2"/>
  <c r="H48" i="2"/>
  <c r="H50" i="2" s="1"/>
  <c r="I32" i="4"/>
  <c r="H6" i="8"/>
  <c r="F47" i="2"/>
  <c r="P63" i="4"/>
  <c r="O33" i="8" s="1"/>
  <c r="H70" i="4"/>
  <c r="F40" i="8"/>
  <c r="O18" i="5"/>
  <c r="N19" i="8"/>
  <c r="H61" i="4"/>
  <c r="G25" i="5"/>
  <c r="F31" i="8"/>
  <c r="K72" i="1"/>
  <c r="L30" i="4"/>
  <c r="F20" i="2"/>
  <c r="H12" i="2"/>
  <c r="H20" i="2" s="1"/>
  <c r="E72" i="1"/>
  <c r="E65" i="4"/>
  <c r="D71" i="4"/>
  <c r="C35" i="8"/>
  <c r="G74" i="4"/>
  <c r="G29" i="5" s="1"/>
  <c r="H72" i="4"/>
  <c r="F41" i="8"/>
  <c r="H33" i="2"/>
  <c r="H35" i="2" s="1"/>
  <c r="F35" i="2"/>
  <c r="H51" i="4"/>
  <c r="F23" i="8"/>
  <c r="F72" i="1"/>
  <c r="G30" i="4"/>
  <c r="O58" i="4"/>
  <c r="N29" i="8" s="1"/>
  <c r="M29" i="8"/>
  <c r="D30" i="4"/>
  <c r="C72" i="1"/>
  <c r="K32" i="4"/>
  <c r="J6" i="8"/>
  <c r="H69" i="4"/>
  <c r="F39" i="8"/>
  <c r="E53" i="4"/>
  <c r="D54" i="4"/>
  <c r="D20" i="5" s="1"/>
  <c r="C25" i="8"/>
  <c r="F32" i="4"/>
  <c r="E6" i="8"/>
  <c r="I55" i="4"/>
  <c r="H21" i="5"/>
  <c r="G26" i="8"/>
  <c r="N72" i="1"/>
  <c r="G34" i="8"/>
  <c r="I64" i="4"/>
  <c r="I36" i="4"/>
  <c r="G9" i="8"/>
  <c r="O67" i="4"/>
  <c r="N37" i="8" s="1"/>
  <c r="M37" i="8"/>
  <c r="P67" i="4"/>
  <c r="O37" i="8" s="1"/>
  <c r="H32" i="4"/>
  <c r="G6" i="8"/>
  <c r="H33" i="8"/>
  <c r="I27" i="5"/>
  <c r="E42" i="4"/>
  <c r="C15" i="8"/>
  <c r="I68" i="4"/>
  <c r="G38" i="8"/>
  <c r="H25" i="2"/>
  <c r="H30" i="2" s="1"/>
  <c r="F30" i="2"/>
  <c r="D44" i="4"/>
  <c r="D15" i="5" s="1"/>
  <c r="E38" i="4"/>
  <c r="C11" i="8"/>
  <c r="F48" i="4"/>
  <c r="E19" i="5"/>
  <c r="D20" i="8"/>
  <c r="N45" i="4"/>
  <c r="M16" i="5"/>
  <c r="L17" i="8"/>
  <c r="M32" i="4"/>
  <c r="L6" i="8"/>
  <c r="E19" i="8"/>
  <c r="F18" i="5"/>
  <c r="O32" i="4"/>
  <c r="N6" i="8"/>
  <c r="N32" i="4"/>
  <c r="M6" i="8"/>
  <c r="E32" i="4"/>
  <c r="D6" i="8"/>
  <c r="H70" i="2"/>
  <c r="H71" i="2" s="1"/>
  <c r="F71" i="2"/>
  <c r="D95" i="4"/>
  <c r="O27" i="5"/>
  <c r="N33" i="8"/>
  <c r="G27" i="5"/>
  <c r="F33" i="8"/>
  <c r="J27" i="5"/>
  <c r="I33" i="8"/>
  <c r="J32" i="4"/>
  <c r="I6" i="8"/>
  <c r="O34" i="4" l="1"/>
  <c r="N8" i="8" s="1"/>
  <c r="O33" i="4"/>
  <c r="O13" i="5"/>
  <c r="G39" i="4"/>
  <c r="E12" i="8"/>
  <c r="H30" i="5"/>
  <c r="I75" i="4"/>
  <c r="G43" i="8"/>
  <c r="F53" i="4"/>
  <c r="D25" i="8"/>
  <c r="E54" i="4"/>
  <c r="E20" i="5" s="1"/>
  <c r="N16" i="5"/>
  <c r="M17" i="8"/>
  <c r="O45" i="4"/>
  <c r="F42" i="4"/>
  <c r="D15" i="8"/>
  <c r="F6" i="8"/>
  <c r="G32" i="4"/>
  <c r="I61" i="4"/>
  <c r="G31" i="8"/>
  <c r="H25" i="5"/>
  <c r="F43" i="4"/>
  <c r="D16" i="8"/>
  <c r="P58" i="4"/>
  <c r="O29" i="8" s="1"/>
  <c r="J55" i="4"/>
  <c r="I21" i="5"/>
  <c r="H26" i="8"/>
  <c r="I69" i="4"/>
  <c r="G39" i="8"/>
  <c r="H52" i="2"/>
  <c r="H73" i="2" s="1"/>
  <c r="I34" i="4"/>
  <c r="H8" i="8" s="1"/>
  <c r="I33" i="4"/>
  <c r="I13" i="5"/>
  <c r="I49" i="4"/>
  <c r="G21" i="8"/>
  <c r="F40" i="4"/>
  <c r="D13" i="8"/>
  <c r="G60" i="4"/>
  <c r="F24" i="5"/>
  <c r="E30" i="8"/>
  <c r="E33" i="4"/>
  <c r="E13" i="5"/>
  <c r="E34" i="4"/>
  <c r="D8" i="8" s="1"/>
  <c r="J36" i="4"/>
  <c r="H9" i="8"/>
  <c r="I72" i="4"/>
  <c r="H74" i="4"/>
  <c r="H29" i="5" s="1"/>
  <c r="G41" i="8"/>
  <c r="F52" i="2"/>
  <c r="F73" i="2" s="1"/>
  <c r="J73" i="4"/>
  <c r="H42" i="8"/>
  <c r="E95" i="4"/>
  <c r="D96" i="4"/>
  <c r="D33" i="5" s="1"/>
  <c r="O26" i="5"/>
  <c r="P26" i="5" s="1"/>
  <c r="N32" i="8"/>
  <c r="J56" i="4"/>
  <c r="I22" i="5"/>
  <c r="H27" i="8"/>
  <c r="J57" i="4"/>
  <c r="I59" i="4"/>
  <c r="I23" i="5" s="1"/>
  <c r="H28" i="8"/>
  <c r="L46" i="4"/>
  <c r="K17" i="5"/>
  <c r="J18" i="8"/>
  <c r="J34" i="4"/>
  <c r="I8" i="8" s="1"/>
  <c r="J13" i="5"/>
  <c r="J33" i="4"/>
  <c r="F65" i="4"/>
  <c r="E71" i="4"/>
  <c r="D35" i="8"/>
  <c r="G48" i="4"/>
  <c r="E20" i="8"/>
  <c r="F19" i="5"/>
  <c r="J64" i="4"/>
  <c r="H34" i="8"/>
  <c r="F33" i="4"/>
  <c r="F34" i="4"/>
  <c r="E8" i="8" s="1"/>
  <c r="F13" i="5"/>
  <c r="K34" i="4"/>
  <c r="J8" i="8" s="1"/>
  <c r="K33" i="4"/>
  <c r="K13" i="5"/>
  <c r="L32" i="4"/>
  <c r="K6" i="8"/>
  <c r="N33" i="4"/>
  <c r="N13" i="5"/>
  <c r="N34" i="4"/>
  <c r="M8" i="8" s="1"/>
  <c r="M33" i="4"/>
  <c r="M34" i="4"/>
  <c r="L8" i="8" s="1"/>
  <c r="M13" i="5"/>
  <c r="J68" i="4"/>
  <c r="H38" i="8"/>
  <c r="H34" i="4"/>
  <c r="G8" i="8" s="1"/>
  <c r="H33" i="4"/>
  <c r="H13" i="5"/>
  <c r="I51" i="4"/>
  <c r="G23" i="8"/>
  <c r="I70" i="4"/>
  <c r="G40" i="8"/>
  <c r="P62" i="4"/>
  <c r="O32" i="8" s="1"/>
  <c r="G24" i="8"/>
  <c r="I52" i="4"/>
  <c r="F38" i="4"/>
  <c r="D11" i="8"/>
  <c r="E44" i="4"/>
  <c r="E15" i="5" s="1"/>
  <c r="P30" i="4"/>
  <c r="D32" i="4"/>
  <c r="C6" i="8"/>
  <c r="D28" i="5"/>
  <c r="J66" i="4"/>
  <c r="H36" i="8"/>
  <c r="J52" i="4" l="1"/>
  <c r="H24" i="8"/>
  <c r="J35" i="4"/>
  <c r="J14" i="5" s="1"/>
  <c r="I7" i="8"/>
  <c r="K36" i="4"/>
  <c r="I9" i="8"/>
  <c r="H39" i="4"/>
  <c r="F12" i="8"/>
  <c r="H35" i="4"/>
  <c r="H14" i="5" s="1"/>
  <c r="G7" i="8"/>
  <c r="J59" i="4"/>
  <c r="J23" i="5" s="1"/>
  <c r="I28" i="8"/>
  <c r="K57" i="4"/>
  <c r="G40" i="4"/>
  <c r="E13" i="8"/>
  <c r="G53" i="4"/>
  <c r="E25" i="8"/>
  <c r="F54" i="4"/>
  <c r="F20" i="5" s="1"/>
  <c r="K66" i="4"/>
  <c r="I36" i="8"/>
  <c r="N35" i="4"/>
  <c r="N14" i="5" s="1"/>
  <c r="M7" i="8"/>
  <c r="H48" i="4"/>
  <c r="G19" i="5"/>
  <c r="F20" i="8"/>
  <c r="J69" i="4"/>
  <c r="H39" i="8"/>
  <c r="G43" i="4"/>
  <c r="E16" i="8"/>
  <c r="E15" i="8"/>
  <c r="G42" i="4"/>
  <c r="O35" i="4"/>
  <c r="O14" i="5" s="1"/>
  <c r="N7" i="8"/>
  <c r="F35" i="4"/>
  <c r="F14" i="5" s="1"/>
  <c r="E7" i="8"/>
  <c r="J49" i="4"/>
  <c r="H21" i="8"/>
  <c r="N17" i="8"/>
  <c r="O16" i="5"/>
  <c r="P45" i="4"/>
  <c r="K68" i="4"/>
  <c r="I38" i="8"/>
  <c r="E96" i="4"/>
  <c r="E33" i="5" s="1"/>
  <c r="F95" i="4"/>
  <c r="J72" i="4"/>
  <c r="I74" i="4"/>
  <c r="I29" i="5" s="1"/>
  <c r="H41" i="8"/>
  <c r="E35" i="4"/>
  <c r="E14" i="5" s="1"/>
  <c r="E31" i="5" s="1"/>
  <c r="E35" i="5" s="1"/>
  <c r="D7" i="8"/>
  <c r="D44" i="8" s="1"/>
  <c r="J75" i="4"/>
  <c r="H43" i="8"/>
  <c r="I30" i="5"/>
  <c r="P32" i="4"/>
  <c r="O6" i="8"/>
  <c r="G38" i="4"/>
  <c r="E11" i="8"/>
  <c r="F44" i="4"/>
  <c r="F15" i="5" s="1"/>
  <c r="J70" i="4"/>
  <c r="H40" i="8"/>
  <c r="L33" i="4"/>
  <c r="L34" i="4"/>
  <c r="K8" i="8" s="1"/>
  <c r="L13" i="5"/>
  <c r="M46" i="4"/>
  <c r="K18" i="8"/>
  <c r="L17" i="5"/>
  <c r="K56" i="4"/>
  <c r="J22" i="5"/>
  <c r="I27" i="8"/>
  <c r="I35" i="4"/>
  <c r="I14" i="5" s="1"/>
  <c r="H7" i="8"/>
  <c r="D34" i="4"/>
  <c r="D33" i="4"/>
  <c r="D13" i="5"/>
  <c r="K64" i="4"/>
  <c r="I34" i="8"/>
  <c r="E28" i="5"/>
  <c r="E76" i="4"/>
  <c r="K73" i="4"/>
  <c r="I42" i="8"/>
  <c r="J21" i="5"/>
  <c r="I26" i="8"/>
  <c r="K55" i="4"/>
  <c r="J61" i="4"/>
  <c r="I25" i="5"/>
  <c r="H31" i="8"/>
  <c r="H23" i="8"/>
  <c r="J51" i="4"/>
  <c r="M35" i="4"/>
  <c r="M14" i="5" s="1"/>
  <c r="L7" i="8"/>
  <c r="K35" i="4"/>
  <c r="K14" i="5" s="1"/>
  <c r="J7" i="8"/>
  <c r="G65" i="4"/>
  <c r="E35" i="8"/>
  <c r="F71" i="4"/>
  <c r="F30" i="8"/>
  <c r="H60" i="4"/>
  <c r="G24" i="5"/>
  <c r="G33" i="4"/>
  <c r="G13" i="5"/>
  <c r="G34" i="4"/>
  <c r="F8" i="8" s="1"/>
  <c r="N46" i="4" l="1"/>
  <c r="M17" i="5"/>
  <c r="L18" i="8"/>
  <c r="K72" i="4"/>
  <c r="J74" i="4"/>
  <c r="J29" i="5" s="1"/>
  <c r="I41" i="8"/>
  <c r="K75" i="4"/>
  <c r="J30" i="5"/>
  <c r="I43" i="8"/>
  <c r="G95" i="4"/>
  <c r="F96" i="4"/>
  <c r="F33" i="5" s="1"/>
  <c r="K69" i="4"/>
  <c r="I39" i="8"/>
  <c r="I60" i="4"/>
  <c r="G30" i="8"/>
  <c r="H24" i="5"/>
  <c r="L73" i="4"/>
  <c r="J42" i="8"/>
  <c r="P13" i="5"/>
  <c r="H38" i="4"/>
  <c r="F11" i="8"/>
  <c r="G44" i="4"/>
  <c r="G15" i="5" s="1"/>
  <c r="L66" i="4"/>
  <c r="J36" i="8"/>
  <c r="H40" i="4"/>
  <c r="F13" i="8"/>
  <c r="K61" i="4"/>
  <c r="J25" i="5"/>
  <c r="I31" i="8"/>
  <c r="E98" i="4"/>
  <c r="D35" i="4"/>
  <c r="P33" i="4"/>
  <c r="C7" i="8"/>
  <c r="C44" i="8" s="1"/>
  <c r="L35" i="4"/>
  <c r="L14" i="5" s="1"/>
  <c r="K7" i="8"/>
  <c r="K49" i="4"/>
  <c r="I21" i="8"/>
  <c r="L57" i="4"/>
  <c r="K59" i="4"/>
  <c r="K23" i="5" s="1"/>
  <c r="J28" i="8"/>
  <c r="I39" i="4"/>
  <c r="G12" i="8"/>
  <c r="K51" i="4"/>
  <c r="I23" i="8"/>
  <c r="L55" i="4"/>
  <c r="J26" i="8"/>
  <c r="K21" i="5"/>
  <c r="P34" i="4"/>
  <c r="O8" i="8" s="1"/>
  <c r="C8" i="8"/>
  <c r="H42" i="4"/>
  <c r="F15" i="8"/>
  <c r="F28" i="5"/>
  <c r="F76" i="4"/>
  <c r="F98" i="4" s="1"/>
  <c r="L56" i="4"/>
  <c r="K22" i="5"/>
  <c r="J27" i="8"/>
  <c r="L68" i="4"/>
  <c r="J38" i="8"/>
  <c r="G20" i="8"/>
  <c r="I48" i="4"/>
  <c r="H19" i="5"/>
  <c r="K52" i="4"/>
  <c r="I24" i="8"/>
  <c r="I40" i="8"/>
  <c r="K70" i="4"/>
  <c r="G35" i="4"/>
  <c r="G14" i="5" s="1"/>
  <c r="F7" i="8"/>
  <c r="P16" i="5"/>
  <c r="O17" i="8"/>
  <c r="H65" i="4"/>
  <c r="F35" i="8"/>
  <c r="G71" i="4"/>
  <c r="L64" i="4"/>
  <c r="J34" i="8"/>
  <c r="E44" i="8"/>
  <c r="F16" i="8"/>
  <c r="H43" i="4"/>
  <c r="H53" i="4"/>
  <c r="F25" i="8"/>
  <c r="G54" i="4"/>
  <c r="G20" i="5" s="1"/>
  <c r="J9" i="8"/>
  <c r="L36" i="4"/>
  <c r="M56" i="4" l="1"/>
  <c r="L22" i="5"/>
  <c r="K27" i="8"/>
  <c r="M36" i="4"/>
  <c r="K9" i="8"/>
  <c r="P35" i="4"/>
  <c r="J8" i="3" s="1"/>
  <c r="O7" i="8"/>
  <c r="M68" i="4"/>
  <c r="K38" i="8"/>
  <c r="M55" i="4"/>
  <c r="K26" i="8"/>
  <c r="L21" i="5"/>
  <c r="M57" i="4"/>
  <c r="L59" i="4"/>
  <c r="L23" i="5" s="1"/>
  <c r="K28" i="8"/>
  <c r="D14" i="5"/>
  <c r="D76" i="4"/>
  <c r="D98" i="4" s="1"/>
  <c r="M66" i="4"/>
  <c r="K36" i="8"/>
  <c r="L69" i="4"/>
  <c r="J39" i="8"/>
  <c r="L52" i="4"/>
  <c r="J24" i="8"/>
  <c r="L75" i="4"/>
  <c r="J43" i="8"/>
  <c r="K30" i="5"/>
  <c r="M64" i="4"/>
  <c r="K34" i="8"/>
  <c r="L51" i="4"/>
  <c r="J23" i="8"/>
  <c r="N17" i="5"/>
  <c r="O46" i="4"/>
  <c r="M18" i="8"/>
  <c r="F44" i="8"/>
  <c r="I42" i="4"/>
  <c r="G15" i="8"/>
  <c r="L49" i="4"/>
  <c r="J21" i="8"/>
  <c r="I38" i="4"/>
  <c r="G11" i="8"/>
  <c r="H44" i="4"/>
  <c r="H15" i="5" s="1"/>
  <c r="I43" i="4"/>
  <c r="G16" i="8"/>
  <c r="M73" i="4"/>
  <c r="K42" i="8"/>
  <c r="G25" i="8"/>
  <c r="I53" i="4"/>
  <c r="H54" i="4"/>
  <c r="H20" i="5" s="1"/>
  <c r="G28" i="5"/>
  <c r="G31" i="5" s="1"/>
  <c r="G35" i="5" s="1"/>
  <c r="G76" i="4"/>
  <c r="J39" i="4"/>
  <c r="H12" i="8"/>
  <c r="L61" i="4"/>
  <c r="J31" i="8"/>
  <c r="K25" i="5"/>
  <c r="G96" i="4"/>
  <c r="G33" i="5" s="1"/>
  <c r="H95" i="4"/>
  <c r="I65" i="4"/>
  <c r="G35" i="8"/>
  <c r="H71" i="4"/>
  <c r="L70" i="4"/>
  <c r="J40" i="8"/>
  <c r="J48" i="4"/>
  <c r="H20" i="8"/>
  <c r="I19" i="5"/>
  <c r="J60" i="4"/>
  <c r="I24" i="5"/>
  <c r="H30" i="8"/>
  <c r="F31" i="5"/>
  <c r="F35" i="5" s="1"/>
  <c r="I40" i="4"/>
  <c r="G13" i="8"/>
  <c r="K74" i="4"/>
  <c r="K29" i="5" s="1"/>
  <c r="L72" i="4"/>
  <c r="J41" i="8"/>
  <c r="K21" i="8" l="1"/>
  <c r="M49" i="4"/>
  <c r="N66" i="4"/>
  <c r="L36" i="8"/>
  <c r="M21" i="5"/>
  <c r="N55" i="4"/>
  <c r="L26" i="8"/>
  <c r="M72" i="4"/>
  <c r="K41" i="8"/>
  <c r="L74" i="4"/>
  <c r="L29" i="5" s="1"/>
  <c r="H28" i="5"/>
  <c r="H76" i="4"/>
  <c r="H98" i="4" s="1"/>
  <c r="J53" i="4"/>
  <c r="H25" i="8"/>
  <c r="I54" i="4"/>
  <c r="I20" i="5" s="1"/>
  <c r="H31" i="5"/>
  <c r="H35" i="5" s="1"/>
  <c r="P14" i="5"/>
  <c r="D31" i="5"/>
  <c r="D35" i="5" s="1"/>
  <c r="K60" i="4"/>
  <c r="J24" i="5"/>
  <c r="I30" i="8"/>
  <c r="M61" i="4"/>
  <c r="L25" i="5"/>
  <c r="K31" i="8"/>
  <c r="G44" i="8"/>
  <c r="J42" i="4"/>
  <c r="H15" i="8"/>
  <c r="J65" i="4"/>
  <c r="H35" i="8"/>
  <c r="I71" i="4"/>
  <c r="J38" i="4"/>
  <c r="H11" i="8"/>
  <c r="I44" i="4"/>
  <c r="I15" i="5" s="1"/>
  <c r="N64" i="4"/>
  <c r="L34" i="8"/>
  <c r="M52" i="4"/>
  <c r="K24" i="8"/>
  <c r="J2" i="3"/>
  <c r="H96" i="4"/>
  <c r="H33" i="5" s="1"/>
  <c r="I95" i="4"/>
  <c r="M59" i="4"/>
  <c r="M23" i="5" s="1"/>
  <c r="L28" i="8"/>
  <c r="N57" i="4"/>
  <c r="H13" i="8"/>
  <c r="J40" i="4"/>
  <c r="K48" i="4"/>
  <c r="I20" i="8"/>
  <c r="J19" i="5"/>
  <c r="K39" i="4"/>
  <c r="I12" i="8"/>
  <c r="N73" i="4"/>
  <c r="L42" i="8"/>
  <c r="O17" i="5"/>
  <c r="N18" i="8"/>
  <c r="P46" i="4"/>
  <c r="M69" i="4"/>
  <c r="K39" i="8"/>
  <c r="L9" i="8"/>
  <c r="N36" i="4"/>
  <c r="G98" i="4"/>
  <c r="M70" i="4"/>
  <c r="K40" i="8"/>
  <c r="J43" i="4"/>
  <c r="H16" i="8"/>
  <c r="M51" i="4"/>
  <c r="K23" i="8"/>
  <c r="L30" i="5"/>
  <c r="M75" i="4"/>
  <c r="K43" i="8"/>
  <c r="N68" i="4"/>
  <c r="L38" i="8"/>
  <c r="N56" i="4"/>
  <c r="M22" i="5"/>
  <c r="L27" i="8"/>
  <c r="L39" i="4" l="1"/>
  <c r="J12" i="8"/>
  <c r="N52" i="4"/>
  <c r="L24" i="8"/>
  <c r="O56" i="4"/>
  <c r="N22" i="5"/>
  <c r="M27" i="8"/>
  <c r="K65" i="4"/>
  <c r="I35" i="8"/>
  <c r="J71" i="4"/>
  <c r="K53" i="4"/>
  <c r="I25" i="8"/>
  <c r="J54" i="4"/>
  <c r="J20" i="5" s="1"/>
  <c r="N51" i="4"/>
  <c r="L23" i="8"/>
  <c r="O36" i="4"/>
  <c r="M9" i="8"/>
  <c r="L48" i="4"/>
  <c r="J20" i="8"/>
  <c r="K19" i="5"/>
  <c r="J95" i="4"/>
  <c r="I96" i="4"/>
  <c r="I33" i="5" s="1"/>
  <c r="O64" i="4"/>
  <c r="M34" i="8"/>
  <c r="L60" i="4"/>
  <c r="K24" i="5"/>
  <c r="J30" i="8"/>
  <c r="M38" i="8"/>
  <c r="O68" i="4"/>
  <c r="O73" i="4"/>
  <c r="N42" i="8" s="1"/>
  <c r="M42" i="8"/>
  <c r="I13" i="8"/>
  <c r="K40" i="4"/>
  <c r="K42" i="4"/>
  <c r="I15" i="8"/>
  <c r="M36" i="8"/>
  <c r="O66" i="4"/>
  <c r="I31" i="5"/>
  <c r="N49" i="4"/>
  <c r="L21" i="8"/>
  <c r="N75" i="4"/>
  <c r="M30" i="5"/>
  <c r="L43" i="8"/>
  <c r="K43" i="4"/>
  <c r="I16" i="8"/>
  <c r="J9" i="3"/>
  <c r="J10" i="3" s="1"/>
  <c r="H44" i="8"/>
  <c r="N69" i="4"/>
  <c r="L39" i="8"/>
  <c r="O57" i="4"/>
  <c r="N59" i="4"/>
  <c r="N23" i="5" s="1"/>
  <c r="M28" i="8"/>
  <c r="K38" i="4"/>
  <c r="I11" i="8"/>
  <c r="J44" i="4"/>
  <c r="J15" i="5" s="1"/>
  <c r="N72" i="4"/>
  <c r="M74" i="4"/>
  <c r="M29" i="5" s="1"/>
  <c r="L41" i="8"/>
  <c r="N70" i="4"/>
  <c r="L40" i="8"/>
  <c r="O18" i="8"/>
  <c r="K8" i="3"/>
  <c r="P17" i="5"/>
  <c r="I28" i="5"/>
  <c r="I76" i="4"/>
  <c r="N61" i="4"/>
  <c r="L31" i="8"/>
  <c r="M25" i="5"/>
  <c r="M26" i="8"/>
  <c r="N21" i="5"/>
  <c r="O55" i="4"/>
  <c r="M48" i="4" l="1"/>
  <c r="L19" i="5"/>
  <c r="K20" i="8"/>
  <c r="L53" i="4"/>
  <c r="J25" i="8"/>
  <c r="K54" i="4"/>
  <c r="K20" i="5" s="1"/>
  <c r="O52" i="4"/>
  <c r="M24" i="8"/>
  <c r="K2" i="3"/>
  <c r="J11" i="8"/>
  <c r="L38" i="4"/>
  <c r="K44" i="4"/>
  <c r="K15" i="5" s="1"/>
  <c r="O49" i="4"/>
  <c r="M21" i="8"/>
  <c r="L42" i="4"/>
  <c r="J15" i="8"/>
  <c r="N38" i="8"/>
  <c r="P68" i="4"/>
  <c r="O38" i="8" s="1"/>
  <c r="N9" i="8"/>
  <c r="P36" i="4"/>
  <c r="L65" i="4"/>
  <c r="J35" i="8"/>
  <c r="K71" i="4"/>
  <c r="O70" i="4"/>
  <c r="M40" i="8"/>
  <c r="O61" i="4"/>
  <c r="N25" i="5"/>
  <c r="M31" i="8"/>
  <c r="L43" i="4"/>
  <c r="J16" i="8"/>
  <c r="L40" i="4"/>
  <c r="J13" i="8"/>
  <c r="K95" i="4"/>
  <c r="J96" i="4"/>
  <c r="J33" i="5" s="1"/>
  <c r="O51" i="4"/>
  <c r="M23" i="8"/>
  <c r="I98" i="4"/>
  <c r="O59" i="4"/>
  <c r="O23" i="5" s="1"/>
  <c r="P23" i="5" s="1"/>
  <c r="N28" i="8"/>
  <c r="P57" i="4"/>
  <c r="I35" i="5"/>
  <c r="N27" i="8"/>
  <c r="O22" i="5"/>
  <c r="P22" i="5" s="1"/>
  <c r="P56" i="4"/>
  <c r="O27" i="8" s="1"/>
  <c r="N26" i="8"/>
  <c r="O21" i="5"/>
  <c r="P21" i="5" s="1"/>
  <c r="P55" i="4"/>
  <c r="O26" i="8" s="1"/>
  <c r="N74" i="4"/>
  <c r="N29" i="5" s="1"/>
  <c r="O72" i="4"/>
  <c r="M41" i="8"/>
  <c r="N36" i="8"/>
  <c r="P66" i="4"/>
  <c r="O36" i="8" s="1"/>
  <c r="P73" i="4"/>
  <c r="O42" i="8" s="1"/>
  <c r="L24" i="5"/>
  <c r="M60" i="4"/>
  <c r="K30" i="8"/>
  <c r="O69" i="4"/>
  <c r="M39" i="8"/>
  <c r="J31" i="5"/>
  <c r="J35" i="5" s="1"/>
  <c r="O75" i="4"/>
  <c r="N30" i="5"/>
  <c r="M43" i="8"/>
  <c r="N34" i="8"/>
  <c r="P64" i="4"/>
  <c r="J28" i="5"/>
  <c r="J76" i="4"/>
  <c r="I44" i="8"/>
  <c r="M39" i="4"/>
  <c r="K12" i="8"/>
  <c r="N23" i="8" l="1"/>
  <c r="P51" i="4"/>
  <c r="O23" i="8" s="1"/>
  <c r="N39" i="4"/>
  <c r="L12" i="8"/>
  <c r="N39" i="8"/>
  <c r="P69" i="4"/>
  <c r="O39" i="8" s="1"/>
  <c r="O74" i="4"/>
  <c r="O29" i="5" s="1"/>
  <c r="P29" i="5" s="1"/>
  <c r="N41" i="8"/>
  <c r="P72" i="4"/>
  <c r="K96" i="4"/>
  <c r="K33" i="5" s="1"/>
  <c r="L95" i="4"/>
  <c r="M38" i="4"/>
  <c r="K11" i="8"/>
  <c r="L44" i="4"/>
  <c r="L15" i="5" s="1"/>
  <c r="O34" i="8"/>
  <c r="N24" i="8"/>
  <c r="P52" i="4"/>
  <c r="O24" i="8" s="1"/>
  <c r="O25" i="5"/>
  <c r="P25" i="5" s="1"/>
  <c r="N31" i="8"/>
  <c r="P61" i="4"/>
  <c r="O31" i="8" s="1"/>
  <c r="P59" i="4"/>
  <c r="O28" i="8"/>
  <c r="N40" i="8"/>
  <c r="P70" i="4"/>
  <c r="O40" i="8" s="1"/>
  <c r="J44" i="8"/>
  <c r="M53" i="4"/>
  <c r="K25" i="8"/>
  <c r="L54" i="4"/>
  <c r="L20" i="5" s="1"/>
  <c r="J98" i="4"/>
  <c r="N60" i="4"/>
  <c r="M24" i="5"/>
  <c r="L30" i="8"/>
  <c r="M40" i="4"/>
  <c r="K13" i="8"/>
  <c r="K28" i="5"/>
  <c r="K31" i="5" s="1"/>
  <c r="K35" i="5" s="1"/>
  <c r="K76" i="4"/>
  <c r="K98" i="4" s="1"/>
  <c r="M42" i="4"/>
  <c r="K15" i="8"/>
  <c r="O30" i="5"/>
  <c r="P30" i="5" s="1"/>
  <c r="N43" i="8"/>
  <c r="P75" i="4"/>
  <c r="M43" i="4"/>
  <c r="K16" i="8"/>
  <c r="M65" i="4"/>
  <c r="K35" i="8"/>
  <c r="L71" i="4"/>
  <c r="K9" i="3"/>
  <c r="K10" i="3" s="1"/>
  <c r="N48" i="4"/>
  <c r="M19" i="5"/>
  <c r="L20" i="8"/>
  <c r="O9" i="8"/>
  <c r="N21" i="8"/>
  <c r="P49" i="4"/>
  <c r="N42" i="4" l="1"/>
  <c r="L15" i="8"/>
  <c r="M95" i="4"/>
  <c r="L96" i="4"/>
  <c r="L33" i="5" s="1"/>
  <c r="O39" i="4"/>
  <c r="M12" i="8"/>
  <c r="N43" i="4"/>
  <c r="L16" i="8"/>
  <c r="P74" i="4"/>
  <c r="O41" i="8"/>
  <c r="O48" i="4"/>
  <c r="N19" i="5"/>
  <c r="M20" i="8"/>
  <c r="O43" i="8"/>
  <c r="O21" i="8"/>
  <c r="N53" i="4"/>
  <c r="L25" i="8"/>
  <c r="M54" i="4"/>
  <c r="M20" i="5" s="1"/>
  <c r="L28" i="5"/>
  <c r="L31" i="5" s="1"/>
  <c r="L35" i="5" s="1"/>
  <c r="L76" i="4"/>
  <c r="L98" i="4" s="1"/>
  <c r="N40" i="4"/>
  <c r="L13" i="8"/>
  <c r="K44" i="8"/>
  <c r="N38" i="4"/>
  <c r="L11" i="8"/>
  <c r="M44" i="4"/>
  <c r="M15" i="5" s="1"/>
  <c r="N65" i="4"/>
  <c r="L35" i="8"/>
  <c r="M71" i="4"/>
  <c r="N24" i="5"/>
  <c r="M30" i="8"/>
  <c r="O60" i="4"/>
  <c r="O53" i="4" l="1"/>
  <c r="M25" i="8"/>
  <c r="N54" i="4"/>
  <c r="N20" i="5" s="1"/>
  <c r="O40" i="4"/>
  <c r="M13" i="8"/>
  <c r="O65" i="4"/>
  <c r="M35" i="8"/>
  <c r="N71" i="4"/>
  <c r="O43" i="4"/>
  <c r="M16" i="8"/>
  <c r="L44" i="8"/>
  <c r="N12" i="8"/>
  <c r="P39" i="4"/>
  <c r="O12" i="8" s="1"/>
  <c r="O24" i="5"/>
  <c r="P24" i="5" s="1"/>
  <c r="N30" i="8"/>
  <c r="P60" i="4"/>
  <c r="O30" i="8" s="1"/>
  <c r="O38" i="4"/>
  <c r="M11" i="8"/>
  <c r="N44" i="4"/>
  <c r="N15" i="5" s="1"/>
  <c r="O19" i="5"/>
  <c r="N20" i="8"/>
  <c r="P48" i="4"/>
  <c r="N95" i="4"/>
  <c r="M96" i="4"/>
  <c r="M33" i="5" s="1"/>
  <c r="M28" i="5"/>
  <c r="M31" i="5" s="1"/>
  <c r="M35" i="5" s="1"/>
  <c r="M76" i="4"/>
  <c r="O42" i="4"/>
  <c r="M15" i="8"/>
  <c r="O20" i="8" l="1"/>
  <c r="P19" i="5"/>
  <c r="M8" i="3"/>
  <c r="M44" i="8"/>
  <c r="N35" i="8"/>
  <c r="P65" i="4"/>
  <c r="O71" i="4"/>
  <c r="N15" i="8"/>
  <c r="P42" i="4"/>
  <c r="O15" i="8" s="1"/>
  <c r="N31" i="5"/>
  <c r="N35" i="5" s="1"/>
  <c r="N13" i="8"/>
  <c r="P40" i="4"/>
  <c r="O13" i="8" s="1"/>
  <c r="M98" i="4"/>
  <c r="N11" i="8"/>
  <c r="O44" i="4"/>
  <c r="O15" i="5" s="1"/>
  <c r="P38" i="4"/>
  <c r="N16" i="8"/>
  <c r="P43" i="4"/>
  <c r="O16" i="8" s="1"/>
  <c r="N25" i="8"/>
  <c r="P53" i="4"/>
  <c r="O54" i="4"/>
  <c r="O20" i="5" s="1"/>
  <c r="P20" i="5" s="1"/>
  <c r="N96" i="4"/>
  <c r="N33" i="5" s="1"/>
  <c r="O95" i="4"/>
  <c r="N28" i="5"/>
  <c r="N76" i="4"/>
  <c r="N98" i="4" s="1"/>
  <c r="O11" i="8" l="1"/>
  <c r="P44" i="4"/>
  <c r="O96" i="4"/>
  <c r="O33" i="5" s="1"/>
  <c r="P33" i="5" s="1"/>
  <c r="P95" i="4"/>
  <c r="P15" i="5"/>
  <c r="O28" i="5"/>
  <c r="P28" i="5" s="1"/>
  <c r="O76" i="4"/>
  <c r="O98" i="4" s="1"/>
  <c r="N44" i="8"/>
  <c r="O44" i="8" s="1"/>
  <c r="O35" i="8"/>
  <c r="P71" i="4"/>
  <c r="O25" i="8"/>
  <c r="P54" i="4"/>
  <c r="M2" i="3"/>
  <c r="M9" i="3" s="1"/>
  <c r="M10" i="3"/>
  <c r="O31" i="5" l="1"/>
  <c r="O35" i="5" s="1"/>
  <c r="P31" i="5"/>
  <c r="P35" i="5" s="1"/>
  <c r="L8" i="3"/>
  <c r="P96" i="4"/>
  <c r="P76" i="4"/>
  <c r="L52" i="2"/>
  <c r="L2" i="3" l="1"/>
  <c r="O8" i="3"/>
  <c r="P98" i="4"/>
  <c r="N8" i="3" s="1"/>
  <c r="O45" i="8"/>
  <c r="L9" i="3" l="1"/>
  <c r="L10" i="3" s="1"/>
  <c r="O2" i="3"/>
  <c r="O9" i="3" s="1"/>
  <c r="O10" i="3" s="1"/>
  <c r="N2" i="3"/>
  <c r="N9" i="3" s="1"/>
  <c r="N10" i="3"/>
</calcChain>
</file>

<file path=xl/sharedStrings.xml><?xml version="1.0" encoding="utf-8"?>
<sst xmlns="http://schemas.openxmlformats.org/spreadsheetml/2006/main" count="553" uniqueCount="361">
  <si>
    <t>DIRECT EXPENSES</t>
  </si>
  <si>
    <t xml:space="preserve">  Salaries &amp; Wages</t>
  </si>
  <si>
    <t xml:space="preserve">  Special Pays</t>
  </si>
  <si>
    <t>Subtotal Compensation</t>
  </si>
  <si>
    <t xml:space="preserve">  Benefits</t>
  </si>
  <si>
    <t xml:space="preserve">  Payroll Taxes</t>
  </si>
  <si>
    <t>Subtotal Benefits and Payroll Taxes</t>
  </si>
  <si>
    <t xml:space="preserve">  Employee Memberships &amp; Dues</t>
  </si>
  <si>
    <t xml:space="preserve">  Overtime/Working Meals</t>
  </si>
  <si>
    <t xml:space="preserve">  Tuition Reimbursement</t>
  </si>
  <si>
    <t xml:space="preserve">  Other Employee Expenses</t>
  </si>
  <si>
    <t>Subtotal Employee Expenses</t>
  </si>
  <si>
    <t>Charitable Contributions</t>
  </si>
  <si>
    <t>Subtotal Rent (3rd Party)</t>
  </si>
  <si>
    <t>Transportation</t>
  </si>
  <si>
    <t>Other Expenses</t>
  </si>
  <si>
    <t xml:space="preserve">  Depreciation</t>
  </si>
  <si>
    <t xml:space="preserve">  Amortization</t>
  </si>
  <si>
    <t>TOTAL DIRECT EXPENSES</t>
  </si>
  <si>
    <t>Taxes Other than Income</t>
  </si>
  <si>
    <t>52000500</t>
  </si>
  <si>
    <t>52001000</t>
  </si>
  <si>
    <t>59003000</t>
  </si>
  <si>
    <t>52003000</t>
  </si>
  <si>
    <t>52004000</t>
  </si>
  <si>
    <t>52503500</t>
  </si>
  <si>
    <t>52004500</t>
  </si>
  <si>
    <t>52002000</t>
  </si>
  <si>
    <t>52002500</t>
  </si>
  <si>
    <t>54005000</t>
  </si>
  <si>
    <t>52507500</t>
  </si>
  <si>
    <t>52504000</t>
  </si>
  <si>
    <t>52508500</t>
  </si>
  <si>
    <t>53600000</t>
  </si>
  <si>
    <t>52508100</t>
  </si>
  <si>
    <t>52500500</t>
  </si>
  <si>
    <t>52003500</t>
  </si>
  <si>
    <t>52504100</t>
  </si>
  <si>
    <t>53801000</t>
  </si>
  <si>
    <t>53800000</t>
  </si>
  <si>
    <t>52504500</t>
  </si>
  <si>
    <t>54000000</t>
  </si>
  <si>
    <t>52502000</t>
  </si>
  <si>
    <t>52502500</t>
  </si>
  <si>
    <t>57200000</t>
  </si>
  <si>
    <t>57000000</t>
  </si>
  <si>
    <t>59099900</t>
  </si>
  <si>
    <t>Annual</t>
  </si>
  <si>
    <t>Expense</t>
  </si>
  <si>
    <t>Check Totals</t>
  </si>
  <si>
    <t>Variance</t>
  </si>
  <si>
    <t>SAP COST</t>
  </si>
  <si>
    <t>ELEMENT</t>
  </si>
  <si>
    <t>CENTER</t>
  </si>
  <si>
    <t>STAFFING SUMMARY</t>
  </si>
  <si>
    <t>Executive</t>
  </si>
  <si>
    <t>Director</t>
  </si>
  <si>
    <t>Manager</t>
  </si>
  <si>
    <t>Non-Commercial Executive</t>
  </si>
  <si>
    <t>Non-Commercial Director</t>
  </si>
  <si>
    <t>Non-Commercial Manager</t>
  </si>
  <si>
    <t>Associates</t>
  </si>
  <si>
    <t>Analysts</t>
  </si>
  <si>
    <t>Interns</t>
  </si>
  <si>
    <t>Other Commercial</t>
  </si>
  <si>
    <t>Other Non-Commercial</t>
  </si>
  <si>
    <t>Administrative Assistants</t>
  </si>
  <si>
    <t>Subtotal Headcount</t>
  </si>
  <si>
    <t>Contractors</t>
  </si>
  <si>
    <t>TOTAL HEADCOUNT</t>
  </si>
  <si>
    <t>Headcount</t>
  </si>
  <si>
    <t>Compensation</t>
  </si>
  <si>
    <t>Benefits and Payroll Taxes</t>
  </si>
  <si>
    <t>Employee Expenses</t>
  </si>
  <si>
    <t>Rent (3rd Party)</t>
  </si>
  <si>
    <t>Depreciation &amp; Amortization</t>
  </si>
  <si>
    <t>Outside Services - IT</t>
  </si>
  <si>
    <t>52507400</t>
  </si>
  <si>
    <t>Subtotal Office Supplies</t>
  </si>
  <si>
    <r>
      <t>E</t>
    </r>
    <r>
      <rPr>
        <b/>
        <sz val="18"/>
        <color indexed="8"/>
        <rFont val="Arial"/>
        <family val="2"/>
      </rPr>
      <t xml:space="preserve"> N R O N   </t>
    </r>
    <r>
      <rPr>
        <b/>
        <sz val="22"/>
        <color indexed="8"/>
        <rFont val="Arial"/>
        <family val="2"/>
      </rPr>
      <t>N et Works</t>
    </r>
  </si>
  <si>
    <t>52001500</t>
  </si>
  <si>
    <t xml:space="preserve">  Club Dues</t>
  </si>
  <si>
    <t xml:space="preserve">  Client Meals &amp; entertainment</t>
  </si>
  <si>
    <t xml:space="preserve">  Communication Expenses</t>
  </si>
  <si>
    <t>53500000</t>
  </si>
  <si>
    <t xml:space="preserve">  Materials and Supplies - Stock</t>
  </si>
  <si>
    <t>53500500</t>
  </si>
  <si>
    <t xml:space="preserve">  Materials and Supplies - Non Stock</t>
  </si>
  <si>
    <t xml:space="preserve">  Postage &amp; Freight Expense</t>
  </si>
  <si>
    <t xml:space="preserve">  Subscriptions &amp; Periodicals</t>
  </si>
  <si>
    <t xml:space="preserve">  Office Supplies</t>
  </si>
  <si>
    <t xml:space="preserve">  Outside Services - IT</t>
  </si>
  <si>
    <t xml:space="preserve">  Outside Services - Other</t>
  </si>
  <si>
    <t>Advertising Expenses</t>
  </si>
  <si>
    <t>EPSC Allocation</t>
  </si>
  <si>
    <t>52505500</t>
  </si>
  <si>
    <t xml:space="preserve">  Fees &amp; Permits</t>
  </si>
  <si>
    <t xml:space="preserve">  General Business &amp; Admin Expenses</t>
  </si>
  <si>
    <t xml:space="preserve">  Company Membership &amp; Dues</t>
  </si>
  <si>
    <t>52503000</t>
  </si>
  <si>
    <t xml:space="preserve">  Allocations - Other</t>
  </si>
  <si>
    <t>52506500</t>
  </si>
  <si>
    <t xml:space="preserve">  Insurance</t>
  </si>
  <si>
    <t>52506000</t>
  </si>
  <si>
    <t xml:space="preserve">  Fines &amp; Penalties</t>
  </si>
  <si>
    <t>52504200</t>
  </si>
  <si>
    <t xml:space="preserve">  Political Contributions</t>
  </si>
  <si>
    <t xml:space="preserve">  Equipment Rental - Personal</t>
  </si>
  <si>
    <t xml:space="preserve">  Rent - Office, Warehouse, &amp; Tower - Real</t>
  </si>
  <si>
    <t>Communication Expense</t>
  </si>
  <si>
    <t>Advertising Expense</t>
  </si>
  <si>
    <r>
      <t>2 0 0 2   P</t>
    </r>
    <r>
      <rPr>
        <b/>
        <sz val="18"/>
        <color indexed="8"/>
        <rFont val="Arial"/>
        <family val="2"/>
      </rPr>
      <t xml:space="preserve"> L A N</t>
    </r>
    <r>
      <rPr>
        <b/>
        <sz val="22"/>
        <color indexed="8"/>
        <rFont val="Arial"/>
        <family val="2"/>
      </rPr>
      <t/>
    </r>
  </si>
  <si>
    <t>Other Allocations</t>
  </si>
  <si>
    <t>ENW Accounting</t>
  </si>
  <si>
    <t>ENW HR</t>
  </si>
  <si>
    <t>GTT Allocation</t>
  </si>
  <si>
    <t>ENW Graphics Productions</t>
  </si>
  <si>
    <t>Energy Ops</t>
  </si>
  <si>
    <t>ENA Tax</t>
  </si>
  <si>
    <t>ENA Legal</t>
  </si>
  <si>
    <t>ENA HR</t>
  </si>
  <si>
    <t>ENA E-Source</t>
  </si>
  <si>
    <t>IT e-Commerce</t>
  </si>
  <si>
    <t>ENW Corporate</t>
  </si>
  <si>
    <t>ENA Transaction Support</t>
  </si>
  <si>
    <t>ENA PR</t>
  </si>
  <si>
    <t>ENA Internal Support</t>
  </si>
  <si>
    <t>IT Infrastructure - Passthrough</t>
  </si>
  <si>
    <t>Total</t>
  </si>
  <si>
    <t>TOTAL ALLOCATED EXPENSES</t>
  </si>
  <si>
    <t>TOTAL EXPENSES</t>
  </si>
  <si>
    <r>
      <t>2 0 02  P L A N</t>
    </r>
    <r>
      <rPr>
        <b/>
        <sz val="22"/>
        <color indexed="8"/>
        <rFont val="Arial"/>
        <family val="2"/>
      </rPr>
      <t/>
    </r>
  </si>
  <si>
    <t>Enron Net Works</t>
  </si>
  <si>
    <t>MONTHLY</t>
  </si>
  <si>
    <t>TOTAL</t>
  </si>
  <si>
    <t>AMOUNT</t>
  </si>
  <si>
    <t>2002 Plan</t>
  </si>
  <si>
    <t>VP</t>
  </si>
  <si>
    <t>Sr. Specialist</t>
  </si>
  <si>
    <t>Specialist</t>
  </si>
  <si>
    <t>Staff</t>
  </si>
  <si>
    <t>Clerk</t>
  </si>
  <si>
    <t>Associate</t>
  </si>
  <si>
    <t>Analyst</t>
  </si>
  <si>
    <t>Technician</t>
  </si>
  <si>
    <t>Technician II</t>
  </si>
  <si>
    <t>Technician III</t>
  </si>
  <si>
    <r>
      <t>E</t>
    </r>
    <r>
      <rPr>
        <b/>
        <sz val="18"/>
        <color indexed="8"/>
        <rFont val="Arial"/>
        <family val="2"/>
      </rPr>
      <t xml:space="preserve"> N R O N   </t>
    </r>
    <r>
      <rPr>
        <b/>
        <sz val="22"/>
        <color indexed="8"/>
        <rFont val="Arial"/>
        <family val="2"/>
      </rPr>
      <t>N</t>
    </r>
    <r>
      <rPr>
        <b/>
        <sz val="18"/>
        <color indexed="8"/>
        <rFont val="Arial"/>
        <family val="2"/>
      </rPr>
      <t xml:space="preserve"> ET  WORKS</t>
    </r>
  </si>
  <si>
    <t>GTT</t>
  </si>
  <si>
    <t>Sr Admin</t>
  </si>
  <si>
    <t>Admin Asst</t>
  </si>
  <si>
    <t>2002</t>
  </si>
  <si>
    <t>TEAM NAME</t>
  </si>
  <si>
    <t>Office Supplies</t>
  </si>
  <si>
    <t>COST CENTER OWNER:</t>
  </si>
  <si>
    <t>COST CENTER:</t>
  </si>
  <si>
    <t xml:space="preserve"> </t>
  </si>
  <si>
    <t>Infrastructure Passthrough</t>
  </si>
  <si>
    <t>Outside Services - Other</t>
  </si>
  <si>
    <t>Computer Expense</t>
  </si>
  <si>
    <t>A &amp; A / GTT Allocation</t>
  </si>
  <si>
    <t>Subtotal Contractors (input detail on Contract tab)</t>
  </si>
  <si>
    <t>Subtotal Headcount ($$)</t>
  </si>
  <si>
    <t>TOTAL HEADCOUNT ($$)</t>
  </si>
  <si>
    <t>A&amp;A / GTT Subtotal Headcount ($$)</t>
  </si>
  <si>
    <t>7.5% total increase  (4% merit, 2.5% promotion, 1% prudence)</t>
  </si>
  <si>
    <t>STAFFING DETAIL:</t>
  </si>
  <si>
    <t>*</t>
  </si>
  <si>
    <t>*Note:  Feb-02 includes increase of:</t>
  </si>
  <si>
    <t>A&amp;A/GTT Allocation</t>
  </si>
  <si>
    <t>5XXXXXXX</t>
  </si>
  <si>
    <t>Subtotal Other Expense</t>
  </si>
  <si>
    <t>Subtotal Depreciation &amp; Amortization</t>
  </si>
  <si>
    <t>IT Infrastructure - Assessment</t>
  </si>
  <si>
    <t>ASSUMPTIONS</t>
  </si>
  <si>
    <t xml:space="preserve">  Equipment Rental - Personal (Copiers, Fax, etc.)</t>
  </si>
  <si>
    <t xml:space="preserve">  Infrastructure Pass through</t>
  </si>
  <si>
    <t>Subtotal Depreciation and Amortization</t>
  </si>
  <si>
    <t>ENRON PROPERTY &amp; SERVICES CORP *</t>
  </si>
  <si>
    <t>DESCRIPTIONS</t>
  </si>
  <si>
    <t>Notes - Items to take into consideration</t>
  </si>
  <si>
    <t xml:space="preserve">TRAVEL </t>
  </si>
  <si>
    <t>When making reservations through TAP there are booking fees - $50 for domestic travel and $140 for international travel</t>
  </si>
  <si>
    <t xml:space="preserve">SHIPPING/RECEIVING </t>
  </si>
  <si>
    <t>$10 per package - fed ex, UPS, etc</t>
  </si>
  <si>
    <t xml:space="preserve">FORMS MANAGEMENT </t>
  </si>
  <si>
    <t>Business cards, letterhead, etc.</t>
  </si>
  <si>
    <t xml:space="preserve">COPY CENTER </t>
  </si>
  <si>
    <t>Based on usage</t>
  </si>
  <si>
    <t xml:space="preserve">PHONE OPERATORS </t>
  </si>
  <si>
    <t>Based on # of workplaces</t>
  </si>
  <si>
    <t xml:space="preserve">MAIL CENTER </t>
  </si>
  <si>
    <t xml:space="preserve">FACILITY MAINT. </t>
  </si>
  <si>
    <t>Based on square footage.  There is an additional cost of $20 per hour to have the A/C turned on after hrs - with a $40 min.</t>
  </si>
  <si>
    <t xml:space="preserve">SECURITY CHARGES </t>
  </si>
  <si>
    <t xml:space="preserve">Based on square footage </t>
  </si>
  <si>
    <t xml:space="preserve">CHURN/RELOCATION </t>
  </si>
  <si>
    <t>Approx $400 Per Person per move (Phone-Lucent - $75, Boxes - $95, Furniture (chair) - $95, Flat Screen - $25, CPU - $50, Docking Station - $50, LAN Printer - $50, Lap Top - $50, etc)</t>
  </si>
  <si>
    <t xml:space="preserve">A / V &amp; LOCKS / KEYS </t>
  </si>
  <si>
    <t xml:space="preserve">BUILDING SERVICES </t>
  </si>
  <si>
    <t xml:space="preserve">FACILITY OPERATIONS </t>
  </si>
  <si>
    <t>Enron subsidies approx $100 per FTE who rides the bus</t>
  </si>
  <si>
    <t xml:space="preserve">CAFETERIA </t>
  </si>
  <si>
    <t xml:space="preserve">ENRON BUILDING </t>
  </si>
  <si>
    <t xml:space="preserve">PARKING </t>
  </si>
  <si>
    <t>Enron subsidies approx $60 per month per FTE who parks</t>
  </si>
  <si>
    <t>52004xxx</t>
  </si>
  <si>
    <t xml:space="preserve">  Lodging</t>
  </si>
  <si>
    <t xml:space="preserve">  Travel</t>
  </si>
  <si>
    <t>Employee - Club Dues</t>
  </si>
  <si>
    <t>Includes dues and expenses for country clubs, luncheon clubs, and health clubs.</t>
  </si>
  <si>
    <t>Employee - Course Registration Fees, Tuition Reimbursement &amp; Educational Assistance</t>
  </si>
  <si>
    <t xml:space="preserve">Company approved tuition, books and other educational exp enses.  </t>
  </si>
  <si>
    <t>Employee - Expenses Other</t>
  </si>
  <si>
    <t>Miscellaneous expenses occurred while operating day to day business.</t>
  </si>
  <si>
    <t>Employee - Group Meals &amp; Entertainment</t>
  </si>
  <si>
    <t>Includes meal cost for employee group activities; such as group luncheons, service awards, etc., also includes cost of meals for working overtime,  business related conferences, entertainment, and training or trade shows.</t>
  </si>
  <si>
    <t>Employee - Client Meals &amp; Entertainment</t>
  </si>
  <si>
    <t>Employee meal costs while conducting company business.</t>
  </si>
  <si>
    <t>Employee - Professional Memberships and Dues</t>
  </si>
  <si>
    <t>Company approved memberships and dues for employees in professional societies (I.e. CPA, CFA, Bar Association, etc.), related exam fees and civic associations.</t>
  </si>
  <si>
    <t>Employee - Travel and Lodging</t>
  </si>
  <si>
    <t>Includes all employee specific travel related costs including, airfare, transportation services, personal automobile mileage, hotel, etc. for business related travel.  Also includes lodging for employees on long term assignment away from their home.  This</t>
  </si>
  <si>
    <t>General Business</t>
  </si>
  <si>
    <t>Includes radio time, TV time, newspaper space, magazine space and other space costs, advertising agency fees, display costs, and cooperative advertising costs.</t>
  </si>
  <si>
    <t>EIS Controllable</t>
  </si>
  <si>
    <t>Includes allocations from Enron Information Services.</t>
  </si>
  <si>
    <t>EPSC Allocations</t>
  </si>
  <si>
    <t>Includes allocations from Enron Property Services.</t>
  </si>
  <si>
    <t>Communications Expense</t>
  </si>
  <si>
    <t>All costs of purchase, lease or rental of telephone or pager/cellular equipment, costs incurred in gathering and transmitting electronic data, contracting satellites and leasing data communications lines.</t>
  </si>
  <si>
    <t>Company Memberships and Dues</t>
  </si>
  <si>
    <t>Company approved memberships and dues for Enron in professional societies, civic associations and social clubs.</t>
  </si>
  <si>
    <t>Contributions to charitable activities; such as United Way, Junior Achievement, etc.</t>
  </si>
  <si>
    <t>Political Contributions</t>
  </si>
  <si>
    <t>Contributions to political activities.  Pursuant to the 'Conduct of Business Affairs' all political contributions must have the prior approval of the Government Affairs Dept.</t>
  </si>
  <si>
    <t>Includes all computer hardware and software expenditures not capitalized.</t>
  </si>
  <si>
    <t xml:space="preserve">Fees &amp; Permits </t>
  </si>
  <si>
    <t>Cost for obtaining permits and fees associated with operating a business.</t>
  </si>
  <si>
    <t>Fines &amp; Penalties</t>
  </si>
  <si>
    <t>Cost associated with the late payment of bills. This account should only be used for fines and penaltiesassessed by governmental or regulatory entities.</t>
  </si>
  <si>
    <t>Insurance</t>
  </si>
  <si>
    <t>Insurance expense for business purposes.</t>
  </si>
  <si>
    <t>Outside Services - Legal</t>
  </si>
  <si>
    <t>All costs incurred for fees and expenses of legal consultants and other legal services.</t>
  </si>
  <si>
    <t>Outside Services - Audit</t>
  </si>
  <si>
    <t>All costs incurred for fees and expenses of audit services provided.</t>
  </si>
  <si>
    <t>Outside Services - Contract for Overhead Allocation</t>
  </si>
  <si>
    <t>Desc due from EE&amp;CC</t>
  </si>
  <si>
    <t>Outside Services - Tax</t>
  </si>
  <si>
    <t>All costs incurred for fees and expenses of tax consultants and other tax services.</t>
  </si>
  <si>
    <t>All costs incurred for fees and expenses of IT consultants and other IT  services.</t>
  </si>
  <si>
    <t>Outside Services - Non Professional-Other</t>
  </si>
  <si>
    <t>All costs incurred for fees and expenses of outside services not included in the other Outside Services accounts.</t>
  </si>
  <si>
    <t>Outside Services - Engineering</t>
  </si>
  <si>
    <t>All costs incurred for fees and expenses of Engineering consultants and other Engineering  services.</t>
  </si>
  <si>
    <t>Outside Services - Accounting</t>
  </si>
  <si>
    <t>All costs incurred for fees and expenses of Accounting consultants and other Accounting  services.</t>
  </si>
  <si>
    <t>Outside Services Professionals-Other</t>
  </si>
  <si>
    <t>All costs incurred for fees and expenses of professional consultants and other management services.  Includes management consultants, public relations consultants.</t>
  </si>
  <si>
    <t>Postage and Freight Expense</t>
  </si>
  <si>
    <t>Cost of Postage &amp; Freight Expenses charged to Non PO items.</t>
  </si>
  <si>
    <t>Subscriptions and Publications</t>
  </si>
  <si>
    <t>Includes costs of newspapers, magazines, books, on-line real-time and on-line non-real-time information.</t>
  </si>
  <si>
    <t>Environmental Expense</t>
  </si>
  <si>
    <t>Desc due from GPG</t>
  </si>
  <si>
    <t>Materials and Supplies – Non-Stock</t>
  </si>
  <si>
    <t xml:space="preserve">Material and Supplies consumption expense not purchased or issued through the Materials Management inventory process.  This account will be used for Non-PO and direct pay items not going through the warehouse.  </t>
  </si>
  <si>
    <t>Materials and Supplies – Stock</t>
  </si>
  <si>
    <t>Materials and Supplies consumption expense purchased directly or issued from the Material Management  inventory process.  This is an auto post account only.</t>
  </si>
  <si>
    <t>Supplies and Expense</t>
  </si>
  <si>
    <t>Costs for supplies and expenses used in operating an office.</t>
  </si>
  <si>
    <t>Rent Expense - Personal Property</t>
  </si>
  <si>
    <t>Rental expense for personal property, equipment (aviation, large work equip &amp; office equip), compressor rental, parking garage rents.</t>
  </si>
  <si>
    <t>Rent Expense - Real Property</t>
  </si>
  <si>
    <t>Rental expense for real property, such as office buildings, warehouses, communication towers and, rights of way, etc.</t>
  </si>
  <si>
    <t>General Business&amp;Administrative Expenses - Other</t>
  </si>
  <si>
    <t>G&amp;A Expenses not defined in other G&amp;A accounts.  Orders should be used to define ongoing items booked to this account.</t>
  </si>
  <si>
    <t xml:space="preserve">TRANSPORTATION SUBSIDY </t>
  </si>
  <si>
    <t>$2.08 per square foot per month - avg rent is $200 per cube per month (no est for Enron South at this time) - don't forget to budget for conference rooms *</t>
  </si>
  <si>
    <t>(In Dollars)</t>
  </si>
  <si>
    <t>ANNUAL AMOUNT</t>
  </si>
  <si>
    <t>SQ FT</t>
  </si>
  <si>
    <t>COST / SQ FT</t>
  </si>
  <si>
    <t>Use $500/month/FTE OR use details below to calculate an estimate</t>
  </si>
  <si>
    <t>$500/mo/FTE or refer to EPSC tab for detailed calculation</t>
  </si>
  <si>
    <t>* If you have questions regarding what to estimate for these services, please refer to the previous 3 months of EPSC invoices for</t>
  </si>
  <si>
    <t>an average to project a 2002 plan.</t>
  </si>
  <si>
    <r>
      <t>2 0 0 2   P</t>
    </r>
    <r>
      <rPr>
        <b/>
        <sz val="18"/>
        <color indexed="8"/>
        <rFont val="Arial"/>
        <family val="2"/>
      </rPr>
      <t xml:space="preserve"> L A N HEADCOUNT</t>
    </r>
  </si>
  <si>
    <t>Contractor I</t>
  </si>
  <si>
    <t>Contractor II</t>
  </si>
  <si>
    <t>Contractor III</t>
  </si>
  <si>
    <t>Contractor IV</t>
  </si>
  <si>
    <t>Contractor V</t>
  </si>
  <si>
    <t>Contractors $50/hour</t>
  </si>
  <si>
    <t>Contractors $75/hour</t>
  </si>
  <si>
    <t>Contractors $100/hour</t>
  </si>
  <si>
    <t>Contractors $125/hour</t>
  </si>
  <si>
    <t>Contractors $150/hour</t>
  </si>
  <si>
    <t>Avg/Mo</t>
  </si>
  <si>
    <t>Subtotal Other Expenses</t>
  </si>
  <si>
    <t>TOTAL ALLOCATED EXPENSES (Financial Ops)</t>
  </si>
  <si>
    <t>TOTAL HEADCOUNT - CONTRACTORS</t>
  </si>
  <si>
    <t>TOTAL HEADCOUNT - EMPLOYEES</t>
  </si>
  <si>
    <t>5xxxxxxx</t>
  </si>
  <si>
    <t>CENTER OWNER:</t>
  </si>
  <si>
    <t>TOTAL EXPENSES CONTINUED</t>
  </si>
  <si>
    <t>Direct Expenses</t>
  </si>
  <si>
    <t>Check</t>
  </si>
  <si>
    <t>Infrastructure Passthru</t>
  </si>
  <si>
    <r>
      <t>Allocated Expenses:  (</t>
    </r>
    <r>
      <rPr>
        <b/>
        <sz val="10"/>
        <color indexed="10"/>
        <rFont val="Arial Narrow"/>
        <family val="2"/>
      </rPr>
      <t>Budgeted by Financial Operations</t>
    </r>
    <r>
      <rPr>
        <b/>
        <sz val="10"/>
        <rFont val="Arial Narrow"/>
        <family val="2"/>
      </rPr>
      <t>)</t>
    </r>
  </si>
  <si>
    <r>
      <t>Allocated Expenses: (</t>
    </r>
    <r>
      <rPr>
        <b/>
        <sz val="12"/>
        <color indexed="10"/>
        <rFont val="Arial Narrow"/>
        <family val="2"/>
      </rPr>
      <t>Budgeted by Financial Operations</t>
    </r>
    <r>
      <rPr>
        <b/>
        <sz val="12"/>
        <rFont val="Arial Narrow"/>
        <family val="2"/>
      </rPr>
      <t>)</t>
    </r>
  </si>
  <si>
    <t>= input in highlighted cells</t>
  </si>
  <si>
    <t>Project Def</t>
  </si>
  <si>
    <t>Project Name</t>
  </si>
  <si>
    <t>Start Date - Month</t>
  </si>
  <si>
    <t>Start Date - Year</t>
  </si>
  <si>
    <t>Est Complete Date - Month</t>
  </si>
  <si>
    <t>Est Complete Date - Year</t>
  </si>
  <si>
    <t>Project Type (C=Cap, E=Exp, M= Main)</t>
  </si>
  <si>
    <t>Hardware (.90)</t>
  </si>
  <si>
    <t>Software (.91)</t>
  </si>
  <si>
    <t>.92 Enron Labor - within your dept</t>
  </si>
  <si>
    <t>.92 Enron Labor - Infrastructure</t>
  </si>
  <si>
    <t>.92 Enron Labor - Other Dev</t>
  </si>
  <si>
    <t>.93 Contractor Expenses</t>
  </si>
  <si>
    <t>.94 Other Expenses</t>
  </si>
  <si>
    <t>Total Est Proj Costs</t>
  </si>
  <si>
    <t>Comments / Assumptions</t>
  </si>
  <si>
    <t>Totals</t>
  </si>
  <si>
    <t>ENA %</t>
  </si>
  <si>
    <t>EIM %</t>
  </si>
  <si>
    <t>EGM %</t>
  </si>
  <si>
    <t>Corp %</t>
  </si>
  <si>
    <t>EBS %</t>
  </si>
  <si>
    <t>EES %</t>
  </si>
  <si>
    <t>Infra %</t>
  </si>
  <si>
    <t>Dev %</t>
  </si>
  <si>
    <t>ETS %</t>
  </si>
  <si>
    <t>E-OPS %</t>
  </si>
  <si>
    <t>E-COM %</t>
  </si>
  <si>
    <t>OTHER %</t>
  </si>
  <si>
    <t>TOTAL %</t>
  </si>
  <si>
    <t>.90</t>
  </si>
  <si>
    <t>Cost Type</t>
  </si>
  <si>
    <t>Cost Element</t>
  </si>
  <si>
    <t>.91</t>
  </si>
  <si>
    <t>.92</t>
  </si>
  <si>
    <t>.93</t>
  </si>
  <si>
    <t>.94</t>
  </si>
  <si>
    <t>This worksheet was created to assist in budgeting at the project level.  Please</t>
  </si>
  <si>
    <t xml:space="preserve">Note:  This worksheet does not link into the other spreadsheets. </t>
  </si>
  <si>
    <t>note the following cost elements equal the above cost types:</t>
  </si>
  <si>
    <t>Distributed Component Architecture</t>
  </si>
  <si>
    <t>C</t>
  </si>
  <si>
    <t xml:space="preserve">From Project Assumptions Sheet </t>
  </si>
  <si>
    <t>Fed straight from Headcount sheet</t>
  </si>
  <si>
    <t>Ontario / Alberta Initiatives</t>
  </si>
  <si>
    <t>(From Detail Exp)</t>
  </si>
  <si>
    <t>(Sum of Projects)</t>
  </si>
  <si>
    <t>Diff</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</si>
</sst>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00_)"/>
    <numFmt numFmtId="166" formatCode="&quot;$&quot;\ \ \ #,##0.00_);\(&quot;$&quot;\ \ \ #,##0.00\);&quot;$&quot;\ \ \ \ \ \ \ \ \ \ \-"/>
    <numFmt numFmtId="167" formatCode="#,##0.0000_);\(#,##0.0000\);_ \-\ \ "/>
    <numFmt numFmtId="168" formatCode="#,##0.00__\);\(#,##0.00\);__\ \ \-"/>
    <numFmt numFmtId="169" formatCode="#,###_)"/>
    <numFmt numFmtId="174" formatCode="&quot;$&quot;#,##0.00"/>
    <numFmt numFmtId="177" formatCode="_(&quot;$&quot;* #,##0_);_(&quot;$&quot;* \(#,##0\);_(&quot;$&quot;* &quot;-&quot;??_);_(@_)"/>
  </numFmts>
  <fonts count="55">
    <font>
      <sz val="10"/>
      <name val="Times New Roman"/>
    </font>
    <font>
      <b/>
      <sz val="10"/>
      <name val="Times New Roman"/>
    </font>
    <font>
      <sz val="10"/>
      <name val="Times New Roman"/>
    </font>
    <font>
      <sz val="10"/>
      <name val="Arial Narrow"/>
      <family val="2"/>
    </font>
    <font>
      <b/>
      <sz val="10"/>
      <name val="Arial Narrow"/>
      <family val="2"/>
    </font>
    <font>
      <sz val="7"/>
      <name val="Arial Narrow"/>
      <family val="2"/>
    </font>
    <font>
      <b/>
      <sz val="10"/>
      <name val="Arial Narrow"/>
    </font>
    <font>
      <sz val="8"/>
      <name val="Arial Narrow"/>
      <family val="2"/>
    </font>
    <font>
      <sz val="10"/>
      <name val="Arial"/>
    </font>
    <font>
      <sz val="11"/>
      <name val="??"/>
      <family val="3"/>
      <charset val="129"/>
    </font>
    <font>
      <sz val="8"/>
      <name val="Arial"/>
    </font>
    <font>
      <sz val="8"/>
      <name val="Arial"/>
      <family val="2"/>
    </font>
    <font>
      <b/>
      <u/>
      <sz val="11"/>
      <color indexed="37"/>
      <name val="Arial"/>
      <family val="2"/>
    </font>
    <font>
      <b/>
      <sz val="12"/>
      <name val="Arial"/>
      <family val="2"/>
    </font>
    <font>
      <sz val="10"/>
      <color indexed="12"/>
      <name val="Arial"/>
      <family val="2"/>
    </font>
    <font>
      <sz val="7"/>
      <name val="Small Fonts"/>
    </font>
    <font>
      <b/>
      <i/>
      <sz val="16"/>
      <name val="Helv"/>
    </font>
    <font>
      <sz val="8"/>
      <color indexed="12"/>
      <name val="Arial"/>
      <family val="2"/>
    </font>
    <font>
      <sz val="10"/>
      <name val="Tahoma"/>
    </font>
    <font>
      <b/>
      <sz val="10"/>
      <color indexed="56"/>
      <name val="Arial Narrow"/>
      <family val="2"/>
    </font>
    <font>
      <sz val="8"/>
      <color indexed="8"/>
      <name val="Arial Narrow"/>
      <family val="2"/>
    </font>
    <font>
      <b/>
      <sz val="22"/>
      <color indexed="8"/>
      <name val="Arial"/>
      <family val="2"/>
    </font>
    <font>
      <b/>
      <sz val="18"/>
      <color indexed="8"/>
      <name val="Arial"/>
      <family val="2"/>
    </font>
    <font>
      <b/>
      <sz val="12"/>
      <color indexed="8"/>
      <name val="Arial Narrow"/>
      <family val="2"/>
    </font>
    <font>
      <b/>
      <sz val="14"/>
      <color indexed="8"/>
      <name val="Arial Narrow"/>
      <family val="2"/>
    </font>
    <font>
      <sz val="10"/>
      <color indexed="56"/>
      <name val="Arial Narrow"/>
      <family val="2"/>
    </font>
    <font>
      <sz val="12"/>
      <name val="Arial Narrow"/>
      <family val="2"/>
    </font>
    <font>
      <b/>
      <sz val="12"/>
      <name val="Arial Narrow"/>
      <family val="2"/>
    </font>
    <font>
      <sz val="10"/>
      <color indexed="8"/>
      <name val="MS Sans Serif"/>
    </font>
    <font>
      <sz val="10"/>
      <color indexed="8"/>
      <name val="Arial Narrow"/>
      <family val="2"/>
    </font>
    <font>
      <b/>
      <sz val="20"/>
      <color indexed="8"/>
      <name val="Arial"/>
      <family val="2"/>
    </font>
    <font>
      <b/>
      <sz val="12"/>
      <name val="Times New Roman"/>
      <family val="1"/>
    </font>
    <font>
      <b/>
      <sz val="14"/>
      <name val="Times New Roman"/>
      <family val="1"/>
    </font>
    <font>
      <sz val="10"/>
      <name val="Times New Roman"/>
      <family val="1"/>
    </font>
    <font>
      <b/>
      <sz val="10"/>
      <name val="Times New Roman"/>
      <family val="1"/>
    </font>
    <font>
      <sz val="10"/>
      <color indexed="10"/>
      <name val="Times New Roman"/>
      <family val="1"/>
    </font>
    <font>
      <sz val="12"/>
      <color indexed="56"/>
      <name val="Arial Narrow"/>
      <family val="2"/>
    </font>
    <font>
      <b/>
      <sz val="12"/>
      <color indexed="56"/>
      <name val="Arial Narrow"/>
      <family val="2"/>
    </font>
    <font>
      <b/>
      <u/>
      <sz val="10"/>
      <name val="Times New Roman"/>
      <family val="1"/>
    </font>
    <font>
      <b/>
      <sz val="10"/>
      <name val="Arial"/>
    </font>
    <font>
      <b/>
      <sz val="15"/>
      <name val="Arial"/>
      <family val="2"/>
    </font>
    <font>
      <sz val="10"/>
      <name val="Arial"/>
      <family val="2"/>
    </font>
    <font>
      <b/>
      <u/>
      <sz val="12"/>
      <name val="Arial"/>
      <family val="2"/>
    </font>
    <font>
      <sz val="12"/>
      <name val="Arial"/>
      <family val="2"/>
    </font>
    <font>
      <b/>
      <u/>
      <sz val="8"/>
      <name val="Arial"/>
      <family val="2"/>
    </font>
    <font>
      <sz val="10"/>
      <color indexed="12"/>
      <name val="Times New Roman"/>
      <family val="1"/>
    </font>
    <font>
      <sz val="15"/>
      <color indexed="12"/>
      <name val="Times New Roman"/>
      <family val="1"/>
    </font>
    <font>
      <b/>
      <sz val="10"/>
      <color indexed="8"/>
      <name val="Arial Narrow"/>
      <family val="2"/>
    </font>
    <font>
      <sz val="12"/>
      <color indexed="12"/>
      <name val="Arial Narrow"/>
      <family val="2"/>
    </font>
    <font>
      <sz val="12"/>
      <color indexed="8"/>
      <name val="Arial Narrow"/>
      <family val="2"/>
    </font>
    <font>
      <b/>
      <sz val="10"/>
      <color indexed="10"/>
      <name val="Arial Narrow"/>
      <family val="2"/>
    </font>
    <font>
      <b/>
      <sz val="12"/>
      <color indexed="10"/>
      <name val="Arial Narrow"/>
      <family val="2"/>
    </font>
    <font>
      <b/>
      <sz val="12"/>
      <color indexed="48"/>
      <name val="Times New Roman"/>
      <family val="1"/>
    </font>
    <font>
      <sz val="10"/>
      <color indexed="8"/>
      <name val="Times New Roman"/>
      <family val="1"/>
    </font>
    <font>
      <b/>
      <sz val="10"/>
      <color indexed="10"/>
      <name val="Times New Roman"/>
      <family val="1"/>
    </font>
  </fonts>
  <fills count="8">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42"/>
        <bgColor indexed="64"/>
      </patternFill>
    </fill>
    <fill>
      <patternFill patternType="solid">
        <fgColor indexed="55"/>
        <bgColor indexed="64"/>
      </patternFill>
    </fill>
  </fills>
  <borders count="25">
    <border>
      <left/>
      <right/>
      <top/>
      <bottom/>
      <diagonal/>
    </border>
    <border>
      <left style="double">
        <color indexed="64"/>
      </left>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top/>
      <bottom/>
      <diagonal/>
    </border>
    <border>
      <left/>
      <right/>
      <top style="thin">
        <color indexed="64"/>
      </top>
      <bottom/>
      <diagonal/>
    </border>
    <border>
      <left/>
      <right/>
      <top/>
      <bottom style="thin">
        <color indexed="64"/>
      </bottom>
      <diagonal/>
    </border>
    <border>
      <left/>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bottom/>
      <diagonal/>
    </border>
    <border>
      <left style="medium">
        <color indexed="64"/>
      </left>
      <right/>
      <top/>
      <bottom/>
      <diagonal/>
    </border>
    <border>
      <left/>
      <right style="medium">
        <color indexed="64"/>
      </right>
      <top/>
      <bottom/>
      <diagonal/>
    </border>
  </borders>
  <cellStyleXfs count="30">
    <xf numFmtId="0" fontId="0" fillId="0" borderId="0"/>
    <xf numFmtId="166" fontId="8" fillId="2" borderId="1">
      <alignment horizontal="center" vertical="center"/>
    </xf>
    <xf numFmtId="168" fontId="8" fillId="0" borderId="0" applyFill="0" applyBorder="0" applyAlignment="0"/>
    <xf numFmtId="43" fontId="2" fillId="0" borderId="0" applyFont="0" applyFill="0" applyBorder="0" applyAlignment="0" applyProtection="0"/>
    <xf numFmtId="44" fontId="2" fillId="0" borderId="0" applyFont="0" applyFill="0" applyBorder="0" applyAlignment="0" applyProtection="0"/>
    <xf numFmtId="6" fontId="9" fillId="0" borderId="0">
      <protection locked="0"/>
    </xf>
    <xf numFmtId="167" fontId="8" fillId="0" borderId="0">
      <protection locked="0"/>
    </xf>
    <xf numFmtId="38" fontId="11" fillId="3" borderId="0" applyNumberFormat="0" applyBorder="0" applyAlignment="0" applyProtection="0"/>
    <xf numFmtId="0" fontId="12" fillId="0" borderId="0" applyNumberFormat="0" applyFill="0" applyBorder="0" applyAlignment="0" applyProtection="0"/>
    <xf numFmtId="0" fontId="13" fillId="0" borderId="2" applyNumberFormat="0" applyAlignment="0" applyProtection="0">
      <alignment horizontal="left" vertical="center"/>
    </xf>
    <xf numFmtId="0" fontId="13" fillId="0" borderId="3">
      <alignment horizontal="left" vertical="center"/>
    </xf>
    <xf numFmtId="169" fontId="8" fillId="0" borderId="0">
      <protection locked="0"/>
    </xf>
    <xf numFmtId="169" fontId="8" fillId="0" borderId="0">
      <protection locked="0"/>
    </xf>
    <xf numFmtId="0" fontId="14" fillId="0" borderId="4" applyNumberFormat="0" applyFill="0" applyAlignment="0" applyProtection="0"/>
    <xf numFmtId="10" fontId="11" fillId="4" borderId="5" applyNumberFormat="0" applyBorder="0" applyAlignment="0" applyProtection="0"/>
    <xf numFmtId="37" fontId="15" fillId="0" borderId="0"/>
    <xf numFmtId="165" fontId="16" fillId="0" borderId="0"/>
    <xf numFmtId="0" fontId="8" fillId="0" borderId="0"/>
    <xf numFmtId="0" fontId="8" fillId="0" borderId="0"/>
    <xf numFmtId="0" fontId="8" fillId="0" borderId="0"/>
    <xf numFmtId="0" fontId="18" fillId="0" borderId="0"/>
    <xf numFmtId="0" fontId="8" fillId="0" borderId="0"/>
    <xf numFmtId="0" fontId="28" fillId="0" borderId="0"/>
    <xf numFmtId="9" fontId="2" fillId="0" borderId="0" applyFont="0" applyFill="0" applyBorder="0" applyAlignment="0" applyProtection="0"/>
    <xf numFmtId="10" fontId="8" fillId="0" borderId="0" applyFont="0" applyFill="0" applyBorder="0" applyAlignment="0" applyProtection="0"/>
    <xf numFmtId="169" fontId="8" fillId="0" borderId="6">
      <protection locked="0"/>
    </xf>
    <xf numFmtId="37" fontId="11" fillId="5" borderId="0" applyNumberFormat="0" applyBorder="0" applyAlignment="0" applyProtection="0"/>
    <xf numFmtId="37" fontId="10" fillId="0" borderId="0"/>
    <xf numFmtId="37" fontId="10" fillId="3" borderId="0" applyNumberFormat="0" applyBorder="0" applyAlignment="0" applyProtection="0"/>
    <xf numFmtId="3" fontId="17" fillId="0" borderId="4" applyProtection="0"/>
  </cellStyleXfs>
  <cellXfs count="362">
    <xf numFmtId="0" fontId="0" fillId="0" borderId="0" xfId="0"/>
    <xf numFmtId="0" fontId="3" fillId="0" borderId="0" xfId="0" applyFont="1"/>
    <xf numFmtId="49" fontId="3" fillId="0" borderId="0" xfId="0" applyNumberFormat="1" applyFont="1"/>
    <xf numFmtId="0" fontId="3" fillId="0" borderId="0" xfId="0" applyFont="1" applyFill="1"/>
    <xf numFmtId="0" fontId="3" fillId="0" borderId="0" xfId="0" applyNumberFormat="1" applyFont="1"/>
    <xf numFmtId="0" fontId="4" fillId="0" borderId="0" xfId="0" applyNumberFormat="1" applyFont="1" applyAlignment="1">
      <alignment horizontal="right"/>
    </xf>
    <xf numFmtId="0" fontId="6" fillId="0" borderId="0" xfId="0" applyNumberFormat="1" applyFont="1" applyAlignment="1">
      <alignment horizontal="right"/>
    </xf>
    <xf numFmtId="0" fontId="3" fillId="0" borderId="0" xfId="0" applyFont="1" applyBorder="1"/>
    <xf numFmtId="0" fontId="3" fillId="0" borderId="0" xfId="0" applyFont="1" applyFill="1" applyBorder="1"/>
    <xf numFmtId="0" fontId="3" fillId="0" borderId="0" xfId="0" applyNumberFormat="1" applyFont="1" applyProtection="1">
      <protection locked="0"/>
    </xf>
    <xf numFmtId="0" fontId="7" fillId="0" borderId="0" xfId="0" applyFont="1"/>
    <xf numFmtId="1" fontId="3" fillId="0" borderId="0" xfId="0" applyNumberFormat="1" applyFont="1" applyFill="1"/>
    <xf numFmtId="1" fontId="3" fillId="6" borderId="0" xfId="0" applyNumberFormat="1" applyFont="1" applyFill="1"/>
    <xf numFmtId="0" fontId="3" fillId="0" borderId="0" xfId="0" applyNumberFormat="1" applyFont="1" applyAlignment="1">
      <alignment horizontal="right"/>
    </xf>
    <xf numFmtId="0" fontId="7" fillId="0" borderId="0" xfId="0" applyFont="1" applyFill="1"/>
    <xf numFmtId="0" fontId="20" fillId="0" borderId="0" xfId="0" applyFont="1" applyFill="1"/>
    <xf numFmtId="0" fontId="21" fillId="0" borderId="0" xfId="0" applyFont="1" applyFill="1" applyAlignment="1">
      <alignment horizontal="left"/>
    </xf>
    <xf numFmtId="0" fontId="23" fillId="0" borderId="0" xfId="0" applyFont="1" applyFill="1" applyAlignment="1">
      <alignment horizontal="left" vertical="center"/>
    </xf>
    <xf numFmtId="0" fontId="24" fillId="0" borderId="0" xfId="0" applyFont="1" applyFill="1" applyAlignment="1">
      <alignment horizontal="right"/>
    </xf>
    <xf numFmtId="0" fontId="20" fillId="0" borderId="0" xfId="0" applyFont="1" applyFill="1" applyAlignment="1">
      <alignment vertical="center"/>
    </xf>
    <xf numFmtId="0" fontId="21" fillId="0" borderId="0" xfId="0" applyFont="1" applyFill="1" applyAlignment="1">
      <alignment horizontal="right"/>
    </xf>
    <xf numFmtId="0" fontId="4" fillId="0" borderId="0" xfId="0" applyNumberFormat="1" applyFont="1" applyAlignment="1">
      <alignment horizontal="left"/>
    </xf>
    <xf numFmtId="49" fontId="3" fillId="0" borderId="7" xfId="20" applyNumberFormat="1" applyFont="1" applyBorder="1" applyAlignment="1">
      <alignment horizontal="left" vertical="top"/>
    </xf>
    <xf numFmtId="0" fontId="25" fillId="3" borderId="8" xfId="0" applyNumberFormat="1" applyFont="1" applyFill="1" applyBorder="1" applyAlignment="1">
      <alignment horizontal="right"/>
    </xf>
    <xf numFmtId="17" fontId="19" fillId="3" borderId="9" xfId="0" applyNumberFormat="1" applyFont="1" applyFill="1" applyBorder="1" applyAlignment="1">
      <alignment horizontal="right"/>
    </xf>
    <xf numFmtId="49" fontId="3" fillId="0" borderId="10" xfId="0" applyNumberFormat="1" applyFont="1" applyBorder="1"/>
    <xf numFmtId="0" fontId="3" fillId="0" borderId="0" xfId="0" applyNumberFormat="1" applyFont="1" applyAlignment="1">
      <alignment horizontal="left"/>
    </xf>
    <xf numFmtId="0" fontId="4" fillId="0" borderId="0" xfId="0" applyFont="1" applyFill="1" applyBorder="1" applyAlignment="1"/>
    <xf numFmtId="37" fontId="3" fillId="0" borderId="0" xfId="0" applyNumberFormat="1" applyFont="1"/>
    <xf numFmtId="0" fontId="26" fillId="0" borderId="0" xfId="0" applyNumberFormat="1" applyFont="1"/>
    <xf numFmtId="0" fontId="26" fillId="0" borderId="7" xfId="0" applyFont="1" applyFill="1" applyBorder="1"/>
    <xf numFmtId="164" fontId="26" fillId="0" borderId="0" xfId="3" applyNumberFormat="1" applyFont="1" applyFill="1" applyBorder="1"/>
    <xf numFmtId="0" fontId="26" fillId="0" borderId="0" xfId="0" applyFont="1"/>
    <xf numFmtId="164" fontId="27" fillId="0" borderId="0" xfId="3" applyNumberFormat="1" applyFont="1" applyFill="1" applyBorder="1"/>
    <xf numFmtId="0" fontId="26" fillId="0" borderId="0" xfId="0" applyFont="1" applyFill="1" applyBorder="1"/>
    <xf numFmtId="0" fontId="27" fillId="0" borderId="0" xfId="0" applyFont="1" applyFill="1" applyBorder="1" applyAlignment="1"/>
    <xf numFmtId="0" fontId="26" fillId="0" borderId="11" xfId="0" applyFont="1" applyFill="1" applyBorder="1"/>
    <xf numFmtId="0" fontId="26" fillId="0" borderId="8" xfId="0" applyFont="1" applyFill="1" applyBorder="1"/>
    <xf numFmtId="164" fontId="26" fillId="0" borderId="8" xfId="3" applyNumberFormat="1" applyFont="1" applyFill="1" applyBorder="1"/>
    <xf numFmtId="49" fontId="3" fillId="0" borderId="7" xfId="20" applyNumberFormat="1" applyFont="1" applyFill="1" applyBorder="1" applyAlignment="1">
      <alignment horizontal="left" vertical="top"/>
    </xf>
    <xf numFmtId="0" fontId="4" fillId="0" borderId="0" xfId="0" applyFont="1" applyFill="1" applyBorder="1" applyAlignment="1">
      <alignment horizontal="left"/>
    </xf>
    <xf numFmtId="0" fontId="0" fillId="0" borderId="0" xfId="0" applyFill="1"/>
    <xf numFmtId="0" fontId="4" fillId="0" borderId="0" xfId="0" applyFont="1" applyFill="1" applyBorder="1"/>
    <xf numFmtId="0" fontId="7" fillId="0" borderId="7" xfId="0" applyFont="1" applyFill="1" applyBorder="1"/>
    <xf numFmtId="0" fontId="21" fillId="0" borderId="7" xfId="0" applyFont="1" applyFill="1" applyBorder="1" applyAlignment="1">
      <alignment horizontal="left"/>
    </xf>
    <xf numFmtId="0" fontId="3" fillId="0" borderId="7" xfId="0" applyNumberFormat="1" applyFont="1" applyBorder="1"/>
    <xf numFmtId="0" fontId="27" fillId="0" borderId="7" xfId="0" applyFont="1" applyFill="1" applyBorder="1" applyAlignment="1"/>
    <xf numFmtId="0" fontId="0" fillId="0" borderId="7" xfId="0" applyBorder="1"/>
    <xf numFmtId="0" fontId="3" fillId="0" borderId="7" xfId="0" applyFont="1" applyBorder="1"/>
    <xf numFmtId="0" fontId="3" fillId="0" borderId="0" xfId="0" applyNumberFormat="1" applyFont="1" applyFill="1"/>
    <xf numFmtId="0" fontId="4" fillId="0" borderId="0" xfId="0" applyNumberFormat="1" applyFont="1" applyFill="1" applyAlignment="1">
      <alignment horizontal="right"/>
    </xf>
    <xf numFmtId="49" fontId="3" fillId="0" borderId="10" xfId="0" applyNumberFormat="1" applyFont="1" applyFill="1" applyBorder="1"/>
    <xf numFmtId="0" fontId="4" fillId="0" borderId="0" xfId="0" applyNumberFormat="1" applyFont="1" applyFill="1" applyAlignment="1">
      <alignment horizontal="left"/>
    </xf>
    <xf numFmtId="0" fontId="3" fillId="0" borderId="0" xfId="0" applyNumberFormat="1" applyFont="1" applyFill="1" applyAlignment="1">
      <alignment horizontal="left"/>
    </xf>
    <xf numFmtId="0" fontId="26" fillId="0" borderId="0" xfId="0" applyNumberFormat="1" applyFont="1" applyFill="1"/>
    <xf numFmtId="0" fontId="27" fillId="0" borderId="12" xfId="0" applyFont="1" applyFill="1" applyBorder="1"/>
    <xf numFmtId="0" fontId="27" fillId="0" borderId="9" xfId="0" applyFont="1" applyFill="1" applyBorder="1"/>
    <xf numFmtId="17" fontId="27" fillId="0" borderId="9" xfId="0" applyNumberFormat="1" applyFont="1" applyFill="1" applyBorder="1" applyAlignment="1">
      <alignment horizontal="right"/>
    </xf>
    <xf numFmtId="0" fontId="26" fillId="0" borderId="0" xfId="0" applyFont="1" applyFill="1"/>
    <xf numFmtId="0" fontId="27" fillId="0" borderId="13" xfId="0" applyFont="1" applyFill="1" applyBorder="1" applyAlignment="1"/>
    <xf numFmtId="0" fontId="27" fillId="0" borderId="3" xfId="0" applyFont="1" applyFill="1" applyBorder="1" applyAlignment="1"/>
    <xf numFmtId="164" fontId="27" fillId="0" borderId="3" xfId="3" applyNumberFormat="1" applyFont="1" applyFill="1" applyBorder="1"/>
    <xf numFmtId="0" fontId="27" fillId="0" borderId="11" xfId="0" applyNumberFormat="1" applyFont="1" applyFill="1" applyBorder="1"/>
    <xf numFmtId="0" fontId="27" fillId="0" borderId="0" xfId="0" applyNumberFormat="1" applyFont="1" applyFill="1"/>
    <xf numFmtId="0" fontId="3" fillId="0" borderId="0" xfId="0" applyFont="1" applyFill="1" applyBorder="1" applyAlignment="1"/>
    <xf numFmtId="37" fontId="3" fillId="0" borderId="0" xfId="0" applyNumberFormat="1" applyFont="1" applyFill="1"/>
    <xf numFmtId="49" fontId="3" fillId="0" borderId="7" xfId="20" applyNumberFormat="1" applyFont="1" applyFill="1" applyBorder="1" applyAlignment="1">
      <alignment horizontal="left"/>
    </xf>
    <xf numFmtId="0" fontId="3" fillId="0" borderId="7" xfId="20" applyFont="1" applyFill="1" applyBorder="1"/>
    <xf numFmtId="0" fontId="5" fillId="0" borderId="0" xfId="0" applyFont="1" applyFill="1"/>
    <xf numFmtId="0" fontId="3" fillId="0" borderId="0" xfId="19" applyFont="1"/>
    <xf numFmtId="0" fontId="27" fillId="0" borderId="0" xfId="0" applyNumberFormat="1" applyFont="1" applyFill="1" applyAlignment="1">
      <alignment horizontal="center"/>
    </xf>
    <xf numFmtId="0" fontId="29" fillId="0" borderId="0" xfId="22" applyFont="1" applyFill="1" applyBorder="1" applyAlignment="1">
      <alignment horizontal="left" wrapText="1"/>
    </xf>
    <xf numFmtId="0" fontId="30" fillId="0" borderId="0" xfId="0" applyFont="1" applyFill="1" applyAlignment="1">
      <alignment horizontal="left"/>
    </xf>
    <xf numFmtId="41" fontId="0" fillId="0" borderId="9" xfId="0" applyNumberFormat="1" applyFill="1" applyBorder="1"/>
    <xf numFmtId="41" fontId="0" fillId="0" borderId="0" xfId="0" applyNumberFormat="1" applyFill="1" applyBorder="1"/>
    <xf numFmtId="0" fontId="3" fillId="0" borderId="0" xfId="19" applyFont="1" applyFill="1"/>
    <xf numFmtId="0" fontId="27" fillId="0" borderId="0" xfId="0" applyFont="1" applyFill="1" applyBorder="1"/>
    <xf numFmtId="0" fontId="27" fillId="0" borderId="0" xfId="0" applyNumberFormat="1" applyFont="1" applyFill="1" applyBorder="1" applyAlignment="1">
      <alignment horizontal="center"/>
    </xf>
    <xf numFmtId="0" fontId="3" fillId="3" borderId="7" xfId="0" applyFont="1" applyFill="1" applyBorder="1"/>
    <xf numFmtId="0" fontId="4" fillId="3" borderId="0" xfId="0" applyFont="1" applyFill="1" applyBorder="1" applyAlignment="1"/>
    <xf numFmtId="0" fontId="3" fillId="3" borderId="0" xfId="0" applyFont="1" applyFill="1" applyBorder="1"/>
    <xf numFmtId="0" fontId="3" fillId="0" borderId="7" xfId="0" applyFont="1" applyFill="1" applyBorder="1"/>
    <xf numFmtId="0" fontId="8" fillId="0" borderId="0" xfId="17"/>
    <xf numFmtId="38" fontId="31" fillId="0" borderId="0" xfId="3" applyNumberFormat="1" applyFont="1" applyAlignment="1">
      <alignment horizontal="center"/>
    </xf>
    <xf numFmtId="38" fontId="32" fillId="0" borderId="0" xfId="3" applyNumberFormat="1" applyFont="1" applyAlignment="1">
      <alignment horizontal="center"/>
    </xf>
    <xf numFmtId="38" fontId="33" fillId="0" borderId="0" xfId="3" applyNumberFormat="1" applyFont="1" applyAlignment="1"/>
    <xf numFmtId="38" fontId="33" fillId="0" borderId="0" xfId="3" applyNumberFormat="1" applyFont="1" applyAlignment="1">
      <alignment horizontal="center"/>
    </xf>
    <xf numFmtId="38" fontId="34" fillId="0" borderId="0" xfId="3" applyNumberFormat="1" applyFont="1" applyAlignment="1"/>
    <xf numFmtId="38" fontId="34" fillId="0" borderId="0" xfId="3" applyNumberFormat="1" applyFont="1" applyAlignment="1">
      <alignment horizontal="center"/>
    </xf>
    <xf numFmtId="38" fontId="35" fillId="0" borderId="0" xfId="3" applyNumberFormat="1" applyFont="1" applyAlignment="1"/>
    <xf numFmtId="38" fontId="34" fillId="0" borderId="9" xfId="3" applyNumberFormat="1" applyFont="1" applyBorder="1" applyAlignment="1">
      <alignment horizontal="center"/>
    </xf>
    <xf numFmtId="38" fontId="34" fillId="0" borderId="0" xfId="3" applyNumberFormat="1" applyFont="1" applyBorder="1" applyAlignment="1">
      <alignment horizontal="center"/>
    </xf>
    <xf numFmtId="43" fontId="34" fillId="0" borderId="9" xfId="3" quotePrefix="1" applyFont="1" applyBorder="1" applyAlignment="1">
      <alignment horizontal="center"/>
    </xf>
    <xf numFmtId="38" fontId="33" fillId="0" borderId="0" xfId="3" applyNumberFormat="1" applyFont="1" applyBorder="1" applyAlignment="1"/>
    <xf numFmtId="40" fontId="33" fillId="0" borderId="0" xfId="3" applyNumberFormat="1" applyFont="1" applyAlignment="1">
      <alignment horizontal="right"/>
    </xf>
    <xf numFmtId="49" fontId="3" fillId="0" borderId="0" xfId="0" applyNumberFormat="1" applyFont="1" applyBorder="1"/>
    <xf numFmtId="0" fontId="36" fillId="3" borderId="11" xfId="0" applyNumberFormat="1" applyFont="1" applyFill="1" applyBorder="1"/>
    <xf numFmtId="0" fontId="36" fillId="3" borderId="8" xfId="0" applyNumberFormat="1" applyFont="1" applyFill="1" applyBorder="1" applyAlignment="1">
      <alignment horizontal="right"/>
    </xf>
    <xf numFmtId="0" fontId="37" fillId="3" borderId="12" xfId="0" applyFont="1" applyFill="1" applyBorder="1"/>
    <xf numFmtId="17" fontId="37" fillId="3" borderId="9" xfId="0" applyNumberFormat="1" applyFont="1" applyFill="1" applyBorder="1" applyAlignment="1">
      <alignment horizontal="right"/>
    </xf>
    <xf numFmtId="164" fontId="37" fillId="0" borderId="0" xfId="3" applyNumberFormat="1" applyFont="1" applyFill="1" applyBorder="1"/>
    <xf numFmtId="0" fontId="5" fillId="0" borderId="0" xfId="0" applyFont="1"/>
    <xf numFmtId="17" fontId="37" fillId="3" borderId="9" xfId="0" applyNumberFormat="1" applyFont="1" applyFill="1" applyBorder="1" applyAlignment="1">
      <alignment horizontal="center"/>
    </xf>
    <xf numFmtId="41" fontId="34" fillId="0" borderId="0" xfId="0" applyNumberFormat="1" applyFont="1" applyFill="1" applyBorder="1"/>
    <xf numFmtId="164" fontId="3" fillId="0" borderId="9" xfId="3" applyNumberFormat="1" applyFont="1" applyFill="1" applyBorder="1"/>
    <xf numFmtId="0" fontId="4" fillId="0" borderId="0" xfId="0" applyNumberFormat="1" applyFont="1" applyFill="1" applyAlignment="1">
      <alignment horizontal="center"/>
    </xf>
    <xf numFmtId="0" fontId="3" fillId="5" borderId="0" xfId="19" applyFont="1" applyFill="1"/>
    <xf numFmtId="41" fontId="0" fillId="0" borderId="0" xfId="0" applyNumberFormat="1"/>
    <xf numFmtId="0" fontId="3" fillId="3" borderId="0" xfId="0" applyFont="1" applyFill="1"/>
    <xf numFmtId="0" fontId="3" fillId="5" borderId="0" xfId="0" applyFont="1" applyFill="1"/>
    <xf numFmtId="0" fontId="5" fillId="0" borderId="0" xfId="0" applyFont="1" applyBorder="1"/>
    <xf numFmtId="0" fontId="26" fillId="3" borderId="0" xfId="0" applyFont="1" applyFill="1"/>
    <xf numFmtId="0" fontId="27" fillId="3" borderId="0" xfId="0" applyFont="1" applyFill="1" applyBorder="1" applyAlignment="1"/>
    <xf numFmtId="0" fontId="27" fillId="3" borderId="0" xfId="0" applyFont="1" applyFill="1" applyBorder="1"/>
    <xf numFmtId="17" fontId="27" fillId="3" borderId="0" xfId="0" applyNumberFormat="1" applyFont="1" applyFill="1" applyBorder="1" applyAlignment="1">
      <alignment horizontal="right"/>
    </xf>
    <xf numFmtId="17" fontId="37" fillId="3" borderId="0" xfId="0" applyNumberFormat="1" applyFont="1" applyFill="1" applyBorder="1" applyAlignment="1">
      <alignment horizontal="center"/>
    </xf>
    <xf numFmtId="0" fontId="27" fillId="0" borderId="0" xfId="0" applyNumberFormat="1" applyFont="1" applyBorder="1"/>
    <xf numFmtId="0" fontId="0" fillId="0" borderId="0" xfId="0" applyBorder="1"/>
    <xf numFmtId="0" fontId="34" fillId="0" borderId="0" xfId="0" applyFont="1" applyBorder="1"/>
    <xf numFmtId="49" fontId="4" fillId="0" borderId="7" xfId="20" applyNumberFormat="1" applyFont="1" applyFill="1" applyBorder="1" applyAlignment="1">
      <alignment horizontal="left" vertical="top"/>
    </xf>
    <xf numFmtId="0" fontId="4" fillId="0" borderId="0" xfId="0" applyFont="1" applyFill="1"/>
    <xf numFmtId="37" fontId="4" fillId="0" borderId="0" xfId="0" applyNumberFormat="1" applyFont="1" applyFill="1"/>
    <xf numFmtId="0" fontId="4" fillId="0" borderId="7" xfId="20" applyFont="1" applyFill="1" applyBorder="1"/>
    <xf numFmtId="41" fontId="4" fillId="0" borderId="0" xfId="0" applyNumberFormat="1" applyFont="1" applyFill="1" applyBorder="1"/>
    <xf numFmtId="49" fontId="3" fillId="0" borderId="0" xfId="0" applyNumberFormat="1" applyFont="1" applyFill="1" applyBorder="1"/>
    <xf numFmtId="0" fontId="3" fillId="0" borderId="0" xfId="0" applyNumberFormat="1" applyFont="1" applyBorder="1"/>
    <xf numFmtId="0" fontId="3" fillId="0" borderId="8" xfId="0" applyFont="1" applyBorder="1"/>
    <xf numFmtId="0" fontId="3" fillId="0" borderId="0" xfId="0" applyFont="1" applyBorder="1" applyAlignment="1">
      <alignment horizontal="center"/>
    </xf>
    <xf numFmtId="164" fontId="3" fillId="0" borderId="0" xfId="0" applyNumberFormat="1" applyFont="1" applyBorder="1"/>
    <xf numFmtId="164" fontId="4" fillId="0" borderId="0" xfId="0" applyNumberFormat="1" applyFont="1" applyBorder="1"/>
    <xf numFmtId="0" fontId="3" fillId="0" borderId="8" xfId="0" applyFont="1" applyBorder="1" applyAlignment="1">
      <alignment horizontal="center"/>
    </xf>
    <xf numFmtId="0" fontId="1" fillId="0" borderId="0" xfId="0" applyFont="1"/>
    <xf numFmtId="0" fontId="39" fillId="0" borderId="0" xfId="17" applyFont="1"/>
    <xf numFmtId="41" fontId="1" fillId="0" borderId="0" xfId="0" applyNumberFormat="1" applyFont="1" applyFill="1" applyBorder="1"/>
    <xf numFmtId="0" fontId="1" fillId="0" borderId="0" xfId="0" applyFont="1" applyBorder="1"/>
    <xf numFmtId="0" fontId="0" fillId="0" borderId="9" xfId="0" applyBorder="1"/>
    <xf numFmtId="0" fontId="0" fillId="0" borderId="10" xfId="0" applyFill="1" applyBorder="1"/>
    <xf numFmtId="0" fontId="0" fillId="0" borderId="2" xfId="0" applyBorder="1"/>
    <xf numFmtId="49" fontId="3" fillId="0" borderId="0" xfId="0" applyNumberFormat="1" applyFont="1" applyProtection="1">
      <protection locked="0"/>
    </xf>
    <xf numFmtId="0" fontId="19" fillId="3" borderId="11" xfId="21" applyFont="1" applyFill="1" applyBorder="1"/>
    <xf numFmtId="0" fontId="19" fillId="3" borderId="14" xfId="21" applyFont="1" applyFill="1" applyBorder="1" applyAlignment="1">
      <alignment horizontal="right"/>
    </xf>
    <xf numFmtId="0" fontId="19" fillId="3" borderId="12" xfId="21" applyFont="1" applyFill="1" applyBorder="1"/>
    <xf numFmtId="0" fontId="19" fillId="3" borderId="15" xfId="21" applyFont="1" applyFill="1" applyBorder="1" applyAlignment="1">
      <alignment horizontal="right"/>
    </xf>
    <xf numFmtId="1" fontId="3" fillId="0" borderId="0" xfId="0" applyNumberFormat="1" applyFont="1" applyFill="1" applyBorder="1"/>
    <xf numFmtId="1" fontId="3" fillId="0" borderId="0" xfId="0" applyNumberFormat="1" applyFont="1" applyBorder="1"/>
    <xf numFmtId="1" fontId="3" fillId="6" borderId="0" xfId="0" applyNumberFormat="1" applyFont="1" applyFill="1" applyBorder="1"/>
    <xf numFmtId="0" fontId="40" fillId="0" borderId="0" xfId="18" applyFont="1" applyAlignment="1">
      <alignment horizontal="center"/>
    </xf>
    <xf numFmtId="0" fontId="41" fillId="0" borderId="0" xfId="18" applyFont="1" applyAlignment="1">
      <alignment horizontal="centerContinuous"/>
    </xf>
    <xf numFmtId="174" fontId="41" fillId="0" borderId="0" xfId="18" applyNumberFormat="1" applyFont="1" applyAlignment="1">
      <alignment horizontal="centerContinuous"/>
    </xf>
    <xf numFmtId="0" fontId="41" fillId="0" borderId="0" xfId="18" applyFont="1"/>
    <xf numFmtId="0" fontId="41" fillId="0" borderId="0" xfId="18" applyFont="1" applyAlignment="1">
      <alignment horizontal="left"/>
    </xf>
    <xf numFmtId="0" fontId="41" fillId="0" borderId="0" xfId="18" applyFont="1" applyAlignment="1">
      <alignment wrapText="1"/>
    </xf>
    <xf numFmtId="0" fontId="41" fillId="0" borderId="0" xfId="18" applyFont="1" applyAlignment="1"/>
    <xf numFmtId="0" fontId="41" fillId="5" borderId="16" xfId="18" applyFont="1" applyFill="1" applyBorder="1" applyAlignment="1">
      <alignment horizontal="left"/>
    </xf>
    <xf numFmtId="0" fontId="41" fillId="5" borderId="17" xfId="18" applyFont="1" applyFill="1" applyBorder="1"/>
    <xf numFmtId="0" fontId="41" fillId="5" borderId="18" xfId="18" applyFont="1" applyFill="1" applyBorder="1"/>
    <xf numFmtId="0" fontId="41" fillId="5" borderId="19" xfId="18" applyFont="1" applyFill="1" applyBorder="1" applyAlignment="1">
      <alignment horizontal="left"/>
    </xf>
    <xf numFmtId="0" fontId="41" fillId="5" borderId="10" xfId="18" applyFont="1" applyFill="1" applyBorder="1"/>
    <xf numFmtId="0" fontId="41" fillId="5" borderId="20" xfId="18" applyFont="1" applyFill="1" applyBorder="1"/>
    <xf numFmtId="174" fontId="41" fillId="0" borderId="0" xfId="18" applyNumberFormat="1" applyFont="1" applyAlignment="1">
      <alignment horizontal="right"/>
    </xf>
    <xf numFmtId="0" fontId="44" fillId="0" borderId="0" xfId="0" applyFont="1"/>
    <xf numFmtId="0" fontId="11" fillId="0" borderId="0" xfId="0" applyFont="1" applyAlignment="1">
      <alignment horizontal="left" vertical="top"/>
    </xf>
    <xf numFmtId="0" fontId="11" fillId="0" borderId="0" xfId="0" applyFont="1" applyAlignment="1">
      <alignment vertical="top"/>
    </xf>
    <xf numFmtId="0" fontId="11" fillId="0" borderId="0" xfId="0" applyFont="1" applyAlignment="1">
      <alignment horizontal="center"/>
    </xf>
    <xf numFmtId="0" fontId="11" fillId="0" borderId="0" xfId="0" applyFont="1" applyAlignment="1">
      <alignment wrapText="1"/>
    </xf>
    <xf numFmtId="0" fontId="11" fillId="0" borderId="0" xfId="0" applyFont="1" applyAlignment="1">
      <alignment vertical="top" wrapText="1"/>
    </xf>
    <xf numFmtId="0" fontId="11" fillId="0" borderId="0" xfId="0" applyFont="1" applyFill="1" applyAlignment="1">
      <alignment wrapText="1"/>
    </xf>
    <xf numFmtId="0" fontId="11" fillId="0" borderId="0" xfId="0" quotePrefix="1" applyFont="1" applyAlignment="1">
      <alignment horizontal="left" vertical="top"/>
    </xf>
    <xf numFmtId="0" fontId="41" fillId="0" borderId="0" xfId="18" applyFont="1" applyAlignment="1">
      <alignment horizontal="center"/>
    </xf>
    <xf numFmtId="0" fontId="26" fillId="0" borderId="7" xfId="0" applyNumberFormat="1" applyFont="1" applyBorder="1"/>
    <xf numFmtId="0" fontId="8" fillId="0" borderId="0" xfId="17" applyFont="1"/>
    <xf numFmtId="37" fontId="41" fillId="0" borderId="0" xfId="18" applyNumberFormat="1" applyFont="1"/>
    <xf numFmtId="0" fontId="43" fillId="0" borderId="0" xfId="18" applyFont="1" applyAlignment="1">
      <alignment wrapText="1"/>
    </xf>
    <xf numFmtId="0" fontId="42" fillId="0" borderId="0" xfId="18" applyFont="1" applyBorder="1" applyAlignment="1">
      <alignment horizontal="center" wrapText="1"/>
    </xf>
    <xf numFmtId="0" fontId="42" fillId="0" borderId="0" xfId="18" applyFont="1" applyAlignment="1">
      <alignment horizontal="center" wrapText="1"/>
    </xf>
    <xf numFmtId="0" fontId="40" fillId="0" borderId="0" xfId="18" applyFont="1" applyAlignment="1">
      <alignment horizontal="left"/>
    </xf>
    <xf numFmtId="38" fontId="38" fillId="0" borderId="0" xfId="3" applyNumberFormat="1" applyFont="1" applyBorder="1" applyAlignment="1">
      <alignment horizontal="center"/>
    </xf>
    <xf numFmtId="37" fontId="41" fillId="0" borderId="9" xfId="18" applyNumberFormat="1" applyFont="1" applyBorder="1"/>
    <xf numFmtId="38" fontId="46" fillId="0" borderId="0" xfId="3" applyNumberFormat="1" applyFont="1" applyAlignment="1"/>
    <xf numFmtId="49" fontId="47" fillId="0" borderId="7" xfId="20" applyNumberFormat="1" applyFont="1" applyFill="1" applyBorder="1" applyAlignment="1">
      <alignment horizontal="left" vertical="top"/>
    </xf>
    <xf numFmtId="0" fontId="47" fillId="0" borderId="0" xfId="0" applyFont="1" applyFill="1" applyBorder="1"/>
    <xf numFmtId="0" fontId="47" fillId="0" borderId="0" xfId="0" applyFont="1" applyFill="1"/>
    <xf numFmtId="49" fontId="29" fillId="0" borderId="7" xfId="20" applyNumberFormat="1" applyFont="1" applyFill="1" applyBorder="1" applyAlignment="1">
      <alignment horizontal="left" vertical="top"/>
    </xf>
    <xf numFmtId="0" fontId="29" fillId="0" borderId="0" xfId="0" applyFont="1" applyFill="1" applyBorder="1"/>
    <xf numFmtId="0" fontId="29" fillId="0" borderId="0" xfId="0" applyFont="1" applyFill="1"/>
    <xf numFmtId="164" fontId="48" fillId="0" borderId="0" xfId="3" applyNumberFormat="1" applyFont="1" applyFill="1" applyBorder="1"/>
    <xf numFmtId="0" fontId="23" fillId="0" borderId="7" xfId="0" applyFont="1" applyFill="1" applyBorder="1" applyAlignment="1"/>
    <xf numFmtId="164" fontId="23" fillId="0" borderId="0" xfId="3" applyNumberFormat="1" applyFont="1" applyFill="1" applyBorder="1"/>
    <xf numFmtId="164" fontId="23" fillId="0" borderId="3" xfId="3" applyNumberFormat="1" applyFont="1" applyFill="1" applyBorder="1"/>
    <xf numFmtId="0" fontId="49" fillId="0" borderId="0" xfId="0" applyFont="1"/>
    <xf numFmtId="0" fontId="23" fillId="0" borderId="0" xfId="0" applyFont="1" applyBorder="1"/>
    <xf numFmtId="164" fontId="23" fillId="0" borderId="3" xfId="0" applyNumberFormat="1" applyFont="1" applyBorder="1"/>
    <xf numFmtId="0" fontId="23" fillId="0" borderId="0" xfId="0" applyFont="1"/>
    <xf numFmtId="0" fontId="23" fillId="7" borderId="13" xfId="0" applyFont="1" applyFill="1" applyBorder="1"/>
    <xf numFmtId="0" fontId="23" fillId="7" borderId="3" xfId="0" applyFont="1" applyFill="1" applyBorder="1"/>
    <xf numFmtId="164" fontId="23" fillId="7" borderId="3" xfId="0" applyNumberFormat="1" applyFont="1" applyFill="1" applyBorder="1"/>
    <xf numFmtId="164" fontId="23" fillId="0" borderId="8" xfId="3" applyNumberFormat="1" applyFont="1" applyFill="1" applyBorder="1"/>
    <xf numFmtId="164" fontId="23" fillId="0" borderId="14" xfId="3" applyNumberFormat="1" applyFont="1" applyFill="1" applyBorder="1"/>
    <xf numFmtId="164" fontId="49" fillId="0" borderId="0" xfId="3" applyNumberFormat="1" applyFont="1" applyFill="1" applyBorder="1"/>
    <xf numFmtId="0" fontId="23" fillId="3" borderId="13" xfId="0" applyFont="1" applyFill="1" applyBorder="1" applyAlignment="1"/>
    <xf numFmtId="164" fontId="23" fillId="3" borderId="3" xfId="3" applyNumberFormat="1" applyFont="1" applyFill="1" applyBorder="1"/>
    <xf numFmtId="164" fontId="23" fillId="3" borderId="21" xfId="3" applyNumberFormat="1" applyFont="1" applyFill="1" applyBorder="1"/>
    <xf numFmtId="164" fontId="23" fillId="0" borderId="0" xfId="0" applyNumberFormat="1" applyFont="1" applyBorder="1"/>
    <xf numFmtId="0" fontId="49" fillId="0" borderId="7" xfId="0" applyFont="1" applyFill="1" applyBorder="1" applyAlignment="1"/>
    <xf numFmtId="0" fontId="49" fillId="0" borderId="0" xfId="0" applyFont="1" applyBorder="1"/>
    <xf numFmtId="164" fontId="49" fillId="0" borderId="0" xfId="0" applyNumberFormat="1" applyFont="1" applyBorder="1"/>
    <xf numFmtId="164" fontId="23" fillId="0" borderId="0" xfId="3" applyNumberFormat="1" applyFont="1" applyFill="1" applyBorder="1" applyAlignment="1">
      <alignment horizontal="center"/>
    </xf>
    <xf numFmtId="0" fontId="21" fillId="0" borderId="11" xfId="0" applyFont="1" applyFill="1" applyBorder="1" applyAlignment="1">
      <alignment horizontal="left"/>
    </xf>
    <xf numFmtId="0" fontId="21" fillId="0" borderId="8" xfId="0" applyFont="1" applyFill="1" applyBorder="1" applyAlignment="1">
      <alignment horizontal="left"/>
    </xf>
    <xf numFmtId="0" fontId="23" fillId="0" borderId="8" xfId="0" applyFont="1" applyFill="1" applyBorder="1" applyAlignment="1">
      <alignment horizontal="left" vertical="center"/>
    </xf>
    <xf numFmtId="0" fontId="24" fillId="0" borderId="8" xfId="0" applyFont="1" applyFill="1" applyBorder="1" applyAlignment="1">
      <alignment horizontal="right"/>
    </xf>
    <xf numFmtId="0" fontId="20" fillId="0" borderId="8" xfId="0" applyFont="1" applyFill="1" applyBorder="1" applyAlignment="1">
      <alignment vertical="center"/>
    </xf>
    <xf numFmtId="0" fontId="20" fillId="0" borderId="14" xfId="0" applyFont="1" applyFill="1" applyBorder="1" applyAlignment="1">
      <alignment vertical="center"/>
    </xf>
    <xf numFmtId="0" fontId="21" fillId="0" borderId="0" xfId="0" applyFont="1" applyFill="1" applyBorder="1" applyAlignment="1">
      <alignment horizontal="left"/>
    </xf>
    <xf numFmtId="0" fontId="23" fillId="0" borderId="0" xfId="0" applyFont="1" applyFill="1" applyBorder="1" applyAlignment="1">
      <alignment horizontal="left" vertical="center"/>
    </xf>
    <xf numFmtId="0" fontId="24" fillId="0" borderId="0" xfId="0" applyFont="1" applyFill="1" applyBorder="1" applyAlignment="1">
      <alignment horizontal="right"/>
    </xf>
    <xf numFmtId="0" fontId="20" fillId="0" borderId="0" xfId="0" applyFont="1" applyFill="1" applyBorder="1" applyAlignment="1">
      <alignment vertical="center"/>
    </xf>
    <xf numFmtId="0" fontId="21" fillId="0" borderId="22" xfId="0" applyFont="1" applyFill="1" applyBorder="1" applyAlignment="1">
      <alignment horizontal="right"/>
    </xf>
    <xf numFmtId="0" fontId="4" fillId="0" borderId="0" xfId="0" applyNumberFormat="1" applyFont="1" applyBorder="1" applyAlignment="1">
      <alignment horizontal="right"/>
    </xf>
    <xf numFmtId="0" fontId="6" fillId="0" borderId="0" xfId="0" applyNumberFormat="1" applyFont="1" applyBorder="1" applyAlignment="1">
      <alignment horizontal="right"/>
    </xf>
    <xf numFmtId="0" fontId="3" fillId="0" borderId="0" xfId="0" applyNumberFormat="1" applyFont="1" applyBorder="1" applyProtection="1">
      <protection locked="0"/>
    </xf>
    <xf numFmtId="0" fontId="3" fillId="0" borderId="22" xfId="0" applyNumberFormat="1" applyFont="1" applyBorder="1"/>
    <xf numFmtId="0" fontId="4" fillId="0" borderId="0" xfId="0" applyNumberFormat="1" applyFont="1" applyBorder="1" applyAlignment="1">
      <alignment horizontal="left"/>
    </xf>
    <xf numFmtId="0" fontId="3" fillId="0" borderId="0" xfId="0" applyNumberFormat="1" applyFont="1" applyBorder="1" applyAlignment="1">
      <alignment horizontal="left"/>
    </xf>
    <xf numFmtId="0" fontId="26" fillId="3" borderId="7" xfId="0" applyFont="1" applyFill="1" applyBorder="1"/>
    <xf numFmtId="0" fontId="0" fillId="3" borderId="0" xfId="0" applyFill="1" applyBorder="1" applyAlignment="1">
      <alignment horizontal="center"/>
    </xf>
    <xf numFmtId="0" fontId="0" fillId="3" borderId="22" xfId="0" applyFill="1" applyBorder="1"/>
    <xf numFmtId="0" fontId="0" fillId="0" borderId="22" xfId="0" applyBorder="1"/>
    <xf numFmtId="0" fontId="27" fillId="3" borderId="7" xfId="0" applyFont="1" applyFill="1" applyBorder="1"/>
    <xf numFmtId="0" fontId="37" fillId="3" borderId="22" xfId="20" applyFont="1" applyFill="1" applyBorder="1" applyAlignment="1">
      <alignment horizontal="center"/>
    </xf>
    <xf numFmtId="41" fontId="0" fillId="0" borderId="22" xfId="0" applyNumberFormat="1" applyFill="1" applyBorder="1"/>
    <xf numFmtId="41" fontId="0" fillId="0" borderId="0" xfId="0" applyNumberFormat="1" applyBorder="1"/>
    <xf numFmtId="41" fontId="0" fillId="0" borderId="22" xfId="0" applyNumberFormat="1" applyBorder="1"/>
    <xf numFmtId="41" fontId="0" fillId="3" borderId="0" xfId="0" applyNumberFormat="1" applyFill="1" applyBorder="1"/>
    <xf numFmtId="41" fontId="0" fillId="3" borderId="22" xfId="0" applyNumberFormat="1" applyFill="1" applyBorder="1"/>
    <xf numFmtId="0" fontId="3" fillId="5" borderId="12" xfId="0" applyFont="1" applyFill="1" applyBorder="1"/>
    <xf numFmtId="0" fontId="4" fillId="5" borderId="9" xfId="0" applyFont="1" applyFill="1" applyBorder="1" applyAlignment="1"/>
    <xf numFmtId="0" fontId="3" fillId="5" borderId="9" xfId="0" applyFont="1" applyFill="1" applyBorder="1"/>
    <xf numFmtId="41" fontId="0" fillId="5" borderId="9" xfId="0" applyNumberFormat="1" applyFill="1" applyBorder="1"/>
    <xf numFmtId="41" fontId="0" fillId="5" borderId="15" xfId="0" applyNumberFormat="1" applyFill="1" applyBorder="1"/>
    <xf numFmtId="164" fontId="27" fillId="3" borderId="0" xfId="3" applyNumberFormat="1" applyFont="1" applyFill="1" applyBorder="1"/>
    <xf numFmtId="41" fontId="29" fillId="0" borderId="22" xfId="3" applyNumberFormat="1" applyFont="1" applyFill="1" applyBorder="1"/>
    <xf numFmtId="41" fontId="4" fillId="0" borderId="0" xfId="3" applyNumberFormat="1" applyFont="1" applyFill="1" applyBorder="1"/>
    <xf numFmtId="164" fontId="3" fillId="0" borderId="0" xfId="3" applyNumberFormat="1" applyFont="1" applyFill="1" applyBorder="1"/>
    <xf numFmtId="41" fontId="47" fillId="0" borderId="0" xfId="0" applyNumberFormat="1" applyFont="1" applyFill="1" applyBorder="1"/>
    <xf numFmtId="0" fontId="4" fillId="0" borderId="7" xfId="0" applyFont="1" applyFill="1" applyBorder="1"/>
    <xf numFmtId="164" fontId="3" fillId="0" borderId="0" xfId="3" applyNumberFormat="1" applyFont="1" applyBorder="1"/>
    <xf numFmtId="0" fontId="3" fillId="0" borderId="7" xfId="19" applyFont="1" applyBorder="1"/>
    <xf numFmtId="0" fontId="3" fillId="0" borderId="0" xfId="19" applyFont="1" applyBorder="1"/>
    <xf numFmtId="17" fontId="27" fillId="0" borderId="0" xfId="0" applyNumberFormat="1" applyFont="1" applyFill="1" applyBorder="1" applyAlignment="1">
      <alignment horizontal="right"/>
    </xf>
    <xf numFmtId="0" fontId="4" fillId="5" borderId="13" xfId="19" applyFont="1" applyFill="1" applyBorder="1" applyAlignment="1">
      <alignment horizontal="left" indent="1"/>
    </xf>
    <xf numFmtId="164" fontId="4" fillId="5" borderId="3" xfId="3" applyNumberFormat="1" applyFont="1" applyFill="1" applyBorder="1"/>
    <xf numFmtId="0" fontId="25" fillId="3" borderId="8" xfId="21" applyFont="1" applyFill="1" applyBorder="1"/>
    <xf numFmtId="0" fontId="25" fillId="3" borderId="9" xfId="21" applyFont="1" applyFill="1" applyBorder="1"/>
    <xf numFmtId="49" fontId="29" fillId="0" borderId="11" xfId="20" applyNumberFormat="1" applyFont="1" applyFill="1" applyBorder="1" applyAlignment="1">
      <alignment horizontal="left" vertical="top"/>
    </xf>
    <xf numFmtId="1" fontId="3" fillId="0" borderId="8" xfId="0" applyNumberFormat="1" applyFont="1" applyFill="1" applyBorder="1"/>
    <xf numFmtId="41" fontId="29" fillId="0" borderId="14" xfId="3" applyNumberFormat="1" applyFont="1" applyFill="1" applyBorder="1"/>
    <xf numFmtId="41" fontId="3" fillId="0" borderId="22" xfId="0" applyNumberFormat="1" applyFont="1" applyBorder="1"/>
    <xf numFmtId="49" fontId="3" fillId="0" borderId="12" xfId="20" applyNumberFormat="1" applyFont="1" applyFill="1" applyBorder="1" applyAlignment="1">
      <alignment horizontal="left" vertical="top"/>
    </xf>
    <xf numFmtId="0" fontId="3" fillId="0" borderId="9" xfId="0" applyFont="1" applyBorder="1"/>
    <xf numFmtId="41" fontId="3" fillId="0" borderId="15" xfId="0" applyNumberFormat="1" applyFont="1" applyBorder="1"/>
    <xf numFmtId="0" fontId="36" fillId="3" borderId="14" xfId="0" applyNumberFormat="1" applyFont="1" applyFill="1" applyBorder="1" applyAlignment="1">
      <alignment horizontal="right"/>
    </xf>
    <xf numFmtId="17" fontId="37" fillId="3" borderId="15" xfId="0" applyNumberFormat="1" applyFont="1" applyFill="1" applyBorder="1" applyAlignment="1">
      <alignment horizontal="center"/>
    </xf>
    <xf numFmtId="164" fontId="48" fillId="0" borderId="22" xfId="3" applyNumberFormat="1" applyFont="1" applyFill="1" applyBorder="1"/>
    <xf numFmtId="0" fontId="27" fillId="3" borderId="13" xfId="0" applyNumberFormat="1" applyFont="1" applyFill="1" applyBorder="1" applyAlignment="1">
      <alignment horizontal="left"/>
    </xf>
    <xf numFmtId="0" fontId="27" fillId="3" borderId="3" xfId="0" applyNumberFormat="1" applyFont="1" applyFill="1" applyBorder="1" applyAlignment="1">
      <alignment horizontal="center"/>
    </xf>
    <xf numFmtId="0" fontId="27" fillId="0" borderId="7" xfId="0" applyFont="1" applyFill="1" applyBorder="1"/>
    <xf numFmtId="0" fontId="3" fillId="0" borderId="12" xfId="0" applyFont="1" applyFill="1" applyBorder="1"/>
    <xf numFmtId="0" fontId="3" fillId="3" borderId="13" xfId="0" applyFont="1" applyFill="1" applyBorder="1"/>
    <xf numFmtId="0" fontId="3" fillId="3" borderId="3" xfId="0" applyFont="1" applyFill="1" applyBorder="1"/>
    <xf numFmtId="0" fontId="4" fillId="3" borderId="3" xfId="0" applyFont="1" applyFill="1" applyBorder="1" applyAlignment="1"/>
    <xf numFmtId="0" fontId="3" fillId="0" borderId="8" xfId="0" applyFont="1" applyFill="1" applyBorder="1"/>
    <xf numFmtId="0" fontId="4" fillId="3" borderId="13" xfId="19" applyFont="1" applyFill="1" applyBorder="1" applyAlignment="1">
      <alignment horizontal="left" indent="1"/>
    </xf>
    <xf numFmtId="164" fontId="4" fillId="3" borderId="3" xfId="3" applyNumberFormat="1" applyFont="1" applyFill="1" applyBorder="1"/>
    <xf numFmtId="0" fontId="4" fillId="3" borderId="3" xfId="0" applyNumberFormat="1" applyFont="1" applyFill="1" applyBorder="1" applyAlignment="1">
      <alignment horizontal="center"/>
    </xf>
    <xf numFmtId="0" fontId="4" fillId="3" borderId="13" xfId="0" applyNumberFormat="1" applyFont="1" applyFill="1" applyBorder="1" applyAlignment="1">
      <alignment horizontal="left"/>
    </xf>
    <xf numFmtId="164" fontId="20" fillId="0" borderId="0" xfId="0" applyNumberFormat="1" applyFont="1" applyFill="1"/>
    <xf numFmtId="164" fontId="7" fillId="0" borderId="0" xfId="0" applyNumberFormat="1" applyFont="1" applyFill="1"/>
    <xf numFmtId="164" fontId="21" fillId="0" borderId="0" xfId="0" applyNumberFormat="1" applyFont="1" applyFill="1" applyAlignment="1">
      <alignment horizontal="left"/>
    </xf>
    <xf numFmtId="164" fontId="23" fillId="0" borderId="0" xfId="0" applyNumberFormat="1" applyFont="1" applyFill="1" applyAlignment="1">
      <alignment horizontal="left" vertical="center"/>
    </xf>
    <xf numFmtId="164" fontId="24" fillId="0" borderId="0" xfId="0" applyNumberFormat="1" applyFont="1" applyFill="1" applyAlignment="1">
      <alignment horizontal="right"/>
    </xf>
    <xf numFmtId="164" fontId="20" fillId="0" borderId="0" xfId="0" applyNumberFormat="1" applyFont="1" applyFill="1" applyAlignment="1">
      <alignment vertical="center"/>
    </xf>
    <xf numFmtId="164" fontId="21" fillId="0" borderId="0" xfId="0" applyNumberFormat="1" applyFont="1" applyFill="1" applyAlignment="1">
      <alignment horizontal="right"/>
    </xf>
    <xf numFmtId="164" fontId="3" fillId="0" borderId="0" xfId="0" applyNumberFormat="1" applyFont="1" applyFill="1"/>
    <xf numFmtId="164" fontId="6" fillId="0" borderId="0" xfId="0" applyNumberFormat="1" applyFont="1" applyFill="1" applyAlignment="1">
      <alignment horizontal="right"/>
    </xf>
    <xf numFmtId="164" fontId="3" fillId="0" borderId="0" xfId="0" applyNumberFormat="1" applyFont="1" applyFill="1" applyProtection="1">
      <protection locked="0"/>
    </xf>
    <xf numFmtId="164" fontId="3" fillId="0" borderId="0" xfId="0" applyNumberFormat="1" applyFont="1" applyFill="1" applyBorder="1"/>
    <xf numFmtId="164" fontId="3" fillId="0" borderId="10" xfId="0" applyNumberFormat="1" applyFont="1" applyFill="1" applyBorder="1"/>
    <xf numFmtId="164" fontId="4" fillId="0" borderId="0" xfId="0" applyNumberFormat="1" applyFont="1" applyFill="1" applyAlignment="1">
      <alignment horizontal="left"/>
    </xf>
    <xf numFmtId="164" fontId="3" fillId="0" borderId="0" xfId="0" applyNumberFormat="1" applyFont="1" applyFill="1" applyAlignment="1">
      <alignment horizontal="left"/>
    </xf>
    <xf numFmtId="164" fontId="27" fillId="3" borderId="21" xfId="20" applyNumberFormat="1" applyFont="1" applyFill="1" applyBorder="1" applyAlignment="1">
      <alignment horizontal="center"/>
    </xf>
    <xf numFmtId="164" fontId="27" fillId="0" borderId="9" xfId="0" applyNumberFormat="1" applyFont="1" applyFill="1" applyBorder="1" applyAlignment="1">
      <alignment horizontal="right"/>
    </xf>
    <xf numFmtId="164" fontId="27" fillId="0" borderId="15" xfId="20" applyNumberFormat="1" applyFont="1" applyFill="1" applyBorder="1" applyAlignment="1">
      <alignment horizontal="right"/>
    </xf>
    <xf numFmtId="164" fontId="0" fillId="0" borderId="0" xfId="0" applyNumberFormat="1" applyFill="1" applyBorder="1"/>
    <xf numFmtId="164" fontId="0" fillId="0" borderId="22" xfId="0" applyNumberFormat="1" applyFill="1" applyBorder="1"/>
    <xf numFmtId="164" fontId="29" fillId="0" borderId="0" xfId="3" applyNumberFormat="1" applyFont="1" applyFill="1" applyBorder="1"/>
    <xf numFmtId="164" fontId="29" fillId="0" borderId="22" xfId="3" applyNumberFormat="1" applyFont="1" applyFill="1" applyBorder="1"/>
    <xf numFmtId="164" fontId="3" fillId="0" borderId="15" xfId="3" applyNumberFormat="1" applyFont="1" applyFill="1" applyBorder="1"/>
    <xf numFmtId="164" fontId="4" fillId="0" borderId="0" xfId="3" applyNumberFormat="1" applyFont="1" applyFill="1" applyBorder="1"/>
    <xf numFmtId="164" fontId="4" fillId="0" borderId="22" xfId="3" applyNumberFormat="1" applyFont="1" applyFill="1" applyBorder="1"/>
    <xf numFmtId="164" fontId="3" fillId="0" borderId="22" xfId="0" applyNumberFormat="1" applyFont="1" applyFill="1" applyBorder="1"/>
    <xf numFmtId="164" fontId="3" fillId="0" borderId="15" xfId="0" applyNumberFormat="1" applyFont="1" applyFill="1" applyBorder="1"/>
    <xf numFmtId="164" fontId="4" fillId="0" borderId="0" xfId="0" applyNumberFormat="1" applyFont="1" applyFill="1" applyBorder="1"/>
    <xf numFmtId="164" fontId="4" fillId="0" borderId="22" xfId="0" applyNumberFormat="1" applyFont="1" applyFill="1" applyBorder="1"/>
    <xf numFmtId="164" fontId="3" fillId="0" borderId="9" xfId="0" applyNumberFormat="1" applyFont="1" applyFill="1" applyBorder="1"/>
    <xf numFmtId="164" fontId="47" fillId="0" borderId="0" xfId="0" applyNumberFormat="1" applyFont="1" applyFill="1" applyBorder="1"/>
    <xf numFmtId="164" fontId="47" fillId="0" borderId="22" xfId="0" applyNumberFormat="1" applyFont="1" applyFill="1" applyBorder="1"/>
    <xf numFmtId="164" fontId="4" fillId="0" borderId="14" xfId="0" applyNumberFormat="1" applyFont="1" applyFill="1" applyBorder="1"/>
    <xf numFmtId="164" fontId="3" fillId="3" borderId="3" xfId="0" applyNumberFormat="1" applyFont="1" applyFill="1" applyBorder="1"/>
    <xf numFmtId="164" fontId="3" fillId="3" borderId="21" xfId="0" applyNumberFormat="1" applyFont="1" applyFill="1" applyBorder="1"/>
    <xf numFmtId="164" fontId="3" fillId="0" borderId="8" xfId="0" applyNumberFormat="1" applyFont="1" applyFill="1" applyBorder="1"/>
    <xf numFmtId="164" fontId="4" fillId="3" borderId="21" xfId="20" applyNumberFormat="1" applyFont="1" applyFill="1" applyBorder="1" applyAlignment="1">
      <alignment horizontal="center"/>
    </xf>
    <xf numFmtId="164" fontId="3" fillId="0" borderId="22" xfId="3" applyNumberFormat="1" applyFont="1" applyBorder="1"/>
    <xf numFmtId="164" fontId="4" fillId="3" borderId="21" xfId="3" applyNumberFormat="1" applyFont="1" applyFill="1" applyBorder="1"/>
    <xf numFmtId="164" fontId="4" fillId="5" borderId="21" xfId="3" applyNumberFormat="1" applyFont="1" applyFill="1" applyBorder="1"/>
    <xf numFmtId="0" fontId="0" fillId="0" borderId="8" xfId="0" applyBorder="1"/>
    <xf numFmtId="0" fontId="0" fillId="0" borderId="14" xfId="0" applyBorder="1"/>
    <xf numFmtId="0" fontId="1" fillId="0" borderId="22" xfId="0" applyFont="1" applyBorder="1"/>
    <xf numFmtId="0" fontId="34" fillId="0" borderId="9" xfId="0" applyFont="1" applyBorder="1"/>
    <xf numFmtId="0" fontId="0" fillId="0" borderId="15" xfId="0" applyBorder="1"/>
    <xf numFmtId="0" fontId="27" fillId="0" borderId="11" xfId="0" applyFont="1" applyFill="1" applyBorder="1"/>
    <xf numFmtId="164" fontId="3" fillId="0" borderId="8" xfId="3" applyNumberFormat="1" applyFont="1" applyBorder="1"/>
    <xf numFmtId="0" fontId="4" fillId="0" borderId="12" xfId="19" applyFont="1" applyFill="1" applyBorder="1" applyAlignment="1">
      <alignment horizontal="left" indent="1"/>
    </xf>
    <xf numFmtId="0" fontId="34" fillId="3" borderId="9" xfId="0" applyFont="1" applyFill="1" applyBorder="1"/>
    <xf numFmtId="0" fontId="27" fillId="0" borderId="0" xfId="0" applyNumberFormat="1" applyFont="1" applyFill="1" applyBorder="1"/>
    <xf numFmtId="0" fontId="27" fillId="0" borderId="0" xfId="0" applyNumberFormat="1" applyFont="1" applyFill="1" applyBorder="1" applyAlignment="1">
      <alignment horizontal="right"/>
    </xf>
    <xf numFmtId="17" fontId="27" fillId="3" borderId="3" xfId="0" applyNumberFormat="1" applyFont="1" applyFill="1" applyBorder="1" applyAlignment="1">
      <alignment horizontal="center"/>
    </xf>
    <xf numFmtId="17" fontId="4" fillId="3" borderId="3" xfId="0" applyNumberFormat="1" applyFont="1" applyFill="1" applyBorder="1" applyAlignment="1">
      <alignment horizontal="center"/>
    </xf>
    <xf numFmtId="41" fontId="45" fillId="5" borderId="0" xfId="0" applyNumberFormat="1" applyFont="1" applyFill="1" applyBorder="1"/>
    <xf numFmtId="38" fontId="31" fillId="5" borderId="0" xfId="3" applyNumberFormat="1" applyFont="1" applyFill="1" applyAlignment="1">
      <alignment horizontal="center"/>
    </xf>
    <xf numFmtId="38" fontId="52" fillId="0" borderId="0" xfId="3" quotePrefix="1" applyNumberFormat="1" applyFont="1" applyAlignment="1">
      <alignment horizontal="left"/>
    </xf>
    <xf numFmtId="0" fontId="0" fillId="3" borderId="6" xfId="0" applyFill="1" applyBorder="1"/>
    <xf numFmtId="0" fontId="34" fillId="3" borderId="6" xfId="0" applyFont="1" applyFill="1" applyBorder="1"/>
    <xf numFmtId="41" fontId="0" fillId="3" borderId="6" xfId="0" applyNumberFormat="1" applyFill="1" applyBorder="1"/>
    <xf numFmtId="41" fontId="34" fillId="3" borderId="3" xfId="0" applyNumberFormat="1" applyFont="1" applyFill="1" applyBorder="1"/>
    <xf numFmtId="0" fontId="34" fillId="0" borderId="0" xfId="0" applyFont="1" applyAlignment="1">
      <alignment horizontal="center" wrapText="1"/>
    </xf>
    <xf numFmtId="177" fontId="34" fillId="0" borderId="0" xfId="4" applyNumberFormat="1" applyFont="1" applyAlignment="1">
      <alignment horizontal="center" wrapText="1"/>
    </xf>
    <xf numFmtId="177" fontId="0" fillId="0" borderId="0" xfId="4" applyNumberFormat="1" applyFont="1"/>
    <xf numFmtId="0" fontId="34" fillId="0" borderId="0" xfId="0" applyFont="1"/>
    <xf numFmtId="177" fontId="34" fillId="0" borderId="6" xfId="4" applyNumberFormat="1" applyFont="1" applyBorder="1"/>
    <xf numFmtId="10" fontId="34" fillId="0" borderId="0" xfId="0" applyNumberFormat="1" applyFont="1" applyAlignment="1">
      <alignment horizontal="center" wrapText="1"/>
    </xf>
    <xf numFmtId="10" fontId="0" fillId="0" borderId="0" xfId="23" applyNumberFormat="1" applyFont="1"/>
    <xf numFmtId="10" fontId="34" fillId="0" borderId="6" xfId="23" applyNumberFormat="1" applyFont="1" applyBorder="1"/>
    <xf numFmtId="0" fontId="0" fillId="5" borderId="16" xfId="0" applyFill="1" applyBorder="1"/>
    <xf numFmtId="0" fontId="0" fillId="5" borderId="17" xfId="0" applyFill="1" applyBorder="1"/>
    <xf numFmtId="0" fontId="0" fillId="5" borderId="18" xfId="0" applyFill="1" applyBorder="1"/>
    <xf numFmtId="0" fontId="0" fillId="5" borderId="23" xfId="0" applyFill="1" applyBorder="1"/>
    <xf numFmtId="0" fontId="0" fillId="5" borderId="0" xfId="0" applyFill="1" applyBorder="1"/>
    <xf numFmtId="0" fontId="0" fillId="5" borderId="24" xfId="0" applyFill="1" applyBorder="1"/>
    <xf numFmtId="0" fontId="34" fillId="5" borderId="23" xfId="0" applyFont="1" applyFill="1" applyBorder="1"/>
    <xf numFmtId="0" fontId="34" fillId="5" borderId="0" xfId="0" applyFont="1" applyFill="1" applyBorder="1"/>
    <xf numFmtId="49" fontId="0" fillId="5" borderId="23" xfId="0" applyNumberFormat="1" applyFill="1" applyBorder="1" applyAlignment="1">
      <alignment horizontal="right"/>
    </xf>
    <xf numFmtId="49" fontId="53" fillId="5" borderId="0" xfId="20" applyNumberFormat="1" applyFont="1" applyFill="1" applyBorder="1" applyAlignment="1">
      <alignment horizontal="right" vertical="top"/>
    </xf>
    <xf numFmtId="0" fontId="0" fillId="5" borderId="19" xfId="0" applyFill="1" applyBorder="1"/>
    <xf numFmtId="0" fontId="0" fillId="5" borderId="10" xfId="0" applyFill="1" applyBorder="1"/>
    <xf numFmtId="0" fontId="0" fillId="5" borderId="20" xfId="0" applyFill="1" applyBorder="1"/>
    <xf numFmtId="164" fontId="0" fillId="0" borderId="0" xfId="0" applyNumberFormat="1" applyBorder="1"/>
    <xf numFmtId="164" fontId="0" fillId="0" borderId="9" xfId="3" applyNumberFormat="1" applyFont="1" applyBorder="1"/>
    <xf numFmtId="164" fontId="33" fillId="5" borderId="9" xfId="3" applyNumberFormat="1" applyFont="1" applyFill="1" applyBorder="1"/>
    <xf numFmtId="0" fontId="33" fillId="0" borderId="0" xfId="0" applyFont="1"/>
    <xf numFmtId="41" fontId="54" fillId="0" borderId="0" xfId="0" applyNumberFormat="1" applyFont="1" applyFill="1" applyBorder="1"/>
    <xf numFmtId="0" fontId="40" fillId="0" borderId="0" xfId="18" applyFont="1" applyAlignment="1">
      <alignment horizontal="center"/>
    </xf>
  </cellXfs>
  <cellStyles count="30">
    <cellStyle name="Actual Date" xfId="1"/>
    <cellStyle name="Calc Currency (0)" xfId="2"/>
    <cellStyle name="Comma" xfId="3" builtinId="3"/>
    <cellStyle name="Currency" xfId="4" builtinId="4"/>
    <cellStyle name="Date" xfId="5"/>
    <cellStyle name="Fixed" xfId="6"/>
    <cellStyle name="Grey" xfId="7"/>
    <cellStyle name="HEADER" xfId="8"/>
    <cellStyle name="Header1" xfId="9"/>
    <cellStyle name="Header2" xfId="10"/>
    <cellStyle name="Heading1" xfId="11"/>
    <cellStyle name="Heading2" xfId="12"/>
    <cellStyle name="HIGHLIGHT" xfId="13"/>
    <cellStyle name="Input [yellow]" xfId="14"/>
    <cellStyle name="no dec" xfId="15"/>
    <cellStyle name="Normal" xfId="0" builtinId="0"/>
    <cellStyle name="Normal - Style1" xfId="16"/>
    <cellStyle name="Normal_Book4" xfId="17"/>
    <cellStyle name="Normal_C083E-103160" xfId="18"/>
    <cellStyle name="Normal_East Midstream Orig IS" xfId="19"/>
    <cellStyle name="Normal_Hyp-SAP COA" xfId="20"/>
    <cellStyle name="Normal_Hyp-SAP COA_Plan Template 103151" xfId="21"/>
    <cellStyle name="Normal_Monthly Expense Categories" xfId="22"/>
    <cellStyle name="Percent" xfId="23" builtinId="5"/>
    <cellStyle name="Percent [2]" xfId="24"/>
    <cellStyle name="Total" xfId="25" builtinId="25" customBuiltin="1"/>
    <cellStyle name="Unprot" xfId="26"/>
    <cellStyle name="Unprot$" xfId="27"/>
    <cellStyle name="Unprot_CurrencySKorea" xfId="28"/>
    <cellStyle name="Unprotect" xfId="29"/>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7169" name="Line 1"/>
        <xdr:cNvSpPr>
          <a:spLocks noChangeShapeType="1"/>
        </xdr:cNvSpPr>
      </xdr:nvSpPr>
      <xdr:spPr bwMode="auto">
        <a:xfrm flipH="1" flipV="1">
          <a:off x="0" y="47625"/>
          <a:ext cx="11153775" cy="9525"/>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14</xdr:col>
      <xdr:colOff>628650</xdr:colOff>
      <xdr:row>3</xdr:row>
      <xdr:rowOff>28575</xdr:rowOff>
    </xdr:to>
    <xdr:sp macro="" textlink="">
      <xdr:nvSpPr>
        <xdr:cNvPr id="7170" name="Line 2"/>
        <xdr:cNvSpPr>
          <a:spLocks noChangeShapeType="1"/>
        </xdr:cNvSpPr>
      </xdr:nvSpPr>
      <xdr:spPr bwMode="auto">
        <a:xfrm flipH="1">
          <a:off x="7639050" y="838200"/>
          <a:ext cx="9401175"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2088" name="Line 40"/>
        <xdr:cNvSpPr>
          <a:spLocks noChangeShapeType="1"/>
        </xdr:cNvSpPr>
      </xdr:nvSpPr>
      <xdr:spPr bwMode="auto">
        <a:xfrm flipH="1" flipV="1">
          <a:off x="0" y="47625"/>
          <a:ext cx="863917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2090" name="Line 42"/>
        <xdr:cNvSpPr>
          <a:spLocks noChangeShapeType="1"/>
        </xdr:cNvSpPr>
      </xdr:nvSpPr>
      <xdr:spPr bwMode="auto">
        <a:xfrm flipH="1">
          <a:off x="5981700" y="838200"/>
          <a:ext cx="818197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57150</xdr:rowOff>
    </xdr:from>
    <xdr:to>
      <xdr:col>9</xdr:col>
      <xdr:colOff>190500</xdr:colOff>
      <xdr:row>0</xdr:row>
      <xdr:rowOff>66675</xdr:rowOff>
    </xdr:to>
    <xdr:sp macro="" textlink="">
      <xdr:nvSpPr>
        <xdr:cNvPr id="5121" name="Line 1"/>
        <xdr:cNvSpPr>
          <a:spLocks noChangeShapeType="1"/>
        </xdr:cNvSpPr>
      </xdr:nvSpPr>
      <xdr:spPr bwMode="auto">
        <a:xfrm flipH="1" flipV="1">
          <a:off x="0" y="57150"/>
          <a:ext cx="690562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5122" name="Line 2"/>
        <xdr:cNvSpPr>
          <a:spLocks noChangeShapeType="1"/>
        </xdr:cNvSpPr>
      </xdr:nvSpPr>
      <xdr:spPr bwMode="auto">
        <a:xfrm flipH="1">
          <a:off x="4762500" y="838200"/>
          <a:ext cx="663892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nron%20Net%20Works/2002%20Budget/Development/103154/Assumptio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EPSC"/>
      <sheetName val="COA"/>
    </sheetNames>
    <definedNames>
      <definedName name="Summary_Dev_Support" refersTo="='Assumptions'!$N$67"/>
    </definedNames>
    <sheetDataSet>
      <sheetData sheetId="0">
        <row r="12">
          <cell r="F12">
            <v>0</v>
          </cell>
        </row>
        <row r="13">
          <cell r="F13">
            <v>180</v>
          </cell>
        </row>
        <row r="14">
          <cell r="F14">
            <v>0</v>
          </cell>
        </row>
        <row r="15">
          <cell r="F15">
            <v>5</v>
          </cell>
        </row>
        <row r="16">
          <cell r="F16">
            <v>8</v>
          </cell>
        </row>
        <row r="17">
          <cell r="F17">
            <v>5</v>
          </cell>
        </row>
        <row r="18">
          <cell r="F18">
            <v>150</v>
          </cell>
        </row>
        <row r="19">
          <cell r="F19">
            <v>60</v>
          </cell>
        </row>
        <row r="21">
          <cell r="F21">
            <v>57</v>
          </cell>
        </row>
        <row r="22">
          <cell r="F22">
            <v>28.571428571428573</v>
          </cell>
        </row>
        <row r="23">
          <cell r="F23">
            <v>0</v>
          </cell>
        </row>
        <row r="25">
          <cell r="F25">
            <v>17</v>
          </cell>
        </row>
        <row r="26">
          <cell r="F26">
            <v>6</v>
          </cell>
        </row>
        <row r="27">
          <cell r="F27">
            <v>0</v>
          </cell>
        </row>
        <row r="28">
          <cell r="F28">
            <v>0</v>
          </cell>
        </row>
        <row r="29">
          <cell r="F29">
            <v>5</v>
          </cell>
        </row>
        <row r="31">
          <cell r="F31">
            <v>0</v>
          </cell>
        </row>
        <row r="32">
          <cell r="F32">
            <v>0</v>
          </cell>
        </row>
        <row r="33">
          <cell r="F33">
            <v>8</v>
          </cell>
        </row>
        <row r="34">
          <cell r="F34">
            <v>8</v>
          </cell>
        </row>
        <row r="37">
          <cell r="F37">
            <v>0</v>
          </cell>
        </row>
        <row r="38">
          <cell r="F38">
            <v>500</v>
          </cell>
        </row>
        <row r="39">
          <cell r="F39">
            <v>0</v>
          </cell>
        </row>
        <row r="40">
          <cell r="F40">
            <v>0</v>
          </cell>
        </row>
        <row r="41">
          <cell r="F41">
            <v>0</v>
          </cell>
        </row>
        <row r="42">
          <cell r="F42">
            <v>0</v>
          </cell>
        </row>
        <row r="43">
          <cell r="F43">
            <v>0</v>
          </cell>
        </row>
        <row r="44">
          <cell r="F44">
            <v>0</v>
          </cell>
        </row>
        <row r="46">
          <cell r="F46">
            <v>0</v>
          </cell>
        </row>
        <row r="48">
          <cell r="F48">
            <v>0</v>
          </cell>
        </row>
        <row r="49">
          <cell r="F49">
            <v>0</v>
          </cell>
        </row>
        <row r="51">
          <cell r="F51">
            <v>0</v>
          </cell>
        </row>
        <row r="67">
          <cell r="N67">
            <v>2551.8453427065028</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N77"/>
  <sheetViews>
    <sheetView zoomScale="50" workbookViewId="0">
      <pane xSplit="2" ySplit="11" topLeftCell="C12" activePane="bottomRight" state="frozen"/>
      <selection activeCell="G9" sqref="G9"/>
      <selection pane="topRight" activeCell="G9" sqref="G9"/>
      <selection pane="bottomLeft" activeCell="G9" sqref="G9"/>
      <selection pane="bottomRight" activeCell="H30" sqref="H30"/>
    </sheetView>
  </sheetViews>
  <sheetFormatPr defaultRowHeight="12.75"/>
  <cols>
    <col min="1" max="1" width="33.33203125" style="1" customWidth="1"/>
    <col min="2" max="2" width="19.6640625" style="1" customWidth="1"/>
    <col min="3" max="14" width="19.83203125" style="1" customWidth="1"/>
    <col min="15" max="15" width="7.1640625" style="1" customWidth="1"/>
    <col min="16" max="16384" width="9.33203125" style="1"/>
  </cols>
  <sheetData>
    <row r="1" spans="1:14" s="10" customFormat="1" ht="9.75" customHeight="1">
      <c r="A1" s="14"/>
      <c r="B1" s="15"/>
      <c r="C1" s="15"/>
      <c r="D1" s="15"/>
    </row>
    <row r="2" spans="1:14" s="19" customFormat="1" ht="27" customHeight="1">
      <c r="A2" s="16" t="s">
        <v>147</v>
      </c>
      <c r="B2" s="16"/>
      <c r="C2" s="16"/>
      <c r="D2" s="16"/>
      <c r="E2" s="17"/>
      <c r="F2" s="17"/>
      <c r="G2" s="17"/>
      <c r="H2" s="18"/>
    </row>
    <row r="3" spans="1:14" s="19" customFormat="1" ht="27" customHeight="1">
      <c r="A3" s="16" t="s">
        <v>288</v>
      </c>
      <c r="B3" s="16"/>
      <c r="C3" s="16"/>
      <c r="D3" s="16"/>
      <c r="E3" s="17" t="s">
        <v>156</v>
      </c>
      <c r="F3" s="17"/>
      <c r="G3" s="17"/>
      <c r="H3" s="18"/>
      <c r="N3" s="20" t="str">
        <f>'Detail Expenses'!P3</f>
        <v>TEAM NAME</v>
      </c>
    </row>
    <row r="4" spans="1:14" s="4" customFormat="1" ht="13.5" customHeight="1">
      <c r="B4" s="5"/>
      <c r="C4" s="2"/>
      <c r="D4" s="2"/>
      <c r="G4" s="6"/>
      <c r="H4" s="6"/>
      <c r="I4" s="9"/>
    </row>
    <row r="5" spans="1:14" s="4" customFormat="1" ht="14.25" customHeight="1">
      <c r="A5" s="50"/>
      <c r="B5" s="49"/>
      <c r="C5" s="124"/>
      <c r="D5" s="95"/>
    </row>
    <row r="6" spans="1:14" s="4" customFormat="1" ht="14.25" customHeight="1" thickBot="1">
      <c r="A6" s="50" t="s">
        <v>154</v>
      </c>
      <c r="B6" s="49"/>
      <c r="C6" s="51"/>
      <c r="D6" s="95"/>
    </row>
    <row r="7" spans="1:14" s="4" customFormat="1" ht="14.25" customHeight="1" thickBot="1">
      <c r="A7" s="5" t="s">
        <v>155</v>
      </c>
      <c r="C7" s="51"/>
      <c r="D7" s="95"/>
      <c r="H7" s="6"/>
      <c r="N7" s="21"/>
    </row>
    <row r="8" spans="1:14" s="4" customFormat="1">
      <c r="A8" s="5"/>
      <c r="B8" s="5"/>
      <c r="C8" s="95"/>
      <c r="D8" s="2"/>
      <c r="H8" s="6"/>
      <c r="N8" s="26"/>
    </row>
    <row r="9" spans="1:14" s="4" customFormat="1">
      <c r="A9" s="5"/>
      <c r="B9" s="5"/>
      <c r="C9" s="2"/>
      <c r="D9" s="2"/>
      <c r="H9" s="6"/>
      <c r="N9" s="26"/>
    </row>
    <row r="10" spans="1:14" s="29" customFormat="1" ht="15.75">
      <c r="A10" s="96"/>
      <c r="B10" s="97"/>
      <c r="C10" s="97"/>
      <c r="D10" s="97"/>
      <c r="E10" s="97"/>
      <c r="F10" s="97"/>
      <c r="G10" s="97"/>
      <c r="H10" s="97"/>
      <c r="I10" s="97"/>
      <c r="J10" s="97"/>
      <c r="K10" s="97"/>
      <c r="L10" s="97"/>
      <c r="M10" s="97"/>
      <c r="N10" s="261"/>
    </row>
    <row r="11" spans="1:14" s="29" customFormat="1" ht="15.75">
      <c r="A11" s="98" t="s">
        <v>54</v>
      </c>
      <c r="B11" s="99"/>
      <c r="C11" s="102">
        <v>37257</v>
      </c>
      <c r="D11" s="102">
        <v>37288</v>
      </c>
      <c r="E11" s="102">
        <v>37316</v>
      </c>
      <c r="F11" s="102">
        <v>37347</v>
      </c>
      <c r="G11" s="102">
        <v>37377</v>
      </c>
      <c r="H11" s="102">
        <v>37408</v>
      </c>
      <c r="I11" s="102">
        <v>37438</v>
      </c>
      <c r="J11" s="102">
        <v>37469</v>
      </c>
      <c r="K11" s="102">
        <v>37500</v>
      </c>
      <c r="L11" s="102">
        <v>37530</v>
      </c>
      <c r="M11" s="102">
        <v>37561</v>
      </c>
      <c r="N11" s="262">
        <v>37591</v>
      </c>
    </row>
    <row r="12" spans="1:14" s="32" customFormat="1" ht="15.75">
      <c r="A12" s="30" t="s">
        <v>55</v>
      </c>
      <c r="B12" s="31"/>
      <c r="C12" s="185">
        <v>0</v>
      </c>
      <c r="D12" s="185">
        <v>0</v>
      </c>
      <c r="E12" s="185">
        <v>0</v>
      </c>
      <c r="F12" s="185">
        <v>0</v>
      </c>
      <c r="G12" s="185">
        <v>0</v>
      </c>
      <c r="H12" s="185">
        <v>0</v>
      </c>
      <c r="I12" s="185">
        <v>0</v>
      </c>
      <c r="J12" s="185">
        <v>0</v>
      </c>
      <c r="K12" s="185">
        <v>0</v>
      </c>
      <c r="L12" s="185">
        <v>0</v>
      </c>
      <c r="M12" s="185">
        <v>0</v>
      </c>
      <c r="N12" s="263">
        <v>0</v>
      </c>
    </row>
    <row r="13" spans="1:14" s="32" customFormat="1" ht="15.75">
      <c r="A13" s="30" t="s">
        <v>137</v>
      </c>
      <c r="B13" s="31"/>
      <c r="C13" s="185">
        <v>0</v>
      </c>
      <c r="D13" s="185">
        <v>0</v>
      </c>
      <c r="E13" s="185">
        <v>0</v>
      </c>
      <c r="F13" s="185">
        <v>0</v>
      </c>
      <c r="G13" s="185">
        <v>0</v>
      </c>
      <c r="H13" s="185">
        <v>0</v>
      </c>
      <c r="I13" s="185">
        <v>0</v>
      </c>
      <c r="J13" s="185">
        <v>0</v>
      </c>
      <c r="K13" s="185">
        <v>0</v>
      </c>
      <c r="L13" s="185">
        <v>0</v>
      </c>
      <c r="M13" s="185">
        <v>0</v>
      </c>
      <c r="N13" s="263">
        <v>0</v>
      </c>
    </row>
    <row r="14" spans="1:14" s="32" customFormat="1" ht="15.75">
      <c r="A14" s="30" t="s">
        <v>56</v>
      </c>
      <c r="B14" s="31"/>
      <c r="C14" s="185">
        <v>1</v>
      </c>
      <c r="D14" s="185">
        <v>1</v>
      </c>
      <c r="E14" s="185">
        <v>1</v>
      </c>
      <c r="F14" s="185">
        <v>1</v>
      </c>
      <c r="G14" s="185">
        <v>1</v>
      </c>
      <c r="H14" s="185">
        <v>1</v>
      </c>
      <c r="I14" s="185">
        <v>1</v>
      </c>
      <c r="J14" s="185">
        <v>1</v>
      </c>
      <c r="K14" s="185">
        <v>1</v>
      </c>
      <c r="L14" s="185">
        <v>1</v>
      </c>
      <c r="M14" s="185">
        <v>1</v>
      </c>
      <c r="N14" s="185">
        <v>1</v>
      </c>
    </row>
    <row r="15" spans="1:14" s="32" customFormat="1" ht="15.75">
      <c r="A15" s="30" t="s">
        <v>57</v>
      </c>
      <c r="B15" s="31"/>
      <c r="C15" s="185">
        <v>0</v>
      </c>
      <c r="D15" s="185">
        <v>0</v>
      </c>
      <c r="E15" s="185">
        <v>0</v>
      </c>
      <c r="F15" s="185">
        <v>0</v>
      </c>
      <c r="G15" s="185">
        <v>0</v>
      </c>
      <c r="H15" s="185">
        <v>0</v>
      </c>
      <c r="I15" s="185">
        <v>0</v>
      </c>
      <c r="J15" s="185">
        <v>0</v>
      </c>
      <c r="K15" s="185">
        <v>0</v>
      </c>
      <c r="L15" s="185">
        <v>0</v>
      </c>
      <c r="M15" s="185">
        <v>0</v>
      </c>
      <c r="N15" s="185">
        <v>0</v>
      </c>
    </row>
    <row r="16" spans="1:14" s="32" customFormat="1" ht="15.75">
      <c r="A16" s="30" t="s">
        <v>138</v>
      </c>
      <c r="B16" s="31"/>
      <c r="C16" s="185">
        <v>4</v>
      </c>
      <c r="D16" s="185">
        <v>4</v>
      </c>
      <c r="E16" s="185">
        <v>4</v>
      </c>
      <c r="F16" s="185">
        <v>4</v>
      </c>
      <c r="G16" s="185">
        <v>4</v>
      </c>
      <c r="H16" s="185">
        <v>4</v>
      </c>
      <c r="I16" s="185">
        <v>4</v>
      </c>
      <c r="J16" s="185">
        <v>4</v>
      </c>
      <c r="K16" s="185">
        <v>4</v>
      </c>
      <c r="L16" s="185">
        <v>4</v>
      </c>
      <c r="M16" s="185">
        <v>4</v>
      </c>
      <c r="N16" s="185">
        <v>4</v>
      </c>
    </row>
    <row r="17" spans="1:14" s="32" customFormat="1" ht="15.75">
      <c r="A17" s="30" t="s">
        <v>139</v>
      </c>
      <c r="B17" s="31"/>
      <c r="C17" s="185">
        <v>2</v>
      </c>
      <c r="D17" s="185">
        <v>2</v>
      </c>
      <c r="E17" s="185">
        <v>2</v>
      </c>
      <c r="F17" s="185">
        <v>2</v>
      </c>
      <c r="G17" s="185">
        <v>2</v>
      </c>
      <c r="H17" s="185">
        <v>2</v>
      </c>
      <c r="I17" s="185">
        <v>2</v>
      </c>
      <c r="J17" s="185">
        <v>2</v>
      </c>
      <c r="K17" s="185">
        <v>2</v>
      </c>
      <c r="L17" s="185">
        <v>2</v>
      </c>
      <c r="M17" s="185">
        <v>2</v>
      </c>
      <c r="N17" s="185">
        <v>2</v>
      </c>
    </row>
    <row r="18" spans="1:14" s="32" customFormat="1" ht="15.75">
      <c r="A18" s="30" t="s">
        <v>140</v>
      </c>
      <c r="B18" s="31"/>
      <c r="C18" s="185">
        <v>0</v>
      </c>
      <c r="D18" s="185">
        <v>0</v>
      </c>
      <c r="E18" s="185">
        <v>0</v>
      </c>
      <c r="F18" s="185">
        <v>0</v>
      </c>
      <c r="G18" s="185">
        <v>0</v>
      </c>
      <c r="H18" s="185">
        <v>0</v>
      </c>
      <c r="I18" s="185">
        <v>0</v>
      </c>
      <c r="J18" s="185">
        <v>0</v>
      </c>
      <c r="K18" s="185">
        <v>0</v>
      </c>
      <c r="L18" s="185">
        <v>0</v>
      </c>
      <c r="M18" s="185">
        <v>0</v>
      </c>
      <c r="N18" s="263">
        <v>0</v>
      </c>
    </row>
    <row r="19" spans="1:14" s="32" customFormat="1" ht="15.75">
      <c r="A19" s="30" t="s">
        <v>141</v>
      </c>
      <c r="B19" s="31"/>
      <c r="C19" s="185">
        <v>0</v>
      </c>
      <c r="D19" s="185">
        <v>0</v>
      </c>
      <c r="E19" s="185">
        <v>0</v>
      </c>
      <c r="F19" s="185">
        <v>0</v>
      </c>
      <c r="G19" s="185">
        <v>0</v>
      </c>
      <c r="H19" s="185">
        <v>0</v>
      </c>
      <c r="I19" s="185">
        <v>0</v>
      </c>
      <c r="J19" s="185">
        <v>0</v>
      </c>
      <c r="K19" s="185">
        <v>0</v>
      </c>
      <c r="L19" s="185">
        <v>0</v>
      </c>
      <c r="M19" s="185">
        <v>0</v>
      </c>
      <c r="N19" s="263">
        <v>0</v>
      </c>
    </row>
    <row r="20" spans="1:14" s="32" customFormat="1" ht="15.75">
      <c r="A20" s="30" t="s">
        <v>142</v>
      </c>
      <c r="B20" s="31"/>
      <c r="C20" s="185">
        <v>0</v>
      </c>
      <c r="D20" s="185">
        <v>0</v>
      </c>
      <c r="E20" s="185">
        <v>0</v>
      </c>
      <c r="F20" s="185">
        <v>0</v>
      </c>
      <c r="G20" s="185">
        <v>0</v>
      </c>
      <c r="H20" s="185">
        <v>0</v>
      </c>
      <c r="I20" s="185">
        <v>0</v>
      </c>
      <c r="J20" s="185">
        <v>0</v>
      </c>
      <c r="K20" s="185">
        <v>0</v>
      </c>
      <c r="L20" s="185">
        <v>0</v>
      </c>
      <c r="M20" s="185">
        <v>0</v>
      </c>
      <c r="N20" s="263">
        <v>0</v>
      </c>
    </row>
    <row r="21" spans="1:14" s="32" customFormat="1" ht="15.75">
      <c r="A21" s="30" t="s">
        <v>143</v>
      </c>
      <c r="B21" s="31"/>
      <c r="C21" s="185">
        <v>0</v>
      </c>
      <c r="D21" s="185">
        <v>0</v>
      </c>
      <c r="E21" s="185">
        <v>0</v>
      </c>
      <c r="F21" s="185">
        <v>0</v>
      </c>
      <c r="G21" s="185">
        <v>0</v>
      </c>
      <c r="H21" s="185">
        <v>0</v>
      </c>
      <c r="I21" s="185">
        <v>0</v>
      </c>
      <c r="J21" s="185">
        <v>0</v>
      </c>
      <c r="K21" s="185">
        <v>0</v>
      </c>
      <c r="L21" s="185">
        <v>0</v>
      </c>
      <c r="M21" s="185">
        <v>0</v>
      </c>
      <c r="N21" s="263">
        <v>0</v>
      </c>
    </row>
    <row r="22" spans="1:14" s="32" customFormat="1" ht="15.75">
      <c r="A22" s="30" t="s">
        <v>144</v>
      </c>
      <c r="B22" s="31"/>
      <c r="C22" s="185">
        <v>0</v>
      </c>
      <c r="D22" s="185">
        <v>0</v>
      </c>
      <c r="E22" s="185">
        <v>0</v>
      </c>
      <c r="F22" s="185">
        <v>0</v>
      </c>
      <c r="G22" s="185">
        <v>0</v>
      </c>
      <c r="H22" s="185">
        <v>0</v>
      </c>
      <c r="I22" s="185">
        <v>0</v>
      </c>
      <c r="J22" s="185">
        <v>0</v>
      </c>
      <c r="K22" s="185">
        <v>0</v>
      </c>
      <c r="L22" s="185">
        <v>0</v>
      </c>
      <c r="M22" s="185">
        <v>0</v>
      </c>
      <c r="N22" s="263">
        <v>0</v>
      </c>
    </row>
    <row r="23" spans="1:14" s="32" customFormat="1" ht="15.75">
      <c r="A23" s="30" t="s">
        <v>145</v>
      </c>
      <c r="B23" s="31"/>
      <c r="C23" s="185">
        <v>0</v>
      </c>
      <c r="D23" s="185">
        <v>0</v>
      </c>
      <c r="E23" s="185">
        <v>0</v>
      </c>
      <c r="F23" s="185">
        <v>0</v>
      </c>
      <c r="G23" s="185">
        <v>0</v>
      </c>
      <c r="H23" s="185">
        <v>0</v>
      </c>
      <c r="I23" s="185">
        <v>0</v>
      </c>
      <c r="J23" s="185">
        <v>0</v>
      </c>
      <c r="K23" s="185">
        <v>0</v>
      </c>
      <c r="L23" s="185">
        <v>0</v>
      </c>
      <c r="M23" s="185">
        <v>0</v>
      </c>
      <c r="N23" s="263">
        <v>0</v>
      </c>
    </row>
    <row r="24" spans="1:14" s="32" customFormat="1" ht="15.75">
      <c r="A24" s="30" t="s">
        <v>146</v>
      </c>
      <c r="B24" s="31"/>
      <c r="C24" s="185">
        <v>0</v>
      </c>
      <c r="D24" s="185">
        <v>0</v>
      </c>
      <c r="E24" s="185">
        <v>0</v>
      </c>
      <c r="F24" s="185">
        <v>0</v>
      </c>
      <c r="G24" s="185">
        <v>0</v>
      </c>
      <c r="H24" s="185">
        <v>0</v>
      </c>
      <c r="I24" s="185">
        <v>0</v>
      </c>
      <c r="J24" s="185">
        <v>0</v>
      </c>
      <c r="K24" s="185">
        <v>0</v>
      </c>
      <c r="L24" s="185">
        <v>0</v>
      </c>
      <c r="M24" s="185">
        <v>0</v>
      </c>
      <c r="N24" s="263">
        <v>0</v>
      </c>
    </row>
    <row r="25" spans="1:14" s="32" customFormat="1" ht="15.75">
      <c r="A25" s="30" t="s">
        <v>148</v>
      </c>
      <c r="B25" s="31"/>
      <c r="C25" s="185">
        <v>0</v>
      </c>
      <c r="D25" s="185">
        <v>0</v>
      </c>
      <c r="E25" s="185">
        <v>0</v>
      </c>
      <c r="F25" s="185">
        <v>0</v>
      </c>
      <c r="G25" s="185">
        <v>0</v>
      </c>
      <c r="H25" s="185">
        <v>0</v>
      </c>
      <c r="I25" s="185">
        <v>0</v>
      </c>
      <c r="J25" s="185">
        <v>0</v>
      </c>
      <c r="K25" s="185">
        <v>0</v>
      </c>
      <c r="L25" s="185">
        <v>0</v>
      </c>
      <c r="M25" s="185">
        <v>0</v>
      </c>
      <c r="N25" s="263">
        <v>0</v>
      </c>
    </row>
    <row r="26" spans="1:14" s="32" customFormat="1" ht="15.75">
      <c r="A26" s="30" t="s">
        <v>150</v>
      </c>
      <c r="B26" s="31"/>
      <c r="C26" s="185">
        <v>0</v>
      </c>
      <c r="D26" s="185">
        <v>0</v>
      </c>
      <c r="E26" s="185">
        <v>0</v>
      </c>
      <c r="F26" s="185">
        <v>0</v>
      </c>
      <c r="G26" s="185">
        <v>0</v>
      </c>
      <c r="H26" s="185">
        <v>0</v>
      </c>
      <c r="I26" s="185">
        <v>0</v>
      </c>
      <c r="J26" s="185">
        <v>0</v>
      </c>
      <c r="K26" s="185">
        <v>0</v>
      </c>
      <c r="L26" s="185">
        <v>0</v>
      </c>
      <c r="M26" s="185">
        <v>0</v>
      </c>
      <c r="N26" s="263">
        <v>0</v>
      </c>
    </row>
    <row r="27" spans="1:14" s="32" customFormat="1" ht="15.75">
      <c r="A27" s="30" t="s">
        <v>149</v>
      </c>
      <c r="B27" s="31"/>
      <c r="C27" s="185">
        <v>0</v>
      </c>
      <c r="D27" s="185">
        <v>0</v>
      </c>
      <c r="E27" s="185">
        <v>0</v>
      </c>
      <c r="F27" s="185">
        <v>0</v>
      </c>
      <c r="G27" s="185">
        <v>0</v>
      </c>
      <c r="H27" s="185">
        <v>0</v>
      </c>
      <c r="I27" s="185">
        <v>0</v>
      </c>
      <c r="J27" s="185">
        <v>0</v>
      </c>
      <c r="K27" s="185">
        <v>0</v>
      </c>
      <c r="L27" s="185">
        <v>0</v>
      </c>
      <c r="M27" s="185">
        <v>0</v>
      </c>
      <c r="N27" s="263">
        <v>0</v>
      </c>
    </row>
    <row r="28" spans="1:14" s="189" customFormat="1" ht="15.75">
      <c r="A28" s="186" t="s">
        <v>67</v>
      </c>
      <c r="B28" s="206" t="s">
        <v>299</v>
      </c>
      <c r="C28" s="196">
        <f t="shared" ref="C28:N28" si="0">SUM(C12:C27)</f>
        <v>7</v>
      </c>
      <c r="D28" s="196">
        <f t="shared" si="0"/>
        <v>7</v>
      </c>
      <c r="E28" s="196">
        <f t="shared" si="0"/>
        <v>7</v>
      </c>
      <c r="F28" s="196">
        <f t="shared" si="0"/>
        <v>7</v>
      </c>
      <c r="G28" s="196">
        <f t="shared" si="0"/>
        <v>7</v>
      </c>
      <c r="H28" s="196">
        <f t="shared" si="0"/>
        <v>7</v>
      </c>
      <c r="I28" s="196">
        <f t="shared" si="0"/>
        <v>7</v>
      </c>
      <c r="J28" s="196">
        <f t="shared" si="0"/>
        <v>7</v>
      </c>
      <c r="K28" s="196">
        <f t="shared" si="0"/>
        <v>7</v>
      </c>
      <c r="L28" s="196">
        <f t="shared" si="0"/>
        <v>7</v>
      </c>
      <c r="M28" s="196">
        <f t="shared" si="0"/>
        <v>7</v>
      </c>
      <c r="N28" s="197">
        <f t="shared" si="0"/>
        <v>7</v>
      </c>
    </row>
    <row r="29" spans="1:14" s="32" customFormat="1" ht="15.75">
      <c r="A29" s="30" t="s">
        <v>294</v>
      </c>
      <c r="B29" s="100">
        <f>50*8*5*4</f>
        <v>8000</v>
      </c>
      <c r="C29" s="185">
        <v>0</v>
      </c>
      <c r="D29" s="185">
        <v>0</v>
      </c>
      <c r="E29" s="185">
        <v>0</v>
      </c>
      <c r="F29" s="185">
        <v>0</v>
      </c>
      <c r="G29" s="185">
        <v>0</v>
      </c>
      <c r="H29" s="185">
        <v>0</v>
      </c>
      <c r="I29" s="185">
        <v>0</v>
      </c>
      <c r="J29" s="185">
        <v>0</v>
      </c>
      <c r="K29" s="185">
        <v>0</v>
      </c>
      <c r="L29" s="185">
        <v>0</v>
      </c>
      <c r="M29" s="185">
        <v>0</v>
      </c>
      <c r="N29" s="263">
        <v>0</v>
      </c>
    </row>
    <row r="30" spans="1:14" s="32" customFormat="1" ht="15.75">
      <c r="A30" s="30" t="s">
        <v>295</v>
      </c>
      <c r="B30" s="100">
        <f>75*160</f>
        <v>12000</v>
      </c>
      <c r="C30" s="185">
        <v>0</v>
      </c>
      <c r="D30" s="185">
        <v>0</v>
      </c>
      <c r="E30" s="185">
        <v>0</v>
      </c>
      <c r="F30" s="185">
        <v>0</v>
      </c>
      <c r="G30" s="185">
        <v>0</v>
      </c>
      <c r="H30" s="185">
        <v>0</v>
      </c>
      <c r="I30" s="185">
        <v>0</v>
      </c>
      <c r="J30" s="185">
        <v>0</v>
      </c>
      <c r="K30" s="185">
        <v>0</v>
      </c>
      <c r="L30" s="185">
        <v>0</v>
      </c>
      <c r="M30" s="185">
        <v>0</v>
      </c>
      <c r="N30" s="263">
        <v>0</v>
      </c>
    </row>
    <row r="31" spans="1:14" s="32" customFormat="1" ht="15.75">
      <c r="A31" s="30" t="s">
        <v>296</v>
      </c>
      <c r="B31" s="100">
        <f>100*160</f>
        <v>16000</v>
      </c>
      <c r="C31" s="185">
        <v>0</v>
      </c>
      <c r="D31" s="185">
        <v>0</v>
      </c>
      <c r="E31" s="185">
        <v>0</v>
      </c>
      <c r="F31" s="185">
        <v>0</v>
      </c>
      <c r="G31" s="185">
        <v>0</v>
      </c>
      <c r="H31" s="185">
        <v>0</v>
      </c>
      <c r="I31" s="185">
        <v>0</v>
      </c>
      <c r="J31" s="185">
        <v>0</v>
      </c>
      <c r="K31" s="185">
        <v>0</v>
      </c>
      <c r="L31" s="185">
        <v>0</v>
      </c>
      <c r="M31" s="185">
        <v>0</v>
      </c>
      <c r="N31" s="263">
        <v>0</v>
      </c>
    </row>
    <row r="32" spans="1:14" s="32" customFormat="1" ht="15.75">
      <c r="A32" s="30" t="s">
        <v>297</v>
      </c>
      <c r="B32" s="100">
        <f>125*160</f>
        <v>20000</v>
      </c>
      <c r="C32" s="185">
        <v>0</v>
      </c>
      <c r="D32" s="185">
        <v>0</v>
      </c>
      <c r="E32" s="185">
        <v>0</v>
      </c>
      <c r="F32" s="185">
        <v>0</v>
      </c>
      <c r="G32" s="185">
        <v>0</v>
      </c>
      <c r="H32" s="185">
        <v>0</v>
      </c>
      <c r="I32" s="185">
        <v>0</v>
      </c>
      <c r="J32" s="185">
        <v>0</v>
      </c>
      <c r="K32" s="185">
        <v>0</v>
      </c>
      <c r="L32" s="185">
        <v>0</v>
      </c>
      <c r="M32" s="185">
        <v>0</v>
      </c>
      <c r="N32" s="263">
        <v>0</v>
      </c>
    </row>
    <row r="33" spans="1:14" s="32" customFormat="1" ht="15.75">
      <c r="A33" s="30" t="s">
        <v>298</v>
      </c>
      <c r="B33" s="100">
        <f>150*160</f>
        <v>24000</v>
      </c>
      <c r="C33" s="185">
        <v>3</v>
      </c>
      <c r="D33" s="185">
        <v>3</v>
      </c>
      <c r="E33" s="185">
        <v>3</v>
      </c>
      <c r="F33" s="185">
        <v>3</v>
      </c>
      <c r="G33" s="185">
        <v>3</v>
      </c>
      <c r="H33" s="185">
        <v>3</v>
      </c>
      <c r="I33" s="185">
        <v>3</v>
      </c>
      <c r="J33" s="185">
        <v>3</v>
      </c>
      <c r="K33" s="185">
        <v>3</v>
      </c>
      <c r="L33" s="185">
        <v>3</v>
      </c>
      <c r="M33" s="185">
        <v>3</v>
      </c>
      <c r="N33" s="185">
        <v>3</v>
      </c>
    </row>
    <row r="34" spans="1:14" s="189" customFormat="1" ht="15.75">
      <c r="A34" s="186" t="s">
        <v>161</v>
      </c>
      <c r="B34" s="198"/>
      <c r="C34" s="196">
        <f t="shared" ref="C34:N34" si="1">SUM(C29:C33)</f>
        <v>3</v>
      </c>
      <c r="D34" s="196">
        <f t="shared" si="1"/>
        <v>3</v>
      </c>
      <c r="E34" s="196">
        <f t="shared" si="1"/>
        <v>3</v>
      </c>
      <c r="F34" s="196">
        <f t="shared" si="1"/>
        <v>3</v>
      </c>
      <c r="G34" s="196">
        <f t="shared" si="1"/>
        <v>3</v>
      </c>
      <c r="H34" s="196">
        <f t="shared" si="1"/>
        <v>3</v>
      </c>
      <c r="I34" s="196">
        <f t="shared" si="1"/>
        <v>3</v>
      </c>
      <c r="J34" s="196">
        <f t="shared" si="1"/>
        <v>3</v>
      </c>
      <c r="K34" s="196">
        <f t="shared" si="1"/>
        <v>3</v>
      </c>
      <c r="L34" s="196">
        <f t="shared" si="1"/>
        <v>3</v>
      </c>
      <c r="M34" s="196">
        <f t="shared" si="1"/>
        <v>3</v>
      </c>
      <c r="N34" s="197">
        <f t="shared" si="1"/>
        <v>3</v>
      </c>
    </row>
    <row r="35" spans="1:14" s="189" customFormat="1" ht="15.75">
      <c r="A35" s="199" t="s">
        <v>69</v>
      </c>
      <c r="B35" s="200" t="s">
        <v>156</v>
      </c>
      <c r="C35" s="200">
        <f t="shared" ref="C35:N35" si="2">C28+C34</f>
        <v>10</v>
      </c>
      <c r="D35" s="200">
        <f t="shared" si="2"/>
        <v>10</v>
      </c>
      <c r="E35" s="200">
        <f t="shared" si="2"/>
        <v>10</v>
      </c>
      <c r="F35" s="200">
        <f t="shared" si="2"/>
        <v>10</v>
      </c>
      <c r="G35" s="200">
        <f t="shared" si="2"/>
        <v>10</v>
      </c>
      <c r="H35" s="200">
        <f t="shared" si="2"/>
        <v>10</v>
      </c>
      <c r="I35" s="200">
        <f t="shared" si="2"/>
        <v>10</v>
      </c>
      <c r="J35" s="200">
        <f t="shared" si="2"/>
        <v>10</v>
      </c>
      <c r="K35" s="200">
        <f t="shared" si="2"/>
        <v>10</v>
      </c>
      <c r="L35" s="200">
        <f t="shared" si="2"/>
        <v>10</v>
      </c>
      <c r="M35" s="200">
        <f t="shared" si="2"/>
        <v>10</v>
      </c>
      <c r="N35" s="201">
        <f t="shared" si="2"/>
        <v>10</v>
      </c>
    </row>
    <row r="37" spans="1:14">
      <c r="A37" s="101" t="s">
        <v>156</v>
      </c>
    </row>
    <row r="38" spans="1:14">
      <c r="A38" s="7"/>
      <c r="B38" s="7"/>
      <c r="C38" s="128"/>
      <c r="E38" s="7"/>
      <c r="F38" s="7"/>
      <c r="G38" s="7"/>
      <c r="H38" s="7"/>
      <c r="I38" s="7"/>
      <c r="J38" s="7"/>
      <c r="K38" s="7"/>
      <c r="L38" s="7"/>
      <c r="M38" s="7"/>
      <c r="N38" s="7"/>
    </row>
    <row r="39" spans="1:14">
      <c r="A39" s="7"/>
      <c r="B39" s="7"/>
      <c r="C39" s="7"/>
      <c r="E39" s="7"/>
      <c r="F39" s="7"/>
      <c r="G39" s="7"/>
      <c r="H39" s="7"/>
      <c r="I39" s="7"/>
      <c r="J39" s="7"/>
      <c r="K39" s="7"/>
      <c r="L39" s="7"/>
      <c r="M39" s="7"/>
      <c r="N39" s="7"/>
    </row>
    <row r="40" spans="1:14">
      <c r="A40" s="7"/>
      <c r="B40" s="7"/>
      <c r="C40" s="7"/>
      <c r="E40" s="7"/>
      <c r="F40" s="7"/>
      <c r="G40" s="7"/>
      <c r="H40" s="7"/>
      <c r="I40" s="7"/>
      <c r="J40" s="7"/>
      <c r="K40" s="7"/>
      <c r="L40" s="7"/>
      <c r="M40" s="7"/>
      <c r="N40" s="7"/>
    </row>
    <row r="41" spans="1:14" ht="15.75">
      <c r="A41" s="36" t="s">
        <v>166</v>
      </c>
      <c r="B41" s="126"/>
      <c r="C41" s="126"/>
      <c r="D41" s="130" t="s">
        <v>167</v>
      </c>
      <c r="E41" s="126"/>
      <c r="F41" s="126"/>
      <c r="G41" s="126"/>
      <c r="H41" s="126"/>
      <c r="I41" s="126"/>
      <c r="J41" s="126"/>
      <c r="K41" s="126"/>
      <c r="L41" s="126"/>
      <c r="M41" s="126"/>
      <c r="N41" s="126"/>
    </row>
    <row r="42" spans="1:14" s="32" customFormat="1" ht="15.75">
      <c r="A42" s="30" t="s">
        <v>55</v>
      </c>
      <c r="B42" s="31">
        <f>250000/12</f>
        <v>20833.333333333332</v>
      </c>
      <c r="C42" s="31">
        <f>$B$42*C12</f>
        <v>0</v>
      </c>
      <c r="D42" s="31">
        <f>$B$42*D12*1.075</f>
        <v>0</v>
      </c>
      <c r="E42" s="31">
        <f t="shared" ref="E42:N42" si="3">$B$42*E12*1.075</f>
        <v>0</v>
      </c>
      <c r="F42" s="31">
        <f t="shared" si="3"/>
        <v>0</v>
      </c>
      <c r="G42" s="31">
        <f t="shared" si="3"/>
        <v>0</v>
      </c>
      <c r="H42" s="31">
        <f t="shared" si="3"/>
        <v>0</v>
      </c>
      <c r="I42" s="31">
        <f t="shared" si="3"/>
        <v>0</v>
      </c>
      <c r="J42" s="31">
        <f t="shared" si="3"/>
        <v>0</v>
      </c>
      <c r="K42" s="31">
        <f t="shared" si="3"/>
        <v>0</v>
      </c>
      <c r="L42" s="31">
        <f t="shared" si="3"/>
        <v>0</v>
      </c>
      <c r="M42" s="31">
        <f t="shared" si="3"/>
        <v>0</v>
      </c>
      <c r="N42" s="31">
        <f t="shared" si="3"/>
        <v>0</v>
      </c>
    </row>
    <row r="43" spans="1:14" s="32" customFormat="1" ht="15.75">
      <c r="A43" s="30" t="s">
        <v>137</v>
      </c>
      <c r="B43" s="31">
        <f>185000/12</f>
        <v>15416.666666666666</v>
      </c>
      <c r="C43" s="31">
        <f>$B$43*C13</f>
        <v>0</v>
      </c>
      <c r="D43" s="31">
        <f>$B$43*D13*1.075</f>
        <v>0</v>
      </c>
      <c r="E43" s="31">
        <f t="shared" ref="E43:N43" si="4">$B$43*E13*1.075</f>
        <v>0</v>
      </c>
      <c r="F43" s="31">
        <f t="shared" si="4"/>
        <v>0</v>
      </c>
      <c r="G43" s="31">
        <f t="shared" si="4"/>
        <v>0</v>
      </c>
      <c r="H43" s="31">
        <f t="shared" si="4"/>
        <v>0</v>
      </c>
      <c r="I43" s="31">
        <f t="shared" si="4"/>
        <v>0</v>
      </c>
      <c r="J43" s="31">
        <f t="shared" si="4"/>
        <v>0</v>
      </c>
      <c r="K43" s="31">
        <f t="shared" si="4"/>
        <v>0</v>
      </c>
      <c r="L43" s="31">
        <f t="shared" si="4"/>
        <v>0</v>
      </c>
      <c r="M43" s="31">
        <f t="shared" si="4"/>
        <v>0</v>
      </c>
      <c r="N43" s="31">
        <f t="shared" si="4"/>
        <v>0</v>
      </c>
    </row>
    <row r="44" spans="1:14" s="32" customFormat="1" ht="15.75">
      <c r="A44" s="30" t="s">
        <v>56</v>
      </c>
      <c r="B44" s="31">
        <f>140000/12</f>
        <v>11666.666666666666</v>
      </c>
      <c r="C44" s="31">
        <f>$B$44*C14</f>
        <v>11666.666666666666</v>
      </c>
      <c r="D44" s="31">
        <f>$B$44*D14*1.075</f>
        <v>12541.666666666666</v>
      </c>
      <c r="E44" s="31">
        <f t="shared" ref="E44:N44" si="5">$B$44*E14*1.075</f>
        <v>12541.666666666666</v>
      </c>
      <c r="F44" s="31">
        <f t="shared" si="5"/>
        <v>12541.666666666666</v>
      </c>
      <c r="G44" s="31">
        <f t="shared" si="5"/>
        <v>12541.666666666666</v>
      </c>
      <c r="H44" s="31">
        <f t="shared" si="5"/>
        <v>12541.666666666666</v>
      </c>
      <c r="I44" s="31">
        <f t="shared" si="5"/>
        <v>12541.666666666666</v>
      </c>
      <c r="J44" s="31">
        <f t="shared" si="5"/>
        <v>12541.666666666666</v>
      </c>
      <c r="K44" s="31">
        <f t="shared" si="5"/>
        <v>12541.666666666666</v>
      </c>
      <c r="L44" s="31">
        <f t="shared" si="5"/>
        <v>12541.666666666666</v>
      </c>
      <c r="M44" s="31">
        <f t="shared" si="5"/>
        <v>12541.666666666666</v>
      </c>
      <c r="N44" s="31">
        <f t="shared" si="5"/>
        <v>12541.666666666666</v>
      </c>
    </row>
    <row r="45" spans="1:14" s="32" customFormat="1" ht="15.75">
      <c r="A45" s="30" t="s">
        <v>57</v>
      </c>
      <c r="B45" s="31">
        <f>120000/12</f>
        <v>10000</v>
      </c>
      <c r="C45" s="31">
        <f>$B$45*C15</f>
        <v>0</v>
      </c>
      <c r="D45" s="31">
        <f>$B$45*D15*1.075</f>
        <v>0</v>
      </c>
      <c r="E45" s="31">
        <f t="shared" ref="E45:N45" si="6">$B$45*E15*1.075</f>
        <v>0</v>
      </c>
      <c r="F45" s="31">
        <f t="shared" si="6"/>
        <v>0</v>
      </c>
      <c r="G45" s="31">
        <f t="shared" si="6"/>
        <v>0</v>
      </c>
      <c r="H45" s="31">
        <f t="shared" si="6"/>
        <v>0</v>
      </c>
      <c r="I45" s="31">
        <f t="shared" si="6"/>
        <v>0</v>
      </c>
      <c r="J45" s="31">
        <f t="shared" si="6"/>
        <v>0</v>
      </c>
      <c r="K45" s="31">
        <f t="shared" si="6"/>
        <v>0</v>
      </c>
      <c r="L45" s="31">
        <f t="shared" si="6"/>
        <v>0</v>
      </c>
      <c r="M45" s="31">
        <f t="shared" si="6"/>
        <v>0</v>
      </c>
      <c r="N45" s="31">
        <f t="shared" si="6"/>
        <v>0</v>
      </c>
    </row>
    <row r="46" spans="1:14" s="32" customFormat="1" ht="15.75">
      <c r="A46" s="30" t="s">
        <v>138</v>
      </c>
      <c r="B46" s="31">
        <f>85000/12</f>
        <v>7083.333333333333</v>
      </c>
      <c r="C46" s="31">
        <f>$B$46*C16</f>
        <v>28333.333333333332</v>
      </c>
      <c r="D46" s="31">
        <f>$B$46*D16*1.075</f>
        <v>30458.333333333332</v>
      </c>
      <c r="E46" s="31">
        <f t="shared" ref="E46:N46" si="7">$B$46*E16*1.075</f>
        <v>30458.333333333332</v>
      </c>
      <c r="F46" s="31">
        <f t="shared" si="7"/>
        <v>30458.333333333332</v>
      </c>
      <c r="G46" s="31">
        <f t="shared" si="7"/>
        <v>30458.333333333332</v>
      </c>
      <c r="H46" s="31">
        <f t="shared" si="7"/>
        <v>30458.333333333332</v>
      </c>
      <c r="I46" s="31">
        <f t="shared" si="7"/>
        <v>30458.333333333332</v>
      </c>
      <c r="J46" s="31">
        <f t="shared" si="7"/>
        <v>30458.333333333332</v>
      </c>
      <c r="K46" s="31">
        <f t="shared" si="7"/>
        <v>30458.333333333332</v>
      </c>
      <c r="L46" s="31">
        <f t="shared" si="7"/>
        <v>30458.333333333332</v>
      </c>
      <c r="M46" s="31">
        <f t="shared" si="7"/>
        <v>30458.333333333332</v>
      </c>
      <c r="N46" s="31">
        <f t="shared" si="7"/>
        <v>30458.333333333332</v>
      </c>
    </row>
    <row r="47" spans="1:14" s="32" customFormat="1" ht="15.75">
      <c r="A47" s="30" t="s">
        <v>139</v>
      </c>
      <c r="B47" s="31">
        <f>65000/12</f>
        <v>5416.666666666667</v>
      </c>
      <c r="C47" s="31">
        <f>$B$47*C17</f>
        <v>10833.333333333334</v>
      </c>
      <c r="D47" s="31">
        <f>$B$47*D17*1.075</f>
        <v>11645.833333333334</v>
      </c>
      <c r="E47" s="31">
        <f t="shared" ref="E47:N47" si="8">$B$47*E17*1.075</f>
        <v>11645.833333333334</v>
      </c>
      <c r="F47" s="31">
        <f t="shared" si="8"/>
        <v>11645.833333333334</v>
      </c>
      <c r="G47" s="31">
        <f t="shared" si="8"/>
        <v>11645.833333333334</v>
      </c>
      <c r="H47" s="31">
        <f t="shared" si="8"/>
        <v>11645.833333333334</v>
      </c>
      <c r="I47" s="31">
        <f t="shared" si="8"/>
        <v>11645.833333333334</v>
      </c>
      <c r="J47" s="31">
        <f t="shared" si="8"/>
        <v>11645.833333333334</v>
      </c>
      <c r="K47" s="31">
        <f t="shared" si="8"/>
        <v>11645.833333333334</v>
      </c>
      <c r="L47" s="31">
        <f t="shared" si="8"/>
        <v>11645.833333333334</v>
      </c>
      <c r="M47" s="31">
        <f t="shared" si="8"/>
        <v>11645.833333333334</v>
      </c>
      <c r="N47" s="31">
        <f t="shared" si="8"/>
        <v>11645.833333333334</v>
      </c>
    </row>
    <row r="48" spans="1:14" s="32" customFormat="1" ht="15.75">
      <c r="A48" s="30" t="s">
        <v>140</v>
      </c>
      <c r="B48" s="31">
        <f>50000/12</f>
        <v>4166.666666666667</v>
      </c>
      <c r="C48" s="31">
        <f>$B$48*C18</f>
        <v>0</v>
      </c>
      <c r="D48" s="31">
        <f>$B$48*D18*1.075</f>
        <v>0</v>
      </c>
      <c r="E48" s="31">
        <f t="shared" ref="E48:N48" si="9">$B$48*E18*1.075</f>
        <v>0</v>
      </c>
      <c r="F48" s="31">
        <f t="shared" si="9"/>
        <v>0</v>
      </c>
      <c r="G48" s="31">
        <f t="shared" si="9"/>
        <v>0</v>
      </c>
      <c r="H48" s="31">
        <f t="shared" si="9"/>
        <v>0</v>
      </c>
      <c r="I48" s="31">
        <f t="shared" si="9"/>
        <v>0</v>
      </c>
      <c r="J48" s="31">
        <f t="shared" si="9"/>
        <v>0</v>
      </c>
      <c r="K48" s="31">
        <f t="shared" si="9"/>
        <v>0</v>
      </c>
      <c r="L48" s="31">
        <f t="shared" si="9"/>
        <v>0</v>
      </c>
      <c r="M48" s="31">
        <f t="shared" si="9"/>
        <v>0</v>
      </c>
      <c r="N48" s="31">
        <f t="shared" si="9"/>
        <v>0</v>
      </c>
    </row>
    <row r="49" spans="1:14" s="32" customFormat="1" ht="15.75">
      <c r="A49" s="30" t="s">
        <v>141</v>
      </c>
      <c r="B49" s="31">
        <f>41000/12</f>
        <v>3416.6666666666665</v>
      </c>
      <c r="C49" s="31">
        <f>$B$49*C19</f>
        <v>0</v>
      </c>
      <c r="D49" s="31">
        <f>$B$49*D19*1.075</f>
        <v>0</v>
      </c>
      <c r="E49" s="31">
        <f t="shared" ref="E49:N49" si="10">$B$49*E19*1.075</f>
        <v>0</v>
      </c>
      <c r="F49" s="31">
        <f t="shared" si="10"/>
        <v>0</v>
      </c>
      <c r="G49" s="31">
        <f t="shared" si="10"/>
        <v>0</v>
      </c>
      <c r="H49" s="31">
        <f t="shared" si="10"/>
        <v>0</v>
      </c>
      <c r="I49" s="31">
        <f t="shared" si="10"/>
        <v>0</v>
      </c>
      <c r="J49" s="31">
        <f t="shared" si="10"/>
        <v>0</v>
      </c>
      <c r="K49" s="31">
        <f t="shared" si="10"/>
        <v>0</v>
      </c>
      <c r="L49" s="31">
        <f t="shared" si="10"/>
        <v>0</v>
      </c>
      <c r="M49" s="31">
        <f t="shared" si="10"/>
        <v>0</v>
      </c>
      <c r="N49" s="31">
        <f t="shared" si="10"/>
        <v>0</v>
      </c>
    </row>
    <row r="50" spans="1:14">
      <c r="A50" s="48"/>
      <c r="B50" s="7"/>
      <c r="C50" s="7"/>
      <c r="D50" s="7"/>
      <c r="E50" s="7"/>
      <c r="F50" s="7"/>
      <c r="G50" s="7"/>
      <c r="H50" s="7"/>
      <c r="I50" s="7"/>
      <c r="J50" s="7"/>
      <c r="K50" s="7"/>
      <c r="L50" s="7"/>
      <c r="M50" s="7"/>
      <c r="N50" s="7"/>
    </row>
    <row r="51" spans="1:14">
      <c r="A51" s="48"/>
      <c r="B51" s="7"/>
      <c r="C51" s="7"/>
      <c r="D51" s="7"/>
      <c r="E51" s="7"/>
      <c r="F51" s="7"/>
      <c r="G51" s="7"/>
      <c r="H51" s="7"/>
      <c r="I51" s="7"/>
      <c r="J51" s="7"/>
      <c r="K51" s="7"/>
      <c r="L51" s="7"/>
      <c r="M51" s="7"/>
      <c r="N51" s="7"/>
    </row>
    <row r="52" spans="1:14" s="32" customFormat="1" ht="15.75">
      <c r="A52" s="30" t="s">
        <v>144</v>
      </c>
      <c r="B52" s="31"/>
      <c r="C52" s="31">
        <f>$B$52*C22</f>
        <v>0</v>
      </c>
      <c r="D52" s="31">
        <f>$B$52*D22*1.075</f>
        <v>0</v>
      </c>
      <c r="E52" s="31">
        <f t="shared" ref="E52:N52" si="11">$B$52*E22*1.075</f>
        <v>0</v>
      </c>
      <c r="F52" s="31">
        <f t="shared" si="11"/>
        <v>0</v>
      </c>
      <c r="G52" s="31">
        <f t="shared" si="11"/>
        <v>0</v>
      </c>
      <c r="H52" s="31">
        <f t="shared" si="11"/>
        <v>0</v>
      </c>
      <c r="I52" s="31">
        <f t="shared" si="11"/>
        <v>0</v>
      </c>
      <c r="J52" s="31">
        <f t="shared" si="11"/>
        <v>0</v>
      </c>
      <c r="K52" s="31">
        <f t="shared" si="11"/>
        <v>0</v>
      </c>
      <c r="L52" s="31">
        <f t="shared" si="11"/>
        <v>0</v>
      </c>
      <c r="M52" s="31">
        <f t="shared" si="11"/>
        <v>0</v>
      </c>
      <c r="N52" s="31">
        <f t="shared" si="11"/>
        <v>0</v>
      </c>
    </row>
    <row r="53" spans="1:14" s="32" customFormat="1" ht="15.75">
      <c r="A53" s="30" t="s">
        <v>145</v>
      </c>
      <c r="B53" s="31"/>
      <c r="C53" s="31">
        <f>$B$53*C23</f>
        <v>0</v>
      </c>
      <c r="D53" s="31">
        <f>$B$53*D23*1.075</f>
        <v>0</v>
      </c>
      <c r="E53" s="31">
        <f t="shared" ref="E53:N53" si="12">$B$53*E23*1.075</f>
        <v>0</v>
      </c>
      <c r="F53" s="31">
        <f t="shared" si="12"/>
        <v>0</v>
      </c>
      <c r="G53" s="31">
        <f t="shared" si="12"/>
        <v>0</v>
      </c>
      <c r="H53" s="31">
        <f t="shared" si="12"/>
        <v>0</v>
      </c>
      <c r="I53" s="31">
        <f t="shared" si="12"/>
        <v>0</v>
      </c>
      <c r="J53" s="31">
        <f t="shared" si="12"/>
        <v>0</v>
      </c>
      <c r="K53" s="31">
        <f t="shared" si="12"/>
        <v>0</v>
      </c>
      <c r="L53" s="31">
        <f t="shared" si="12"/>
        <v>0</v>
      </c>
      <c r="M53" s="31">
        <f t="shared" si="12"/>
        <v>0</v>
      </c>
      <c r="N53" s="31">
        <f t="shared" si="12"/>
        <v>0</v>
      </c>
    </row>
    <row r="54" spans="1:14" s="32" customFormat="1" ht="15.75">
      <c r="A54" s="30" t="s">
        <v>146</v>
      </c>
      <c r="B54" s="31"/>
      <c r="C54" s="31">
        <f>$B$54*C24</f>
        <v>0</v>
      </c>
      <c r="D54" s="31">
        <f>$B$54*D24*1.075</f>
        <v>0</v>
      </c>
      <c r="E54" s="31">
        <f t="shared" ref="E54:N54" si="13">$B$54*E24*1.075</f>
        <v>0</v>
      </c>
      <c r="F54" s="31">
        <f t="shared" si="13"/>
        <v>0</v>
      </c>
      <c r="G54" s="31">
        <f t="shared" si="13"/>
        <v>0</v>
      </c>
      <c r="H54" s="31">
        <f t="shared" si="13"/>
        <v>0</v>
      </c>
      <c r="I54" s="31">
        <f t="shared" si="13"/>
        <v>0</v>
      </c>
      <c r="J54" s="31">
        <f t="shared" si="13"/>
        <v>0</v>
      </c>
      <c r="K54" s="31">
        <f t="shared" si="13"/>
        <v>0</v>
      </c>
      <c r="L54" s="31">
        <f t="shared" si="13"/>
        <v>0</v>
      </c>
      <c r="M54" s="31">
        <f t="shared" si="13"/>
        <v>0</v>
      </c>
      <c r="N54" s="31">
        <f t="shared" si="13"/>
        <v>0</v>
      </c>
    </row>
    <row r="55" spans="1:14">
      <c r="A55" s="48"/>
      <c r="B55" s="7"/>
      <c r="C55" s="7"/>
      <c r="D55" s="7"/>
      <c r="E55" s="7"/>
      <c r="F55" s="7"/>
      <c r="G55" s="7"/>
      <c r="H55" s="7"/>
      <c r="I55" s="7"/>
      <c r="J55" s="7"/>
      <c r="K55" s="7"/>
      <c r="L55" s="7"/>
      <c r="M55" s="7"/>
      <c r="N55" s="7"/>
    </row>
    <row r="56" spans="1:14" s="32" customFormat="1" ht="15.75">
      <c r="A56" s="30" t="s">
        <v>150</v>
      </c>
      <c r="B56" s="31">
        <f>30000/12</f>
        <v>2500</v>
      </c>
      <c r="C56" s="31">
        <f>$B$56*C26</f>
        <v>0</v>
      </c>
      <c r="D56" s="31">
        <f>$B$56*D26*1.075</f>
        <v>0</v>
      </c>
      <c r="E56" s="31">
        <f t="shared" ref="E56:N56" si="14">$B$56*E26*1.075</f>
        <v>0</v>
      </c>
      <c r="F56" s="31">
        <f t="shared" si="14"/>
        <v>0</v>
      </c>
      <c r="G56" s="31">
        <f t="shared" si="14"/>
        <v>0</v>
      </c>
      <c r="H56" s="31">
        <f t="shared" si="14"/>
        <v>0</v>
      </c>
      <c r="I56" s="31">
        <f t="shared" si="14"/>
        <v>0</v>
      </c>
      <c r="J56" s="31">
        <f t="shared" si="14"/>
        <v>0</v>
      </c>
      <c r="K56" s="31">
        <f t="shared" si="14"/>
        <v>0</v>
      </c>
      <c r="L56" s="31">
        <f t="shared" si="14"/>
        <v>0</v>
      </c>
      <c r="M56" s="31">
        <f t="shared" si="14"/>
        <v>0</v>
      </c>
      <c r="N56" s="31">
        <f t="shared" si="14"/>
        <v>0</v>
      </c>
    </row>
    <row r="57" spans="1:14" s="32" customFormat="1" ht="15.75">
      <c r="A57" s="30" t="s">
        <v>149</v>
      </c>
      <c r="B57" s="31">
        <f>60000/12</f>
        <v>5000</v>
      </c>
      <c r="C57" s="31">
        <f>$B$57*C27</f>
        <v>0</v>
      </c>
      <c r="D57" s="31">
        <f>$B$57*D27*1.075</f>
        <v>0</v>
      </c>
      <c r="E57" s="31">
        <f t="shared" ref="E57:N57" si="15">$B$57*E27*1.075</f>
        <v>0</v>
      </c>
      <c r="F57" s="31">
        <f t="shared" si="15"/>
        <v>0</v>
      </c>
      <c r="G57" s="31">
        <f t="shared" si="15"/>
        <v>0</v>
      </c>
      <c r="H57" s="31">
        <f t="shared" si="15"/>
        <v>0</v>
      </c>
      <c r="I57" s="31">
        <f t="shared" si="15"/>
        <v>0</v>
      </c>
      <c r="J57" s="31">
        <f t="shared" si="15"/>
        <v>0</v>
      </c>
      <c r="K57" s="31">
        <f t="shared" si="15"/>
        <v>0</v>
      </c>
      <c r="L57" s="31">
        <f t="shared" si="15"/>
        <v>0</v>
      </c>
      <c r="M57" s="31">
        <f t="shared" si="15"/>
        <v>0</v>
      </c>
      <c r="N57" s="31">
        <f t="shared" si="15"/>
        <v>0</v>
      </c>
    </row>
    <row r="58" spans="1:14" s="189" customFormat="1" ht="15.75">
      <c r="A58" s="186" t="s">
        <v>162</v>
      </c>
      <c r="B58" s="187"/>
      <c r="C58" s="188">
        <f t="shared" ref="C58:N58" si="16">SUM(C42:C57)</f>
        <v>50833.333333333336</v>
      </c>
      <c r="D58" s="188">
        <f t="shared" si="16"/>
        <v>54645.833333333336</v>
      </c>
      <c r="E58" s="188">
        <f t="shared" si="16"/>
        <v>54645.833333333336</v>
      </c>
      <c r="F58" s="188">
        <f t="shared" si="16"/>
        <v>54645.833333333336</v>
      </c>
      <c r="G58" s="188">
        <f t="shared" si="16"/>
        <v>54645.833333333336</v>
      </c>
      <c r="H58" s="188">
        <f t="shared" si="16"/>
        <v>54645.833333333336</v>
      </c>
      <c r="I58" s="188">
        <f t="shared" si="16"/>
        <v>54645.833333333336</v>
      </c>
      <c r="J58" s="188">
        <f t="shared" si="16"/>
        <v>54645.833333333336</v>
      </c>
      <c r="K58" s="188">
        <f t="shared" si="16"/>
        <v>54645.833333333336</v>
      </c>
      <c r="L58" s="188">
        <f t="shared" si="16"/>
        <v>54645.833333333336</v>
      </c>
      <c r="M58" s="188">
        <f t="shared" si="16"/>
        <v>54645.833333333336</v>
      </c>
      <c r="N58" s="188">
        <f t="shared" si="16"/>
        <v>54645.833333333336</v>
      </c>
    </row>
    <row r="59" spans="1:14">
      <c r="A59" s="48"/>
      <c r="B59" s="7"/>
      <c r="C59" s="7"/>
      <c r="D59" s="7"/>
      <c r="E59" s="7"/>
      <c r="F59" s="7"/>
      <c r="G59" s="7"/>
      <c r="H59" s="7"/>
      <c r="I59" s="7"/>
      <c r="J59" s="7"/>
      <c r="K59" s="7"/>
      <c r="L59" s="7"/>
      <c r="M59" s="7"/>
      <c r="N59" s="7"/>
    </row>
    <row r="60" spans="1:14">
      <c r="A60" s="48"/>
      <c r="B60" s="7" t="s">
        <v>156</v>
      </c>
      <c r="C60" s="7"/>
      <c r="D60" s="7"/>
      <c r="E60" s="7"/>
      <c r="F60" s="7"/>
      <c r="G60" s="7"/>
      <c r="H60" s="7"/>
      <c r="I60" s="7"/>
      <c r="J60" s="7"/>
      <c r="K60" s="7"/>
      <c r="L60" s="7"/>
      <c r="M60" s="7"/>
      <c r="N60" s="7"/>
    </row>
    <row r="61" spans="1:14" s="32" customFormat="1" ht="15.75">
      <c r="A61" s="30" t="s">
        <v>142</v>
      </c>
      <c r="B61" s="31">
        <f>124800/12</f>
        <v>10400</v>
      </c>
      <c r="C61" s="31">
        <f>$B$61*C20</f>
        <v>0</v>
      </c>
      <c r="D61" s="31">
        <f t="shared" ref="D61:N61" si="17">$B$61*D20*1.075</f>
        <v>0</v>
      </c>
      <c r="E61" s="31">
        <f t="shared" si="17"/>
        <v>0</v>
      </c>
      <c r="F61" s="31">
        <f t="shared" si="17"/>
        <v>0</v>
      </c>
      <c r="G61" s="31">
        <f t="shared" si="17"/>
        <v>0</v>
      </c>
      <c r="H61" s="31">
        <f t="shared" si="17"/>
        <v>0</v>
      </c>
      <c r="I61" s="31">
        <f t="shared" si="17"/>
        <v>0</v>
      </c>
      <c r="J61" s="31">
        <f t="shared" si="17"/>
        <v>0</v>
      </c>
      <c r="K61" s="31">
        <f t="shared" si="17"/>
        <v>0</v>
      </c>
      <c r="L61" s="31">
        <f t="shared" si="17"/>
        <v>0</v>
      </c>
      <c r="M61" s="31">
        <f t="shared" si="17"/>
        <v>0</v>
      </c>
      <c r="N61" s="31">
        <f t="shared" si="17"/>
        <v>0</v>
      </c>
    </row>
    <row r="62" spans="1:14" s="32" customFormat="1" ht="15.75">
      <c r="A62" s="30" t="s">
        <v>143</v>
      </c>
      <c r="B62" s="31">
        <f>76800/12</f>
        <v>6400</v>
      </c>
      <c r="C62" s="31">
        <f>$B$62*C21</f>
        <v>0</v>
      </c>
      <c r="D62" s="31">
        <f t="shared" ref="D62:N62" si="18">$B$62*D21*1.075</f>
        <v>0</v>
      </c>
      <c r="E62" s="31">
        <f t="shared" si="18"/>
        <v>0</v>
      </c>
      <c r="F62" s="31">
        <f t="shared" si="18"/>
        <v>0</v>
      </c>
      <c r="G62" s="31">
        <f t="shared" si="18"/>
        <v>0</v>
      </c>
      <c r="H62" s="31">
        <f t="shared" si="18"/>
        <v>0</v>
      </c>
      <c r="I62" s="31">
        <f t="shared" si="18"/>
        <v>0</v>
      </c>
      <c r="J62" s="31">
        <f t="shared" si="18"/>
        <v>0</v>
      </c>
      <c r="K62" s="31">
        <f t="shared" si="18"/>
        <v>0</v>
      </c>
      <c r="L62" s="31">
        <f t="shared" si="18"/>
        <v>0</v>
      </c>
      <c r="M62" s="31">
        <f t="shared" si="18"/>
        <v>0</v>
      </c>
      <c r="N62" s="31">
        <f t="shared" si="18"/>
        <v>0</v>
      </c>
    </row>
    <row r="63" spans="1:14" s="32" customFormat="1" ht="15.75">
      <c r="A63" s="30" t="s">
        <v>148</v>
      </c>
      <c r="B63" s="31">
        <f>97800/12</f>
        <v>8150</v>
      </c>
      <c r="C63" s="31">
        <f>$B$63*C25*1.075</f>
        <v>0</v>
      </c>
      <c r="D63" s="31">
        <f>$B$63*D25*1.075</f>
        <v>0</v>
      </c>
      <c r="E63" s="31">
        <f t="shared" ref="E63:N63" si="19">$B$63*E25*1.075</f>
        <v>0</v>
      </c>
      <c r="F63" s="31">
        <f t="shared" si="19"/>
        <v>0</v>
      </c>
      <c r="G63" s="31">
        <f t="shared" si="19"/>
        <v>0</v>
      </c>
      <c r="H63" s="31">
        <f t="shared" si="19"/>
        <v>0</v>
      </c>
      <c r="I63" s="31">
        <f t="shared" si="19"/>
        <v>0</v>
      </c>
      <c r="J63" s="31">
        <f t="shared" si="19"/>
        <v>0</v>
      </c>
      <c r="K63" s="31">
        <f t="shared" si="19"/>
        <v>0</v>
      </c>
      <c r="L63" s="31">
        <f t="shared" si="19"/>
        <v>0</v>
      </c>
      <c r="M63" s="31">
        <f t="shared" si="19"/>
        <v>0</v>
      </c>
      <c r="N63" s="31">
        <f t="shared" si="19"/>
        <v>0</v>
      </c>
    </row>
    <row r="64" spans="1:14" s="192" customFormat="1" ht="16.5" customHeight="1">
      <c r="A64" s="186" t="s">
        <v>164</v>
      </c>
      <c r="B64" s="190"/>
      <c r="C64" s="191">
        <f>SUM(C61:C63)</f>
        <v>0</v>
      </c>
      <c r="D64" s="191">
        <f t="shared" ref="D64:N64" si="20">SUM(D61:D63)</f>
        <v>0</v>
      </c>
      <c r="E64" s="191">
        <f t="shared" si="20"/>
        <v>0</v>
      </c>
      <c r="F64" s="191">
        <f t="shared" si="20"/>
        <v>0</v>
      </c>
      <c r="G64" s="191">
        <f t="shared" si="20"/>
        <v>0</v>
      </c>
      <c r="H64" s="191">
        <f t="shared" si="20"/>
        <v>0</v>
      </c>
      <c r="I64" s="191">
        <f t="shared" si="20"/>
        <v>0</v>
      </c>
      <c r="J64" s="191">
        <f t="shared" si="20"/>
        <v>0</v>
      </c>
      <c r="K64" s="191">
        <f t="shared" si="20"/>
        <v>0</v>
      </c>
      <c r="L64" s="191">
        <f t="shared" si="20"/>
        <v>0</v>
      </c>
      <c r="M64" s="191">
        <f t="shared" si="20"/>
        <v>0</v>
      </c>
      <c r="N64" s="191">
        <f t="shared" si="20"/>
        <v>0</v>
      </c>
    </row>
    <row r="65" spans="1:14" s="192" customFormat="1" ht="16.5" customHeight="1">
      <c r="A65" s="186"/>
      <c r="B65" s="190"/>
      <c r="C65" s="202"/>
      <c r="D65" s="202"/>
      <c r="E65" s="202"/>
      <c r="F65" s="202"/>
      <c r="G65" s="202"/>
      <c r="H65" s="202"/>
      <c r="I65" s="202"/>
      <c r="J65" s="202"/>
      <c r="K65" s="202"/>
      <c r="L65" s="202"/>
      <c r="M65" s="202"/>
      <c r="N65" s="202"/>
    </row>
    <row r="66" spans="1:14" s="189" customFormat="1" ht="16.5" customHeight="1">
      <c r="A66" s="203" t="s">
        <v>289</v>
      </c>
      <c r="B66" s="204"/>
      <c r="C66" s="205">
        <f>+$B$29*C29</f>
        <v>0</v>
      </c>
      <c r="D66" s="205">
        <f t="shared" ref="D66:N66" si="21">+$B$29*D29</f>
        <v>0</v>
      </c>
      <c r="E66" s="205">
        <f t="shared" si="21"/>
        <v>0</v>
      </c>
      <c r="F66" s="205">
        <f t="shared" si="21"/>
        <v>0</v>
      </c>
      <c r="G66" s="205">
        <f t="shared" si="21"/>
        <v>0</v>
      </c>
      <c r="H66" s="205">
        <f t="shared" si="21"/>
        <v>0</v>
      </c>
      <c r="I66" s="205">
        <f t="shared" si="21"/>
        <v>0</v>
      </c>
      <c r="J66" s="205">
        <f t="shared" si="21"/>
        <v>0</v>
      </c>
      <c r="K66" s="205">
        <f t="shared" si="21"/>
        <v>0</v>
      </c>
      <c r="L66" s="205">
        <f t="shared" si="21"/>
        <v>0</v>
      </c>
      <c r="M66" s="205">
        <f t="shared" si="21"/>
        <v>0</v>
      </c>
      <c r="N66" s="205">
        <f t="shared" si="21"/>
        <v>0</v>
      </c>
    </row>
    <row r="67" spans="1:14" s="189" customFormat="1" ht="16.5" customHeight="1">
      <c r="A67" s="203" t="s">
        <v>290</v>
      </c>
      <c r="B67" s="204"/>
      <c r="C67" s="205">
        <f>+$B$30*C30</f>
        <v>0</v>
      </c>
      <c r="D67" s="205">
        <f t="shared" ref="D67:N67" si="22">+$B$30*D30</f>
        <v>0</v>
      </c>
      <c r="E67" s="205">
        <f t="shared" si="22"/>
        <v>0</v>
      </c>
      <c r="F67" s="205">
        <f t="shared" si="22"/>
        <v>0</v>
      </c>
      <c r="G67" s="205">
        <f t="shared" si="22"/>
        <v>0</v>
      </c>
      <c r="H67" s="205">
        <f t="shared" si="22"/>
        <v>0</v>
      </c>
      <c r="I67" s="205">
        <f t="shared" si="22"/>
        <v>0</v>
      </c>
      <c r="J67" s="205">
        <f t="shared" si="22"/>
        <v>0</v>
      </c>
      <c r="K67" s="205">
        <f t="shared" si="22"/>
        <v>0</v>
      </c>
      <c r="L67" s="205">
        <f t="shared" si="22"/>
        <v>0</v>
      </c>
      <c r="M67" s="205">
        <f t="shared" si="22"/>
        <v>0</v>
      </c>
      <c r="N67" s="205">
        <f t="shared" si="22"/>
        <v>0</v>
      </c>
    </row>
    <row r="68" spans="1:14" s="189" customFormat="1" ht="16.5" customHeight="1">
      <c r="A68" s="203" t="s">
        <v>291</v>
      </c>
      <c r="B68" s="204"/>
      <c r="C68" s="205">
        <f>+$B$31*C31</f>
        <v>0</v>
      </c>
      <c r="D68" s="205">
        <f t="shared" ref="D68:N68" si="23">+$B$31*D31</f>
        <v>0</v>
      </c>
      <c r="E68" s="205">
        <f t="shared" si="23"/>
        <v>0</v>
      </c>
      <c r="F68" s="205">
        <f t="shared" si="23"/>
        <v>0</v>
      </c>
      <c r="G68" s="205">
        <f t="shared" si="23"/>
        <v>0</v>
      </c>
      <c r="H68" s="205">
        <f t="shared" si="23"/>
        <v>0</v>
      </c>
      <c r="I68" s="205">
        <f t="shared" si="23"/>
        <v>0</v>
      </c>
      <c r="J68" s="205">
        <f t="shared" si="23"/>
        <v>0</v>
      </c>
      <c r="K68" s="205">
        <f t="shared" si="23"/>
        <v>0</v>
      </c>
      <c r="L68" s="205">
        <f t="shared" si="23"/>
        <v>0</v>
      </c>
      <c r="M68" s="205">
        <f t="shared" si="23"/>
        <v>0</v>
      </c>
      <c r="N68" s="205">
        <f t="shared" si="23"/>
        <v>0</v>
      </c>
    </row>
    <row r="69" spans="1:14" s="189" customFormat="1" ht="16.5" customHeight="1">
      <c r="A69" s="203" t="s">
        <v>292</v>
      </c>
      <c r="B69" s="204"/>
      <c r="C69" s="205">
        <f>+$B$32*C32</f>
        <v>0</v>
      </c>
      <c r="D69" s="205">
        <f t="shared" ref="D69:N69" si="24">+$B$32*D32</f>
        <v>0</v>
      </c>
      <c r="E69" s="205">
        <f t="shared" si="24"/>
        <v>0</v>
      </c>
      <c r="F69" s="205">
        <f t="shared" si="24"/>
        <v>0</v>
      </c>
      <c r="G69" s="205">
        <f t="shared" si="24"/>
        <v>0</v>
      </c>
      <c r="H69" s="205">
        <f t="shared" si="24"/>
        <v>0</v>
      </c>
      <c r="I69" s="205">
        <f t="shared" si="24"/>
        <v>0</v>
      </c>
      <c r="J69" s="205">
        <f t="shared" si="24"/>
        <v>0</v>
      </c>
      <c r="K69" s="205">
        <f t="shared" si="24"/>
        <v>0</v>
      </c>
      <c r="L69" s="205">
        <f t="shared" si="24"/>
        <v>0</v>
      </c>
      <c r="M69" s="205">
        <f t="shared" si="24"/>
        <v>0</v>
      </c>
      <c r="N69" s="205">
        <f t="shared" si="24"/>
        <v>0</v>
      </c>
    </row>
    <row r="70" spans="1:14" s="189" customFormat="1" ht="16.5" customHeight="1">
      <c r="A70" s="203" t="s">
        <v>293</v>
      </c>
      <c r="B70" s="204"/>
      <c r="C70" s="205">
        <f>+$B$33*C33</f>
        <v>72000</v>
      </c>
      <c r="D70" s="205">
        <f t="shared" ref="D70:N70" si="25">+$B$33*D33</f>
        <v>72000</v>
      </c>
      <c r="E70" s="205">
        <f t="shared" si="25"/>
        <v>72000</v>
      </c>
      <c r="F70" s="205">
        <f t="shared" si="25"/>
        <v>72000</v>
      </c>
      <c r="G70" s="205">
        <f t="shared" si="25"/>
        <v>72000</v>
      </c>
      <c r="H70" s="205">
        <f t="shared" si="25"/>
        <v>72000</v>
      </c>
      <c r="I70" s="205">
        <f t="shared" si="25"/>
        <v>72000</v>
      </c>
      <c r="J70" s="205">
        <f t="shared" si="25"/>
        <v>72000</v>
      </c>
      <c r="K70" s="205">
        <f t="shared" si="25"/>
        <v>72000</v>
      </c>
      <c r="L70" s="205">
        <f t="shared" si="25"/>
        <v>72000</v>
      </c>
      <c r="M70" s="205">
        <f t="shared" si="25"/>
        <v>72000</v>
      </c>
      <c r="N70" s="205">
        <f t="shared" si="25"/>
        <v>72000</v>
      </c>
    </row>
    <row r="71" spans="1:14">
      <c r="A71" s="48"/>
      <c r="B71" s="7"/>
      <c r="C71" s="7"/>
      <c r="D71" s="7"/>
      <c r="E71" s="7"/>
      <c r="F71" s="7"/>
      <c r="G71" s="7"/>
      <c r="H71" s="7"/>
      <c r="I71" s="7"/>
      <c r="J71" s="7"/>
      <c r="K71" s="7"/>
      <c r="L71" s="7"/>
      <c r="M71" s="7"/>
      <c r="N71" s="7"/>
    </row>
    <row r="72" spans="1:14" s="192" customFormat="1" ht="15.75">
      <c r="A72" s="193" t="s">
        <v>163</v>
      </c>
      <c r="B72" s="194"/>
      <c r="C72" s="195">
        <f>C58+C64</f>
        <v>50833.333333333336</v>
      </c>
      <c r="D72" s="195">
        <f>D58+D64+D64</f>
        <v>54645.833333333336</v>
      </c>
      <c r="E72" s="195">
        <f t="shared" ref="E72:N72" si="26">E58+E64</f>
        <v>54645.833333333336</v>
      </c>
      <c r="F72" s="195">
        <f t="shared" si="26"/>
        <v>54645.833333333336</v>
      </c>
      <c r="G72" s="195">
        <f t="shared" si="26"/>
        <v>54645.833333333336</v>
      </c>
      <c r="H72" s="195">
        <f t="shared" si="26"/>
        <v>54645.833333333336</v>
      </c>
      <c r="I72" s="195">
        <f t="shared" si="26"/>
        <v>54645.833333333336</v>
      </c>
      <c r="J72" s="195">
        <f t="shared" si="26"/>
        <v>54645.833333333336</v>
      </c>
      <c r="K72" s="195">
        <f t="shared" si="26"/>
        <v>54645.833333333336</v>
      </c>
      <c r="L72" s="195">
        <f t="shared" si="26"/>
        <v>54645.833333333336</v>
      </c>
      <c r="M72" s="195">
        <f t="shared" si="26"/>
        <v>54645.833333333336</v>
      </c>
      <c r="N72" s="195">
        <f t="shared" si="26"/>
        <v>54645.833333333336</v>
      </c>
    </row>
    <row r="74" spans="1:14">
      <c r="B74" s="1" t="s">
        <v>168</v>
      </c>
      <c r="D74" s="129" t="s">
        <v>165</v>
      </c>
    </row>
    <row r="75" spans="1:14">
      <c r="D75" s="127" t="s">
        <v>156</v>
      </c>
    </row>
    <row r="76" spans="1:14" ht="13.5">
      <c r="A76" s="10" t="str">
        <f ca="1">CELL("filename")</f>
        <v>C:\Users\Felienne\Enron\EnronSpreadsheets\[stacey_white__39006__Power Canada 2002 Plan Capital.xls]Project Assumption WS</v>
      </c>
      <c r="D76" s="127" t="s">
        <v>156</v>
      </c>
    </row>
    <row r="77" spans="1:14">
      <c r="D77" s="127" t="s">
        <v>156</v>
      </c>
    </row>
  </sheetData>
  <phoneticPr fontId="0" type="noConversion"/>
  <printOptions horizontalCentered="1"/>
  <pageMargins left="0.1" right="0.1" top="0.32" bottom="0.38" header="0" footer="0"/>
  <pageSetup scale="65" orientation="landscape" verticalDpi="300" r:id="rId1"/>
  <headerFooter alignWithMargins="0">
    <oddFooter>&amp;L&amp;"Arial Narrow,Regular"&amp;8&amp;D
&amp;T</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M93"/>
  <sheetViews>
    <sheetView topLeftCell="A21" zoomScale="75" workbookViewId="0">
      <selection activeCell="F36" sqref="F36"/>
    </sheetView>
  </sheetViews>
  <sheetFormatPr defaultColWidth="10.6640625" defaultRowHeight="12.75"/>
  <cols>
    <col min="1" max="1" width="10.6640625" style="82" customWidth="1"/>
    <col min="2" max="2" width="27.83203125" style="82" customWidth="1"/>
    <col min="3" max="3" width="11.5" style="82" customWidth="1"/>
    <col min="4" max="4" width="5.83203125" style="82" customWidth="1"/>
    <col min="5" max="5" width="7.5" style="82" customWidth="1"/>
    <col min="6" max="6" width="10.6640625" style="82" customWidth="1"/>
    <col min="7" max="7" width="8.1640625" style="82" customWidth="1"/>
    <col min="8" max="8" width="15" style="82" customWidth="1"/>
    <col min="9" max="9" width="10.6640625" style="82" customWidth="1"/>
    <col min="10" max="10" width="53" style="82" bestFit="1" customWidth="1"/>
    <col min="11" max="16384" width="10.6640625" style="82"/>
  </cols>
  <sheetData>
    <row r="1" spans="1:11" ht="18.75">
      <c r="B1" s="83"/>
      <c r="C1" s="83"/>
      <c r="D1" s="83"/>
      <c r="E1" s="84" t="s">
        <v>132</v>
      </c>
      <c r="G1" s="83"/>
      <c r="H1" s="83"/>
      <c r="I1" s="83"/>
      <c r="J1" s="83"/>
      <c r="K1" s="85"/>
    </row>
    <row r="2" spans="1:11" ht="18.75">
      <c r="B2" s="83"/>
      <c r="C2" s="83"/>
      <c r="D2" s="83"/>
      <c r="E2" s="84" t="s">
        <v>136</v>
      </c>
      <c r="G2" s="83"/>
      <c r="H2" s="83"/>
      <c r="I2" s="83"/>
      <c r="J2" s="83"/>
      <c r="K2" s="85"/>
    </row>
    <row r="3" spans="1:11" ht="15.75">
      <c r="B3" s="83"/>
      <c r="C3" s="83"/>
      <c r="D3" s="83"/>
      <c r="E3" s="83" t="str">
        <f>'Detail Expenses'!P3</f>
        <v>TEAM NAME</v>
      </c>
      <c r="G3" s="83"/>
      <c r="H3" s="83"/>
      <c r="I3" s="83"/>
      <c r="J3" s="83"/>
      <c r="K3" s="85"/>
    </row>
    <row r="4" spans="1:11" ht="15.75">
      <c r="A4" s="170" t="s">
        <v>280</v>
      </c>
      <c r="B4" s="83"/>
      <c r="C4" s="83"/>
      <c r="D4" s="83"/>
      <c r="E4" s="83"/>
      <c r="G4" s="83"/>
      <c r="H4" s="83"/>
      <c r="I4" s="329"/>
      <c r="J4" s="330" t="s">
        <v>312</v>
      </c>
      <c r="K4" s="85"/>
    </row>
    <row r="5" spans="1:11">
      <c r="A5" s="52"/>
      <c r="B5" s="53"/>
      <c r="C5" s="41"/>
      <c r="D5" s="124"/>
      <c r="E5" s="85"/>
      <c r="G5" s="85"/>
      <c r="H5" s="85"/>
      <c r="I5" s="85"/>
      <c r="J5" s="85"/>
      <c r="K5" s="85"/>
    </row>
    <row r="6" spans="1:11" ht="13.5" thickBot="1">
      <c r="A6" s="52" t="s">
        <v>154</v>
      </c>
      <c r="B6" s="53"/>
      <c r="C6" s="136"/>
      <c r="D6" s="124"/>
      <c r="E6" s="85"/>
      <c r="G6" s="86"/>
      <c r="H6" s="86"/>
      <c r="I6" s="86"/>
      <c r="J6" s="86"/>
      <c r="K6" s="85"/>
    </row>
    <row r="7" spans="1:11" ht="13.5" thickBot="1">
      <c r="A7" s="21" t="s">
        <v>155</v>
      </c>
      <c r="B7" s="26"/>
      <c r="C7" s="137"/>
      <c r="D7" s="124"/>
      <c r="E7" s="85"/>
      <c r="F7" s="87"/>
      <c r="G7" s="86"/>
      <c r="H7" s="86"/>
      <c r="I7" s="86"/>
      <c r="J7" s="86"/>
      <c r="K7" s="85"/>
    </row>
    <row r="8" spans="1:11">
      <c r="A8" s="21"/>
      <c r="B8" s="26"/>
      <c r="C8"/>
      <c r="D8" s="95"/>
      <c r="E8" s="85"/>
      <c r="F8" s="88" t="s">
        <v>133</v>
      </c>
      <c r="G8" s="88"/>
      <c r="H8" s="88" t="s">
        <v>134</v>
      </c>
      <c r="I8" s="85"/>
      <c r="J8" s="85"/>
      <c r="K8" s="89"/>
    </row>
    <row r="9" spans="1:11">
      <c r="A9" s="87"/>
      <c r="B9" s="87"/>
      <c r="C9" s="87"/>
      <c r="D9" s="87"/>
      <c r="E9" s="85"/>
      <c r="F9" s="90" t="s">
        <v>135</v>
      </c>
      <c r="G9" s="91"/>
      <c r="H9" s="92" t="s">
        <v>151</v>
      </c>
      <c r="I9" s="85"/>
      <c r="J9" s="176" t="s">
        <v>174</v>
      </c>
      <c r="K9" s="85"/>
    </row>
    <row r="10" spans="1:11" ht="12.75" customHeight="1">
      <c r="A10" s="85"/>
      <c r="B10" s="178"/>
      <c r="C10" s="94"/>
      <c r="D10" s="94"/>
      <c r="E10" s="85"/>
      <c r="F10" s="93"/>
      <c r="G10" s="93"/>
      <c r="H10" s="93"/>
      <c r="I10" s="85"/>
      <c r="J10" s="85"/>
      <c r="K10" s="85"/>
    </row>
    <row r="11" spans="1:11" ht="15.75">
      <c r="A11" s="320" t="s">
        <v>307</v>
      </c>
      <c r="B11" s="315"/>
      <c r="C11" s="315"/>
      <c r="D11" s="315"/>
      <c r="E11" s="315"/>
      <c r="F11" s="315"/>
      <c r="G11" s="315"/>
      <c r="H11" s="315"/>
      <c r="I11" s="315"/>
      <c r="J11" s="316"/>
      <c r="K11"/>
    </row>
    <row r="12" spans="1:11">
      <c r="A12" s="39" t="s">
        <v>80</v>
      </c>
      <c r="B12" s="64" t="s">
        <v>81</v>
      </c>
      <c r="C12" s="117"/>
      <c r="D12" s="117"/>
      <c r="E12" s="117"/>
      <c r="F12" s="328">
        <f>[1]Assumptions!F12*SUM(Headcount!$C$35:$N$35)/12</f>
        <v>0</v>
      </c>
      <c r="G12" s="117"/>
      <c r="H12" s="74">
        <f>F12*12</f>
        <v>0</v>
      </c>
      <c r="I12" s="117"/>
      <c r="J12" s="227"/>
      <c r="K12"/>
    </row>
    <row r="13" spans="1:11">
      <c r="A13" s="66" t="s">
        <v>27</v>
      </c>
      <c r="B13" s="8" t="s">
        <v>9</v>
      </c>
      <c r="C13" s="117"/>
      <c r="D13" s="117"/>
      <c r="E13" s="117"/>
      <c r="F13" s="328">
        <f>[1]Assumptions!F13*SUM(Headcount!$C$35:$N$35)/12</f>
        <v>1800</v>
      </c>
      <c r="G13" s="117"/>
      <c r="H13" s="74">
        <f t="shared" ref="H13:H51" si="0">F13*12</f>
        <v>21600</v>
      </c>
      <c r="I13" s="117"/>
      <c r="J13" s="227"/>
      <c r="K13"/>
    </row>
    <row r="14" spans="1:11">
      <c r="A14" s="39" t="s">
        <v>28</v>
      </c>
      <c r="B14" s="8" t="s">
        <v>10</v>
      </c>
      <c r="C14" s="117"/>
      <c r="D14" s="117"/>
      <c r="E14" s="117"/>
      <c r="F14" s="328">
        <f>[1]Assumptions!F14*SUM(Headcount!$C$35:$N$35)/12</f>
        <v>0</v>
      </c>
      <c r="G14" s="117"/>
      <c r="H14" s="74">
        <f t="shared" si="0"/>
        <v>0</v>
      </c>
      <c r="I14" s="117"/>
      <c r="J14" s="227"/>
      <c r="K14"/>
    </row>
    <row r="15" spans="1:11">
      <c r="A15" s="39" t="s">
        <v>23</v>
      </c>
      <c r="B15" s="8" t="s">
        <v>8</v>
      </c>
      <c r="C15" s="117"/>
      <c r="D15" s="117"/>
      <c r="E15" s="117"/>
      <c r="F15" s="328">
        <f>[1]Assumptions!F15*SUM(Headcount!$C$35:$N$35)/12</f>
        <v>50</v>
      </c>
      <c r="G15" s="117"/>
      <c r="H15" s="74">
        <f>Headcount!C35*200</f>
        <v>2000</v>
      </c>
      <c r="I15" s="117"/>
      <c r="J15" s="227" t="s">
        <v>156</v>
      </c>
      <c r="K15"/>
    </row>
    <row r="16" spans="1:11">
      <c r="A16" s="66" t="s">
        <v>36</v>
      </c>
      <c r="B16" s="8" t="s">
        <v>82</v>
      </c>
      <c r="C16" s="117"/>
      <c r="D16" s="117"/>
      <c r="E16" s="117"/>
      <c r="F16" s="328">
        <f>[1]Assumptions!F16*SUM(Headcount!$C$35:$N$35)/12</f>
        <v>80</v>
      </c>
      <c r="G16" s="117"/>
      <c r="H16" s="74">
        <f t="shared" si="0"/>
        <v>960</v>
      </c>
      <c r="I16" s="117"/>
      <c r="J16" s="227"/>
      <c r="K16"/>
    </row>
    <row r="17" spans="1:11">
      <c r="A17" s="39" t="s">
        <v>24</v>
      </c>
      <c r="B17" s="8" t="s">
        <v>7</v>
      </c>
      <c r="C17" s="117"/>
      <c r="D17" s="117"/>
      <c r="E17" s="117"/>
      <c r="F17" s="328">
        <f>[1]Assumptions!F17*SUM(Headcount!$C$35:$N$35)/12</f>
        <v>50</v>
      </c>
      <c r="G17" s="117"/>
      <c r="H17" s="74">
        <f t="shared" si="0"/>
        <v>600</v>
      </c>
      <c r="I17" s="117"/>
      <c r="J17" s="227"/>
      <c r="K17"/>
    </row>
    <row r="18" spans="1:11">
      <c r="A18" s="66" t="s">
        <v>26</v>
      </c>
      <c r="B18" s="8" t="s">
        <v>208</v>
      </c>
      <c r="C18" s="117"/>
      <c r="D18" s="117"/>
      <c r="E18" s="117"/>
      <c r="F18" s="328">
        <f>[1]Assumptions!F18*SUM(Headcount!$C$35:$N$35)/12</f>
        <v>1500</v>
      </c>
      <c r="G18" s="117"/>
      <c r="H18" s="74">
        <f>F18*12</f>
        <v>18000</v>
      </c>
      <c r="I18" s="117"/>
      <c r="J18" s="227"/>
      <c r="K18"/>
    </row>
    <row r="19" spans="1:11">
      <c r="A19" s="66" t="s">
        <v>206</v>
      </c>
      <c r="B19" s="8" t="s">
        <v>207</v>
      </c>
      <c r="C19" s="117"/>
      <c r="D19" s="117"/>
      <c r="E19" s="117"/>
      <c r="F19" s="328">
        <f>[1]Assumptions!F19*SUM(Headcount!$C$35:$N$35)/12</f>
        <v>600</v>
      </c>
      <c r="G19" s="117"/>
      <c r="H19" s="73">
        <f t="shared" si="0"/>
        <v>7200</v>
      </c>
      <c r="I19" s="117"/>
      <c r="J19" s="227"/>
      <c r="K19"/>
    </row>
    <row r="20" spans="1:11">
      <c r="A20" s="39"/>
      <c r="B20" s="27" t="s">
        <v>11</v>
      </c>
      <c r="C20" s="117"/>
      <c r="D20" s="117"/>
      <c r="E20" s="117"/>
      <c r="F20" s="103">
        <f>SUM(F12:F19)</f>
        <v>4080</v>
      </c>
      <c r="G20" s="118"/>
      <c r="H20" s="103">
        <f>SUM(H12:H19)</f>
        <v>50360</v>
      </c>
      <c r="I20" s="117"/>
      <c r="J20" s="227"/>
      <c r="K20"/>
    </row>
    <row r="21" spans="1:11" s="132" customFormat="1">
      <c r="A21" s="119" t="s">
        <v>25</v>
      </c>
      <c r="B21" s="42" t="s">
        <v>83</v>
      </c>
      <c r="C21" s="134"/>
      <c r="D21" s="134"/>
      <c r="E21" s="134"/>
      <c r="F21" s="328">
        <f>[1]Assumptions!F21*SUM(Headcount!$C$35:$N$35)/12</f>
        <v>570</v>
      </c>
      <c r="G21" s="134"/>
      <c r="H21" s="133">
        <f t="shared" si="0"/>
        <v>6840</v>
      </c>
      <c r="I21" s="134"/>
      <c r="J21" s="317"/>
      <c r="K21" s="131"/>
    </row>
    <row r="22" spans="1:11" s="132" customFormat="1">
      <c r="A22" s="119" t="s">
        <v>42</v>
      </c>
      <c r="B22" s="27" t="s">
        <v>157</v>
      </c>
      <c r="C22" s="134"/>
      <c r="D22" s="134"/>
      <c r="E22" s="134"/>
      <c r="F22" s="328">
        <f>[1]Assumptions!F22*SUM(Headcount!$C$35:$N$35)/12</f>
        <v>285.71428571428572</v>
      </c>
      <c r="G22" s="134"/>
      <c r="H22" s="133">
        <f t="shared" si="0"/>
        <v>3428.5714285714284</v>
      </c>
      <c r="I22" s="134"/>
      <c r="J22" s="317"/>
      <c r="K22" s="131"/>
    </row>
    <row r="23" spans="1:11" s="132" customFormat="1">
      <c r="A23" s="119" t="s">
        <v>77</v>
      </c>
      <c r="B23" s="42" t="s">
        <v>91</v>
      </c>
      <c r="C23" s="134"/>
      <c r="D23" s="134"/>
      <c r="E23" s="134"/>
      <c r="F23" s="328">
        <f>[1]Assumptions!F23*SUM(Headcount!$C$35:$N$35)/12</f>
        <v>0</v>
      </c>
      <c r="G23" s="134"/>
      <c r="H23" s="133">
        <f t="shared" si="0"/>
        <v>0</v>
      </c>
      <c r="I23" s="134"/>
      <c r="J23" s="317" t="s">
        <v>356</v>
      </c>
      <c r="K23" s="131"/>
    </row>
    <row r="24" spans="1:11" s="132" customFormat="1">
      <c r="A24" s="119" t="s">
        <v>30</v>
      </c>
      <c r="B24" s="42" t="s">
        <v>92</v>
      </c>
      <c r="C24" s="134"/>
      <c r="D24" s="134"/>
      <c r="E24" s="134"/>
      <c r="F24" s="328">
        <f>[1]Assumptions!F24*SUM(Headcount!$C$35:$N$35)/12</f>
        <v>0</v>
      </c>
      <c r="G24" s="134"/>
      <c r="H24" s="133">
        <f t="shared" si="0"/>
        <v>0</v>
      </c>
      <c r="I24" s="134"/>
      <c r="J24" s="317"/>
      <c r="K24" s="131"/>
    </row>
    <row r="25" spans="1:11">
      <c r="A25" s="39" t="s">
        <v>34</v>
      </c>
      <c r="B25" s="8" t="s">
        <v>88</v>
      </c>
      <c r="C25" s="117"/>
      <c r="D25" s="117"/>
      <c r="E25" s="117"/>
      <c r="F25" s="328">
        <f>[1]Assumptions!F25*SUM(Headcount!$C$35:$N$35)/12</f>
        <v>170</v>
      </c>
      <c r="G25" s="117"/>
      <c r="H25" s="74">
        <f t="shared" si="0"/>
        <v>2040</v>
      </c>
      <c r="I25" s="117"/>
      <c r="J25" s="227"/>
      <c r="K25"/>
    </row>
    <row r="26" spans="1:11">
      <c r="A26" s="39" t="s">
        <v>32</v>
      </c>
      <c r="B26" s="8" t="s">
        <v>89</v>
      </c>
      <c r="C26" s="117"/>
      <c r="D26" s="117"/>
      <c r="E26" s="117"/>
      <c r="F26" s="328">
        <f>[1]Assumptions!F26*SUM(Headcount!$C$35:$N$35)/12</f>
        <v>60</v>
      </c>
      <c r="G26" s="117"/>
      <c r="H26" s="74">
        <f t="shared" si="0"/>
        <v>720</v>
      </c>
      <c r="I26" s="117"/>
      <c r="J26" s="227"/>
      <c r="K26"/>
    </row>
    <row r="27" spans="1:11">
      <c r="A27" s="39" t="s">
        <v>84</v>
      </c>
      <c r="B27" s="64" t="s">
        <v>85</v>
      </c>
      <c r="C27" s="117"/>
      <c r="D27" s="117"/>
      <c r="E27" s="117"/>
      <c r="F27" s="328">
        <f>[1]Assumptions!F27*SUM(Headcount!$C$35:$N$35)/12</f>
        <v>0</v>
      </c>
      <c r="G27" s="117"/>
      <c r="H27" s="74">
        <f t="shared" si="0"/>
        <v>0</v>
      </c>
      <c r="I27" s="117"/>
      <c r="J27" s="227"/>
      <c r="K27"/>
    </row>
    <row r="28" spans="1:11">
      <c r="A28" s="39" t="s">
        <v>86</v>
      </c>
      <c r="B28" s="64" t="s">
        <v>87</v>
      </c>
      <c r="C28" s="117"/>
      <c r="D28" s="117"/>
      <c r="E28" s="117"/>
      <c r="F28" s="328">
        <f>[1]Assumptions!F28*SUM(Headcount!$C$35:$N$35)/12</f>
        <v>0</v>
      </c>
      <c r="G28" s="117"/>
      <c r="H28" s="74">
        <f t="shared" si="0"/>
        <v>0</v>
      </c>
      <c r="I28" s="117"/>
      <c r="J28" s="227"/>
      <c r="K28"/>
    </row>
    <row r="29" spans="1:11">
      <c r="A29" s="39" t="s">
        <v>33</v>
      </c>
      <c r="B29" s="8" t="s">
        <v>90</v>
      </c>
      <c r="C29" s="117"/>
      <c r="D29" s="117"/>
      <c r="E29" s="117"/>
      <c r="F29" s="328">
        <f>[1]Assumptions!F29*SUM(Headcount!$C$35:$N$35)/12</f>
        <v>50</v>
      </c>
      <c r="G29" s="117"/>
      <c r="H29" s="73">
        <f t="shared" si="0"/>
        <v>600</v>
      </c>
      <c r="I29" s="117"/>
      <c r="J29" s="227"/>
      <c r="K29"/>
    </row>
    <row r="30" spans="1:11">
      <c r="A30" s="39"/>
      <c r="B30" s="27" t="s">
        <v>78</v>
      </c>
      <c r="C30" s="117"/>
      <c r="D30" s="117"/>
      <c r="E30" s="117"/>
      <c r="F30" s="103">
        <f>SUM(F25:F29)</f>
        <v>280</v>
      </c>
      <c r="G30" s="118"/>
      <c r="H30" s="103">
        <f>SUM(H25:H29)</f>
        <v>3360</v>
      </c>
      <c r="I30" s="117"/>
      <c r="J30" s="227"/>
      <c r="K30"/>
    </row>
    <row r="31" spans="1:11" s="132" customFormat="1">
      <c r="A31" s="119" t="s">
        <v>35</v>
      </c>
      <c r="B31" s="40" t="s">
        <v>93</v>
      </c>
      <c r="C31" s="134"/>
      <c r="D31" s="134"/>
      <c r="E31" s="134"/>
      <c r="F31" s="328">
        <f>[1]Assumptions!F31*SUM(Headcount!$C$35:$N$35)/12</f>
        <v>0</v>
      </c>
      <c r="G31" s="134"/>
      <c r="H31" s="133">
        <f t="shared" si="0"/>
        <v>0</v>
      </c>
      <c r="I31" s="134"/>
      <c r="J31" s="317"/>
      <c r="K31" s="131"/>
    </row>
    <row r="32" spans="1:11" s="132" customFormat="1">
      <c r="A32" s="119" t="s">
        <v>37</v>
      </c>
      <c r="B32" s="27" t="s">
        <v>12</v>
      </c>
      <c r="C32" s="134"/>
      <c r="D32" s="134"/>
      <c r="E32" s="134"/>
      <c r="F32" s="328">
        <f>[1]Assumptions!F32*SUM(Headcount!$C$35:$N$35)/12</f>
        <v>0</v>
      </c>
      <c r="G32" s="134"/>
      <c r="H32" s="133">
        <f t="shared" si="0"/>
        <v>0</v>
      </c>
      <c r="I32" s="134"/>
      <c r="J32" s="317"/>
      <c r="K32" s="131"/>
    </row>
    <row r="33" spans="1:11">
      <c r="A33" s="39" t="s">
        <v>39</v>
      </c>
      <c r="B33" s="8" t="s">
        <v>175</v>
      </c>
      <c r="C33" s="117"/>
      <c r="D33" s="117"/>
      <c r="E33" s="117"/>
      <c r="F33" s="328">
        <f>[1]Assumptions!F33*SUM(Headcount!$C$35:$N$35)/12</f>
        <v>80</v>
      </c>
      <c r="G33" s="117"/>
      <c r="H33" s="74">
        <f t="shared" si="0"/>
        <v>960</v>
      </c>
      <c r="I33" s="117"/>
      <c r="J33" s="227"/>
      <c r="K33"/>
    </row>
    <row r="34" spans="1:11">
      <c r="A34" s="39" t="s">
        <v>38</v>
      </c>
      <c r="B34" s="8" t="s">
        <v>108</v>
      </c>
      <c r="C34" s="117"/>
      <c r="D34" s="117"/>
      <c r="E34" s="117"/>
      <c r="F34" s="328">
        <f>[1]Assumptions!F34*SUM(Headcount!$C$35:$N$35)/12</f>
        <v>80</v>
      </c>
      <c r="G34" s="117"/>
      <c r="H34" s="73">
        <f t="shared" si="0"/>
        <v>960</v>
      </c>
      <c r="I34" s="117"/>
      <c r="J34" s="227"/>
      <c r="K34"/>
    </row>
    <row r="35" spans="1:11">
      <c r="A35" s="39"/>
      <c r="B35" s="27" t="s">
        <v>13</v>
      </c>
      <c r="C35" s="117"/>
      <c r="D35" s="117"/>
      <c r="E35" s="117"/>
      <c r="F35" s="103">
        <f>SUM(F33:F34)</f>
        <v>160</v>
      </c>
      <c r="G35" s="118"/>
      <c r="H35" s="103">
        <f>SUM(H33:H34)</f>
        <v>1920</v>
      </c>
      <c r="I35" s="117"/>
      <c r="J35" s="227"/>
      <c r="K35"/>
    </row>
    <row r="36" spans="1:11">
      <c r="A36" s="39" t="s">
        <v>40</v>
      </c>
      <c r="B36" s="42" t="s">
        <v>159</v>
      </c>
      <c r="C36" s="117"/>
      <c r="D36" s="117"/>
      <c r="E36" s="117"/>
      <c r="F36" s="360">
        <f>('Project Assumption WS'!H8+'Project Assumption WS'!I8)/12</f>
        <v>5000</v>
      </c>
      <c r="G36" s="118"/>
      <c r="H36" s="103">
        <f t="shared" si="0"/>
        <v>60000</v>
      </c>
      <c r="I36" s="117"/>
      <c r="J36" s="227" t="s">
        <v>355</v>
      </c>
      <c r="K36"/>
    </row>
    <row r="37" spans="1:11">
      <c r="A37" s="39" t="s">
        <v>41</v>
      </c>
      <c r="B37" s="42" t="s">
        <v>14</v>
      </c>
      <c r="C37" s="117"/>
      <c r="D37" s="117"/>
      <c r="E37" s="117"/>
      <c r="F37" s="328">
        <f>[1]Assumptions!F37*SUM(Headcount!$C$35:$N$35)/12</f>
        <v>0</v>
      </c>
      <c r="G37" s="118"/>
      <c r="H37" s="103">
        <f t="shared" si="0"/>
        <v>0</v>
      </c>
      <c r="I37" s="117"/>
      <c r="J37" s="227"/>
      <c r="K37"/>
    </row>
    <row r="38" spans="1:11">
      <c r="A38" s="39" t="s">
        <v>43</v>
      </c>
      <c r="B38" s="42" t="s">
        <v>94</v>
      </c>
      <c r="C38" s="117"/>
      <c r="D38" s="117"/>
      <c r="E38" s="117"/>
      <c r="F38" s="328">
        <f>[1]Assumptions!F38*SUM(Headcount!$C$35:$N$35)/12</f>
        <v>5000</v>
      </c>
      <c r="G38" s="118"/>
      <c r="H38" s="103">
        <f t="shared" si="0"/>
        <v>60000</v>
      </c>
      <c r="I38" s="117"/>
      <c r="J38" s="227" t="s">
        <v>285</v>
      </c>
      <c r="K38"/>
    </row>
    <row r="39" spans="1:11">
      <c r="A39" s="39" t="s">
        <v>170</v>
      </c>
      <c r="B39" s="42" t="s">
        <v>169</v>
      </c>
      <c r="C39" s="117"/>
      <c r="D39" s="117"/>
      <c r="E39" s="117"/>
      <c r="F39" s="328">
        <f>[1]Assumptions!F39*SUM(Headcount!$C$35:$N$35)/12</f>
        <v>0</v>
      </c>
      <c r="G39" s="118"/>
      <c r="H39" s="103">
        <f t="shared" si="0"/>
        <v>0</v>
      </c>
      <c r="I39" s="117"/>
      <c r="J39" s="317" t="s">
        <v>356</v>
      </c>
      <c r="K39"/>
    </row>
    <row r="40" spans="1:11">
      <c r="A40" s="39" t="s">
        <v>95</v>
      </c>
      <c r="B40" s="8" t="s">
        <v>96</v>
      </c>
      <c r="C40" s="117"/>
      <c r="D40" s="117"/>
      <c r="E40" s="117"/>
      <c r="F40" s="328">
        <f>[1]Assumptions!F40*SUM(Headcount!$C$35:$N$35)/12</f>
        <v>0</v>
      </c>
      <c r="G40" s="117"/>
      <c r="H40" s="74">
        <f t="shared" si="0"/>
        <v>0</v>
      </c>
      <c r="I40" s="117"/>
      <c r="J40" s="227"/>
      <c r="K40"/>
    </row>
    <row r="41" spans="1:11">
      <c r="A41" s="39" t="s">
        <v>29</v>
      </c>
      <c r="B41" s="8" t="s">
        <v>97</v>
      </c>
      <c r="C41" s="117"/>
      <c r="D41" s="117"/>
      <c r="E41" s="117"/>
      <c r="F41" s="328">
        <f>[1]Assumptions!F41*SUM(Headcount!$C$35:$N$35)/12</f>
        <v>0</v>
      </c>
      <c r="G41" s="117"/>
      <c r="H41" s="74">
        <f t="shared" si="0"/>
        <v>0</v>
      </c>
      <c r="I41" s="117"/>
      <c r="J41" s="227"/>
      <c r="K41"/>
    </row>
    <row r="42" spans="1:11">
      <c r="A42" s="39" t="s">
        <v>105</v>
      </c>
      <c r="B42" s="8" t="s">
        <v>106</v>
      </c>
      <c r="C42" s="117"/>
      <c r="D42" s="117"/>
      <c r="E42" s="117"/>
      <c r="F42" s="328">
        <f>[1]Assumptions!F42*SUM(Headcount!$C$35:$N$35)/12</f>
        <v>0</v>
      </c>
      <c r="G42" s="117"/>
      <c r="H42" s="74">
        <f t="shared" si="0"/>
        <v>0</v>
      </c>
      <c r="I42" s="117"/>
      <c r="J42" s="227"/>
      <c r="K42"/>
    </row>
    <row r="43" spans="1:11">
      <c r="A43" s="39" t="s">
        <v>101</v>
      </c>
      <c r="B43" s="8" t="s">
        <v>102</v>
      </c>
      <c r="C43" s="117"/>
      <c r="D43" s="117"/>
      <c r="E43" s="117"/>
      <c r="F43" s="328">
        <f>[1]Assumptions!F43*SUM(Headcount!$C$35:$N$35)/12</f>
        <v>0</v>
      </c>
      <c r="G43" s="117"/>
      <c r="H43" s="74">
        <f t="shared" si="0"/>
        <v>0</v>
      </c>
      <c r="I43" s="117"/>
      <c r="J43" s="227"/>
      <c r="K43"/>
    </row>
    <row r="44" spans="1:11">
      <c r="A44" s="39" t="s">
        <v>103</v>
      </c>
      <c r="B44" s="8" t="s">
        <v>104</v>
      </c>
      <c r="C44" s="117"/>
      <c r="D44" s="117"/>
      <c r="E44" s="117"/>
      <c r="F44" s="328">
        <f>[1]Assumptions!F44*SUM(Headcount!$C$35:$N$35)/12</f>
        <v>0</v>
      </c>
      <c r="G44" s="117"/>
      <c r="H44" s="74">
        <f t="shared" si="0"/>
        <v>0</v>
      </c>
      <c r="I44" s="117"/>
      <c r="J44" s="227"/>
      <c r="K44"/>
    </row>
    <row r="45" spans="1:11">
      <c r="A45" s="39" t="s">
        <v>99</v>
      </c>
      <c r="B45" s="8" t="s">
        <v>100</v>
      </c>
      <c r="C45" s="117"/>
      <c r="D45" s="117"/>
      <c r="E45" s="117"/>
      <c r="F45" s="328">
        <f>[1]Assumptions!F45*SUM(Headcount!$C$35:$N$35)/12</f>
        <v>0</v>
      </c>
      <c r="G45" s="117"/>
      <c r="H45" s="74">
        <f t="shared" si="0"/>
        <v>0</v>
      </c>
      <c r="I45" s="117"/>
      <c r="J45" s="227"/>
      <c r="K45"/>
    </row>
    <row r="46" spans="1:11">
      <c r="A46" s="39" t="s">
        <v>31</v>
      </c>
      <c r="B46" s="8" t="s">
        <v>98</v>
      </c>
      <c r="C46" s="117"/>
      <c r="D46" s="117"/>
      <c r="E46" s="117"/>
      <c r="F46" s="328">
        <f>[1]Assumptions!F46*SUM(Headcount!$C$35:$N$35)/12</f>
        <v>0</v>
      </c>
      <c r="G46" s="117"/>
      <c r="H46" s="73">
        <f t="shared" si="0"/>
        <v>0</v>
      </c>
      <c r="I46" s="117"/>
      <c r="J46" s="227"/>
      <c r="K46"/>
    </row>
    <row r="47" spans="1:11">
      <c r="A47" s="39"/>
      <c r="B47" s="27" t="s">
        <v>171</v>
      </c>
      <c r="C47" s="117"/>
      <c r="D47" s="117"/>
      <c r="E47" s="117"/>
      <c r="F47" s="103">
        <f>SUM(F40:F46)</f>
        <v>0</v>
      </c>
      <c r="G47" s="118"/>
      <c r="H47" s="103">
        <f>SUM(H40:H46)</f>
        <v>0</v>
      </c>
      <c r="I47" s="117"/>
      <c r="J47" s="227"/>
      <c r="K47"/>
    </row>
    <row r="48" spans="1:11">
      <c r="A48" s="39" t="s">
        <v>44</v>
      </c>
      <c r="B48" s="8" t="s">
        <v>16</v>
      </c>
      <c r="C48" s="117"/>
      <c r="D48" s="117"/>
      <c r="E48" s="117"/>
      <c r="F48" s="328">
        <f>[1]Assumptions!F48*SUM(Headcount!$C$35:$N$35)/12</f>
        <v>0</v>
      </c>
      <c r="G48" s="117"/>
      <c r="H48" s="74">
        <f t="shared" si="0"/>
        <v>0</v>
      </c>
      <c r="I48" s="117"/>
      <c r="J48" s="227"/>
      <c r="K48"/>
    </row>
    <row r="49" spans="1:13">
      <c r="A49" s="39" t="s">
        <v>45</v>
      </c>
      <c r="B49" s="8" t="s">
        <v>17</v>
      </c>
      <c r="C49" s="117"/>
      <c r="D49" s="117"/>
      <c r="E49" s="117"/>
      <c r="F49" s="328">
        <f>[1]Assumptions!F49*SUM(Headcount!$C$35:$N$35)/12</f>
        <v>0</v>
      </c>
      <c r="G49" s="117"/>
      <c r="H49" s="73">
        <f t="shared" si="0"/>
        <v>0</v>
      </c>
      <c r="I49" s="117"/>
      <c r="J49" s="227"/>
      <c r="K49"/>
    </row>
    <row r="50" spans="1:13">
      <c r="A50" s="67"/>
      <c r="B50" s="27" t="s">
        <v>172</v>
      </c>
      <c r="C50" s="117"/>
      <c r="D50" s="117"/>
      <c r="E50" s="117"/>
      <c r="F50" s="103">
        <f>SUM(F48:F49)</f>
        <v>0</v>
      </c>
      <c r="G50" s="118"/>
      <c r="H50" s="103">
        <f>SUM(H48:H49)</f>
        <v>0</v>
      </c>
      <c r="I50" s="117"/>
      <c r="J50" s="227"/>
      <c r="K50"/>
    </row>
    <row r="51" spans="1:13" s="132" customFormat="1">
      <c r="A51" s="119" t="s">
        <v>46</v>
      </c>
      <c r="B51" s="27" t="s">
        <v>19</v>
      </c>
      <c r="C51" s="134"/>
      <c r="D51" s="134"/>
      <c r="E51" s="134"/>
      <c r="F51" s="328">
        <f>[1]Assumptions!F51*SUM(Headcount!$C$35:$N$35)/12</f>
        <v>0</v>
      </c>
      <c r="G51" s="134"/>
      <c r="H51" s="133">
        <f t="shared" si="0"/>
        <v>0</v>
      </c>
      <c r="I51" s="134"/>
      <c r="J51" s="317"/>
      <c r="K51" s="131"/>
    </row>
    <row r="52" spans="1:13">
      <c r="A52" s="267"/>
      <c r="B52" s="270" t="s">
        <v>18</v>
      </c>
      <c r="C52" s="135"/>
      <c r="D52" s="135"/>
      <c r="E52" s="135"/>
      <c r="F52" s="334">
        <f>+F20+F21+F22+F23+F24+F30+F31+F32+F35+F36+F37+F38+F39+F47+F50+F51</f>
        <v>15375.714285714286</v>
      </c>
      <c r="G52" s="318"/>
      <c r="H52" s="334">
        <f>+H20+H21+H22+H23+H24+H30+H31+H32+H35+H36+H37+H38+H39+H47+H50+H51</f>
        <v>185908.57142857142</v>
      </c>
      <c r="I52" s="135"/>
      <c r="J52" s="319"/>
      <c r="K52"/>
      <c r="L52" s="107">
        <f>+'Detail Expenses'!P44+'Detail Expenses'!P45+'Detail Expenses'!P46+'Detail Expenses'!P47+'Detail Expenses'!P48+'Detail Expenses'!P54+'Detail Expenses'!P55+'Detail Expenses'!P56+'Detail Expenses'!P59+'Detail Expenses'!P60+'Detail Expenses'!P61+'Detail Expenses'!P62+'Detail Expenses'!P63+'Detail Expenses'!P71+'Detail Expenses'!P74+'Detail Expenses'!P75</f>
        <v>952760</v>
      </c>
      <c r="M52" s="170" t="s">
        <v>308</v>
      </c>
    </row>
    <row r="53" spans="1:13">
      <c r="A53" s="8"/>
      <c r="B53" s="8"/>
      <c r="C53"/>
      <c r="D53"/>
      <c r="E53"/>
      <c r="F53"/>
      <c r="G53"/>
      <c r="H53"/>
      <c r="I53"/>
      <c r="J53"/>
      <c r="K53"/>
    </row>
    <row r="54" spans="1:13" ht="15.75">
      <c r="A54" s="77"/>
      <c r="B54" s="77"/>
      <c r="C54"/>
      <c r="D54"/>
      <c r="E54"/>
      <c r="F54"/>
      <c r="G54"/>
      <c r="H54"/>
      <c r="J54"/>
      <c r="K54"/>
    </row>
    <row r="55" spans="1:13" ht="15.75">
      <c r="A55" s="320" t="s">
        <v>311</v>
      </c>
      <c r="B55" s="321"/>
      <c r="C55" s="315"/>
      <c r="D55" s="315"/>
      <c r="E55" s="315"/>
      <c r="F55" s="315"/>
      <c r="G55" s="315"/>
      <c r="H55" s="315"/>
      <c r="I55" s="315"/>
      <c r="J55" s="316"/>
      <c r="K55"/>
    </row>
    <row r="56" spans="1:13" ht="15" customHeight="1">
      <c r="A56" s="247"/>
      <c r="B56" s="71" t="s">
        <v>121</v>
      </c>
      <c r="C56" s="117"/>
      <c r="D56" s="117"/>
      <c r="E56" s="117"/>
      <c r="F56" s="117">
        <v>0</v>
      </c>
      <c r="G56" s="117"/>
      <c r="H56" s="117">
        <f>F56*12</f>
        <v>0</v>
      </c>
      <c r="I56" s="117"/>
      <c r="J56" s="227"/>
      <c r="K56"/>
    </row>
    <row r="57" spans="1:13" ht="15" customHeight="1">
      <c r="A57" s="247"/>
      <c r="B57" s="71" t="s">
        <v>120</v>
      </c>
      <c r="C57" s="117"/>
      <c r="D57" s="117"/>
      <c r="E57" s="117"/>
      <c r="F57" s="117">
        <v>0</v>
      </c>
      <c r="G57" s="117"/>
      <c r="H57" s="117">
        <f t="shared" ref="H57:H70" si="1">F57*12</f>
        <v>0</v>
      </c>
      <c r="I57" s="117"/>
      <c r="J57" s="227"/>
      <c r="K57"/>
    </row>
    <row r="58" spans="1:13" ht="15" customHeight="1">
      <c r="A58" s="247"/>
      <c r="B58" s="71" t="s">
        <v>126</v>
      </c>
      <c r="C58" s="117"/>
      <c r="D58" s="117"/>
      <c r="E58" s="117"/>
      <c r="F58" s="117">
        <v>0</v>
      </c>
      <c r="G58" s="117"/>
      <c r="H58" s="117">
        <f t="shared" si="1"/>
        <v>0</v>
      </c>
      <c r="I58" s="117"/>
      <c r="J58" s="227"/>
      <c r="K58"/>
    </row>
    <row r="59" spans="1:13" ht="15" customHeight="1">
      <c r="A59" s="247"/>
      <c r="B59" s="71" t="s">
        <v>119</v>
      </c>
      <c r="C59" s="117"/>
      <c r="D59" s="117"/>
      <c r="E59" s="117"/>
      <c r="F59" s="117">
        <v>0</v>
      </c>
      <c r="G59" s="117"/>
      <c r="H59" s="117">
        <f t="shared" si="1"/>
        <v>0</v>
      </c>
      <c r="I59" s="117"/>
      <c r="J59" s="227"/>
      <c r="K59"/>
    </row>
    <row r="60" spans="1:13" ht="15" customHeight="1">
      <c r="A60" s="247"/>
      <c r="B60" s="71" t="s">
        <v>125</v>
      </c>
      <c r="C60" s="117"/>
      <c r="D60" s="117"/>
      <c r="E60" s="117"/>
      <c r="F60" s="117">
        <v>0</v>
      </c>
      <c r="G60" s="117"/>
      <c r="H60" s="117">
        <f t="shared" si="1"/>
        <v>0</v>
      </c>
      <c r="I60" s="117"/>
      <c r="J60" s="227"/>
      <c r="K60"/>
    </row>
    <row r="61" spans="1:13" ht="15" customHeight="1">
      <c r="A61" s="247"/>
      <c r="B61" s="71" t="s">
        <v>118</v>
      </c>
      <c r="C61" s="117"/>
      <c r="D61" s="117"/>
      <c r="E61" s="117"/>
      <c r="F61" s="117">
        <v>0</v>
      </c>
      <c r="G61" s="117"/>
      <c r="H61" s="117">
        <f t="shared" si="1"/>
        <v>0</v>
      </c>
      <c r="I61" s="117"/>
      <c r="J61" s="227"/>
      <c r="K61"/>
    </row>
    <row r="62" spans="1:13" ht="15" customHeight="1">
      <c r="A62" s="247"/>
      <c r="B62" s="71" t="s">
        <v>124</v>
      </c>
      <c r="C62" s="117"/>
      <c r="D62" s="117"/>
      <c r="E62" s="117"/>
      <c r="F62" s="117">
        <v>0</v>
      </c>
      <c r="G62" s="117"/>
      <c r="H62" s="117">
        <f t="shared" si="1"/>
        <v>0</v>
      </c>
      <c r="I62" s="117"/>
      <c r="J62" s="227"/>
      <c r="K62"/>
    </row>
    <row r="63" spans="1:13" ht="15" customHeight="1">
      <c r="A63" s="247"/>
      <c r="B63" s="71" t="s">
        <v>117</v>
      </c>
      <c r="C63" s="117"/>
      <c r="D63" s="117"/>
      <c r="E63" s="117"/>
      <c r="F63" s="117">
        <v>0</v>
      </c>
      <c r="G63" s="117"/>
      <c r="H63" s="117">
        <f t="shared" si="1"/>
        <v>0</v>
      </c>
      <c r="I63" s="117"/>
      <c r="J63" s="227"/>
      <c r="K63"/>
    </row>
    <row r="64" spans="1:13" ht="15" customHeight="1">
      <c r="A64" s="247"/>
      <c r="B64" s="71" t="s">
        <v>113</v>
      </c>
      <c r="C64" s="117"/>
      <c r="D64" s="117"/>
      <c r="E64" s="117"/>
      <c r="F64" s="117">
        <v>0</v>
      </c>
      <c r="G64" s="117"/>
      <c r="H64" s="117">
        <f t="shared" si="1"/>
        <v>0</v>
      </c>
      <c r="I64" s="117"/>
      <c r="J64" s="227"/>
      <c r="K64"/>
    </row>
    <row r="65" spans="1:11" ht="15" customHeight="1">
      <c r="A65" s="247"/>
      <c r="B65" s="71" t="s">
        <v>123</v>
      </c>
      <c r="C65" s="117"/>
      <c r="D65" s="117"/>
      <c r="E65" s="117"/>
      <c r="F65" s="117">
        <v>0</v>
      </c>
      <c r="G65" s="117"/>
      <c r="H65" s="117">
        <f t="shared" si="1"/>
        <v>0</v>
      </c>
      <c r="I65" s="117"/>
      <c r="J65" s="227"/>
      <c r="K65"/>
    </row>
    <row r="66" spans="1:11" ht="15" customHeight="1">
      <c r="A66" s="247"/>
      <c r="B66" s="71" t="s">
        <v>116</v>
      </c>
      <c r="C66" s="117"/>
      <c r="D66" s="117"/>
      <c r="E66" s="117"/>
      <c r="F66" s="117">
        <v>0</v>
      </c>
      <c r="G66" s="117"/>
      <c r="H66" s="117">
        <f t="shared" si="1"/>
        <v>0</v>
      </c>
      <c r="I66" s="117"/>
      <c r="J66" s="227"/>
      <c r="K66"/>
    </row>
    <row r="67" spans="1:11" ht="15" customHeight="1">
      <c r="A67" s="247"/>
      <c r="B67" s="71" t="s">
        <v>114</v>
      </c>
      <c r="C67" s="117"/>
      <c r="D67" s="117"/>
      <c r="E67" s="117"/>
      <c r="F67" s="117">
        <v>0</v>
      </c>
      <c r="G67" s="117"/>
      <c r="H67" s="117">
        <f t="shared" si="1"/>
        <v>0</v>
      </c>
      <c r="I67" s="117"/>
      <c r="J67" s="227"/>
      <c r="K67"/>
    </row>
    <row r="68" spans="1:11" ht="15" customHeight="1">
      <c r="A68" s="247"/>
      <c r="B68" s="71" t="s">
        <v>122</v>
      </c>
      <c r="C68" s="117"/>
      <c r="D68" s="117"/>
      <c r="E68" s="117"/>
      <c r="F68" s="117">
        <v>0</v>
      </c>
      <c r="G68" s="117"/>
      <c r="H68" s="117">
        <f t="shared" si="1"/>
        <v>0</v>
      </c>
      <c r="I68" s="117"/>
      <c r="J68" s="227"/>
      <c r="K68"/>
    </row>
    <row r="69" spans="1:11" ht="15" customHeight="1">
      <c r="A69" s="247"/>
      <c r="B69" s="95" t="s">
        <v>173</v>
      </c>
      <c r="C69" s="117"/>
      <c r="D69" s="117"/>
      <c r="E69" s="117"/>
      <c r="F69" s="117">
        <v>0</v>
      </c>
      <c r="G69" s="117"/>
      <c r="H69" s="117">
        <f t="shared" si="1"/>
        <v>0</v>
      </c>
      <c r="I69" s="117"/>
      <c r="J69" s="227"/>
      <c r="K69"/>
    </row>
    <row r="70" spans="1:11" ht="15" customHeight="1">
      <c r="A70" s="247"/>
      <c r="B70" s="248" t="s">
        <v>112</v>
      </c>
      <c r="C70" s="117"/>
      <c r="D70" s="117"/>
      <c r="E70" s="117"/>
      <c r="F70" s="358">
        <f>[1]!Summary_Dev_Support*AVERAGE(Headcount!$C$35:$N$35)</f>
        <v>25518.453427065029</v>
      </c>
      <c r="G70" s="356"/>
      <c r="H70" s="357">
        <f t="shared" si="1"/>
        <v>306221.44112478034</v>
      </c>
      <c r="I70" s="117"/>
      <c r="J70" s="227"/>
      <c r="K70"/>
    </row>
    <row r="71" spans="1:11" ht="15" customHeight="1">
      <c r="A71" s="322"/>
      <c r="B71" s="270" t="s">
        <v>129</v>
      </c>
      <c r="C71" s="135"/>
      <c r="D71" s="135"/>
      <c r="E71" s="135"/>
      <c r="F71" s="323">
        <f>SUM(F56:F70)</f>
        <v>25518.453427065029</v>
      </c>
      <c r="G71" s="135"/>
      <c r="H71" s="323">
        <f>SUM(H56:H70)</f>
        <v>306221.44112478034</v>
      </c>
      <c r="I71" s="135"/>
      <c r="J71" s="319"/>
      <c r="K71"/>
    </row>
    <row r="72" spans="1:11">
      <c r="A72"/>
      <c r="B72"/>
      <c r="C72"/>
      <c r="D72"/>
      <c r="E72"/>
      <c r="F72"/>
      <c r="G72"/>
      <c r="H72"/>
      <c r="I72"/>
      <c r="J72"/>
      <c r="K72"/>
    </row>
    <row r="73" spans="1:11" ht="13.5" thickBot="1">
      <c r="A73" s="332" t="s">
        <v>130</v>
      </c>
      <c r="B73" s="331"/>
      <c r="C73"/>
      <c r="D73"/>
      <c r="E73"/>
      <c r="F73" s="333">
        <f>F52+F71</f>
        <v>40894.167712779315</v>
      </c>
      <c r="G73"/>
      <c r="H73" s="333">
        <f>H52+H71</f>
        <v>492130.01255335176</v>
      </c>
      <c r="I73"/>
      <c r="J73"/>
      <c r="K73"/>
    </row>
    <row r="74" spans="1:11" ht="13.5" thickTop="1">
      <c r="A74"/>
      <c r="B74"/>
      <c r="C74"/>
      <c r="D74"/>
      <c r="E74"/>
      <c r="F74"/>
      <c r="G74"/>
      <c r="H74"/>
      <c r="I74"/>
      <c r="J74"/>
      <c r="K74"/>
    </row>
    <row r="75" spans="1:11">
      <c r="A75"/>
      <c r="B75"/>
      <c r="C75"/>
      <c r="D75"/>
      <c r="E75"/>
      <c r="F75"/>
      <c r="G75"/>
      <c r="H75"/>
      <c r="I75"/>
      <c r="J75"/>
      <c r="K75"/>
    </row>
    <row r="76" spans="1:11">
      <c r="A76"/>
      <c r="B76"/>
      <c r="C76"/>
      <c r="D76"/>
      <c r="E76"/>
      <c r="F76"/>
      <c r="G76"/>
      <c r="H76"/>
      <c r="I76"/>
      <c r="J76"/>
      <c r="K76"/>
    </row>
    <row r="77" spans="1:11">
      <c r="A77"/>
      <c r="B77"/>
      <c r="C77"/>
      <c r="D77"/>
      <c r="E77"/>
      <c r="F77"/>
      <c r="G77"/>
      <c r="H77"/>
      <c r="I77"/>
      <c r="J77"/>
      <c r="K77"/>
    </row>
    <row r="78" spans="1:11">
      <c r="A78"/>
      <c r="B78"/>
      <c r="C78"/>
      <c r="D78"/>
      <c r="E78"/>
      <c r="F78"/>
      <c r="G78"/>
      <c r="H78"/>
      <c r="I78"/>
      <c r="J78"/>
      <c r="K78"/>
    </row>
    <row r="79" spans="1:11">
      <c r="A79"/>
      <c r="B79"/>
      <c r="C79"/>
      <c r="D79"/>
      <c r="E79"/>
      <c r="F79"/>
      <c r="G79"/>
      <c r="H79"/>
      <c r="I79"/>
      <c r="J79"/>
      <c r="K79"/>
    </row>
    <row r="80" spans="1:11">
      <c r="A80"/>
      <c r="B80"/>
      <c r="C80"/>
      <c r="D80"/>
      <c r="E80"/>
      <c r="F80"/>
      <c r="G80"/>
      <c r="H80"/>
      <c r="I80"/>
      <c r="J80"/>
      <c r="K80"/>
    </row>
    <row r="81" spans="1:11">
      <c r="A81"/>
      <c r="B81"/>
      <c r="C81"/>
      <c r="D81"/>
      <c r="E81"/>
      <c r="F81"/>
      <c r="G81"/>
      <c r="H81"/>
      <c r="I81"/>
      <c r="J81"/>
      <c r="K81"/>
    </row>
    <row r="82" spans="1:11">
      <c r="A82"/>
      <c r="B82"/>
      <c r="C82"/>
      <c r="D82"/>
      <c r="E82"/>
      <c r="F82"/>
      <c r="G82"/>
      <c r="H82"/>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s="85"/>
      <c r="B93" s="85"/>
      <c r="C93" s="85"/>
      <c r="D93" s="85"/>
      <c r="E93" s="85"/>
      <c r="F93" s="85"/>
      <c r="G93" s="85"/>
      <c r="H93" s="85"/>
      <c r="I93" s="85"/>
      <c r="J93" s="85"/>
      <c r="K93" s="85"/>
    </row>
  </sheetData>
  <phoneticPr fontId="0" type="noConversion"/>
  <pageMargins left="0.48" right="0.22" top="0.28000000000000003" bottom="0.25" header="0.25" footer="0.22"/>
  <pageSetup scale="7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C19"/>
  <sheetViews>
    <sheetView tabSelected="1" topLeftCell="D1" workbookViewId="0">
      <pane ySplit="1" topLeftCell="A2" activePane="bottomLeft" state="frozen"/>
      <selection pane="bottomLeft" activeCell="N18" sqref="N18"/>
    </sheetView>
  </sheetViews>
  <sheetFormatPr defaultRowHeight="12.75"/>
  <cols>
    <col min="1" max="1" width="18.5" customWidth="1"/>
    <col min="2" max="2" width="12.83203125" bestFit="1" customWidth="1"/>
    <col min="8" max="8" width="10.5" style="337" bestFit="1" customWidth="1"/>
    <col min="9" max="9" width="10" style="337" bestFit="1" customWidth="1"/>
    <col min="10" max="10" width="11.1640625" style="337" bestFit="1" customWidth="1"/>
    <col min="11" max="11" width="8.83203125" style="337" bestFit="1" customWidth="1"/>
    <col min="12" max="13" width="11.1640625" style="337" bestFit="1" customWidth="1"/>
    <col min="14" max="14" width="10" style="337" bestFit="1" customWidth="1"/>
    <col min="15" max="15" width="12.83203125" style="337" bestFit="1" customWidth="1"/>
    <col min="16" max="16" width="19.6640625" customWidth="1"/>
    <col min="17" max="17" width="10" bestFit="1" customWidth="1"/>
    <col min="24" max="24" width="10.1640625" customWidth="1"/>
    <col min="27" max="27" width="10.83203125" customWidth="1"/>
    <col min="28" max="29" width="11.83203125" customWidth="1"/>
  </cols>
  <sheetData>
    <row r="1" spans="1:29" s="335" customFormat="1" ht="76.5">
      <c r="A1" s="335" t="s">
        <v>313</v>
      </c>
      <c r="B1" s="335" t="s">
        <v>314</v>
      </c>
      <c r="C1" s="335" t="s">
        <v>315</v>
      </c>
      <c r="D1" s="335" t="s">
        <v>316</v>
      </c>
      <c r="E1" s="335" t="s">
        <v>317</v>
      </c>
      <c r="F1" s="335" t="s">
        <v>318</v>
      </c>
      <c r="G1" s="335" t="s">
        <v>319</v>
      </c>
      <c r="H1" s="336" t="s">
        <v>320</v>
      </c>
      <c r="I1" s="336" t="s">
        <v>321</v>
      </c>
      <c r="J1" s="336" t="s">
        <v>322</v>
      </c>
      <c r="K1" s="336" t="s">
        <v>323</v>
      </c>
      <c r="L1" s="336" t="s">
        <v>324</v>
      </c>
      <c r="M1" s="336" t="s">
        <v>325</v>
      </c>
      <c r="N1" s="336" t="s">
        <v>326</v>
      </c>
      <c r="O1" s="336" t="s">
        <v>327</v>
      </c>
      <c r="P1" s="335" t="s">
        <v>328</v>
      </c>
      <c r="Q1" s="340" t="s">
        <v>330</v>
      </c>
      <c r="R1" s="340" t="s">
        <v>331</v>
      </c>
      <c r="S1" s="340" t="s">
        <v>332</v>
      </c>
      <c r="T1" s="340" t="s">
        <v>333</v>
      </c>
      <c r="U1" s="340" t="s">
        <v>334</v>
      </c>
      <c r="V1" s="340" t="s">
        <v>335</v>
      </c>
      <c r="W1" s="340" t="s">
        <v>338</v>
      </c>
      <c r="X1" s="340" t="s">
        <v>339</v>
      </c>
      <c r="Y1" s="340" t="s">
        <v>336</v>
      </c>
      <c r="Z1" s="340" t="s">
        <v>337</v>
      </c>
      <c r="AA1" s="340" t="s">
        <v>340</v>
      </c>
      <c r="AB1" s="340" t="s">
        <v>341</v>
      </c>
      <c r="AC1" s="340" t="s">
        <v>342</v>
      </c>
    </row>
    <row r="2" spans="1:29">
      <c r="B2" t="s">
        <v>357</v>
      </c>
      <c r="G2" t="s">
        <v>354</v>
      </c>
      <c r="H2" s="337">
        <v>50000</v>
      </c>
      <c r="I2" s="337">
        <v>10000</v>
      </c>
      <c r="J2" s="337">
        <f>J8</f>
        <v>778087.40625</v>
      </c>
      <c r="K2" s="337">
        <f>K8</f>
        <v>0</v>
      </c>
      <c r="L2" s="337">
        <f>L8</f>
        <v>306221.44112478034</v>
      </c>
      <c r="M2" s="337">
        <f>M8</f>
        <v>864000</v>
      </c>
      <c r="N2" s="337">
        <f>N8</f>
        <v>28760</v>
      </c>
      <c r="O2" s="337">
        <f t="shared" ref="O2:O8" si="0">SUM(H2:N2)</f>
        <v>2037068.8473747803</v>
      </c>
      <c r="Q2" s="341">
        <v>1</v>
      </c>
      <c r="R2" s="341"/>
      <c r="S2" s="341"/>
      <c r="T2" s="341"/>
      <c r="U2" s="341"/>
      <c r="V2" s="341"/>
      <c r="W2" s="341"/>
      <c r="X2" s="341"/>
      <c r="Y2" s="341"/>
      <c r="Z2" s="341"/>
      <c r="AA2" s="341"/>
      <c r="AB2" s="341"/>
      <c r="AC2" s="341">
        <f t="shared" ref="AC2:AC7" si="1">SUM(Q2:AB2)</f>
        <v>1</v>
      </c>
    </row>
    <row r="3" spans="1:29">
      <c r="H3" s="337">
        <v>0</v>
      </c>
      <c r="I3" s="337">
        <v>0</v>
      </c>
      <c r="J3" s="337">
        <v>0</v>
      </c>
      <c r="K3" s="337">
        <v>0</v>
      </c>
      <c r="L3" s="337">
        <v>0</v>
      </c>
      <c r="M3" s="337">
        <v>0</v>
      </c>
      <c r="N3" s="337">
        <v>0</v>
      </c>
      <c r="O3" s="337">
        <f t="shared" si="0"/>
        <v>0</v>
      </c>
      <c r="Q3" s="341"/>
      <c r="R3" s="341"/>
      <c r="S3" s="341"/>
      <c r="T3" s="341"/>
      <c r="U3" s="341"/>
      <c r="V3" s="341"/>
      <c r="W3" s="341"/>
      <c r="X3" s="341"/>
      <c r="Y3" s="341"/>
      <c r="Z3" s="341"/>
      <c r="AA3" s="341"/>
      <c r="AB3" s="341"/>
      <c r="AC3" s="341">
        <f t="shared" si="1"/>
        <v>0</v>
      </c>
    </row>
    <row r="4" spans="1:29">
      <c r="H4" s="337">
        <v>0</v>
      </c>
      <c r="I4" s="337">
        <v>0</v>
      </c>
      <c r="J4" s="337">
        <v>0</v>
      </c>
      <c r="K4" s="337">
        <v>0</v>
      </c>
      <c r="L4" s="337">
        <v>0</v>
      </c>
      <c r="M4" s="337">
        <v>0</v>
      </c>
      <c r="N4" s="337">
        <v>0</v>
      </c>
      <c r="O4" s="337">
        <f t="shared" si="0"/>
        <v>0</v>
      </c>
      <c r="Q4" s="341"/>
      <c r="R4" s="341"/>
      <c r="S4" s="341"/>
      <c r="T4" s="341"/>
      <c r="U4" s="341"/>
      <c r="V4" s="341"/>
      <c r="W4" s="341"/>
      <c r="X4" s="341"/>
      <c r="Y4" s="341"/>
      <c r="Z4" s="341"/>
      <c r="AA4" s="341"/>
      <c r="AB4" s="341"/>
      <c r="AC4" s="341">
        <f t="shared" si="1"/>
        <v>0</v>
      </c>
    </row>
    <row r="5" spans="1:29">
      <c r="H5" s="337">
        <v>0</v>
      </c>
      <c r="I5" s="337">
        <v>0</v>
      </c>
      <c r="J5" s="337">
        <v>0</v>
      </c>
      <c r="K5" s="337">
        <v>0</v>
      </c>
      <c r="L5" s="337">
        <v>0</v>
      </c>
      <c r="M5" s="337">
        <v>0</v>
      </c>
      <c r="N5" s="337">
        <v>0</v>
      </c>
      <c r="O5" s="337">
        <f t="shared" si="0"/>
        <v>0</v>
      </c>
      <c r="Q5" s="341"/>
      <c r="R5" s="341"/>
      <c r="S5" s="341"/>
      <c r="T5" s="341"/>
      <c r="U5" s="341"/>
      <c r="V5" s="341"/>
      <c r="W5" s="341"/>
      <c r="X5" s="341"/>
      <c r="Y5" s="341"/>
      <c r="Z5" s="341"/>
      <c r="AA5" s="341"/>
      <c r="AB5" s="341"/>
      <c r="AC5" s="341">
        <f t="shared" si="1"/>
        <v>0</v>
      </c>
    </row>
    <row r="6" spans="1:29">
      <c r="H6" s="337">
        <v>0</v>
      </c>
      <c r="I6" s="337">
        <v>0</v>
      </c>
      <c r="J6" s="337">
        <v>0</v>
      </c>
      <c r="K6" s="337">
        <v>0</v>
      </c>
      <c r="L6" s="337">
        <v>0</v>
      </c>
      <c r="M6" s="337">
        <v>0</v>
      </c>
      <c r="N6" s="337">
        <v>0</v>
      </c>
      <c r="O6" s="337">
        <f t="shared" si="0"/>
        <v>0</v>
      </c>
      <c r="Q6" s="341"/>
      <c r="R6" s="341"/>
      <c r="S6" s="341"/>
      <c r="T6" s="341"/>
      <c r="U6" s="341"/>
      <c r="V6" s="341"/>
      <c r="W6" s="341"/>
      <c r="X6" s="341"/>
      <c r="Y6" s="341"/>
      <c r="Z6" s="341"/>
      <c r="AA6" s="341"/>
      <c r="AB6" s="341"/>
      <c r="AC6" s="341">
        <f t="shared" si="1"/>
        <v>0</v>
      </c>
    </row>
    <row r="7" spans="1:29">
      <c r="H7" s="337">
        <v>0</v>
      </c>
      <c r="I7" s="337">
        <v>0</v>
      </c>
      <c r="J7" s="337">
        <v>0</v>
      </c>
      <c r="K7" s="337">
        <v>0</v>
      </c>
      <c r="L7" s="337">
        <v>0</v>
      </c>
      <c r="M7" s="337">
        <v>0</v>
      </c>
      <c r="N7" s="337">
        <v>0</v>
      </c>
      <c r="O7" s="337">
        <f t="shared" si="0"/>
        <v>0</v>
      </c>
      <c r="Q7" s="341"/>
      <c r="R7" s="341"/>
      <c r="S7" s="341"/>
      <c r="T7" s="341"/>
      <c r="U7" s="341"/>
      <c r="V7" s="341"/>
      <c r="W7" s="341"/>
      <c r="X7" s="341"/>
      <c r="Y7" s="341"/>
      <c r="Z7" s="341"/>
      <c r="AA7" s="341"/>
      <c r="AB7" s="341"/>
      <c r="AC7" s="341">
        <f t="shared" si="1"/>
        <v>0</v>
      </c>
    </row>
    <row r="8" spans="1:29" s="338" customFormat="1" ht="13.5" thickBot="1">
      <c r="A8" s="338" t="s">
        <v>329</v>
      </c>
      <c r="H8" s="339">
        <f>SUM(H2:H7)</f>
        <v>50000</v>
      </c>
      <c r="I8" s="339">
        <f>SUM(I2:I7)</f>
        <v>10000</v>
      </c>
      <c r="J8" s="339">
        <f>'Detail Expenses'!P32+'Detail Expenses'!P35+'Detail Expenses'!P63</f>
        <v>778087.40625</v>
      </c>
      <c r="K8" s="339">
        <f>'Detail Expenses'!P46</f>
        <v>0</v>
      </c>
      <c r="L8" s="339">
        <f>'Detail Expenses'!P95</f>
        <v>306221.44112478034</v>
      </c>
      <c r="M8" s="339">
        <f>'Detail Expenses'!P47+'Detail Expenses'!P48</f>
        <v>864000</v>
      </c>
      <c r="N8" s="339">
        <f>'Detail Expenses'!P98-'Detail Expenses'!P32-'Detail Expenses'!P35-'Detail Expenses'!P63-'Detail Expenses'!P46-'Detail Expenses'!P96-'Detail Expenses'!P47-'Detail Expenses'!P48-H8-'Detail Expenses'!P48-I8</f>
        <v>28760</v>
      </c>
      <c r="O8" s="339">
        <f t="shared" si="0"/>
        <v>2037068.8473747803</v>
      </c>
      <c r="P8" s="359" t="s">
        <v>358</v>
      </c>
      <c r="Q8" s="342">
        <f>SUM(Q2:Q7)</f>
        <v>1</v>
      </c>
      <c r="R8" s="342">
        <f t="shared" ref="R8:AC8" si="2">SUM(R2:R7)</f>
        <v>0</v>
      </c>
      <c r="S8" s="342">
        <f t="shared" si="2"/>
        <v>0</v>
      </c>
      <c r="T8" s="342">
        <f t="shared" si="2"/>
        <v>0</v>
      </c>
      <c r="U8" s="342">
        <f t="shared" si="2"/>
        <v>0</v>
      </c>
      <c r="V8" s="342">
        <f t="shared" si="2"/>
        <v>0</v>
      </c>
      <c r="W8" s="342">
        <f t="shared" si="2"/>
        <v>0</v>
      </c>
      <c r="X8" s="342">
        <f t="shared" si="2"/>
        <v>0</v>
      </c>
      <c r="Y8" s="342">
        <f t="shared" si="2"/>
        <v>0</v>
      </c>
      <c r="Z8" s="342">
        <f t="shared" si="2"/>
        <v>0</v>
      </c>
      <c r="AA8" s="342">
        <f t="shared" si="2"/>
        <v>0</v>
      </c>
      <c r="AB8" s="342">
        <f t="shared" si="2"/>
        <v>0</v>
      </c>
      <c r="AC8" s="342">
        <f t="shared" si="2"/>
        <v>1</v>
      </c>
    </row>
    <row r="9" spans="1:29" ht="14.25" thickTop="1" thickBot="1">
      <c r="H9" s="337">
        <f>SUM(H2:H7)</f>
        <v>50000</v>
      </c>
      <c r="I9" s="337">
        <f t="shared" ref="I9:O9" si="3">SUM(I2:I7)</f>
        <v>10000</v>
      </c>
      <c r="J9" s="337">
        <f t="shared" si="3"/>
        <v>778087.40625</v>
      </c>
      <c r="K9" s="337">
        <f t="shared" si="3"/>
        <v>0</v>
      </c>
      <c r="L9" s="337">
        <f t="shared" si="3"/>
        <v>306221.44112478034</v>
      </c>
      <c r="M9" s="337">
        <f t="shared" si="3"/>
        <v>864000</v>
      </c>
      <c r="N9" s="337">
        <f t="shared" si="3"/>
        <v>28760</v>
      </c>
      <c r="O9" s="337">
        <f t="shared" si="3"/>
        <v>2037068.8473747803</v>
      </c>
      <c r="P9" t="s">
        <v>359</v>
      </c>
    </row>
    <row r="10" spans="1:29">
      <c r="A10" s="343" t="s">
        <v>351</v>
      </c>
      <c r="B10" s="344"/>
      <c r="C10" s="344"/>
      <c r="D10" s="344"/>
      <c r="E10" s="344"/>
      <c r="F10" s="344"/>
      <c r="G10" s="345"/>
      <c r="H10" s="337">
        <f>H8-H9</f>
        <v>0</v>
      </c>
      <c r="I10" s="337">
        <f t="shared" ref="I10:O10" si="4">I8-I9</f>
        <v>0</v>
      </c>
      <c r="J10" s="337">
        <f t="shared" si="4"/>
        <v>0</v>
      </c>
      <c r="K10" s="337">
        <f t="shared" si="4"/>
        <v>0</v>
      </c>
      <c r="L10" s="337">
        <f t="shared" si="4"/>
        <v>0</v>
      </c>
      <c r="M10" s="337">
        <f t="shared" si="4"/>
        <v>0</v>
      </c>
      <c r="N10" s="337">
        <f t="shared" si="4"/>
        <v>0</v>
      </c>
      <c r="O10" s="337">
        <f t="shared" si="4"/>
        <v>0</v>
      </c>
      <c r="P10" t="s">
        <v>360</v>
      </c>
    </row>
    <row r="11" spans="1:29">
      <c r="A11" s="346" t="s">
        <v>350</v>
      </c>
      <c r="B11" s="347"/>
      <c r="C11" s="347"/>
      <c r="D11" s="347"/>
      <c r="E11" s="347"/>
      <c r="F11" s="347"/>
      <c r="G11" s="348"/>
    </row>
    <row r="12" spans="1:29">
      <c r="A12" s="346" t="s">
        <v>352</v>
      </c>
      <c r="B12" s="347"/>
      <c r="C12" s="347"/>
      <c r="D12" s="347"/>
      <c r="E12" s="347"/>
      <c r="F12" s="347"/>
      <c r="G12" s="348"/>
    </row>
    <row r="13" spans="1:29">
      <c r="A13" s="349" t="s">
        <v>344</v>
      </c>
      <c r="B13" s="350" t="s">
        <v>345</v>
      </c>
      <c r="C13" s="347"/>
      <c r="D13" s="347"/>
      <c r="E13" s="347"/>
      <c r="F13" s="347"/>
      <c r="G13" s="348"/>
    </row>
    <row r="14" spans="1:29">
      <c r="A14" s="351" t="s">
        <v>343</v>
      </c>
      <c r="B14" s="347">
        <v>52504500</v>
      </c>
      <c r="C14" s="347"/>
      <c r="D14" s="347"/>
      <c r="E14" s="347"/>
      <c r="F14" s="347"/>
      <c r="G14" s="348"/>
    </row>
    <row r="15" spans="1:29">
      <c r="A15" s="351" t="s">
        <v>346</v>
      </c>
      <c r="B15" s="347">
        <v>52504500</v>
      </c>
      <c r="C15" s="347"/>
      <c r="D15" s="347"/>
      <c r="E15" s="347"/>
      <c r="F15" s="347"/>
      <c r="G15" s="348"/>
    </row>
    <row r="16" spans="1:29">
      <c r="A16" s="351" t="s">
        <v>347</v>
      </c>
      <c r="B16" s="352" t="s">
        <v>20</v>
      </c>
      <c r="C16" s="347"/>
      <c r="D16" s="347"/>
      <c r="E16" s="347"/>
      <c r="F16" s="347"/>
      <c r="G16" s="348"/>
    </row>
    <row r="17" spans="1:7">
      <c r="A17" s="351" t="s">
        <v>348</v>
      </c>
      <c r="B17" s="347">
        <v>52507400</v>
      </c>
      <c r="C17" s="347"/>
      <c r="D17" s="347"/>
      <c r="E17" s="347"/>
      <c r="F17" s="347"/>
      <c r="G17" s="348"/>
    </row>
    <row r="18" spans="1:7">
      <c r="A18" s="351" t="s">
        <v>349</v>
      </c>
      <c r="B18" s="347">
        <v>54005000</v>
      </c>
      <c r="C18" s="347"/>
      <c r="D18" s="347"/>
      <c r="E18" s="347"/>
      <c r="F18" s="347"/>
      <c r="G18" s="348"/>
    </row>
    <row r="19" spans="1:7" ht="13.5" thickBot="1">
      <c r="A19" s="353"/>
      <c r="B19" s="354"/>
      <c r="C19" s="354"/>
      <c r="D19" s="354"/>
      <c r="E19" s="354"/>
      <c r="F19" s="354"/>
      <c r="G19" s="355"/>
    </row>
  </sheetData>
  <phoneticPr fontId="0" type="noConversion"/>
  <pageMargins left="0.75" right="0.75" top="1" bottom="1" header="0.5" footer="0.5"/>
  <pageSetup paperSize="5" scale="48" orientation="landscape" r:id="rId1"/>
  <headerFooter alignWithMargins="0">
    <oddHeader>&amp;CProject Assumption Worksheet</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CG101"/>
  <sheetViews>
    <sheetView zoomScale="75" zoomScaleNormal="80" workbookViewId="0">
      <pane xSplit="3" ySplit="11" topLeftCell="H87" activePane="bottomRight" state="frozen"/>
      <selection activeCell="G9" sqref="G9"/>
      <selection pane="topRight" activeCell="G9" sqref="G9"/>
      <selection pane="bottomLeft" activeCell="G9" sqref="G9"/>
      <selection pane="bottomRight" activeCell="D36" sqref="D36"/>
    </sheetView>
  </sheetViews>
  <sheetFormatPr defaultRowHeight="12.75"/>
  <cols>
    <col min="1" max="1" width="15" style="3" customWidth="1"/>
    <col min="2" max="2" width="42.33203125" style="3" customWidth="1"/>
    <col min="3" max="3" width="1.5" style="3" customWidth="1"/>
    <col min="4" max="16" width="14.83203125" style="283" customWidth="1"/>
    <col min="17" max="17" width="10.6640625" style="3" bestFit="1" customWidth="1"/>
    <col min="18" max="16384" width="9.33203125" style="3"/>
  </cols>
  <sheetData>
    <row r="1" spans="1:16" s="14" customFormat="1" ht="9.75" customHeight="1">
      <c r="B1" s="15"/>
      <c r="C1" s="15"/>
      <c r="D1" s="276"/>
      <c r="E1" s="277"/>
      <c r="F1" s="277"/>
      <c r="G1" s="277"/>
      <c r="H1" s="277"/>
      <c r="I1" s="277"/>
      <c r="J1" s="277"/>
      <c r="K1" s="277"/>
      <c r="L1" s="277"/>
      <c r="M1" s="277"/>
      <c r="N1" s="277"/>
      <c r="O1" s="277"/>
      <c r="P1" s="277"/>
    </row>
    <row r="2" spans="1:16" s="19" customFormat="1" ht="27" customHeight="1">
      <c r="A2" s="16" t="s">
        <v>79</v>
      </c>
      <c r="B2" s="16"/>
      <c r="C2" s="16"/>
      <c r="D2" s="278"/>
      <c r="E2" s="279"/>
      <c r="F2" s="279"/>
      <c r="G2" s="279"/>
      <c r="H2" s="280"/>
      <c r="I2" s="281"/>
      <c r="J2" s="281"/>
      <c r="K2" s="281"/>
      <c r="L2" s="281"/>
      <c r="M2" s="281"/>
      <c r="N2" s="281"/>
      <c r="O2" s="281"/>
      <c r="P2" s="281"/>
    </row>
    <row r="3" spans="1:16" s="19" customFormat="1" ht="27" customHeight="1">
      <c r="A3" s="72" t="s">
        <v>131</v>
      </c>
      <c r="B3" s="16"/>
      <c r="C3" s="16"/>
      <c r="D3" s="278"/>
      <c r="E3" s="279"/>
      <c r="F3" s="279"/>
      <c r="G3" s="279"/>
      <c r="H3" s="280"/>
      <c r="I3" s="281"/>
      <c r="J3" s="281"/>
      <c r="K3" s="281"/>
      <c r="L3" s="281"/>
      <c r="M3" s="281"/>
      <c r="N3" s="281"/>
      <c r="O3" s="281"/>
      <c r="P3" s="282" t="s">
        <v>152</v>
      </c>
    </row>
    <row r="4" spans="1:16" s="49" customFormat="1" ht="13.5" customHeight="1">
      <c r="A4" s="54" t="s">
        <v>280</v>
      </c>
      <c r="C4" s="50"/>
      <c r="D4" s="283"/>
      <c r="E4" s="283"/>
      <c r="F4" s="283"/>
      <c r="G4" s="284"/>
      <c r="H4" s="284"/>
      <c r="I4" s="285"/>
      <c r="J4" s="283"/>
      <c r="K4" s="283"/>
      <c r="L4" s="283"/>
      <c r="M4" s="283"/>
      <c r="N4" s="283"/>
      <c r="O4" s="283"/>
      <c r="P4" s="283"/>
    </row>
    <row r="5" spans="1:16" s="49" customFormat="1" ht="14.25" customHeight="1">
      <c r="B5" s="50"/>
      <c r="D5" s="286"/>
      <c r="E5" s="283"/>
      <c r="F5" s="283"/>
      <c r="G5" s="283"/>
      <c r="H5" s="283"/>
      <c r="I5" s="283"/>
      <c r="J5" s="283"/>
      <c r="K5" s="283"/>
      <c r="L5" s="283"/>
      <c r="M5" s="283"/>
      <c r="N5" s="283"/>
      <c r="O5" s="283"/>
      <c r="P5" s="283"/>
    </row>
    <row r="6" spans="1:16" s="49" customFormat="1" ht="14.25" customHeight="1" thickBot="1">
      <c r="B6" s="50" t="s">
        <v>154</v>
      </c>
      <c r="D6" s="287"/>
      <c r="E6" s="283"/>
      <c r="F6" s="283"/>
      <c r="G6" s="283"/>
      <c r="H6" s="283"/>
      <c r="I6" s="283"/>
      <c r="J6" s="283"/>
      <c r="K6" s="283"/>
      <c r="L6" s="283"/>
      <c r="M6" s="283"/>
      <c r="N6" s="283"/>
      <c r="O6" s="283"/>
      <c r="P6" s="283"/>
    </row>
    <row r="7" spans="1:16" s="49" customFormat="1" ht="14.25" customHeight="1" thickBot="1">
      <c r="B7" s="50" t="s">
        <v>155</v>
      </c>
      <c r="D7" s="287"/>
      <c r="E7" s="283"/>
      <c r="F7" s="283"/>
      <c r="G7" s="283"/>
      <c r="H7" s="284"/>
      <c r="I7" s="283"/>
      <c r="J7" s="283"/>
      <c r="K7" s="283"/>
      <c r="L7" s="283"/>
      <c r="M7" s="283"/>
      <c r="N7" s="288"/>
      <c r="O7" s="286"/>
      <c r="P7" s="283"/>
    </row>
    <row r="8" spans="1:16" s="49" customFormat="1">
      <c r="C8" s="50"/>
      <c r="D8" s="283"/>
      <c r="E8" s="283"/>
      <c r="F8" s="283"/>
      <c r="G8" s="283"/>
      <c r="H8" s="284"/>
      <c r="I8" s="283"/>
      <c r="J8" s="283"/>
      <c r="K8" s="283"/>
      <c r="L8" s="283"/>
      <c r="M8" s="283"/>
      <c r="N8" s="289"/>
      <c r="O8" s="283"/>
      <c r="P8" s="283"/>
    </row>
    <row r="9" spans="1:16" s="49" customFormat="1">
      <c r="C9" s="50"/>
      <c r="D9" s="283"/>
      <c r="E9" s="283"/>
      <c r="F9" s="283"/>
      <c r="G9" s="283"/>
      <c r="H9" s="284"/>
      <c r="I9" s="283"/>
      <c r="J9" s="283"/>
      <c r="K9" s="283"/>
      <c r="L9" s="283"/>
      <c r="M9" s="283"/>
      <c r="N9" s="289"/>
      <c r="O9" s="283"/>
      <c r="P9" s="283"/>
    </row>
    <row r="10" spans="1:16" s="70" customFormat="1" ht="15.75">
      <c r="A10" s="264" t="s">
        <v>130</v>
      </c>
      <c r="B10" s="265"/>
      <c r="C10" s="265"/>
      <c r="D10" s="326">
        <v>37258</v>
      </c>
      <c r="E10" s="326">
        <v>37289</v>
      </c>
      <c r="F10" s="326">
        <v>37317</v>
      </c>
      <c r="G10" s="326">
        <v>37348</v>
      </c>
      <c r="H10" s="326">
        <v>37378</v>
      </c>
      <c r="I10" s="326">
        <v>37409</v>
      </c>
      <c r="J10" s="326">
        <v>37439</v>
      </c>
      <c r="K10" s="326">
        <v>37470</v>
      </c>
      <c r="L10" s="326">
        <v>37501</v>
      </c>
      <c r="M10" s="326">
        <v>37531</v>
      </c>
      <c r="N10" s="326">
        <v>37562</v>
      </c>
      <c r="O10" s="326">
        <v>37592</v>
      </c>
      <c r="P10" s="290" t="s">
        <v>128</v>
      </c>
    </row>
    <row r="11" spans="1:16" s="54" customFormat="1" ht="15.75" hidden="1">
      <c r="A11" s="55" t="s">
        <v>54</v>
      </c>
      <c r="B11" s="56"/>
      <c r="C11" s="57">
        <v>36892</v>
      </c>
      <c r="D11" s="291">
        <v>36892</v>
      </c>
      <c r="E11" s="291">
        <v>36923</v>
      </c>
      <c r="F11" s="291">
        <v>36951</v>
      </c>
      <c r="G11" s="291">
        <v>36982</v>
      </c>
      <c r="H11" s="291">
        <v>37012</v>
      </c>
      <c r="I11" s="291">
        <v>37043</v>
      </c>
      <c r="J11" s="291">
        <v>37073</v>
      </c>
      <c r="K11" s="291">
        <v>37104</v>
      </c>
      <c r="L11" s="291">
        <v>37135</v>
      </c>
      <c r="M11" s="291">
        <v>37165</v>
      </c>
      <c r="N11" s="291">
        <v>37196</v>
      </c>
      <c r="O11" s="291">
        <v>37226</v>
      </c>
      <c r="P11" s="292" t="s">
        <v>70</v>
      </c>
    </row>
    <row r="12" spans="1:16" s="58" customFormat="1" ht="15.75" hidden="1">
      <c r="A12" s="36" t="s">
        <v>55</v>
      </c>
      <c r="B12" s="37"/>
      <c r="C12" s="38">
        <v>1</v>
      </c>
      <c r="D12" s="293"/>
      <c r="E12" s="293"/>
      <c r="F12" s="293"/>
      <c r="G12" s="293"/>
      <c r="H12" s="293"/>
      <c r="I12" s="293"/>
      <c r="J12" s="293"/>
      <c r="K12" s="293"/>
      <c r="L12" s="293"/>
      <c r="M12" s="293"/>
      <c r="N12" s="293"/>
      <c r="O12" s="293"/>
      <c r="P12" s="294"/>
    </row>
    <row r="13" spans="1:16" s="58" customFormat="1" ht="15.75" hidden="1">
      <c r="A13" s="30" t="s">
        <v>56</v>
      </c>
      <c r="B13" s="34"/>
      <c r="C13" s="31">
        <v>1</v>
      </c>
      <c r="D13" s="293"/>
      <c r="E13" s="293"/>
      <c r="F13" s="293"/>
      <c r="G13" s="293"/>
      <c r="H13" s="293"/>
      <c r="I13" s="293"/>
      <c r="J13" s="293"/>
      <c r="K13" s="293"/>
      <c r="L13" s="293"/>
      <c r="M13" s="293"/>
      <c r="N13" s="293"/>
      <c r="O13" s="293"/>
      <c r="P13" s="294"/>
    </row>
    <row r="14" spans="1:16" s="58" customFormat="1" ht="15.75" hidden="1">
      <c r="A14" s="30" t="s">
        <v>57</v>
      </c>
      <c r="B14" s="34"/>
      <c r="C14" s="31">
        <v>1</v>
      </c>
      <c r="D14" s="293"/>
      <c r="E14" s="293"/>
      <c r="F14" s="293"/>
      <c r="G14" s="293"/>
      <c r="H14" s="293"/>
      <c r="I14" s="293"/>
      <c r="J14" s="293"/>
      <c r="K14" s="293"/>
      <c r="L14" s="293"/>
      <c r="M14" s="293"/>
      <c r="N14" s="293"/>
      <c r="O14" s="293"/>
      <c r="P14" s="294"/>
    </row>
    <row r="15" spans="1:16" s="58" customFormat="1" ht="15.75" hidden="1">
      <c r="A15" s="30" t="s">
        <v>58</v>
      </c>
      <c r="B15" s="34"/>
      <c r="C15" s="33">
        <f>SUM(C13:C14)</f>
        <v>2</v>
      </c>
      <c r="D15" s="293"/>
      <c r="E15" s="293"/>
      <c r="F15" s="293"/>
      <c r="G15" s="293"/>
      <c r="H15" s="293"/>
      <c r="I15" s="293"/>
      <c r="J15" s="293"/>
      <c r="K15" s="293"/>
      <c r="L15" s="293"/>
      <c r="M15" s="293"/>
      <c r="N15" s="293"/>
      <c r="O15" s="293"/>
      <c r="P15" s="294"/>
    </row>
    <row r="16" spans="1:16" s="58" customFormat="1" ht="15.75" hidden="1">
      <c r="A16" s="30" t="s">
        <v>59</v>
      </c>
      <c r="B16" s="34"/>
      <c r="C16" s="31">
        <v>1</v>
      </c>
      <c r="D16" s="293"/>
      <c r="E16" s="293"/>
      <c r="F16" s="293"/>
      <c r="G16" s="293"/>
      <c r="H16" s="293"/>
      <c r="I16" s="293"/>
      <c r="J16" s="293"/>
      <c r="K16" s="293"/>
      <c r="L16" s="293"/>
      <c r="M16" s="293"/>
      <c r="N16" s="293"/>
      <c r="O16" s="293"/>
      <c r="P16" s="294"/>
    </row>
    <row r="17" spans="1:16" s="58" customFormat="1" ht="15.75" hidden="1">
      <c r="A17" s="30" t="s">
        <v>60</v>
      </c>
      <c r="B17" s="34"/>
      <c r="C17" s="31">
        <v>1</v>
      </c>
      <c r="D17" s="293"/>
      <c r="E17" s="293"/>
      <c r="F17" s="293"/>
      <c r="G17" s="293"/>
      <c r="H17" s="293"/>
      <c r="I17" s="293"/>
      <c r="J17" s="293"/>
      <c r="K17" s="293"/>
      <c r="L17" s="293"/>
      <c r="M17" s="293"/>
      <c r="N17" s="293"/>
      <c r="O17" s="293"/>
      <c r="P17" s="294"/>
    </row>
    <row r="18" spans="1:16" s="58" customFormat="1" ht="15.75" hidden="1">
      <c r="A18" s="30" t="s">
        <v>61</v>
      </c>
      <c r="B18" s="34"/>
      <c r="C18" s="31">
        <v>1</v>
      </c>
      <c r="D18" s="293"/>
      <c r="E18" s="293"/>
      <c r="F18" s="293"/>
      <c r="G18" s="293"/>
      <c r="H18" s="293"/>
      <c r="I18" s="293"/>
      <c r="J18" s="293"/>
      <c r="K18" s="293"/>
      <c r="L18" s="293"/>
      <c r="M18" s="293"/>
      <c r="N18" s="293"/>
      <c r="O18" s="293"/>
      <c r="P18" s="294"/>
    </row>
    <row r="19" spans="1:16" s="58" customFormat="1" ht="15.75" hidden="1">
      <c r="A19" s="30" t="s">
        <v>62</v>
      </c>
      <c r="B19" s="34"/>
      <c r="C19" s="31">
        <v>1</v>
      </c>
      <c r="D19" s="293"/>
      <c r="E19" s="293"/>
      <c r="F19" s="293"/>
      <c r="G19" s="293"/>
      <c r="H19" s="293"/>
      <c r="I19" s="293"/>
      <c r="J19" s="293"/>
      <c r="K19" s="293"/>
      <c r="L19" s="293"/>
      <c r="M19" s="293"/>
      <c r="N19" s="293"/>
      <c r="O19" s="293"/>
      <c r="P19" s="294"/>
    </row>
    <row r="20" spans="1:16" s="58" customFormat="1" ht="15.75" hidden="1">
      <c r="A20" s="30" t="s">
        <v>63</v>
      </c>
      <c r="B20" s="34"/>
      <c r="C20" s="31">
        <v>1</v>
      </c>
      <c r="D20" s="293"/>
      <c r="E20" s="293"/>
      <c r="F20" s="293"/>
      <c r="G20" s="293"/>
      <c r="H20" s="293"/>
      <c r="I20" s="293"/>
      <c r="J20" s="293"/>
      <c r="K20" s="293"/>
      <c r="L20" s="293"/>
      <c r="M20" s="293"/>
      <c r="N20" s="293"/>
      <c r="O20" s="293"/>
      <c r="P20" s="294"/>
    </row>
    <row r="21" spans="1:16" s="58" customFormat="1" ht="15.75" hidden="1">
      <c r="A21" s="30" t="s">
        <v>64</v>
      </c>
      <c r="B21" s="34"/>
      <c r="C21" s="31">
        <v>1</v>
      </c>
      <c r="D21" s="293"/>
      <c r="E21" s="293"/>
      <c r="F21" s="293"/>
      <c r="G21" s="293"/>
      <c r="H21" s="293"/>
      <c r="I21" s="293"/>
      <c r="J21" s="293"/>
      <c r="K21" s="293"/>
      <c r="L21" s="293"/>
      <c r="M21" s="293"/>
      <c r="N21" s="293"/>
      <c r="O21" s="293"/>
      <c r="P21" s="294"/>
    </row>
    <row r="22" spans="1:16" s="58" customFormat="1" ht="15.75" hidden="1">
      <c r="A22" s="30" t="s">
        <v>65</v>
      </c>
      <c r="B22" s="34"/>
      <c r="C22" s="31">
        <v>1</v>
      </c>
      <c r="D22" s="293"/>
      <c r="E22" s="293"/>
      <c r="F22" s="293"/>
      <c r="G22" s="293"/>
      <c r="H22" s="293"/>
      <c r="I22" s="293"/>
      <c r="J22" s="293"/>
      <c r="K22" s="293"/>
      <c r="L22" s="293"/>
      <c r="M22" s="293"/>
      <c r="N22" s="293"/>
      <c r="O22" s="293"/>
      <c r="P22" s="294"/>
    </row>
    <row r="23" spans="1:16" s="58" customFormat="1" ht="15.75" hidden="1">
      <c r="A23" s="30" t="s">
        <v>66</v>
      </c>
      <c r="B23" s="34"/>
      <c r="C23" s="33" t="e">
        <f>#REF!+#REF!+#REF!+#REF!+#REF!+#REF!+#REF!+C12+C15+SUM(C16:C22)</f>
        <v>#REF!</v>
      </c>
      <c r="D23" s="293"/>
      <c r="E23" s="293"/>
      <c r="F23" s="293"/>
      <c r="G23" s="293"/>
      <c r="H23" s="293"/>
      <c r="I23" s="293"/>
      <c r="J23" s="293"/>
      <c r="K23" s="293"/>
      <c r="L23" s="293"/>
      <c r="M23" s="293"/>
      <c r="N23" s="293"/>
      <c r="O23" s="293"/>
      <c r="P23" s="294"/>
    </row>
    <row r="24" spans="1:16" s="58" customFormat="1" ht="15.75" hidden="1">
      <c r="A24" s="46" t="s">
        <v>67</v>
      </c>
      <c r="B24" s="35"/>
      <c r="C24" s="33" t="e">
        <f>SUM(#REF!)</f>
        <v>#REF!</v>
      </c>
      <c r="D24" s="293"/>
      <c r="E24" s="293"/>
      <c r="F24" s="293"/>
      <c r="G24" s="293"/>
      <c r="H24" s="293"/>
      <c r="I24" s="293"/>
      <c r="J24" s="293"/>
      <c r="K24" s="293"/>
      <c r="L24" s="293"/>
      <c r="M24" s="293"/>
      <c r="N24" s="293"/>
      <c r="O24" s="293"/>
      <c r="P24" s="294"/>
    </row>
    <row r="25" spans="1:16" s="58" customFormat="1" ht="15.75" hidden="1">
      <c r="A25" s="30" t="s">
        <v>68</v>
      </c>
      <c r="B25" s="34"/>
      <c r="C25" s="31">
        <v>1</v>
      </c>
      <c r="D25" s="293"/>
      <c r="E25" s="293"/>
      <c r="F25" s="293"/>
      <c r="G25" s="293"/>
      <c r="H25" s="293"/>
      <c r="I25" s="293"/>
      <c r="J25" s="293"/>
      <c r="K25" s="293"/>
      <c r="L25" s="293"/>
      <c r="M25" s="293"/>
      <c r="N25" s="293"/>
      <c r="O25" s="293"/>
      <c r="P25" s="294"/>
    </row>
    <row r="26" spans="1:16" s="58" customFormat="1" ht="15.75" hidden="1">
      <c r="A26" s="59" t="s">
        <v>69</v>
      </c>
      <c r="B26" s="60"/>
      <c r="C26" s="61" t="e">
        <f>C24+C23+C25</f>
        <v>#REF!</v>
      </c>
      <c r="D26" s="293"/>
      <c r="E26" s="293"/>
      <c r="F26" s="293"/>
      <c r="G26" s="293"/>
      <c r="H26" s="293"/>
      <c r="I26" s="293"/>
      <c r="J26" s="293"/>
      <c r="K26" s="293"/>
      <c r="L26" s="293"/>
      <c r="M26" s="293"/>
      <c r="N26" s="293"/>
      <c r="O26" s="293"/>
      <c r="P26" s="294"/>
    </row>
    <row r="27" spans="1:16" s="34" customFormat="1" ht="15.75" hidden="1">
      <c r="A27" s="46"/>
      <c r="B27" s="35"/>
      <c r="C27" s="33"/>
      <c r="D27" s="293"/>
      <c r="E27" s="293"/>
      <c r="F27" s="293"/>
      <c r="G27" s="293"/>
      <c r="H27" s="293"/>
      <c r="I27" s="293"/>
      <c r="J27" s="293"/>
      <c r="K27" s="293"/>
      <c r="L27" s="293"/>
      <c r="M27" s="293"/>
      <c r="N27" s="293"/>
      <c r="O27" s="293"/>
      <c r="P27" s="294"/>
    </row>
    <row r="28" spans="1:16" s="63" customFormat="1" ht="15.75">
      <c r="A28" s="62" t="s">
        <v>51</v>
      </c>
      <c r="B28" s="324"/>
      <c r="C28" s="325"/>
      <c r="D28" s="293"/>
      <c r="E28" s="293"/>
      <c r="F28" s="293"/>
      <c r="G28" s="293"/>
      <c r="H28" s="293"/>
      <c r="I28" s="293"/>
      <c r="J28" s="293"/>
      <c r="K28" s="293"/>
      <c r="L28" s="293"/>
      <c r="M28" s="293"/>
      <c r="N28" s="293"/>
      <c r="O28" s="293"/>
      <c r="P28" s="294"/>
    </row>
    <row r="29" spans="1:16" s="63" customFormat="1" ht="15.75">
      <c r="A29" s="266" t="s">
        <v>52</v>
      </c>
      <c r="B29" s="76" t="s">
        <v>0</v>
      </c>
      <c r="C29" s="249"/>
      <c r="D29" s="293"/>
      <c r="E29" s="293"/>
      <c r="F29" s="293"/>
      <c r="G29" s="293"/>
      <c r="H29" s="293"/>
      <c r="I29" s="293"/>
      <c r="J29" s="293"/>
      <c r="K29" s="293"/>
      <c r="L29" s="293"/>
      <c r="M29" s="293"/>
      <c r="N29" s="293"/>
      <c r="O29" s="293"/>
      <c r="P29" s="294"/>
    </row>
    <row r="30" spans="1:16" s="184" customFormat="1">
      <c r="A30" s="182" t="s">
        <v>20</v>
      </c>
      <c r="B30" s="183" t="s">
        <v>1</v>
      </c>
      <c r="C30" s="183"/>
      <c r="D30" s="295">
        <f>Headcount!C58</f>
        <v>50833.333333333336</v>
      </c>
      <c r="E30" s="295">
        <f>Headcount!D58</f>
        <v>54645.833333333336</v>
      </c>
      <c r="F30" s="295">
        <f>Headcount!E58</f>
        <v>54645.833333333336</v>
      </c>
      <c r="G30" s="295">
        <f>Headcount!F58</f>
        <v>54645.833333333336</v>
      </c>
      <c r="H30" s="295">
        <f>Headcount!G58</f>
        <v>54645.833333333336</v>
      </c>
      <c r="I30" s="295">
        <f>Headcount!H58</f>
        <v>54645.833333333336</v>
      </c>
      <c r="J30" s="295">
        <f>Headcount!I58</f>
        <v>54645.833333333336</v>
      </c>
      <c r="K30" s="295">
        <f>Headcount!J58</f>
        <v>54645.833333333336</v>
      </c>
      <c r="L30" s="295">
        <f>Headcount!K58</f>
        <v>54645.833333333336</v>
      </c>
      <c r="M30" s="295">
        <f>Headcount!L58</f>
        <v>54645.833333333336</v>
      </c>
      <c r="N30" s="295">
        <f>Headcount!M58</f>
        <v>54645.833333333336</v>
      </c>
      <c r="O30" s="295">
        <f>Headcount!N58</f>
        <v>54645.833333333336</v>
      </c>
      <c r="P30" s="296">
        <f>SUM(D30:O30)</f>
        <v>651937.5</v>
      </c>
    </row>
    <row r="31" spans="1:16">
      <c r="A31" s="39" t="s">
        <v>21</v>
      </c>
      <c r="B31" s="8" t="s">
        <v>2</v>
      </c>
      <c r="C31" s="8"/>
      <c r="D31" s="104">
        <v>0</v>
      </c>
      <c r="E31" s="104">
        <v>0</v>
      </c>
      <c r="F31" s="104">
        <v>0</v>
      </c>
      <c r="G31" s="104">
        <v>0</v>
      </c>
      <c r="H31" s="104">
        <v>0</v>
      </c>
      <c r="I31" s="104">
        <v>0</v>
      </c>
      <c r="J31" s="104">
        <v>0</v>
      </c>
      <c r="K31" s="104">
        <v>0</v>
      </c>
      <c r="L31" s="104">
        <v>0</v>
      </c>
      <c r="M31" s="104">
        <v>0</v>
      </c>
      <c r="N31" s="104">
        <v>0</v>
      </c>
      <c r="O31" s="104">
        <v>0</v>
      </c>
      <c r="P31" s="297">
        <f>SUM(D31:O31)</f>
        <v>0</v>
      </c>
    </row>
    <row r="32" spans="1:16" s="120" customFormat="1">
      <c r="A32" s="119"/>
      <c r="B32" s="40" t="s">
        <v>3</v>
      </c>
      <c r="C32" s="42"/>
      <c r="D32" s="298">
        <f>SUM(D30:D31)</f>
        <v>50833.333333333336</v>
      </c>
      <c r="E32" s="298">
        <f t="shared" ref="E32:P32" si="0">SUM(E30:E31)</f>
        <v>54645.833333333336</v>
      </c>
      <c r="F32" s="298">
        <f t="shared" si="0"/>
        <v>54645.833333333336</v>
      </c>
      <c r="G32" s="298">
        <f t="shared" si="0"/>
        <v>54645.833333333336</v>
      </c>
      <c r="H32" s="298">
        <f t="shared" si="0"/>
        <v>54645.833333333336</v>
      </c>
      <c r="I32" s="298">
        <f t="shared" si="0"/>
        <v>54645.833333333336</v>
      </c>
      <c r="J32" s="298">
        <f t="shared" si="0"/>
        <v>54645.833333333336</v>
      </c>
      <c r="K32" s="298">
        <f t="shared" si="0"/>
        <v>54645.833333333336</v>
      </c>
      <c r="L32" s="298">
        <f t="shared" si="0"/>
        <v>54645.833333333336</v>
      </c>
      <c r="M32" s="298">
        <f t="shared" si="0"/>
        <v>54645.833333333336</v>
      </c>
      <c r="N32" s="298">
        <f t="shared" si="0"/>
        <v>54645.833333333336</v>
      </c>
      <c r="O32" s="298">
        <f t="shared" si="0"/>
        <v>54645.833333333336</v>
      </c>
      <c r="P32" s="299">
        <f t="shared" si="0"/>
        <v>651937.5</v>
      </c>
    </row>
    <row r="33" spans="1:18">
      <c r="A33" s="39" t="s">
        <v>21</v>
      </c>
      <c r="B33" s="64" t="s">
        <v>4</v>
      </c>
      <c r="C33" s="8"/>
      <c r="D33" s="243">
        <f>D32*0.0935</f>
        <v>4752.916666666667</v>
      </c>
      <c r="E33" s="243">
        <f>E32*0.0935</f>
        <v>5109.385416666667</v>
      </c>
      <c r="F33" s="243">
        <f>F32*0.0935</f>
        <v>5109.385416666667</v>
      </c>
      <c r="G33" s="243">
        <f t="shared" ref="G33:O33" si="1">G32*0.0935</f>
        <v>5109.385416666667</v>
      </c>
      <c r="H33" s="243">
        <f t="shared" si="1"/>
        <v>5109.385416666667</v>
      </c>
      <c r="I33" s="243">
        <f t="shared" si="1"/>
        <v>5109.385416666667</v>
      </c>
      <c r="J33" s="243">
        <f t="shared" si="1"/>
        <v>5109.385416666667</v>
      </c>
      <c r="K33" s="243">
        <f t="shared" si="1"/>
        <v>5109.385416666667</v>
      </c>
      <c r="L33" s="243">
        <f t="shared" si="1"/>
        <v>5109.385416666667</v>
      </c>
      <c r="M33" s="243">
        <f t="shared" si="1"/>
        <v>5109.385416666667</v>
      </c>
      <c r="N33" s="243">
        <f t="shared" si="1"/>
        <v>5109.385416666667</v>
      </c>
      <c r="O33" s="243">
        <f t="shared" si="1"/>
        <v>5109.385416666667</v>
      </c>
      <c r="P33" s="300">
        <f>SUM(D33:O33)</f>
        <v>60956.156249999993</v>
      </c>
    </row>
    <row r="34" spans="1:18">
      <c r="A34" s="39" t="s">
        <v>22</v>
      </c>
      <c r="B34" s="8" t="s">
        <v>5</v>
      </c>
      <c r="C34" s="8"/>
      <c r="D34" s="104">
        <f>D32*0.1</f>
        <v>5083.3333333333339</v>
      </c>
      <c r="E34" s="104">
        <f>E32*0.1</f>
        <v>5464.5833333333339</v>
      </c>
      <c r="F34" s="104">
        <f>F32*0.1</f>
        <v>5464.5833333333339</v>
      </c>
      <c r="G34" s="104">
        <f t="shared" ref="G34:O34" si="2">G32*0.1</f>
        <v>5464.5833333333339</v>
      </c>
      <c r="H34" s="104">
        <f t="shared" si="2"/>
        <v>5464.5833333333339</v>
      </c>
      <c r="I34" s="104">
        <f t="shared" si="2"/>
        <v>5464.5833333333339</v>
      </c>
      <c r="J34" s="104">
        <f t="shared" si="2"/>
        <v>5464.5833333333339</v>
      </c>
      <c r="K34" s="104">
        <f t="shared" si="2"/>
        <v>5464.5833333333339</v>
      </c>
      <c r="L34" s="104">
        <f t="shared" si="2"/>
        <v>5464.5833333333339</v>
      </c>
      <c r="M34" s="104">
        <f t="shared" si="2"/>
        <v>5464.5833333333339</v>
      </c>
      <c r="N34" s="104">
        <f t="shared" si="2"/>
        <v>5464.5833333333339</v>
      </c>
      <c r="O34" s="104">
        <f t="shared" si="2"/>
        <v>5464.5833333333339</v>
      </c>
      <c r="P34" s="301">
        <f>SUM(D34:O34)</f>
        <v>65193.750000000022</v>
      </c>
    </row>
    <row r="35" spans="1:18" s="120" customFormat="1">
      <c r="A35" s="119"/>
      <c r="B35" s="27" t="s">
        <v>6</v>
      </c>
      <c r="C35" s="42"/>
      <c r="D35" s="302">
        <f>SUM(D33:D34)</f>
        <v>9836.25</v>
      </c>
      <c r="E35" s="302">
        <f t="shared" ref="E35:P35" si="3">SUM(E33:E34)</f>
        <v>10573.96875</v>
      </c>
      <c r="F35" s="302">
        <f t="shared" si="3"/>
        <v>10573.96875</v>
      </c>
      <c r="G35" s="302">
        <f t="shared" si="3"/>
        <v>10573.96875</v>
      </c>
      <c r="H35" s="302">
        <f t="shared" si="3"/>
        <v>10573.96875</v>
      </c>
      <c r="I35" s="302">
        <f t="shared" si="3"/>
        <v>10573.96875</v>
      </c>
      <c r="J35" s="302">
        <f t="shared" si="3"/>
        <v>10573.96875</v>
      </c>
      <c r="K35" s="302">
        <f t="shared" si="3"/>
        <v>10573.96875</v>
      </c>
      <c r="L35" s="302">
        <f t="shared" si="3"/>
        <v>10573.96875</v>
      </c>
      <c r="M35" s="302">
        <f t="shared" si="3"/>
        <v>10573.96875</v>
      </c>
      <c r="N35" s="302">
        <f t="shared" si="3"/>
        <v>10573.96875</v>
      </c>
      <c r="O35" s="302">
        <f t="shared" si="3"/>
        <v>10573.96875</v>
      </c>
      <c r="P35" s="303">
        <f t="shared" si="3"/>
        <v>126149.90625000001</v>
      </c>
      <c r="R35" s="121"/>
    </row>
    <row r="36" spans="1:18">
      <c r="A36" s="39" t="s">
        <v>80</v>
      </c>
      <c r="B36" s="64" t="s">
        <v>81</v>
      </c>
      <c r="C36" s="8"/>
      <c r="D36" s="286"/>
      <c r="E36" s="286">
        <f t="shared" ref="E36:O36" si="4">D36</f>
        <v>0</v>
      </c>
      <c r="F36" s="286">
        <f t="shared" si="4"/>
        <v>0</v>
      </c>
      <c r="G36" s="286">
        <f t="shared" si="4"/>
        <v>0</v>
      </c>
      <c r="H36" s="286">
        <f t="shared" si="4"/>
        <v>0</v>
      </c>
      <c r="I36" s="286">
        <f t="shared" si="4"/>
        <v>0</v>
      </c>
      <c r="J36" s="286">
        <f t="shared" si="4"/>
        <v>0</v>
      </c>
      <c r="K36" s="286">
        <f t="shared" si="4"/>
        <v>0</v>
      </c>
      <c r="L36" s="286">
        <f t="shared" si="4"/>
        <v>0</v>
      </c>
      <c r="M36" s="286">
        <f t="shared" si="4"/>
        <v>0</v>
      </c>
      <c r="N36" s="286">
        <f t="shared" si="4"/>
        <v>0</v>
      </c>
      <c r="O36" s="286">
        <f t="shared" si="4"/>
        <v>0</v>
      </c>
      <c r="P36" s="300">
        <f t="shared" ref="P36:P42" si="5">SUM(D36:O36)</f>
        <v>0</v>
      </c>
      <c r="R36" s="65"/>
    </row>
    <row r="37" spans="1:18">
      <c r="A37" s="66" t="s">
        <v>27</v>
      </c>
      <c r="B37" s="8" t="s">
        <v>9</v>
      </c>
      <c r="C37" s="8"/>
      <c r="D37" s="286"/>
      <c r="E37" s="286">
        <f t="shared" ref="E37:O37" si="6">D37</f>
        <v>0</v>
      </c>
      <c r="F37" s="286">
        <f t="shared" si="6"/>
        <v>0</v>
      </c>
      <c r="G37" s="286">
        <f t="shared" si="6"/>
        <v>0</v>
      </c>
      <c r="H37" s="286">
        <f t="shared" si="6"/>
        <v>0</v>
      </c>
      <c r="I37" s="286">
        <f t="shared" si="6"/>
        <v>0</v>
      </c>
      <c r="J37" s="286">
        <f t="shared" si="6"/>
        <v>0</v>
      </c>
      <c r="K37" s="286">
        <f t="shared" si="6"/>
        <v>0</v>
      </c>
      <c r="L37" s="286">
        <f t="shared" si="6"/>
        <v>0</v>
      </c>
      <c r="M37" s="286">
        <f t="shared" si="6"/>
        <v>0</v>
      </c>
      <c r="N37" s="286">
        <f t="shared" si="6"/>
        <v>0</v>
      </c>
      <c r="O37" s="286">
        <f t="shared" si="6"/>
        <v>0</v>
      </c>
      <c r="P37" s="300">
        <f t="shared" si="5"/>
        <v>0</v>
      </c>
    </row>
    <row r="38" spans="1:18">
      <c r="A38" s="39" t="s">
        <v>28</v>
      </c>
      <c r="B38" s="8" t="s">
        <v>10</v>
      </c>
      <c r="C38" s="8"/>
      <c r="D38" s="286">
        <f>Assumptions!H14/12</f>
        <v>0</v>
      </c>
      <c r="E38" s="286">
        <f t="shared" ref="E38:O38" si="7">D38</f>
        <v>0</v>
      </c>
      <c r="F38" s="286">
        <f t="shared" si="7"/>
        <v>0</v>
      </c>
      <c r="G38" s="286">
        <f t="shared" si="7"/>
        <v>0</v>
      </c>
      <c r="H38" s="286">
        <f t="shared" si="7"/>
        <v>0</v>
      </c>
      <c r="I38" s="286">
        <f t="shared" si="7"/>
        <v>0</v>
      </c>
      <c r="J38" s="286">
        <f t="shared" si="7"/>
        <v>0</v>
      </c>
      <c r="K38" s="286">
        <f t="shared" si="7"/>
        <v>0</v>
      </c>
      <c r="L38" s="286">
        <f t="shared" si="7"/>
        <v>0</v>
      </c>
      <c r="M38" s="286">
        <f t="shared" si="7"/>
        <v>0</v>
      </c>
      <c r="N38" s="286">
        <f t="shared" si="7"/>
        <v>0</v>
      </c>
      <c r="O38" s="286">
        <f t="shared" si="7"/>
        <v>0</v>
      </c>
      <c r="P38" s="300">
        <f t="shared" si="5"/>
        <v>0</v>
      </c>
    </row>
    <row r="39" spans="1:18">
      <c r="A39" s="39" t="s">
        <v>23</v>
      </c>
      <c r="B39" s="8" t="s">
        <v>8</v>
      </c>
      <c r="C39" s="8"/>
      <c r="D39" s="286">
        <f>Assumptions!H15/12</f>
        <v>166.66666666666666</v>
      </c>
      <c r="E39" s="286">
        <f t="shared" ref="E39:O39" si="8">D39</f>
        <v>166.66666666666666</v>
      </c>
      <c r="F39" s="286">
        <f t="shared" si="8"/>
        <v>166.66666666666666</v>
      </c>
      <c r="G39" s="286">
        <f t="shared" si="8"/>
        <v>166.66666666666666</v>
      </c>
      <c r="H39" s="286">
        <f t="shared" si="8"/>
        <v>166.66666666666666</v>
      </c>
      <c r="I39" s="286">
        <f t="shared" si="8"/>
        <v>166.66666666666666</v>
      </c>
      <c r="J39" s="286">
        <f t="shared" si="8"/>
        <v>166.66666666666666</v>
      </c>
      <c r="K39" s="286">
        <f t="shared" si="8"/>
        <v>166.66666666666666</v>
      </c>
      <c r="L39" s="286">
        <f t="shared" si="8"/>
        <v>166.66666666666666</v>
      </c>
      <c r="M39" s="286">
        <f t="shared" si="8"/>
        <v>166.66666666666666</v>
      </c>
      <c r="N39" s="286">
        <f t="shared" si="8"/>
        <v>166.66666666666666</v>
      </c>
      <c r="O39" s="286">
        <f t="shared" si="8"/>
        <v>166.66666666666666</v>
      </c>
      <c r="P39" s="300">
        <f t="shared" si="5"/>
        <v>2000.0000000000002</v>
      </c>
    </row>
    <row r="40" spans="1:18">
      <c r="A40" s="66" t="s">
        <v>36</v>
      </c>
      <c r="B40" s="8" t="s">
        <v>82</v>
      </c>
      <c r="C40" s="8"/>
      <c r="D40" s="286">
        <f>Assumptions!H16/12</f>
        <v>80</v>
      </c>
      <c r="E40" s="286">
        <f t="shared" ref="E40:O40" si="9">D40</f>
        <v>80</v>
      </c>
      <c r="F40" s="286">
        <f t="shared" si="9"/>
        <v>80</v>
      </c>
      <c r="G40" s="286">
        <f t="shared" si="9"/>
        <v>80</v>
      </c>
      <c r="H40" s="286">
        <f t="shared" si="9"/>
        <v>80</v>
      </c>
      <c r="I40" s="286">
        <f t="shared" si="9"/>
        <v>80</v>
      </c>
      <c r="J40" s="286">
        <f t="shared" si="9"/>
        <v>80</v>
      </c>
      <c r="K40" s="286">
        <f t="shared" si="9"/>
        <v>80</v>
      </c>
      <c r="L40" s="286">
        <f t="shared" si="9"/>
        <v>80</v>
      </c>
      <c r="M40" s="286">
        <f t="shared" si="9"/>
        <v>80</v>
      </c>
      <c r="N40" s="286">
        <f t="shared" si="9"/>
        <v>80</v>
      </c>
      <c r="O40" s="286">
        <f t="shared" si="9"/>
        <v>80</v>
      </c>
      <c r="P40" s="300">
        <f t="shared" si="5"/>
        <v>960</v>
      </c>
    </row>
    <row r="41" spans="1:18">
      <c r="A41" s="39" t="s">
        <v>24</v>
      </c>
      <c r="B41" s="8" t="s">
        <v>7</v>
      </c>
      <c r="C41" s="8"/>
      <c r="D41" s="286"/>
      <c r="E41" s="286">
        <f t="shared" ref="E41:O41" si="10">D41</f>
        <v>0</v>
      </c>
      <c r="F41" s="286">
        <f t="shared" si="10"/>
        <v>0</v>
      </c>
      <c r="G41" s="286">
        <f t="shared" si="10"/>
        <v>0</v>
      </c>
      <c r="H41" s="286">
        <f t="shared" si="10"/>
        <v>0</v>
      </c>
      <c r="I41" s="286">
        <f t="shared" si="10"/>
        <v>0</v>
      </c>
      <c r="J41" s="286">
        <f t="shared" si="10"/>
        <v>0</v>
      </c>
      <c r="K41" s="286">
        <f t="shared" si="10"/>
        <v>0</v>
      </c>
      <c r="L41" s="286">
        <f t="shared" si="10"/>
        <v>0</v>
      </c>
      <c r="M41" s="286">
        <f t="shared" si="10"/>
        <v>0</v>
      </c>
      <c r="N41" s="286">
        <f t="shared" si="10"/>
        <v>0</v>
      </c>
      <c r="O41" s="286">
        <f t="shared" si="10"/>
        <v>0</v>
      </c>
      <c r="P41" s="300">
        <f t="shared" si="5"/>
        <v>0</v>
      </c>
    </row>
    <row r="42" spans="1:18">
      <c r="A42" s="66" t="s">
        <v>26</v>
      </c>
      <c r="B42" s="8" t="s">
        <v>208</v>
      </c>
      <c r="C42" s="8"/>
      <c r="D42" s="286">
        <f>+Assumptions!H18/12</f>
        <v>1500</v>
      </c>
      <c r="E42" s="286">
        <f t="shared" ref="E42:O43" si="11">D42</f>
        <v>1500</v>
      </c>
      <c r="F42" s="286">
        <f t="shared" si="11"/>
        <v>1500</v>
      </c>
      <c r="G42" s="286">
        <f t="shared" si="11"/>
        <v>1500</v>
      </c>
      <c r="H42" s="286">
        <f t="shared" si="11"/>
        <v>1500</v>
      </c>
      <c r="I42" s="286">
        <f t="shared" si="11"/>
        <v>1500</v>
      </c>
      <c r="J42" s="286">
        <f t="shared" si="11"/>
        <v>1500</v>
      </c>
      <c r="K42" s="286">
        <f t="shared" si="11"/>
        <v>1500</v>
      </c>
      <c r="L42" s="286">
        <f t="shared" si="11"/>
        <v>1500</v>
      </c>
      <c r="M42" s="286">
        <f t="shared" si="11"/>
        <v>1500</v>
      </c>
      <c r="N42" s="286">
        <f t="shared" si="11"/>
        <v>1500</v>
      </c>
      <c r="O42" s="286">
        <f t="shared" si="11"/>
        <v>1500</v>
      </c>
      <c r="P42" s="300">
        <f t="shared" si="5"/>
        <v>18000</v>
      </c>
    </row>
    <row r="43" spans="1:18">
      <c r="A43" s="66" t="s">
        <v>206</v>
      </c>
      <c r="B43" s="8" t="s">
        <v>207</v>
      </c>
      <c r="C43" s="8"/>
      <c r="D43" s="304">
        <f>+Assumptions!H19/12</f>
        <v>600</v>
      </c>
      <c r="E43" s="304">
        <f t="shared" si="11"/>
        <v>600</v>
      </c>
      <c r="F43" s="304">
        <f t="shared" si="11"/>
        <v>600</v>
      </c>
      <c r="G43" s="304">
        <f t="shared" si="11"/>
        <v>600</v>
      </c>
      <c r="H43" s="304">
        <f t="shared" si="11"/>
        <v>600</v>
      </c>
      <c r="I43" s="304">
        <f t="shared" si="11"/>
        <v>600</v>
      </c>
      <c r="J43" s="304">
        <f t="shared" si="11"/>
        <v>600</v>
      </c>
      <c r="K43" s="304">
        <f t="shared" si="11"/>
        <v>600</v>
      </c>
      <c r="L43" s="304">
        <f t="shared" si="11"/>
        <v>600</v>
      </c>
      <c r="M43" s="304">
        <f t="shared" si="11"/>
        <v>600</v>
      </c>
      <c r="N43" s="304">
        <f t="shared" si="11"/>
        <v>600</v>
      </c>
      <c r="O43" s="304">
        <f t="shared" si="11"/>
        <v>600</v>
      </c>
      <c r="P43" s="301">
        <f>SUM(D43:O43)</f>
        <v>7200</v>
      </c>
    </row>
    <row r="44" spans="1:18" s="120" customFormat="1">
      <c r="A44" s="119"/>
      <c r="B44" s="27" t="s">
        <v>11</v>
      </c>
      <c r="C44" s="42"/>
      <c r="D44" s="302">
        <f>SUM(D36:D43)</f>
        <v>2346.666666666667</v>
      </c>
      <c r="E44" s="302">
        <f t="shared" ref="E44:P44" si="12">SUM(E36:E43)</f>
        <v>2346.666666666667</v>
      </c>
      <c r="F44" s="302">
        <f t="shared" si="12"/>
        <v>2346.666666666667</v>
      </c>
      <c r="G44" s="302">
        <f t="shared" si="12"/>
        <v>2346.666666666667</v>
      </c>
      <c r="H44" s="302">
        <f t="shared" si="12"/>
        <v>2346.666666666667</v>
      </c>
      <c r="I44" s="302">
        <f t="shared" si="12"/>
        <v>2346.666666666667</v>
      </c>
      <c r="J44" s="302">
        <f t="shared" si="12"/>
        <v>2346.666666666667</v>
      </c>
      <c r="K44" s="302">
        <f t="shared" si="12"/>
        <v>2346.666666666667</v>
      </c>
      <c r="L44" s="302">
        <f t="shared" si="12"/>
        <v>2346.666666666667</v>
      </c>
      <c r="M44" s="302">
        <f t="shared" si="12"/>
        <v>2346.666666666667</v>
      </c>
      <c r="N44" s="302">
        <f t="shared" si="12"/>
        <v>2346.666666666667</v>
      </c>
      <c r="O44" s="302">
        <f t="shared" si="12"/>
        <v>2346.666666666667</v>
      </c>
      <c r="P44" s="303">
        <f t="shared" si="12"/>
        <v>28160</v>
      </c>
    </row>
    <row r="45" spans="1:18" s="120" customFormat="1">
      <c r="A45" s="119" t="s">
        <v>25</v>
      </c>
      <c r="B45" s="42" t="s">
        <v>83</v>
      </c>
      <c r="C45" s="42"/>
      <c r="D45" s="302"/>
      <c r="E45" s="302">
        <f t="shared" ref="E45:O45" si="13">D45</f>
        <v>0</v>
      </c>
      <c r="F45" s="302">
        <f t="shared" si="13"/>
        <v>0</v>
      </c>
      <c r="G45" s="302">
        <f t="shared" si="13"/>
        <v>0</v>
      </c>
      <c r="H45" s="302">
        <f t="shared" si="13"/>
        <v>0</v>
      </c>
      <c r="I45" s="302">
        <f t="shared" si="13"/>
        <v>0</v>
      </c>
      <c r="J45" s="302">
        <f t="shared" si="13"/>
        <v>0</v>
      </c>
      <c r="K45" s="302">
        <f t="shared" si="13"/>
        <v>0</v>
      </c>
      <c r="L45" s="302">
        <f t="shared" si="13"/>
        <v>0</v>
      </c>
      <c r="M45" s="302">
        <f t="shared" si="13"/>
        <v>0</v>
      </c>
      <c r="N45" s="302">
        <f t="shared" si="13"/>
        <v>0</v>
      </c>
      <c r="O45" s="302">
        <f t="shared" si="13"/>
        <v>0</v>
      </c>
      <c r="P45" s="303">
        <f t="shared" ref="P45:P53" si="14">SUM(D45:O45)</f>
        <v>0</v>
      </c>
    </row>
    <row r="46" spans="1:18" s="120" customFormat="1">
      <c r="A46" s="119" t="s">
        <v>42</v>
      </c>
      <c r="B46" s="27" t="s">
        <v>176</v>
      </c>
      <c r="C46" s="42"/>
      <c r="D46" s="302"/>
      <c r="E46" s="302">
        <f t="shared" ref="E46:O46" si="15">D46</f>
        <v>0</v>
      </c>
      <c r="F46" s="302">
        <f t="shared" si="15"/>
        <v>0</v>
      </c>
      <c r="G46" s="302">
        <f t="shared" si="15"/>
        <v>0</v>
      </c>
      <c r="H46" s="302">
        <f t="shared" si="15"/>
        <v>0</v>
      </c>
      <c r="I46" s="302">
        <f t="shared" si="15"/>
        <v>0</v>
      </c>
      <c r="J46" s="302">
        <f t="shared" si="15"/>
        <v>0</v>
      </c>
      <c r="K46" s="302">
        <f t="shared" si="15"/>
        <v>0</v>
      </c>
      <c r="L46" s="302">
        <f t="shared" si="15"/>
        <v>0</v>
      </c>
      <c r="M46" s="302">
        <f t="shared" si="15"/>
        <v>0</v>
      </c>
      <c r="N46" s="302">
        <f t="shared" si="15"/>
        <v>0</v>
      </c>
      <c r="O46" s="302">
        <f t="shared" si="15"/>
        <v>0</v>
      </c>
      <c r="P46" s="303">
        <f t="shared" si="14"/>
        <v>0</v>
      </c>
    </row>
    <row r="47" spans="1:18" s="120" customFormat="1">
      <c r="A47" s="119" t="s">
        <v>77</v>
      </c>
      <c r="B47" s="42" t="s">
        <v>91</v>
      </c>
      <c r="C47" s="42"/>
      <c r="D47" s="302">
        <f>SUM(Headcount!C66:C70)</f>
        <v>72000</v>
      </c>
      <c r="E47" s="302">
        <f>SUM(Headcount!D66:D70)</f>
        <v>72000</v>
      </c>
      <c r="F47" s="302">
        <f>SUM(Headcount!E66:E70)</f>
        <v>72000</v>
      </c>
      <c r="G47" s="302">
        <f>SUM(Headcount!F66:F70)</f>
        <v>72000</v>
      </c>
      <c r="H47" s="302">
        <f>SUM(Headcount!G66:G70)</f>
        <v>72000</v>
      </c>
      <c r="I47" s="302">
        <f>SUM(Headcount!H66:H70)</f>
        <v>72000</v>
      </c>
      <c r="J47" s="302">
        <f>SUM(Headcount!I66:I70)</f>
        <v>72000</v>
      </c>
      <c r="K47" s="302">
        <f>SUM(Headcount!J66:J70)</f>
        <v>72000</v>
      </c>
      <c r="L47" s="302">
        <f>SUM(Headcount!K66:K70)</f>
        <v>72000</v>
      </c>
      <c r="M47" s="302">
        <f>SUM(Headcount!L66:L70)</f>
        <v>72000</v>
      </c>
      <c r="N47" s="302">
        <f>SUM(Headcount!M66:M70)</f>
        <v>72000</v>
      </c>
      <c r="O47" s="302">
        <f>SUM(Headcount!N66:N70)</f>
        <v>72000</v>
      </c>
      <c r="P47" s="303">
        <f t="shared" si="14"/>
        <v>864000</v>
      </c>
    </row>
    <row r="48" spans="1:18" s="120" customFormat="1">
      <c r="A48" s="119" t="s">
        <v>30</v>
      </c>
      <c r="B48" s="42" t="s">
        <v>92</v>
      </c>
      <c r="C48" s="42"/>
      <c r="D48" s="302">
        <f>Assumptions!H24/12</f>
        <v>0</v>
      </c>
      <c r="E48" s="302">
        <f t="shared" ref="E48:O48" si="16">D48</f>
        <v>0</v>
      </c>
      <c r="F48" s="302">
        <f t="shared" si="16"/>
        <v>0</v>
      </c>
      <c r="G48" s="302">
        <f t="shared" si="16"/>
        <v>0</v>
      </c>
      <c r="H48" s="302">
        <f t="shared" si="16"/>
        <v>0</v>
      </c>
      <c r="I48" s="302">
        <f t="shared" si="16"/>
        <v>0</v>
      </c>
      <c r="J48" s="302">
        <f t="shared" si="16"/>
        <v>0</v>
      </c>
      <c r="K48" s="302">
        <f t="shared" si="16"/>
        <v>0</v>
      </c>
      <c r="L48" s="302">
        <f t="shared" si="16"/>
        <v>0</v>
      </c>
      <c r="M48" s="302">
        <f t="shared" si="16"/>
        <v>0</v>
      </c>
      <c r="N48" s="302">
        <f t="shared" si="16"/>
        <v>0</v>
      </c>
      <c r="O48" s="302">
        <f t="shared" si="16"/>
        <v>0</v>
      </c>
      <c r="P48" s="303">
        <f t="shared" si="14"/>
        <v>0</v>
      </c>
    </row>
    <row r="49" spans="1:16">
      <c r="A49" s="39" t="s">
        <v>34</v>
      </c>
      <c r="B49" s="8" t="s">
        <v>88</v>
      </c>
      <c r="C49" s="8"/>
      <c r="D49" s="286"/>
      <c r="E49" s="286">
        <f t="shared" ref="E49:O49" si="17">D49</f>
        <v>0</v>
      </c>
      <c r="F49" s="286">
        <f t="shared" si="17"/>
        <v>0</v>
      </c>
      <c r="G49" s="286">
        <f t="shared" si="17"/>
        <v>0</v>
      </c>
      <c r="H49" s="286">
        <f t="shared" si="17"/>
        <v>0</v>
      </c>
      <c r="I49" s="286">
        <f t="shared" si="17"/>
        <v>0</v>
      </c>
      <c r="J49" s="286">
        <f t="shared" si="17"/>
        <v>0</v>
      </c>
      <c r="K49" s="286">
        <f t="shared" si="17"/>
        <v>0</v>
      </c>
      <c r="L49" s="286">
        <f t="shared" si="17"/>
        <v>0</v>
      </c>
      <c r="M49" s="286">
        <f t="shared" si="17"/>
        <v>0</v>
      </c>
      <c r="N49" s="286">
        <f t="shared" si="17"/>
        <v>0</v>
      </c>
      <c r="O49" s="286">
        <f t="shared" si="17"/>
        <v>0</v>
      </c>
      <c r="P49" s="300">
        <f t="shared" si="14"/>
        <v>0</v>
      </c>
    </row>
    <row r="50" spans="1:16">
      <c r="A50" s="39" t="s">
        <v>32</v>
      </c>
      <c r="B50" s="8" t="s">
        <v>89</v>
      </c>
      <c r="C50" s="8"/>
      <c r="D50" s="286"/>
      <c r="E50" s="286">
        <f t="shared" ref="E50:O50" si="18">D50</f>
        <v>0</v>
      </c>
      <c r="F50" s="286">
        <f t="shared" si="18"/>
        <v>0</v>
      </c>
      <c r="G50" s="286">
        <f t="shared" si="18"/>
        <v>0</v>
      </c>
      <c r="H50" s="286">
        <f t="shared" si="18"/>
        <v>0</v>
      </c>
      <c r="I50" s="286">
        <f t="shared" si="18"/>
        <v>0</v>
      </c>
      <c r="J50" s="286">
        <f t="shared" si="18"/>
        <v>0</v>
      </c>
      <c r="K50" s="286">
        <f t="shared" si="18"/>
        <v>0</v>
      </c>
      <c r="L50" s="286">
        <f t="shared" si="18"/>
        <v>0</v>
      </c>
      <c r="M50" s="286">
        <f t="shared" si="18"/>
        <v>0</v>
      </c>
      <c r="N50" s="286">
        <f t="shared" si="18"/>
        <v>0</v>
      </c>
      <c r="O50" s="286">
        <f t="shared" si="18"/>
        <v>0</v>
      </c>
      <c r="P50" s="300">
        <f t="shared" si="14"/>
        <v>0</v>
      </c>
    </row>
    <row r="51" spans="1:16">
      <c r="A51" s="39" t="s">
        <v>84</v>
      </c>
      <c r="B51" s="64" t="s">
        <v>85</v>
      </c>
      <c r="C51" s="8"/>
      <c r="D51" s="286"/>
      <c r="E51" s="286">
        <f t="shared" ref="E51:O51" si="19">D51</f>
        <v>0</v>
      </c>
      <c r="F51" s="286">
        <f t="shared" si="19"/>
        <v>0</v>
      </c>
      <c r="G51" s="286">
        <f t="shared" si="19"/>
        <v>0</v>
      </c>
      <c r="H51" s="286">
        <f t="shared" si="19"/>
        <v>0</v>
      </c>
      <c r="I51" s="286">
        <f t="shared" si="19"/>
        <v>0</v>
      </c>
      <c r="J51" s="286">
        <f t="shared" si="19"/>
        <v>0</v>
      </c>
      <c r="K51" s="286">
        <f t="shared" si="19"/>
        <v>0</v>
      </c>
      <c r="L51" s="286">
        <f t="shared" si="19"/>
        <v>0</v>
      </c>
      <c r="M51" s="286">
        <f t="shared" si="19"/>
        <v>0</v>
      </c>
      <c r="N51" s="286">
        <f t="shared" si="19"/>
        <v>0</v>
      </c>
      <c r="O51" s="286">
        <f t="shared" si="19"/>
        <v>0</v>
      </c>
      <c r="P51" s="300">
        <f t="shared" si="14"/>
        <v>0</v>
      </c>
    </row>
    <row r="52" spans="1:16">
      <c r="A52" s="39" t="s">
        <v>86</v>
      </c>
      <c r="B52" s="64" t="s">
        <v>87</v>
      </c>
      <c r="C52" s="8"/>
      <c r="D52" s="286"/>
      <c r="E52" s="286">
        <f t="shared" ref="E52:O52" si="20">D52</f>
        <v>0</v>
      </c>
      <c r="F52" s="286">
        <f t="shared" si="20"/>
        <v>0</v>
      </c>
      <c r="G52" s="286">
        <f t="shared" si="20"/>
        <v>0</v>
      </c>
      <c r="H52" s="286">
        <f t="shared" si="20"/>
        <v>0</v>
      </c>
      <c r="I52" s="286">
        <f t="shared" si="20"/>
        <v>0</v>
      </c>
      <c r="J52" s="286">
        <f t="shared" si="20"/>
        <v>0</v>
      </c>
      <c r="K52" s="286">
        <f t="shared" si="20"/>
        <v>0</v>
      </c>
      <c r="L52" s="286">
        <f t="shared" si="20"/>
        <v>0</v>
      </c>
      <c r="M52" s="286">
        <f t="shared" si="20"/>
        <v>0</v>
      </c>
      <c r="N52" s="286">
        <f t="shared" si="20"/>
        <v>0</v>
      </c>
      <c r="O52" s="286">
        <f t="shared" si="20"/>
        <v>0</v>
      </c>
      <c r="P52" s="300">
        <f t="shared" si="14"/>
        <v>0</v>
      </c>
    </row>
    <row r="53" spans="1:16">
      <c r="A53" s="39" t="s">
        <v>33</v>
      </c>
      <c r="B53" s="8" t="s">
        <v>90</v>
      </c>
      <c r="C53" s="8"/>
      <c r="D53" s="304">
        <f>Assumptions!H29/12</f>
        <v>50</v>
      </c>
      <c r="E53" s="304">
        <f t="shared" ref="E53:O53" si="21">D53</f>
        <v>50</v>
      </c>
      <c r="F53" s="304">
        <f t="shared" si="21"/>
        <v>50</v>
      </c>
      <c r="G53" s="304">
        <f t="shared" si="21"/>
        <v>50</v>
      </c>
      <c r="H53" s="304">
        <f t="shared" si="21"/>
        <v>50</v>
      </c>
      <c r="I53" s="304">
        <f t="shared" si="21"/>
        <v>50</v>
      </c>
      <c r="J53" s="304">
        <f t="shared" si="21"/>
        <v>50</v>
      </c>
      <c r="K53" s="304">
        <f t="shared" si="21"/>
        <v>50</v>
      </c>
      <c r="L53" s="304">
        <f t="shared" si="21"/>
        <v>50</v>
      </c>
      <c r="M53" s="304">
        <f t="shared" si="21"/>
        <v>50</v>
      </c>
      <c r="N53" s="304">
        <f t="shared" si="21"/>
        <v>50</v>
      </c>
      <c r="O53" s="304">
        <f t="shared" si="21"/>
        <v>50</v>
      </c>
      <c r="P53" s="301">
        <f t="shared" si="14"/>
        <v>600</v>
      </c>
    </row>
    <row r="54" spans="1:16" s="120" customFormat="1">
      <c r="A54" s="119"/>
      <c r="B54" s="27" t="s">
        <v>78</v>
      </c>
      <c r="C54" s="42"/>
      <c r="D54" s="302">
        <f>SUM(D49:D53)</f>
        <v>50</v>
      </c>
      <c r="E54" s="302">
        <f t="shared" ref="E54:P54" si="22">SUM(E49:E53)</f>
        <v>50</v>
      </c>
      <c r="F54" s="302">
        <f t="shared" si="22"/>
        <v>50</v>
      </c>
      <c r="G54" s="302">
        <f t="shared" si="22"/>
        <v>50</v>
      </c>
      <c r="H54" s="302">
        <f t="shared" si="22"/>
        <v>50</v>
      </c>
      <c r="I54" s="302">
        <f t="shared" si="22"/>
        <v>50</v>
      </c>
      <c r="J54" s="302">
        <f t="shared" si="22"/>
        <v>50</v>
      </c>
      <c r="K54" s="302">
        <f t="shared" si="22"/>
        <v>50</v>
      </c>
      <c r="L54" s="302">
        <f t="shared" si="22"/>
        <v>50</v>
      </c>
      <c r="M54" s="302">
        <f t="shared" si="22"/>
        <v>50</v>
      </c>
      <c r="N54" s="302">
        <f t="shared" si="22"/>
        <v>50</v>
      </c>
      <c r="O54" s="302">
        <f t="shared" si="22"/>
        <v>50</v>
      </c>
      <c r="P54" s="303">
        <f t="shared" si="22"/>
        <v>600</v>
      </c>
    </row>
    <row r="55" spans="1:16" s="120" customFormat="1">
      <c r="A55" s="119" t="s">
        <v>35</v>
      </c>
      <c r="B55" s="40" t="s">
        <v>93</v>
      </c>
      <c r="C55" s="42"/>
      <c r="D55" s="302"/>
      <c r="E55" s="302">
        <f t="shared" ref="E55:O55" si="23">D55</f>
        <v>0</v>
      </c>
      <c r="F55" s="302">
        <f t="shared" si="23"/>
        <v>0</v>
      </c>
      <c r="G55" s="302">
        <f t="shared" si="23"/>
        <v>0</v>
      </c>
      <c r="H55" s="302">
        <f t="shared" si="23"/>
        <v>0</v>
      </c>
      <c r="I55" s="302">
        <f t="shared" si="23"/>
        <v>0</v>
      </c>
      <c r="J55" s="302">
        <f t="shared" si="23"/>
        <v>0</v>
      </c>
      <c r="K55" s="302">
        <f t="shared" si="23"/>
        <v>0</v>
      </c>
      <c r="L55" s="302">
        <f t="shared" si="23"/>
        <v>0</v>
      </c>
      <c r="M55" s="302">
        <f t="shared" si="23"/>
        <v>0</v>
      </c>
      <c r="N55" s="302">
        <f t="shared" si="23"/>
        <v>0</v>
      </c>
      <c r="O55" s="302">
        <f t="shared" si="23"/>
        <v>0</v>
      </c>
      <c r="P55" s="303">
        <f>SUM(D55:O55)</f>
        <v>0</v>
      </c>
    </row>
    <row r="56" spans="1:16" s="120" customFormat="1">
      <c r="A56" s="119" t="s">
        <v>37</v>
      </c>
      <c r="B56" s="27" t="s">
        <v>12</v>
      </c>
      <c r="C56" s="42"/>
      <c r="D56" s="302"/>
      <c r="E56" s="302">
        <f t="shared" ref="E56:O56" si="24">D56</f>
        <v>0</v>
      </c>
      <c r="F56" s="302">
        <f t="shared" si="24"/>
        <v>0</v>
      </c>
      <c r="G56" s="302">
        <f t="shared" si="24"/>
        <v>0</v>
      </c>
      <c r="H56" s="302">
        <f t="shared" si="24"/>
        <v>0</v>
      </c>
      <c r="I56" s="302">
        <f t="shared" si="24"/>
        <v>0</v>
      </c>
      <c r="J56" s="302">
        <f t="shared" si="24"/>
        <v>0</v>
      </c>
      <c r="K56" s="302">
        <f t="shared" si="24"/>
        <v>0</v>
      </c>
      <c r="L56" s="302">
        <f t="shared" si="24"/>
        <v>0</v>
      </c>
      <c r="M56" s="302">
        <f t="shared" si="24"/>
        <v>0</v>
      </c>
      <c r="N56" s="302">
        <f t="shared" si="24"/>
        <v>0</v>
      </c>
      <c r="O56" s="302">
        <f t="shared" si="24"/>
        <v>0</v>
      </c>
      <c r="P56" s="303">
        <f>SUM(D56:O56)</f>
        <v>0</v>
      </c>
    </row>
    <row r="57" spans="1:16">
      <c r="A57" s="39" t="s">
        <v>39</v>
      </c>
      <c r="B57" s="8" t="s">
        <v>107</v>
      </c>
      <c r="C57" s="8"/>
      <c r="D57" s="286"/>
      <c r="E57" s="286">
        <f t="shared" ref="E57:O57" si="25">D57</f>
        <v>0</v>
      </c>
      <c r="F57" s="286">
        <f t="shared" si="25"/>
        <v>0</v>
      </c>
      <c r="G57" s="286">
        <f t="shared" si="25"/>
        <v>0</v>
      </c>
      <c r="H57" s="286">
        <f t="shared" si="25"/>
        <v>0</v>
      </c>
      <c r="I57" s="286">
        <f t="shared" si="25"/>
        <v>0</v>
      </c>
      <c r="J57" s="286">
        <f t="shared" si="25"/>
        <v>0</v>
      </c>
      <c r="K57" s="286">
        <f t="shared" si="25"/>
        <v>0</v>
      </c>
      <c r="L57" s="286">
        <f t="shared" si="25"/>
        <v>0</v>
      </c>
      <c r="M57" s="286">
        <f t="shared" si="25"/>
        <v>0</v>
      </c>
      <c r="N57" s="286">
        <f t="shared" si="25"/>
        <v>0</v>
      </c>
      <c r="O57" s="286">
        <f t="shared" si="25"/>
        <v>0</v>
      </c>
      <c r="P57" s="300">
        <f>SUM(D57:O57)</f>
        <v>0</v>
      </c>
    </row>
    <row r="58" spans="1:16">
      <c r="A58" s="39" t="s">
        <v>38</v>
      </c>
      <c r="B58" s="8" t="s">
        <v>108</v>
      </c>
      <c r="C58" s="8"/>
      <c r="D58" s="304"/>
      <c r="E58" s="304">
        <f t="shared" ref="E58:O58" si="26">D58</f>
        <v>0</v>
      </c>
      <c r="F58" s="304">
        <f t="shared" si="26"/>
        <v>0</v>
      </c>
      <c r="G58" s="304">
        <f t="shared" si="26"/>
        <v>0</v>
      </c>
      <c r="H58" s="304">
        <f t="shared" si="26"/>
        <v>0</v>
      </c>
      <c r="I58" s="304">
        <f t="shared" si="26"/>
        <v>0</v>
      </c>
      <c r="J58" s="304">
        <f t="shared" si="26"/>
        <v>0</v>
      </c>
      <c r="K58" s="304">
        <f t="shared" si="26"/>
        <v>0</v>
      </c>
      <c r="L58" s="304">
        <f t="shared" si="26"/>
        <v>0</v>
      </c>
      <c r="M58" s="304">
        <f t="shared" si="26"/>
        <v>0</v>
      </c>
      <c r="N58" s="304">
        <f t="shared" si="26"/>
        <v>0</v>
      </c>
      <c r="O58" s="304">
        <f t="shared" si="26"/>
        <v>0</v>
      </c>
      <c r="P58" s="301">
        <f>SUM(D58:O58)</f>
        <v>0</v>
      </c>
    </row>
    <row r="59" spans="1:16" s="120" customFormat="1">
      <c r="A59" s="119"/>
      <c r="B59" s="27" t="s">
        <v>13</v>
      </c>
      <c r="C59" s="42"/>
      <c r="D59" s="302">
        <f>SUM(D57:D58)</f>
        <v>0</v>
      </c>
      <c r="E59" s="302">
        <f t="shared" ref="E59:P59" si="27">SUM(E57:E58)</f>
        <v>0</v>
      </c>
      <c r="F59" s="302">
        <f t="shared" si="27"/>
        <v>0</v>
      </c>
      <c r="G59" s="302">
        <f t="shared" si="27"/>
        <v>0</v>
      </c>
      <c r="H59" s="302">
        <f t="shared" si="27"/>
        <v>0</v>
      </c>
      <c r="I59" s="302">
        <f t="shared" si="27"/>
        <v>0</v>
      </c>
      <c r="J59" s="302">
        <f t="shared" si="27"/>
        <v>0</v>
      </c>
      <c r="K59" s="302">
        <f t="shared" si="27"/>
        <v>0</v>
      </c>
      <c r="L59" s="302">
        <f t="shared" si="27"/>
        <v>0</v>
      </c>
      <c r="M59" s="302">
        <f t="shared" si="27"/>
        <v>0</v>
      </c>
      <c r="N59" s="302">
        <f t="shared" si="27"/>
        <v>0</v>
      </c>
      <c r="O59" s="302">
        <f t="shared" si="27"/>
        <v>0</v>
      </c>
      <c r="P59" s="303">
        <f t="shared" si="27"/>
        <v>0</v>
      </c>
    </row>
    <row r="60" spans="1:16" s="120" customFormat="1">
      <c r="A60" s="119" t="s">
        <v>40</v>
      </c>
      <c r="B60" s="42" t="s">
        <v>159</v>
      </c>
      <c r="C60" s="42"/>
      <c r="D60" s="302">
        <f>Assumptions!H36/12</f>
        <v>5000</v>
      </c>
      <c r="E60" s="302">
        <f t="shared" ref="E60:O60" si="28">D60</f>
        <v>5000</v>
      </c>
      <c r="F60" s="302">
        <f t="shared" si="28"/>
        <v>5000</v>
      </c>
      <c r="G60" s="302">
        <f t="shared" si="28"/>
        <v>5000</v>
      </c>
      <c r="H60" s="302">
        <f t="shared" si="28"/>
        <v>5000</v>
      </c>
      <c r="I60" s="302">
        <f t="shared" si="28"/>
        <v>5000</v>
      </c>
      <c r="J60" s="302">
        <f t="shared" si="28"/>
        <v>5000</v>
      </c>
      <c r="K60" s="302">
        <f t="shared" si="28"/>
        <v>5000</v>
      </c>
      <c r="L60" s="302">
        <f t="shared" si="28"/>
        <v>5000</v>
      </c>
      <c r="M60" s="302">
        <f t="shared" si="28"/>
        <v>5000</v>
      </c>
      <c r="N60" s="302">
        <f t="shared" si="28"/>
        <v>5000</v>
      </c>
      <c r="O60" s="302">
        <f t="shared" si="28"/>
        <v>5000</v>
      </c>
      <c r="P60" s="303">
        <f t="shared" ref="P60:P70" si="29">SUM(D60:O60)</f>
        <v>60000</v>
      </c>
    </row>
    <row r="61" spans="1:16" s="120" customFormat="1">
      <c r="A61" s="119" t="s">
        <v>41</v>
      </c>
      <c r="B61" s="42" t="s">
        <v>14</v>
      </c>
      <c r="C61" s="42"/>
      <c r="D61" s="302"/>
      <c r="E61" s="302">
        <f t="shared" ref="E61:O61" si="30">D61</f>
        <v>0</v>
      </c>
      <c r="F61" s="302">
        <f t="shared" si="30"/>
        <v>0</v>
      </c>
      <c r="G61" s="302">
        <f t="shared" si="30"/>
        <v>0</v>
      </c>
      <c r="H61" s="302">
        <f t="shared" si="30"/>
        <v>0</v>
      </c>
      <c r="I61" s="302">
        <f t="shared" si="30"/>
        <v>0</v>
      </c>
      <c r="J61" s="302">
        <f t="shared" si="30"/>
        <v>0</v>
      </c>
      <c r="K61" s="302">
        <f t="shared" si="30"/>
        <v>0</v>
      </c>
      <c r="L61" s="302">
        <f t="shared" si="30"/>
        <v>0</v>
      </c>
      <c r="M61" s="302">
        <f t="shared" si="30"/>
        <v>0</v>
      </c>
      <c r="N61" s="302">
        <f t="shared" si="30"/>
        <v>0</v>
      </c>
      <c r="O61" s="302">
        <f t="shared" si="30"/>
        <v>0</v>
      </c>
      <c r="P61" s="303">
        <f t="shared" si="29"/>
        <v>0</v>
      </c>
    </row>
    <row r="62" spans="1:16" s="120" customFormat="1">
      <c r="A62" s="119" t="s">
        <v>43</v>
      </c>
      <c r="B62" s="42" t="s">
        <v>94</v>
      </c>
      <c r="C62" s="42"/>
      <c r="D62" s="302"/>
      <c r="E62" s="302">
        <f t="shared" ref="E62:O62" si="31">D62</f>
        <v>0</v>
      </c>
      <c r="F62" s="302">
        <f t="shared" si="31"/>
        <v>0</v>
      </c>
      <c r="G62" s="302">
        <f t="shared" si="31"/>
        <v>0</v>
      </c>
      <c r="H62" s="302">
        <f t="shared" si="31"/>
        <v>0</v>
      </c>
      <c r="I62" s="302">
        <f t="shared" si="31"/>
        <v>0</v>
      </c>
      <c r="J62" s="302">
        <f t="shared" si="31"/>
        <v>0</v>
      </c>
      <c r="K62" s="302">
        <f t="shared" si="31"/>
        <v>0</v>
      </c>
      <c r="L62" s="302">
        <f t="shared" si="31"/>
        <v>0</v>
      </c>
      <c r="M62" s="302">
        <f t="shared" si="31"/>
        <v>0</v>
      </c>
      <c r="N62" s="302">
        <f t="shared" si="31"/>
        <v>0</v>
      </c>
      <c r="O62" s="302">
        <f t="shared" si="31"/>
        <v>0</v>
      </c>
      <c r="P62" s="303">
        <f t="shared" si="29"/>
        <v>0</v>
      </c>
    </row>
    <row r="63" spans="1:16" s="181" customFormat="1">
      <c r="A63" s="179" t="s">
        <v>304</v>
      </c>
      <c r="B63" s="180" t="s">
        <v>160</v>
      </c>
      <c r="C63" s="180"/>
      <c r="D63" s="305">
        <f>Headcount!C64</f>
        <v>0</v>
      </c>
      <c r="E63" s="305">
        <f>Headcount!D64</f>
        <v>0</v>
      </c>
      <c r="F63" s="305">
        <f>Headcount!E64</f>
        <v>0</v>
      </c>
      <c r="G63" s="305">
        <f>Headcount!F64</f>
        <v>0</v>
      </c>
      <c r="H63" s="305">
        <f>Headcount!G64</f>
        <v>0</v>
      </c>
      <c r="I63" s="305">
        <f>Headcount!H64</f>
        <v>0</v>
      </c>
      <c r="J63" s="305">
        <f>Headcount!I64</f>
        <v>0</v>
      </c>
      <c r="K63" s="305">
        <f>Headcount!J64</f>
        <v>0</v>
      </c>
      <c r="L63" s="305">
        <f>Headcount!K64</f>
        <v>0</v>
      </c>
      <c r="M63" s="305">
        <f>Headcount!L64</f>
        <v>0</v>
      </c>
      <c r="N63" s="305">
        <f>Headcount!M64</f>
        <v>0</v>
      </c>
      <c r="O63" s="305">
        <f>Headcount!N64</f>
        <v>0</v>
      </c>
      <c r="P63" s="306">
        <f t="shared" si="29"/>
        <v>0</v>
      </c>
    </row>
    <row r="64" spans="1:16">
      <c r="A64" s="39" t="s">
        <v>95</v>
      </c>
      <c r="B64" s="8" t="s">
        <v>96</v>
      </c>
      <c r="C64" s="8"/>
      <c r="D64" s="286"/>
      <c r="E64" s="286">
        <f t="shared" ref="E64:O64" si="32">D64</f>
        <v>0</v>
      </c>
      <c r="F64" s="286">
        <f t="shared" si="32"/>
        <v>0</v>
      </c>
      <c r="G64" s="286">
        <f t="shared" si="32"/>
        <v>0</v>
      </c>
      <c r="H64" s="286">
        <f t="shared" si="32"/>
        <v>0</v>
      </c>
      <c r="I64" s="286">
        <f t="shared" si="32"/>
        <v>0</v>
      </c>
      <c r="J64" s="286">
        <f t="shared" si="32"/>
        <v>0</v>
      </c>
      <c r="K64" s="286">
        <f t="shared" si="32"/>
        <v>0</v>
      </c>
      <c r="L64" s="286">
        <f t="shared" si="32"/>
        <v>0</v>
      </c>
      <c r="M64" s="286">
        <f t="shared" si="32"/>
        <v>0</v>
      </c>
      <c r="N64" s="286">
        <f t="shared" si="32"/>
        <v>0</v>
      </c>
      <c r="O64" s="286">
        <f t="shared" si="32"/>
        <v>0</v>
      </c>
      <c r="P64" s="300">
        <f t="shared" si="29"/>
        <v>0</v>
      </c>
    </row>
    <row r="65" spans="1:17">
      <c r="A65" s="39" t="s">
        <v>29</v>
      </c>
      <c r="B65" s="8" t="s">
        <v>97</v>
      </c>
      <c r="C65" s="8"/>
      <c r="D65" s="286">
        <f>Assumptions!H41/12</f>
        <v>0</v>
      </c>
      <c r="E65" s="286">
        <f t="shared" ref="E65:O65" si="33">D65</f>
        <v>0</v>
      </c>
      <c r="F65" s="286">
        <f t="shared" si="33"/>
        <v>0</v>
      </c>
      <c r="G65" s="286">
        <f t="shared" si="33"/>
        <v>0</v>
      </c>
      <c r="H65" s="286">
        <f t="shared" si="33"/>
        <v>0</v>
      </c>
      <c r="I65" s="286">
        <f t="shared" si="33"/>
        <v>0</v>
      </c>
      <c r="J65" s="286">
        <f t="shared" si="33"/>
        <v>0</v>
      </c>
      <c r="K65" s="286">
        <f t="shared" si="33"/>
        <v>0</v>
      </c>
      <c r="L65" s="286">
        <f t="shared" si="33"/>
        <v>0</v>
      </c>
      <c r="M65" s="286">
        <f t="shared" si="33"/>
        <v>0</v>
      </c>
      <c r="N65" s="286">
        <f t="shared" si="33"/>
        <v>0</v>
      </c>
      <c r="O65" s="286">
        <f t="shared" si="33"/>
        <v>0</v>
      </c>
      <c r="P65" s="300">
        <f t="shared" si="29"/>
        <v>0</v>
      </c>
    </row>
    <row r="66" spans="1:17">
      <c r="A66" s="39" t="s">
        <v>105</v>
      </c>
      <c r="B66" s="8" t="s">
        <v>106</v>
      </c>
      <c r="C66" s="8"/>
      <c r="D66" s="286"/>
      <c r="E66" s="286">
        <f t="shared" ref="E66:O66" si="34">D66</f>
        <v>0</v>
      </c>
      <c r="F66" s="286">
        <f t="shared" si="34"/>
        <v>0</v>
      </c>
      <c r="G66" s="286">
        <f t="shared" si="34"/>
        <v>0</v>
      </c>
      <c r="H66" s="286">
        <f t="shared" si="34"/>
        <v>0</v>
      </c>
      <c r="I66" s="286">
        <f t="shared" si="34"/>
        <v>0</v>
      </c>
      <c r="J66" s="286">
        <f t="shared" si="34"/>
        <v>0</v>
      </c>
      <c r="K66" s="286">
        <f t="shared" si="34"/>
        <v>0</v>
      </c>
      <c r="L66" s="286">
        <f t="shared" si="34"/>
        <v>0</v>
      </c>
      <c r="M66" s="286">
        <f t="shared" si="34"/>
        <v>0</v>
      </c>
      <c r="N66" s="286">
        <f t="shared" si="34"/>
        <v>0</v>
      </c>
      <c r="O66" s="286">
        <f t="shared" si="34"/>
        <v>0</v>
      </c>
      <c r="P66" s="300">
        <f t="shared" si="29"/>
        <v>0</v>
      </c>
    </row>
    <row r="67" spans="1:17">
      <c r="A67" s="39" t="s">
        <v>101</v>
      </c>
      <c r="B67" s="8" t="s">
        <v>102</v>
      </c>
      <c r="C67" s="8"/>
      <c r="D67" s="286"/>
      <c r="E67" s="286">
        <f t="shared" ref="E67:O67" si="35">D67</f>
        <v>0</v>
      </c>
      <c r="F67" s="286">
        <f t="shared" si="35"/>
        <v>0</v>
      </c>
      <c r="G67" s="286">
        <f t="shared" si="35"/>
        <v>0</v>
      </c>
      <c r="H67" s="286">
        <f t="shared" si="35"/>
        <v>0</v>
      </c>
      <c r="I67" s="286">
        <f t="shared" si="35"/>
        <v>0</v>
      </c>
      <c r="J67" s="286">
        <f t="shared" si="35"/>
        <v>0</v>
      </c>
      <c r="K67" s="286">
        <f t="shared" si="35"/>
        <v>0</v>
      </c>
      <c r="L67" s="286">
        <f t="shared" si="35"/>
        <v>0</v>
      </c>
      <c r="M67" s="286">
        <f t="shared" si="35"/>
        <v>0</v>
      </c>
      <c r="N67" s="286">
        <f t="shared" si="35"/>
        <v>0</v>
      </c>
      <c r="O67" s="286">
        <f t="shared" si="35"/>
        <v>0</v>
      </c>
      <c r="P67" s="300">
        <f t="shared" si="29"/>
        <v>0</v>
      </c>
    </row>
    <row r="68" spans="1:17">
      <c r="A68" s="39" t="s">
        <v>103</v>
      </c>
      <c r="B68" s="8" t="s">
        <v>104</v>
      </c>
      <c r="C68" s="8"/>
      <c r="D68" s="286"/>
      <c r="E68" s="286">
        <f t="shared" ref="E68:O68" si="36">D68</f>
        <v>0</v>
      </c>
      <c r="F68" s="286">
        <f t="shared" si="36"/>
        <v>0</v>
      </c>
      <c r="G68" s="286">
        <f t="shared" si="36"/>
        <v>0</v>
      </c>
      <c r="H68" s="286">
        <f t="shared" si="36"/>
        <v>0</v>
      </c>
      <c r="I68" s="286">
        <f t="shared" si="36"/>
        <v>0</v>
      </c>
      <c r="J68" s="286">
        <f t="shared" si="36"/>
        <v>0</v>
      </c>
      <c r="K68" s="286">
        <f t="shared" si="36"/>
        <v>0</v>
      </c>
      <c r="L68" s="286">
        <f t="shared" si="36"/>
        <v>0</v>
      </c>
      <c r="M68" s="286">
        <f t="shared" si="36"/>
        <v>0</v>
      </c>
      <c r="N68" s="286">
        <f t="shared" si="36"/>
        <v>0</v>
      </c>
      <c r="O68" s="286">
        <f t="shared" si="36"/>
        <v>0</v>
      </c>
      <c r="P68" s="300">
        <f t="shared" si="29"/>
        <v>0</v>
      </c>
    </row>
    <row r="69" spans="1:17">
      <c r="A69" s="39" t="s">
        <v>99</v>
      </c>
      <c r="B69" s="8" t="s">
        <v>100</v>
      </c>
      <c r="C69" s="8"/>
      <c r="D69" s="286"/>
      <c r="E69" s="286">
        <f t="shared" ref="E69:O69" si="37">D69</f>
        <v>0</v>
      </c>
      <c r="F69" s="286">
        <f t="shared" si="37"/>
        <v>0</v>
      </c>
      <c r="G69" s="286">
        <f t="shared" si="37"/>
        <v>0</v>
      </c>
      <c r="H69" s="286">
        <f t="shared" si="37"/>
        <v>0</v>
      </c>
      <c r="I69" s="286">
        <f t="shared" si="37"/>
        <v>0</v>
      </c>
      <c r="J69" s="286">
        <f t="shared" si="37"/>
        <v>0</v>
      </c>
      <c r="K69" s="286">
        <f t="shared" si="37"/>
        <v>0</v>
      </c>
      <c r="L69" s="286">
        <f t="shared" si="37"/>
        <v>0</v>
      </c>
      <c r="M69" s="286">
        <f t="shared" si="37"/>
        <v>0</v>
      </c>
      <c r="N69" s="286">
        <f t="shared" si="37"/>
        <v>0</v>
      </c>
      <c r="O69" s="286">
        <f t="shared" si="37"/>
        <v>0</v>
      </c>
      <c r="P69" s="300">
        <f t="shared" si="29"/>
        <v>0</v>
      </c>
    </row>
    <row r="70" spans="1:17">
      <c r="A70" s="39" t="s">
        <v>31</v>
      </c>
      <c r="B70" s="8" t="s">
        <v>98</v>
      </c>
      <c r="C70" s="8"/>
      <c r="D70" s="304"/>
      <c r="E70" s="304">
        <f t="shared" ref="E70:O70" si="38">D70</f>
        <v>0</v>
      </c>
      <c r="F70" s="304">
        <f t="shared" si="38"/>
        <v>0</v>
      </c>
      <c r="G70" s="304">
        <f t="shared" si="38"/>
        <v>0</v>
      </c>
      <c r="H70" s="304">
        <f t="shared" si="38"/>
        <v>0</v>
      </c>
      <c r="I70" s="304">
        <f t="shared" si="38"/>
        <v>0</v>
      </c>
      <c r="J70" s="304">
        <f t="shared" si="38"/>
        <v>0</v>
      </c>
      <c r="K70" s="304">
        <f t="shared" si="38"/>
        <v>0</v>
      </c>
      <c r="L70" s="304">
        <f t="shared" si="38"/>
        <v>0</v>
      </c>
      <c r="M70" s="304">
        <f t="shared" si="38"/>
        <v>0</v>
      </c>
      <c r="N70" s="304">
        <f t="shared" si="38"/>
        <v>0</v>
      </c>
      <c r="O70" s="304">
        <f t="shared" si="38"/>
        <v>0</v>
      </c>
      <c r="P70" s="301">
        <f t="shared" si="29"/>
        <v>0</v>
      </c>
    </row>
    <row r="71" spans="1:17" s="120" customFormat="1">
      <c r="A71" s="119"/>
      <c r="B71" s="27" t="s">
        <v>300</v>
      </c>
      <c r="C71" s="42"/>
      <c r="D71" s="302">
        <f>SUM(D64:D70)</f>
        <v>0</v>
      </c>
      <c r="E71" s="302">
        <f t="shared" ref="E71:P71" si="39">SUM(E64:E70)</f>
        <v>0</v>
      </c>
      <c r="F71" s="302">
        <f t="shared" si="39"/>
        <v>0</v>
      </c>
      <c r="G71" s="302">
        <f t="shared" si="39"/>
        <v>0</v>
      </c>
      <c r="H71" s="302">
        <f t="shared" si="39"/>
        <v>0</v>
      </c>
      <c r="I71" s="302">
        <f t="shared" si="39"/>
        <v>0</v>
      </c>
      <c r="J71" s="302">
        <f t="shared" si="39"/>
        <v>0</v>
      </c>
      <c r="K71" s="302">
        <f t="shared" si="39"/>
        <v>0</v>
      </c>
      <c r="L71" s="302">
        <f t="shared" si="39"/>
        <v>0</v>
      </c>
      <c r="M71" s="302">
        <f t="shared" si="39"/>
        <v>0</v>
      </c>
      <c r="N71" s="302">
        <f t="shared" si="39"/>
        <v>0</v>
      </c>
      <c r="O71" s="302">
        <f t="shared" si="39"/>
        <v>0</v>
      </c>
      <c r="P71" s="303">
        <f t="shared" si="39"/>
        <v>0</v>
      </c>
    </row>
    <row r="72" spans="1:17">
      <c r="A72" s="39" t="s">
        <v>44</v>
      </c>
      <c r="B72" s="8" t="s">
        <v>16</v>
      </c>
      <c r="C72" s="8"/>
      <c r="D72" s="286"/>
      <c r="E72" s="286">
        <f t="shared" ref="E72:O72" si="40">D72</f>
        <v>0</v>
      </c>
      <c r="F72" s="286">
        <f t="shared" si="40"/>
        <v>0</v>
      </c>
      <c r="G72" s="286">
        <f t="shared" si="40"/>
        <v>0</v>
      </c>
      <c r="H72" s="286">
        <f t="shared" si="40"/>
        <v>0</v>
      </c>
      <c r="I72" s="286">
        <f t="shared" si="40"/>
        <v>0</v>
      </c>
      <c r="J72" s="286">
        <f t="shared" si="40"/>
        <v>0</v>
      </c>
      <c r="K72" s="286">
        <f t="shared" si="40"/>
        <v>0</v>
      </c>
      <c r="L72" s="286">
        <f t="shared" si="40"/>
        <v>0</v>
      </c>
      <c r="M72" s="286">
        <f t="shared" si="40"/>
        <v>0</v>
      </c>
      <c r="N72" s="286">
        <f t="shared" si="40"/>
        <v>0</v>
      </c>
      <c r="O72" s="286">
        <f t="shared" si="40"/>
        <v>0</v>
      </c>
      <c r="P72" s="300">
        <f>SUM(D72:O72)</f>
        <v>0</v>
      </c>
    </row>
    <row r="73" spans="1:17">
      <c r="A73" s="39" t="s">
        <v>45</v>
      </c>
      <c r="B73" s="8" t="s">
        <v>17</v>
      </c>
      <c r="C73" s="8"/>
      <c r="D73" s="304"/>
      <c r="E73" s="304">
        <f t="shared" ref="E73:O73" si="41">D73</f>
        <v>0</v>
      </c>
      <c r="F73" s="304">
        <f t="shared" si="41"/>
        <v>0</v>
      </c>
      <c r="G73" s="304">
        <f t="shared" si="41"/>
        <v>0</v>
      </c>
      <c r="H73" s="304">
        <f t="shared" si="41"/>
        <v>0</v>
      </c>
      <c r="I73" s="304">
        <f t="shared" si="41"/>
        <v>0</v>
      </c>
      <c r="J73" s="304">
        <f t="shared" si="41"/>
        <v>0</v>
      </c>
      <c r="K73" s="304">
        <f t="shared" si="41"/>
        <v>0</v>
      </c>
      <c r="L73" s="304">
        <f t="shared" si="41"/>
        <v>0</v>
      </c>
      <c r="M73" s="304">
        <f t="shared" si="41"/>
        <v>0</v>
      </c>
      <c r="N73" s="304">
        <f t="shared" si="41"/>
        <v>0</v>
      </c>
      <c r="O73" s="304">
        <f t="shared" si="41"/>
        <v>0</v>
      </c>
      <c r="P73" s="301">
        <f>SUM(D73:O73)</f>
        <v>0</v>
      </c>
    </row>
    <row r="74" spans="1:17" s="120" customFormat="1">
      <c r="A74" s="122"/>
      <c r="B74" s="27" t="s">
        <v>177</v>
      </c>
      <c r="C74" s="42"/>
      <c r="D74" s="302">
        <f>SUM(D72:D73)</f>
        <v>0</v>
      </c>
      <c r="E74" s="302">
        <f t="shared" ref="E74:P74" si="42">SUM(E72:E73)</f>
        <v>0</v>
      </c>
      <c r="F74" s="302">
        <f t="shared" si="42"/>
        <v>0</v>
      </c>
      <c r="G74" s="302">
        <f t="shared" si="42"/>
        <v>0</v>
      </c>
      <c r="H74" s="302">
        <f t="shared" si="42"/>
        <v>0</v>
      </c>
      <c r="I74" s="302">
        <f t="shared" si="42"/>
        <v>0</v>
      </c>
      <c r="J74" s="302">
        <f t="shared" si="42"/>
        <v>0</v>
      </c>
      <c r="K74" s="302">
        <f t="shared" si="42"/>
        <v>0</v>
      </c>
      <c r="L74" s="302">
        <f t="shared" si="42"/>
        <v>0</v>
      </c>
      <c r="M74" s="302">
        <f t="shared" si="42"/>
        <v>0</v>
      </c>
      <c r="N74" s="302">
        <f t="shared" si="42"/>
        <v>0</v>
      </c>
      <c r="O74" s="302">
        <f t="shared" si="42"/>
        <v>0</v>
      </c>
      <c r="P74" s="307">
        <f t="shared" si="42"/>
        <v>0</v>
      </c>
      <c r="Q74" s="42"/>
    </row>
    <row r="75" spans="1:17" s="120" customFormat="1">
      <c r="A75" s="119" t="s">
        <v>46</v>
      </c>
      <c r="B75" s="27" t="s">
        <v>19</v>
      </c>
      <c r="C75" s="42"/>
      <c r="D75" s="302"/>
      <c r="E75" s="302">
        <f t="shared" ref="E75:O75" si="43">D75</f>
        <v>0</v>
      </c>
      <c r="F75" s="302">
        <f t="shared" si="43"/>
        <v>0</v>
      </c>
      <c r="G75" s="302">
        <f t="shared" si="43"/>
        <v>0</v>
      </c>
      <c r="H75" s="302">
        <f t="shared" si="43"/>
        <v>0</v>
      </c>
      <c r="I75" s="302">
        <f t="shared" si="43"/>
        <v>0</v>
      </c>
      <c r="J75" s="302">
        <f t="shared" si="43"/>
        <v>0</v>
      </c>
      <c r="K75" s="302">
        <f t="shared" si="43"/>
        <v>0</v>
      </c>
      <c r="L75" s="302">
        <f t="shared" si="43"/>
        <v>0</v>
      </c>
      <c r="M75" s="302">
        <f t="shared" si="43"/>
        <v>0</v>
      </c>
      <c r="N75" s="302">
        <f t="shared" si="43"/>
        <v>0</v>
      </c>
      <c r="O75" s="302">
        <f t="shared" si="43"/>
        <v>0</v>
      </c>
      <c r="P75" s="303">
        <f>SUM(D75:O75)</f>
        <v>0</v>
      </c>
      <c r="Q75" s="42"/>
    </row>
    <row r="76" spans="1:17">
      <c r="A76" s="268"/>
      <c r="B76" s="270" t="s">
        <v>18</v>
      </c>
      <c r="C76" s="269"/>
      <c r="D76" s="308">
        <f>D75+D74+D71+D63+D62+D61+D60+D59+D56+D55+D54+D48+D47+D46+D45+D44+D35+D32</f>
        <v>140066.25</v>
      </c>
      <c r="E76" s="308">
        <f t="shared" ref="E76:P76" si="44">E75+E74+E71+E63+E62+E61+E60+E59+E56+E55+E54+E48+E47+E46+E45+E44+E35+E32</f>
        <v>144616.46875</v>
      </c>
      <c r="F76" s="308">
        <f t="shared" si="44"/>
        <v>144616.46875</v>
      </c>
      <c r="G76" s="308">
        <f t="shared" si="44"/>
        <v>144616.46875</v>
      </c>
      <c r="H76" s="308">
        <f t="shared" si="44"/>
        <v>144616.46875</v>
      </c>
      <c r="I76" s="308">
        <f t="shared" si="44"/>
        <v>144616.46875</v>
      </c>
      <c r="J76" s="308">
        <f t="shared" si="44"/>
        <v>144616.46875</v>
      </c>
      <c r="K76" s="308">
        <f t="shared" si="44"/>
        <v>144616.46875</v>
      </c>
      <c r="L76" s="308">
        <f t="shared" si="44"/>
        <v>144616.46875</v>
      </c>
      <c r="M76" s="308">
        <f t="shared" si="44"/>
        <v>144616.46875</v>
      </c>
      <c r="N76" s="308">
        <f t="shared" si="44"/>
        <v>144616.46875</v>
      </c>
      <c r="O76" s="308">
        <f t="shared" si="44"/>
        <v>144616.46875</v>
      </c>
      <c r="P76" s="309">
        <f t="shared" si="44"/>
        <v>1730847.40625</v>
      </c>
      <c r="Q76" s="65"/>
    </row>
    <row r="77" spans="1:17">
      <c r="A77" s="271"/>
      <c r="B77" s="8"/>
      <c r="C77" s="8"/>
      <c r="D77" s="286"/>
      <c r="E77" s="286"/>
      <c r="F77" s="286"/>
      <c r="G77" s="286"/>
      <c r="H77" s="286"/>
      <c r="I77" s="286"/>
      <c r="J77" s="286"/>
      <c r="K77" s="286"/>
      <c r="L77" s="286"/>
      <c r="M77" s="286"/>
      <c r="N77" s="286"/>
      <c r="O77" s="286"/>
      <c r="P77" s="310"/>
    </row>
    <row r="78" spans="1:17" s="105" customFormat="1">
      <c r="A78" s="275" t="s">
        <v>306</v>
      </c>
      <c r="B78" s="274"/>
      <c r="C78" s="274"/>
      <c r="D78" s="327">
        <v>37258</v>
      </c>
      <c r="E78" s="327">
        <v>37289</v>
      </c>
      <c r="F78" s="327">
        <v>37317</v>
      </c>
      <c r="G78" s="327">
        <v>37348</v>
      </c>
      <c r="H78" s="327">
        <v>37378</v>
      </c>
      <c r="I78" s="327">
        <v>37409</v>
      </c>
      <c r="J78" s="327">
        <v>37439</v>
      </c>
      <c r="K78" s="327">
        <v>37470</v>
      </c>
      <c r="L78" s="327">
        <v>37501</v>
      </c>
      <c r="M78" s="327">
        <v>37531</v>
      </c>
      <c r="N78" s="327">
        <v>37562</v>
      </c>
      <c r="O78" s="327">
        <v>37592</v>
      </c>
      <c r="P78" s="311" t="s">
        <v>128</v>
      </c>
    </row>
    <row r="79" spans="1:17" s="69" customFormat="1">
      <c r="A79" s="245" t="s">
        <v>310</v>
      </c>
      <c r="B79" s="246"/>
      <c r="C79" s="246"/>
      <c r="D79" s="246"/>
      <c r="E79" s="246"/>
      <c r="F79" s="246"/>
      <c r="G79" s="246"/>
      <c r="H79" s="246"/>
      <c r="I79" s="246"/>
      <c r="J79" s="246"/>
      <c r="K79" s="246"/>
      <c r="L79" s="246"/>
      <c r="M79" s="246"/>
      <c r="N79" s="246"/>
      <c r="O79" s="246"/>
      <c r="P79" s="312"/>
    </row>
    <row r="80" spans="1:17" s="69" customFormat="1">
      <c r="A80" s="247"/>
      <c r="B80" s="71" t="s">
        <v>121</v>
      </c>
      <c r="C80" s="246"/>
      <c r="D80" s="246"/>
      <c r="E80" s="246">
        <v>0</v>
      </c>
      <c r="F80" s="246">
        <v>0</v>
      </c>
      <c r="G80" s="246">
        <v>0</v>
      </c>
      <c r="H80" s="246">
        <v>0</v>
      </c>
      <c r="I80" s="246">
        <v>0</v>
      </c>
      <c r="J80" s="246">
        <v>0</v>
      </c>
      <c r="K80" s="246">
        <v>0</v>
      </c>
      <c r="L80" s="246">
        <v>0</v>
      </c>
      <c r="M80" s="246">
        <v>0</v>
      </c>
      <c r="N80" s="246">
        <v>0</v>
      </c>
      <c r="O80" s="246">
        <v>0</v>
      </c>
      <c r="P80" s="312">
        <f t="shared" ref="P80:P95" si="45">SUM(D80:O80)</f>
        <v>0</v>
      </c>
    </row>
    <row r="81" spans="1:85" s="69" customFormat="1">
      <c r="A81" s="247"/>
      <c r="B81" s="71" t="s">
        <v>120</v>
      </c>
      <c r="C81" s="246"/>
      <c r="D81" s="246"/>
      <c r="E81" s="246">
        <v>0</v>
      </c>
      <c r="F81" s="246">
        <v>0</v>
      </c>
      <c r="G81" s="246">
        <v>0</v>
      </c>
      <c r="H81" s="246">
        <v>0</v>
      </c>
      <c r="I81" s="246">
        <v>0</v>
      </c>
      <c r="J81" s="246">
        <v>0</v>
      </c>
      <c r="K81" s="246">
        <v>0</v>
      </c>
      <c r="L81" s="246">
        <v>0</v>
      </c>
      <c r="M81" s="246">
        <v>0</v>
      </c>
      <c r="N81" s="246">
        <v>0</v>
      </c>
      <c r="O81" s="246">
        <v>0</v>
      </c>
      <c r="P81" s="312">
        <f t="shared" si="45"/>
        <v>0</v>
      </c>
    </row>
    <row r="82" spans="1:85" s="69" customFormat="1">
      <c r="A82" s="247"/>
      <c r="B82" s="71" t="s">
        <v>126</v>
      </c>
      <c r="C82" s="246"/>
      <c r="D82" s="246"/>
      <c r="E82" s="246">
        <v>0</v>
      </c>
      <c r="F82" s="246">
        <v>0</v>
      </c>
      <c r="G82" s="246">
        <v>0</v>
      </c>
      <c r="H82" s="246">
        <v>0</v>
      </c>
      <c r="I82" s="246">
        <v>0</v>
      </c>
      <c r="J82" s="246">
        <v>0</v>
      </c>
      <c r="K82" s="246">
        <v>0</v>
      </c>
      <c r="L82" s="246">
        <v>0</v>
      </c>
      <c r="M82" s="246">
        <v>0</v>
      </c>
      <c r="N82" s="246">
        <v>0</v>
      </c>
      <c r="O82" s="246">
        <v>0</v>
      </c>
      <c r="P82" s="312">
        <f t="shared" si="45"/>
        <v>0</v>
      </c>
    </row>
    <row r="83" spans="1:85" s="69" customFormat="1">
      <c r="A83" s="247"/>
      <c r="B83" s="71" t="s">
        <v>119</v>
      </c>
      <c r="C83" s="246"/>
      <c r="D83" s="246"/>
      <c r="E83" s="246">
        <v>0</v>
      </c>
      <c r="F83" s="246">
        <v>0</v>
      </c>
      <c r="G83" s="246">
        <v>0</v>
      </c>
      <c r="H83" s="246">
        <v>0</v>
      </c>
      <c r="I83" s="246">
        <v>0</v>
      </c>
      <c r="J83" s="246">
        <v>0</v>
      </c>
      <c r="K83" s="246">
        <v>0</v>
      </c>
      <c r="L83" s="246">
        <v>0</v>
      </c>
      <c r="M83" s="246">
        <v>0</v>
      </c>
      <c r="N83" s="246">
        <v>0</v>
      </c>
      <c r="O83" s="246">
        <v>0</v>
      </c>
      <c r="P83" s="312">
        <f t="shared" si="45"/>
        <v>0</v>
      </c>
    </row>
    <row r="84" spans="1:85" s="69" customFormat="1">
      <c r="A84" s="247"/>
      <c r="B84" s="71" t="s">
        <v>125</v>
      </c>
      <c r="C84" s="246"/>
      <c r="D84" s="246"/>
      <c r="E84" s="246">
        <v>0</v>
      </c>
      <c r="F84" s="246">
        <v>0</v>
      </c>
      <c r="G84" s="246">
        <v>0</v>
      </c>
      <c r="H84" s="246">
        <v>0</v>
      </c>
      <c r="I84" s="246">
        <v>0</v>
      </c>
      <c r="J84" s="246">
        <v>0</v>
      </c>
      <c r="K84" s="246">
        <v>0</v>
      </c>
      <c r="L84" s="246">
        <v>0</v>
      </c>
      <c r="M84" s="246">
        <v>0</v>
      </c>
      <c r="N84" s="246">
        <v>0</v>
      </c>
      <c r="O84" s="246">
        <v>0</v>
      </c>
      <c r="P84" s="312">
        <f t="shared" si="45"/>
        <v>0</v>
      </c>
    </row>
    <row r="85" spans="1:85" s="69" customFormat="1">
      <c r="A85" s="247"/>
      <c r="B85" s="71" t="s">
        <v>118</v>
      </c>
      <c r="C85" s="246"/>
      <c r="D85" s="246"/>
      <c r="E85" s="246">
        <v>0</v>
      </c>
      <c r="F85" s="246">
        <v>0</v>
      </c>
      <c r="G85" s="246">
        <v>0</v>
      </c>
      <c r="H85" s="246">
        <v>0</v>
      </c>
      <c r="I85" s="246">
        <v>0</v>
      </c>
      <c r="J85" s="246">
        <v>0</v>
      </c>
      <c r="K85" s="246">
        <v>0</v>
      </c>
      <c r="L85" s="246">
        <v>0</v>
      </c>
      <c r="M85" s="246">
        <v>0</v>
      </c>
      <c r="N85" s="246">
        <v>0</v>
      </c>
      <c r="O85" s="246">
        <v>0</v>
      </c>
      <c r="P85" s="312">
        <f t="shared" si="45"/>
        <v>0</v>
      </c>
    </row>
    <row r="86" spans="1:85" s="69" customFormat="1">
      <c r="A86" s="247"/>
      <c r="B86" s="71" t="s">
        <v>124</v>
      </c>
      <c r="C86" s="246"/>
      <c r="D86" s="246"/>
      <c r="E86" s="246">
        <v>0</v>
      </c>
      <c r="F86" s="246">
        <v>0</v>
      </c>
      <c r="G86" s="246">
        <v>0</v>
      </c>
      <c r="H86" s="246">
        <v>0</v>
      </c>
      <c r="I86" s="246">
        <v>0</v>
      </c>
      <c r="J86" s="246">
        <v>0</v>
      </c>
      <c r="K86" s="246">
        <v>0</v>
      </c>
      <c r="L86" s="246">
        <v>0</v>
      </c>
      <c r="M86" s="246">
        <v>0</v>
      </c>
      <c r="N86" s="246">
        <v>0</v>
      </c>
      <c r="O86" s="246">
        <v>0</v>
      </c>
      <c r="P86" s="312">
        <f t="shared" si="45"/>
        <v>0</v>
      </c>
    </row>
    <row r="87" spans="1:85" s="69" customFormat="1">
      <c r="A87" s="247"/>
      <c r="B87" s="71" t="s">
        <v>117</v>
      </c>
      <c r="C87" s="246"/>
      <c r="D87" s="246"/>
      <c r="E87" s="246">
        <v>0</v>
      </c>
      <c r="F87" s="246">
        <v>0</v>
      </c>
      <c r="G87" s="246">
        <v>0</v>
      </c>
      <c r="H87" s="246">
        <v>0</v>
      </c>
      <c r="I87" s="246">
        <v>0</v>
      </c>
      <c r="J87" s="246">
        <v>0</v>
      </c>
      <c r="K87" s="246">
        <v>0</v>
      </c>
      <c r="L87" s="246">
        <v>0</v>
      </c>
      <c r="M87" s="246">
        <v>0</v>
      </c>
      <c r="N87" s="246">
        <v>0</v>
      </c>
      <c r="O87" s="246">
        <v>0</v>
      </c>
      <c r="P87" s="312">
        <f t="shared" si="45"/>
        <v>0</v>
      </c>
    </row>
    <row r="88" spans="1:85" s="69" customFormat="1">
      <c r="A88" s="247"/>
      <c r="B88" s="71" t="s">
        <v>113</v>
      </c>
      <c r="C88" s="246"/>
      <c r="D88" s="246"/>
      <c r="E88" s="246">
        <v>0</v>
      </c>
      <c r="F88" s="246">
        <v>0</v>
      </c>
      <c r="G88" s="246">
        <v>0</v>
      </c>
      <c r="H88" s="246">
        <v>0</v>
      </c>
      <c r="I88" s="246">
        <v>0</v>
      </c>
      <c r="J88" s="246">
        <v>0</v>
      </c>
      <c r="K88" s="246">
        <v>0</v>
      </c>
      <c r="L88" s="246">
        <v>0</v>
      </c>
      <c r="M88" s="246">
        <v>0</v>
      </c>
      <c r="N88" s="246">
        <v>0</v>
      </c>
      <c r="O88" s="246">
        <v>0</v>
      </c>
      <c r="P88" s="312">
        <f t="shared" si="45"/>
        <v>0</v>
      </c>
    </row>
    <row r="89" spans="1:85" s="69" customFormat="1">
      <c r="A89" s="247"/>
      <c r="B89" s="71" t="s">
        <v>123</v>
      </c>
      <c r="C89" s="246"/>
      <c r="D89" s="246"/>
      <c r="E89" s="246">
        <v>0</v>
      </c>
      <c r="F89" s="246">
        <v>0</v>
      </c>
      <c r="G89" s="246">
        <v>0</v>
      </c>
      <c r="H89" s="246">
        <v>0</v>
      </c>
      <c r="I89" s="246">
        <v>0</v>
      </c>
      <c r="J89" s="246">
        <v>0</v>
      </c>
      <c r="K89" s="246">
        <v>0</v>
      </c>
      <c r="L89" s="246">
        <v>0</v>
      </c>
      <c r="M89" s="246">
        <v>0</v>
      </c>
      <c r="N89" s="246">
        <v>0</v>
      </c>
      <c r="O89" s="246">
        <v>0</v>
      </c>
      <c r="P89" s="312">
        <f t="shared" si="45"/>
        <v>0</v>
      </c>
    </row>
    <row r="90" spans="1:85" s="69" customFormat="1">
      <c r="A90" s="247"/>
      <c r="B90" s="71" t="s">
        <v>116</v>
      </c>
      <c r="C90" s="246"/>
      <c r="D90" s="246"/>
      <c r="E90" s="246">
        <v>0</v>
      </c>
      <c r="F90" s="246">
        <v>0</v>
      </c>
      <c r="G90" s="246">
        <v>0</v>
      </c>
      <c r="H90" s="246">
        <v>0</v>
      </c>
      <c r="I90" s="246">
        <v>0</v>
      </c>
      <c r="J90" s="246">
        <v>0</v>
      </c>
      <c r="K90" s="246">
        <v>0</v>
      </c>
      <c r="L90" s="246">
        <v>0</v>
      </c>
      <c r="M90" s="246">
        <v>0</v>
      </c>
      <c r="N90" s="246">
        <v>0</v>
      </c>
      <c r="O90" s="246">
        <v>0</v>
      </c>
      <c r="P90" s="312">
        <f t="shared" si="45"/>
        <v>0</v>
      </c>
    </row>
    <row r="91" spans="1:85" s="69" customFormat="1">
      <c r="A91" s="247"/>
      <c r="B91" s="71" t="s">
        <v>114</v>
      </c>
      <c r="C91" s="246"/>
      <c r="D91" s="246"/>
      <c r="E91" s="246">
        <v>0</v>
      </c>
      <c r="F91" s="246">
        <v>0</v>
      </c>
      <c r="G91" s="246">
        <v>0</v>
      </c>
      <c r="H91" s="246">
        <v>0</v>
      </c>
      <c r="I91" s="246">
        <v>0</v>
      </c>
      <c r="J91" s="246">
        <v>0</v>
      </c>
      <c r="K91" s="246">
        <v>0</v>
      </c>
      <c r="L91" s="246">
        <v>0</v>
      </c>
      <c r="M91" s="246">
        <v>0</v>
      </c>
      <c r="N91" s="246">
        <v>0</v>
      </c>
      <c r="O91" s="246">
        <v>0</v>
      </c>
      <c r="P91" s="312">
        <f t="shared" si="45"/>
        <v>0</v>
      </c>
    </row>
    <row r="92" spans="1:85" s="69" customFormat="1">
      <c r="A92" s="247"/>
      <c r="B92" s="71" t="s">
        <v>115</v>
      </c>
      <c r="C92" s="246"/>
      <c r="D92" s="246">
        <v>0</v>
      </c>
      <c r="E92" s="246">
        <v>0</v>
      </c>
      <c r="F92" s="246">
        <v>0</v>
      </c>
      <c r="G92" s="246">
        <v>0</v>
      </c>
      <c r="H92" s="246">
        <v>0</v>
      </c>
      <c r="I92" s="246">
        <v>0</v>
      </c>
      <c r="J92" s="246">
        <v>0</v>
      </c>
      <c r="K92" s="246">
        <v>0</v>
      </c>
      <c r="L92" s="246">
        <v>0</v>
      </c>
      <c r="M92" s="246">
        <v>0</v>
      </c>
      <c r="N92" s="246">
        <v>0</v>
      </c>
      <c r="O92" s="246">
        <v>0</v>
      </c>
      <c r="P92" s="312">
        <f t="shared" si="45"/>
        <v>0</v>
      </c>
    </row>
    <row r="93" spans="1:85" s="69" customFormat="1">
      <c r="A93" s="247"/>
      <c r="B93" s="71" t="s">
        <v>122</v>
      </c>
      <c r="C93" s="246"/>
      <c r="D93" s="246"/>
      <c r="E93" s="246">
        <v>0</v>
      </c>
      <c r="F93" s="246">
        <v>0</v>
      </c>
      <c r="G93" s="246">
        <v>0</v>
      </c>
      <c r="H93" s="246">
        <v>0</v>
      </c>
      <c r="I93" s="246">
        <v>0</v>
      </c>
      <c r="J93" s="246">
        <v>0</v>
      </c>
      <c r="K93" s="246">
        <v>0</v>
      </c>
      <c r="L93" s="246">
        <v>0</v>
      </c>
      <c r="M93" s="246">
        <v>0</v>
      </c>
      <c r="N93" s="246">
        <v>0</v>
      </c>
      <c r="O93" s="246">
        <v>0</v>
      </c>
      <c r="P93" s="312">
        <f t="shared" si="45"/>
        <v>0</v>
      </c>
    </row>
    <row r="94" spans="1:85" s="69" customFormat="1">
      <c r="A94" s="247"/>
      <c r="B94" s="95" t="s">
        <v>127</v>
      </c>
      <c r="C94" s="246"/>
      <c r="D94" s="246"/>
      <c r="E94" s="246">
        <v>0</v>
      </c>
      <c r="F94" s="246">
        <v>0</v>
      </c>
      <c r="G94" s="246">
        <v>0</v>
      </c>
      <c r="H94" s="246">
        <v>0</v>
      </c>
      <c r="I94" s="246">
        <v>0</v>
      </c>
      <c r="J94" s="246">
        <v>0</v>
      </c>
      <c r="K94" s="246">
        <v>0</v>
      </c>
      <c r="L94" s="246">
        <v>0</v>
      </c>
      <c r="M94" s="246">
        <v>0</v>
      </c>
      <c r="N94" s="246">
        <v>0</v>
      </c>
      <c r="O94" s="246">
        <v>0</v>
      </c>
      <c r="P94" s="312">
        <f t="shared" si="45"/>
        <v>0</v>
      </c>
    </row>
    <row r="95" spans="1:85" s="69" customFormat="1">
      <c r="A95" s="247"/>
      <c r="B95" s="248" t="s">
        <v>112</v>
      </c>
      <c r="C95" s="246"/>
      <c r="D95" s="246">
        <f>Assumptions!F70</f>
        <v>25518.453427065029</v>
      </c>
      <c r="E95" s="246">
        <f>D95</f>
        <v>25518.453427065029</v>
      </c>
      <c r="F95" s="246">
        <f t="shared" ref="F95:O95" si="46">E95</f>
        <v>25518.453427065029</v>
      </c>
      <c r="G95" s="246">
        <f t="shared" si="46"/>
        <v>25518.453427065029</v>
      </c>
      <c r="H95" s="246">
        <f t="shared" si="46"/>
        <v>25518.453427065029</v>
      </c>
      <c r="I95" s="246">
        <f t="shared" si="46"/>
        <v>25518.453427065029</v>
      </c>
      <c r="J95" s="246">
        <f t="shared" si="46"/>
        <v>25518.453427065029</v>
      </c>
      <c r="K95" s="246">
        <f t="shared" si="46"/>
        <v>25518.453427065029</v>
      </c>
      <c r="L95" s="246">
        <f t="shared" si="46"/>
        <v>25518.453427065029</v>
      </c>
      <c r="M95" s="246">
        <f t="shared" si="46"/>
        <v>25518.453427065029</v>
      </c>
      <c r="N95" s="246">
        <f t="shared" si="46"/>
        <v>25518.453427065029</v>
      </c>
      <c r="O95" s="246">
        <f t="shared" si="46"/>
        <v>25518.453427065029</v>
      </c>
      <c r="P95" s="312">
        <f t="shared" si="45"/>
        <v>306221.44112478034</v>
      </c>
    </row>
    <row r="96" spans="1:85" s="69" customFormat="1">
      <c r="A96" s="272"/>
      <c r="B96" s="270" t="s">
        <v>129</v>
      </c>
      <c r="C96" s="273">
        <f>SUM(C80:C95)</f>
        <v>0</v>
      </c>
      <c r="D96" s="273">
        <f>SUM(D80:D95)</f>
        <v>25518.453427065029</v>
      </c>
      <c r="E96" s="273">
        <f t="shared" ref="E96:P96" si="47">SUM(E80:E95)</f>
        <v>25518.453427065029</v>
      </c>
      <c r="F96" s="273">
        <f t="shared" si="47"/>
        <v>25518.453427065029</v>
      </c>
      <c r="G96" s="273">
        <f t="shared" si="47"/>
        <v>25518.453427065029</v>
      </c>
      <c r="H96" s="273">
        <f t="shared" si="47"/>
        <v>25518.453427065029</v>
      </c>
      <c r="I96" s="273">
        <f t="shared" si="47"/>
        <v>25518.453427065029</v>
      </c>
      <c r="J96" s="273">
        <f t="shared" si="47"/>
        <v>25518.453427065029</v>
      </c>
      <c r="K96" s="273">
        <f t="shared" si="47"/>
        <v>25518.453427065029</v>
      </c>
      <c r="L96" s="273">
        <f t="shared" si="47"/>
        <v>25518.453427065029</v>
      </c>
      <c r="M96" s="273">
        <f t="shared" si="47"/>
        <v>25518.453427065029</v>
      </c>
      <c r="N96" s="273">
        <f t="shared" si="47"/>
        <v>25518.453427065029</v>
      </c>
      <c r="O96" s="273">
        <f t="shared" si="47"/>
        <v>25518.453427065029</v>
      </c>
      <c r="P96" s="313">
        <f t="shared" si="47"/>
        <v>306221.44112478034</v>
      </c>
      <c r="Q96" s="75"/>
      <c r="R96" s="75"/>
      <c r="S96" s="75"/>
      <c r="T96" s="75"/>
      <c r="U96" s="75"/>
      <c r="V96" s="75"/>
      <c r="W96" s="75"/>
      <c r="X96" s="75"/>
      <c r="Y96" s="75"/>
      <c r="Z96" s="75"/>
      <c r="AA96" s="75"/>
      <c r="AB96" s="75"/>
      <c r="AC96" s="75"/>
      <c r="AD96" s="75"/>
      <c r="AE96" s="75"/>
      <c r="AF96" s="75"/>
      <c r="AG96" s="75"/>
      <c r="AH96" s="75"/>
      <c r="AI96" s="75"/>
      <c r="AJ96" s="75"/>
      <c r="AK96" s="75"/>
      <c r="AL96" s="75"/>
      <c r="AM96" s="75"/>
      <c r="AN96" s="75"/>
      <c r="AO96" s="75"/>
      <c r="AP96" s="75"/>
      <c r="AQ96" s="75"/>
      <c r="AR96" s="75"/>
      <c r="AS96" s="75"/>
      <c r="AT96" s="75"/>
      <c r="AU96" s="75"/>
      <c r="AV96" s="75"/>
      <c r="AW96" s="75"/>
      <c r="AX96" s="75"/>
      <c r="AY96" s="75"/>
      <c r="AZ96" s="75"/>
      <c r="BA96" s="75"/>
      <c r="BB96" s="75"/>
      <c r="BC96" s="75"/>
      <c r="BD96" s="75"/>
      <c r="BE96" s="75"/>
      <c r="BF96" s="75"/>
      <c r="BG96" s="75"/>
      <c r="BH96" s="75"/>
      <c r="BI96" s="75"/>
      <c r="BJ96" s="75"/>
      <c r="BK96" s="75"/>
      <c r="BL96" s="75"/>
      <c r="BM96" s="75"/>
      <c r="BN96" s="75"/>
      <c r="BO96" s="75"/>
      <c r="BP96" s="75"/>
      <c r="BQ96" s="75"/>
      <c r="BR96" s="75"/>
      <c r="BS96" s="75"/>
      <c r="BT96" s="75"/>
      <c r="BU96" s="75"/>
      <c r="BV96" s="75"/>
      <c r="BW96" s="75"/>
      <c r="BX96" s="75"/>
      <c r="BY96" s="75"/>
      <c r="BZ96" s="75"/>
      <c r="CA96" s="75"/>
      <c r="CB96" s="75"/>
      <c r="CC96" s="75"/>
      <c r="CD96" s="75"/>
      <c r="CE96" s="75"/>
      <c r="CF96" s="75"/>
      <c r="CG96" s="75"/>
    </row>
    <row r="97" spans="1:85" s="69" customFormat="1">
      <c r="A97" s="247"/>
      <c r="B97" s="246"/>
      <c r="C97" s="246"/>
      <c r="D97" s="246"/>
      <c r="E97" s="246"/>
      <c r="F97" s="246"/>
      <c r="G97" s="246"/>
      <c r="H97" s="246"/>
      <c r="I97" s="246"/>
      <c r="J97" s="246"/>
      <c r="K97" s="246"/>
      <c r="L97" s="246"/>
      <c r="M97" s="246"/>
      <c r="N97" s="246"/>
      <c r="O97" s="246"/>
      <c r="P97" s="312"/>
      <c r="Q97" s="75"/>
      <c r="R97" s="75"/>
      <c r="S97" s="75"/>
      <c r="T97" s="75"/>
      <c r="U97" s="75"/>
      <c r="V97" s="75"/>
      <c r="W97" s="75"/>
      <c r="X97" s="75"/>
      <c r="Y97" s="75"/>
      <c r="Z97" s="75"/>
      <c r="AA97" s="75"/>
      <c r="AB97" s="75"/>
      <c r="AC97" s="75"/>
      <c r="AD97" s="75"/>
      <c r="AE97" s="75"/>
      <c r="AF97" s="75"/>
      <c r="AG97" s="75"/>
      <c r="AH97" s="75"/>
      <c r="AI97" s="75"/>
      <c r="AJ97" s="75"/>
      <c r="AK97" s="75"/>
      <c r="AL97" s="75"/>
      <c r="AM97" s="75"/>
      <c r="AN97" s="75"/>
      <c r="AO97" s="75"/>
      <c r="AP97" s="75"/>
      <c r="AQ97" s="75"/>
      <c r="AR97" s="75"/>
      <c r="AS97" s="75"/>
      <c r="AT97" s="75"/>
      <c r="AU97" s="75"/>
      <c r="AV97" s="75"/>
      <c r="AW97" s="75"/>
      <c r="AX97" s="75"/>
      <c r="AY97" s="75"/>
      <c r="AZ97" s="75"/>
      <c r="BA97" s="75"/>
      <c r="BB97" s="75"/>
      <c r="BC97" s="75"/>
      <c r="BD97" s="75"/>
      <c r="BE97" s="75"/>
      <c r="BF97" s="75"/>
      <c r="BG97" s="75"/>
      <c r="BH97" s="75"/>
      <c r="BI97" s="75"/>
      <c r="BJ97" s="75"/>
      <c r="BK97" s="75"/>
      <c r="BL97" s="75"/>
      <c r="BM97" s="75"/>
      <c r="BN97" s="75"/>
      <c r="BO97" s="75"/>
      <c r="BP97" s="75"/>
      <c r="BQ97" s="75"/>
      <c r="BR97" s="75"/>
      <c r="BS97" s="75"/>
      <c r="BT97" s="75"/>
      <c r="BU97" s="75"/>
      <c r="BV97" s="75"/>
      <c r="BW97" s="75"/>
      <c r="BX97" s="75"/>
      <c r="BY97" s="75"/>
      <c r="BZ97" s="75"/>
      <c r="CA97" s="75"/>
      <c r="CB97" s="75"/>
      <c r="CC97" s="75"/>
      <c r="CD97" s="75"/>
      <c r="CE97" s="75"/>
      <c r="CF97" s="75"/>
      <c r="CG97" s="75"/>
    </row>
    <row r="98" spans="1:85" s="106" customFormat="1">
      <c r="A98" s="250" t="s">
        <v>130</v>
      </c>
      <c r="B98" s="251"/>
      <c r="C98" s="251"/>
      <c r="D98" s="251">
        <f>+D76+D96</f>
        <v>165584.70342706502</v>
      </c>
      <c r="E98" s="251">
        <f t="shared" ref="E98:P98" si="48">E76+E96</f>
        <v>170134.92217706502</v>
      </c>
      <c r="F98" s="251">
        <f t="shared" si="48"/>
        <v>170134.92217706502</v>
      </c>
      <c r="G98" s="251">
        <f t="shared" si="48"/>
        <v>170134.92217706502</v>
      </c>
      <c r="H98" s="251">
        <f t="shared" si="48"/>
        <v>170134.92217706502</v>
      </c>
      <c r="I98" s="251">
        <f t="shared" si="48"/>
        <v>170134.92217706502</v>
      </c>
      <c r="J98" s="251">
        <f t="shared" si="48"/>
        <v>170134.92217706502</v>
      </c>
      <c r="K98" s="251">
        <f t="shared" si="48"/>
        <v>170134.92217706502</v>
      </c>
      <c r="L98" s="251">
        <f t="shared" si="48"/>
        <v>170134.92217706502</v>
      </c>
      <c r="M98" s="251">
        <f t="shared" si="48"/>
        <v>170134.92217706502</v>
      </c>
      <c r="N98" s="251">
        <f t="shared" si="48"/>
        <v>170134.92217706502</v>
      </c>
      <c r="O98" s="251">
        <f t="shared" si="48"/>
        <v>170134.92217706502</v>
      </c>
      <c r="P98" s="314">
        <f t="shared" si="48"/>
        <v>2037068.8473747803</v>
      </c>
      <c r="Q98" s="75"/>
      <c r="R98" s="75"/>
      <c r="S98" s="75"/>
      <c r="T98" s="75"/>
      <c r="U98" s="75"/>
      <c r="V98" s="75"/>
      <c r="W98" s="75"/>
      <c r="X98" s="75"/>
      <c r="Y98" s="75"/>
      <c r="Z98" s="75"/>
      <c r="AA98" s="75"/>
      <c r="AB98" s="75"/>
      <c r="AC98" s="75"/>
      <c r="AD98" s="75"/>
      <c r="AE98" s="75"/>
      <c r="AF98" s="75"/>
      <c r="AG98" s="75"/>
      <c r="AH98" s="75"/>
      <c r="AI98" s="75"/>
      <c r="AJ98" s="75"/>
      <c r="AK98" s="75"/>
      <c r="AL98" s="75"/>
      <c r="AM98" s="75"/>
      <c r="AN98" s="75"/>
      <c r="AO98" s="75"/>
      <c r="AP98" s="75"/>
      <c r="AQ98" s="75"/>
      <c r="AR98" s="75"/>
      <c r="AS98" s="75"/>
      <c r="AT98" s="75"/>
      <c r="AU98" s="75"/>
      <c r="AV98" s="75"/>
      <c r="AW98" s="75"/>
      <c r="AX98" s="75"/>
      <c r="AY98" s="75"/>
      <c r="AZ98" s="75"/>
      <c r="BA98" s="75"/>
      <c r="BB98" s="75"/>
      <c r="BC98" s="75"/>
      <c r="BD98" s="75"/>
      <c r="BE98" s="75"/>
      <c r="BF98" s="75"/>
      <c r="BG98" s="75"/>
      <c r="BH98" s="75"/>
      <c r="BI98" s="75"/>
      <c r="BJ98" s="75"/>
      <c r="BK98" s="75"/>
      <c r="BL98" s="75"/>
      <c r="BM98" s="75"/>
      <c r="BN98" s="75"/>
      <c r="BO98" s="75"/>
      <c r="BP98" s="75"/>
      <c r="BQ98" s="75"/>
      <c r="BR98" s="75"/>
      <c r="BS98" s="75"/>
      <c r="BT98" s="75"/>
      <c r="BU98" s="75"/>
      <c r="BV98" s="75"/>
      <c r="BW98" s="75"/>
      <c r="BX98" s="75"/>
      <c r="BY98" s="75"/>
      <c r="BZ98" s="75"/>
      <c r="CA98" s="75"/>
      <c r="CB98" s="75"/>
      <c r="CC98" s="75"/>
      <c r="CD98" s="75"/>
      <c r="CE98" s="75"/>
      <c r="CF98" s="75"/>
      <c r="CG98" s="75"/>
    </row>
    <row r="101" spans="1:85">
      <c r="A101" s="68" t="str">
        <f ca="1">CELL("FILENAME")</f>
        <v>C:\Users\Felienne\Enron\EnronSpreadsheets\[stacey_white__39006__Power Canada 2002 Plan Capital.xls]Project Assumption WS</v>
      </c>
    </row>
  </sheetData>
  <phoneticPr fontId="0" type="noConversion"/>
  <printOptions horizontalCentered="1"/>
  <pageMargins left="0.1" right="0.1" top="0.16" bottom="0.18" header="0" footer="0"/>
  <pageSetup scale="60" fitToHeight="0" orientation="landscape" verticalDpi="300" r:id="rId1"/>
  <headerFooter alignWithMargins="0">
    <oddFooter>&amp;L&amp;"Arial Narrow,Regular"&amp;8&amp;D
&amp;T</oddFooter>
  </headerFooter>
  <rowBreaks count="1" manualBreakCount="1">
    <brk id="7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R112"/>
  <sheetViews>
    <sheetView zoomScale="75" workbookViewId="0">
      <selection activeCell="F7" sqref="F7"/>
    </sheetView>
  </sheetViews>
  <sheetFormatPr defaultRowHeight="12.75"/>
  <cols>
    <col min="1" max="1" width="2.6640625" style="48" customWidth="1"/>
    <col min="2" max="2" width="42.33203125" style="1" customWidth="1"/>
    <col min="3" max="3" width="1.5" style="1" customWidth="1"/>
    <col min="4" max="15" width="11.83203125" style="1" customWidth="1"/>
    <col min="16" max="16" width="13.5" style="1" customWidth="1"/>
    <col min="17" max="17" width="10.6640625" style="1" bestFit="1" customWidth="1"/>
    <col min="18" max="16384" width="9.33203125" style="1"/>
  </cols>
  <sheetData>
    <row r="1" spans="1:21" s="10" customFormat="1" ht="9.75" customHeight="1">
      <c r="A1" s="43"/>
      <c r="B1" s="15"/>
      <c r="C1" s="15"/>
      <c r="D1" s="15"/>
    </row>
    <row r="2" spans="1:21" s="19" customFormat="1" ht="27" customHeight="1">
      <c r="A2" s="207" t="s">
        <v>79</v>
      </c>
      <c r="B2" s="208"/>
      <c r="C2" s="208"/>
      <c r="D2" s="208"/>
      <c r="E2" s="209"/>
      <c r="F2" s="209"/>
      <c r="G2" s="209"/>
      <c r="H2" s="210"/>
      <c r="I2" s="211"/>
      <c r="J2" s="211"/>
      <c r="K2" s="211"/>
      <c r="L2" s="211"/>
      <c r="M2" s="211"/>
      <c r="N2" s="211"/>
      <c r="O2" s="211"/>
      <c r="P2" s="212"/>
    </row>
    <row r="3" spans="1:21" s="19" customFormat="1" ht="27" customHeight="1">
      <c r="A3" s="44" t="s">
        <v>111</v>
      </c>
      <c r="B3" s="213"/>
      <c r="C3" s="213"/>
      <c r="D3" s="213"/>
      <c r="E3" s="214"/>
      <c r="F3" s="214" t="s">
        <v>353</v>
      </c>
      <c r="G3" s="214"/>
      <c r="H3" s="215"/>
      <c r="I3" s="216"/>
      <c r="J3" s="216"/>
      <c r="K3" s="216"/>
      <c r="L3" s="216"/>
      <c r="M3" s="216"/>
      <c r="N3" s="216"/>
      <c r="O3" s="216"/>
      <c r="P3" s="217" t="str">
        <f>'Detail Expenses'!P3</f>
        <v>TEAM NAME</v>
      </c>
    </row>
    <row r="4" spans="1:21" s="4" customFormat="1" ht="13.5" customHeight="1">
      <c r="A4" s="169" t="s">
        <v>280</v>
      </c>
      <c r="B4" s="125"/>
      <c r="C4" s="218"/>
      <c r="D4" s="95"/>
      <c r="E4" s="125"/>
      <c r="F4" s="125"/>
      <c r="G4" s="219"/>
      <c r="H4" s="219"/>
      <c r="I4" s="220"/>
      <c r="J4" s="125"/>
      <c r="K4" s="125"/>
      <c r="L4" s="125"/>
      <c r="M4" s="125"/>
      <c r="N4" s="125"/>
      <c r="O4" s="125"/>
      <c r="P4" s="221"/>
    </row>
    <row r="5" spans="1:21" s="4" customFormat="1" ht="14.25" customHeight="1">
      <c r="A5" s="45"/>
      <c r="B5" s="218" t="s">
        <v>156</v>
      </c>
      <c r="C5" s="125"/>
      <c r="D5" s="95"/>
      <c r="E5" s="125"/>
      <c r="F5" s="125"/>
      <c r="G5" s="125"/>
      <c r="H5" s="125"/>
      <c r="I5" s="125"/>
      <c r="J5" s="125"/>
      <c r="K5" s="125"/>
      <c r="L5" s="125"/>
      <c r="M5" s="125"/>
      <c r="N5" s="125"/>
      <c r="O5" s="125"/>
      <c r="P5" s="221"/>
    </row>
    <row r="6" spans="1:21" s="4" customFormat="1" ht="14.25" customHeight="1" thickBot="1">
      <c r="A6" s="45"/>
      <c r="B6" s="218" t="s">
        <v>154</v>
      </c>
      <c r="C6" s="125"/>
      <c r="D6" s="25"/>
      <c r="E6" s="125"/>
      <c r="F6" s="125"/>
      <c r="G6" s="125"/>
      <c r="H6" s="125"/>
      <c r="I6" s="125"/>
      <c r="J6" s="125"/>
      <c r="K6" s="125"/>
      <c r="L6" s="125"/>
      <c r="M6" s="125"/>
      <c r="N6" s="125"/>
      <c r="O6" s="125"/>
      <c r="P6" s="221"/>
    </row>
    <row r="7" spans="1:21" s="4" customFormat="1" ht="14.25" customHeight="1" thickBot="1">
      <c r="A7" s="45"/>
      <c r="B7" s="218" t="s">
        <v>155</v>
      </c>
      <c r="C7" s="125"/>
      <c r="D7" s="25"/>
      <c r="E7" s="125"/>
      <c r="F7" s="125"/>
      <c r="G7" s="125"/>
      <c r="H7" s="219"/>
      <c r="I7" s="125"/>
      <c r="J7" s="125"/>
      <c r="K7" s="125"/>
      <c r="L7" s="125"/>
      <c r="M7" s="125"/>
      <c r="N7" s="222"/>
      <c r="O7" s="125"/>
      <c r="P7" s="221"/>
    </row>
    <row r="8" spans="1:21" s="4" customFormat="1">
      <c r="A8" s="45"/>
      <c r="B8" s="125"/>
      <c r="C8" s="218"/>
      <c r="D8" s="95"/>
      <c r="E8" s="125"/>
      <c r="F8" s="125"/>
      <c r="G8" s="125"/>
      <c r="H8" s="219"/>
      <c r="I8" s="125"/>
      <c r="J8" s="125"/>
      <c r="K8" s="125"/>
      <c r="L8" s="125"/>
      <c r="M8" s="125"/>
      <c r="N8" s="223"/>
      <c r="O8" s="125"/>
      <c r="P8" s="221"/>
    </row>
    <row r="9" spans="1:21" s="111" customFormat="1" ht="15.75">
      <c r="A9" s="224"/>
      <c r="B9" s="112" t="s">
        <v>303</v>
      </c>
      <c r="C9" s="240" t="e">
        <f>#REF!+#REF!+#REF!</f>
        <v>#REF!</v>
      </c>
      <c r="D9" s="225">
        <f>+Headcount!C28</f>
        <v>7</v>
      </c>
      <c r="E9" s="225">
        <f>+Headcount!D28</f>
        <v>7</v>
      </c>
      <c r="F9" s="225">
        <f>+Headcount!E28</f>
        <v>7</v>
      </c>
      <c r="G9" s="225">
        <f>+Headcount!F28</f>
        <v>7</v>
      </c>
      <c r="H9" s="225">
        <f>+Headcount!G28</f>
        <v>7</v>
      </c>
      <c r="I9" s="225">
        <f>+Headcount!H28</f>
        <v>7</v>
      </c>
      <c r="J9" s="225">
        <f>+Headcount!I28</f>
        <v>7</v>
      </c>
      <c r="K9" s="225">
        <f>+Headcount!J28</f>
        <v>7</v>
      </c>
      <c r="L9" s="225">
        <f>+Headcount!K28</f>
        <v>7</v>
      </c>
      <c r="M9" s="225">
        <f>+Headcount!L28</f>
        <v>7</v>
      </c>
      <c r="N9" s="225">
        <f>+Headcount!M28</f>
        <v>7</v>
      </c>
      <c r="O9" s="225">
        <f>+Headcount!N28</f>
        <v>7</v>
      </c>
      <c r="P9" s="226"/>
      <c r="Q9" s="116"/>
      <c r="R9" s="116"/>
      <c r="S9" s="116"/>
      <c r="T9" s="116"/>
      <c r="U9" s="116"/>
    </row>
    <row r="10" spans="1:21" s="111" customFormat="1" ht="15.75">
      <c r="A10" s="224"/>
      <c r="B10" s="112" t="s">
        <v>302</v>
      </c>
      <c r="C10" s="240"/>
      <c r="D10" s="225">
        <f>+Headcount!C34</f>
        <v>3</v>
      </c>
      <c r="E10" s="225">
        <f>+Headcount!D34</f>
        <v>3</v>
      </c>
      <c r="F10" s="225">
        <f>+Headcount!E34</f>
        <v>3</v>
      </c>
      <c r="G10" s="225">
        <f>+Headcount!F34</f>
        <v>3</v>
      </c>
      <c r="H10" s="225">
        <f>+Headcount!G34</f>
        <v>3</v>
      </c>
      <c r="I10" s="225">
        <f>+Headcount!H34</f>
        <v>3</v>
      </c>
      <c r="J10" s="225">
        <f>+Headcount!I34</f>
        <v>3</v>
      </c>
      <c r="K10" s="225">
        <f>+Headcount!J34</f>
        <v>3</v>
      </c>
      <c r="L10" s="225">
        <f>+Headcount!K34</f>
        <v>3</v>
      </c>
      <c r="M10" s="225">
        <f>+Headcount!L34</f>
        <v>3</v>
      </c>
      <c r="N10" s="225">
        <f>+Headcount!M34</f>
        <v>3</v>
      </c>
      <c r="O10" s="225">
        <f>+Headcount!N34</f>
        <v>3</v>
      </c>
      <c r="P10" s="226"/>
      <c r="Q10" s="116"/>
      <c r="R10" s="116"/>
      <c r="S10" s="116"/>
      <c r="T10" s="116"/>
      <c r="U10" s="116"/>
    </row>
    <row r="11" spans="1:21" s="34" customFormat="1" ht="15.75">
      <c r="A11" s="46"/>
      <c r="B11" s="35"/>
      <c r="C11" s="33"/>
      <c r="D11" s="117"/>
      <c r="E11" s="117"/>
      <c r="F11" s="117"/>
      <c r="G11" s="117"/>
      <c r="H11" s="117"/>
      <c r="I11" s="117"/>
      <c r="J11" s="117"/>
      <c r="K11" s="117"/>
      <c r="L11" s="117"/>
      <c r="M11" s="117"/>
      <c r="N11" s="117"/>
      <c r="O11" s="117"/>
      <c r="P11" s="227"/>
    </row>
    <row r="12" spans="1:21" s="116" customFormat="1" ht="15.75">
      <c r="A12" s="228"/>
      <c r="B12" s="113" t="s">
        <v>0</v>
      </c>
      <c r="C12" s="114"/>
      <c r="D12" s="115">
        <v>37257</v>
      </c>
      <c r="E12" s="115">
        <v>37288</v>
      </c>
      <c r="F12" s="115">
        <v>37316</v>
      </c>
      <c r="G12" s="115">
        <v>37347</v>
      </c>
      <c r="H12" s="115">
        <v>37377</v>
      </c>
      <c r="I12" s="115">
        <v>37408</v>
      </c>
      <c r="J12" s="115">
        <v>37438</v>
      </c>
      <c r="K12" s="115">
        <v>37469</v>
      </c>
      <c r="L12" s="115">
        <v>37500</v>
      </c>
      <c r="M12" s="115">
        <v>37530</v>
      </c>
      <c r="N12" s="115">
        <v>37561</v>
      </c>
      <c r="O12" s="115">
        <v>37591</v>
      </c>
      <c r="P12" s="229" t="s">
        <v>128</v>
      </c>
    </row>
    <row r="13" spans="1:21" s="3" customFormat="1">
      <c r="A13" s="39"/>
      <c r="B13" s="40" t="s">
        <v>71</v>
      </c>
      <c r="C13" s="8"/>
      <c r="D13" s="74">
        <f>'Detail Expenses'!D32</f>
        <v>50833.333333333336</v>
      </c>
      <c r="E13" s="74">
        <f>'Detail Expenses'!E32</f>
        <v>54645.833333333336</v>
      </c>
      <c r="F13" s="74">
        <f>'Detail Expenses'!F32</f>
        <v>54645.833333333336</v>
      </c>
      <c r="G13" s="74">
        <f>'Detail Expenses'!G32</f>
        <v>54645.833333333336</v>
      </c>
      <c r="H13" s="74">
        <f>'Detail Expenses'!H32</f>
        <v>54645.833333333336</v>
      </c>
      <c r="I13" s="74">
        <f>'Detail Expenses'!I32</f>
        <v>54645.833333333336</v>
      </c>
      <c r="J13" s="74">
        <f>'Detail Expenses'!J32</f>
        <v>54645.833333333336</v>
      </c>
      <c r="K13" s="74">
        <f>'Detail Expenses'!K32</f>
        <v>54645.833333333336</v>
      </c>
      <c r="L13" s="74">
        <f>'Detail Expenses'!L32</f>
        <v>54645.833333333336</v>
      </c>
      <c r="M13" s="74">
        <f>'Detail Expenses'!M32</f>
        <v>54645.833333333336</v>
      </c>
      <c r="N13" s="74">
        <f>'Detail Expenses'!N32</f>
        <v>54645.833333333336</v>
      </c>
      <c r="O13" s="74">
        <f>'Detail Expenses'!O32</f>
        <v>54645.833333333336</v>
      </c>
      <c r="P13" s="230">
        <f>SUM(D13:O13)</f>
        <v>651937.5</v>
      </c>
    </row>
    <row r="14" spans="1:21" s="3" customFormat="1">
      <c r="A14" s="39"/>
      <c r="B14" s="40" t="s">
        <v>72</v>
      </c>
      <c r="C14" s="8"/>
      <c r="D14" s="74">
        <f>'Detail Expenses'!D35</f>
        <v>9836.25</v>
      </c>
      <c r="E14" s="74">
        <f>'Detail Expenses'!E35</f>
        <v>10573.96875</v>
      </c>
      <c r="F14" s="74">
        <f>'Detail Expenses'!F35</f>
        <v>10573.96875</v>
      </c>
      <c r="G14" s="74">
        <f>'Detail Expenses'!G35</f>
        <v>10573.96875</v>
      </c>
      <c r="H14" s="74">
        <f>'Detail Expenses'!H35</f>
        <v>10573.96875</v>
      </c>
      <c r="I14" s="74">
        <f>'Detail Expenses'!I35</f>
        <v>10573.96875</v>
      </c>
      <c r="J14" s="74">
        <f>'Detail Expenses'!J35</f>
        <v>10573.96875</v>
      </c>
      <c r="K14" s="74">
        <f>'Detail Expenses'!K35</f>
        <v>10573.96875</v>
      </c>
      <c r="L14" s="74">
        <f>'Detail Expenses'!L35</f>
        <v>10573.96875</v>
      </c>
      <c r="M14" s="74">
        <f>'Detail Expenses'!M35</f>
        <v>10573.96875</v>
      </c>
      <c r="N14" s="74">
        <f>'Detail Expenses'!N35</f>
        <v>10573.96875</v>
      </c>
      <c r="O14" s="74">
        <f>'Detail Expenses'!O35</f>
        <v>10573.96875</v>
      </c>
      <c r="P14" s="230">
        <f t="shared" ref="P14:P30" si="0">SUM(D14:O14)</f>
        <v>126149.90625</v>
      </c>
    </row>
    <row r="15" spans="1:21" s="3" customFormat="1">
      <c r="A15" s="39"/>
      <c r="B15" s="40" t="s">
        <v>73</v>
      </c>
      <c r="C15" s="8"/>
      <c r="D15" s="74">
        <f>'Detail Expenses'!D44</f>
        <v>2346.666666666667</v>
      </c>
      <c r="E15" s="74">
        <f>'Detail Expenses'!E44</f>
        <v>2346.666666666667</v>
      </c>
      <c r="F15" s="74">
        <f>'Detail Expenses'!F44</f>
        <v>2346.666666666667</v>
      </c>
      <c r="G15" s="74">
        <f>'Detail Expenses'!G44</f>
        <v>2346.666666666667</v>
      </c>
      <c r="H15" s="74">
        <f>'Detail Expenses'!H44</f>
        <v>2346.666666666667</v>
      </c>
      <c r="I15" s="74">
        <f>'Detail Expenses'!I44</f>
        <v>2346.666666666667</v>
      </c>
      <c r="J15" s="74">
        <f>'Detail Expenses'!J44</f>
        <v>2346.666666666667</v>
      </c>
      <c r="K15" s="74">
        <f>'Detail Expenses'!K44</f>
        <v>2346.666666666667</v>
      </c>
      <c r="L15" s="74">
        <f>'Detail Expenses'!L44</f>
        <v>2346.666666666667</v>
      </c>
      <c r="M15" s="74">
        <f>'Detail Expenses'!M44</f>
        <v>2346.666666666667</v>
      </c>
      <c r="N15" s="74">
        <f>'Detail Expenses'!N44</f>
        <v>2346.666666666667</v>
      </c>
      <c r="O15" s="74">
        <f>'Detail Expenses'!O44</f>
        <v>2346.666666666667</v>
      </c>
      <c r="P15" s="230">
        <f t="shared" si="0"/>
        <v>28160.000000000011</v>
      </c>
    </row>
    <row r="16" spans="1:21">
      <c r="A16" s="22"/>
      <c r="B16" s="42" t="s">
        <v>109</v>
      </c>
      <c r="C16" s="8"/>
      <c r="D16" s="231">
        <f>+'Detail Expenses'!D45</f>
        <v>0</v>
      </c>
      <c r="E16" s="231">
        <f>+'Detail Expenses'!E45</f>
        <v>0</v>
      </c>
      <c r="F16" s="231">
        <f>+'Detail Expenses'!F45</f>
        <v>0</v>
      </c>
      <c r="G16" s="231">
        <f>+'Detail Expenses'!G45</f>
        <v>0</v>
      </c>
      <c r="H16" s="231">
        <f>+'Detail Expenses'!H45</f>
        <v>0</v>
      </c>
      <c r="I16" s="231">
        <f>+'Detail Expenses'!I45</f>
        <v>0</v>
      </c>
      <c r="J16" s="231">
        <f>+'Detail Expenses'!J45</f>
        <v>0</v>
      </c>
      <c r="K16" s="231">
        <f>+'Detail Expenses'!K45</f>
        <v>0</v>
      </c>
      <c r="L16" s="231">
        <f>+'Detail Expenses'!L45</f>
        <v>0</v>
      </c>
      <c r="M16" s="231">
        <f>+'Detail Expenses'!M45</f>
        <v>0</v>
      </c>
      <c r="N16" s="231">
        <f>+'Detail Expenses'!N45</f>
        <v>0</v>
      </c>
      <c r="O16" s="231">
        <f>+'Detail Expenses'!O45</f>
        <v>0</v>
      </c>
      <c r="P16" s="232">
        <f>+'Detail Expenses'!P45</f>
        <v>0</v>
      </c>
      <c r="Q16"/>
    </row>
    <row r="17" spans="1:17">
      <c r="A17" s="22"/>
      <c r="B17" s="42" t="s">
        <v>309</v>
      </c>
      <c r="C17" s="8"/>
      <c r="D17" s="231">
        <f>+'Detail Expenses'!D46</f>
        <v>0</v>
      </c>
      <c r="E17" s="231">
        <f>+'Detail Expenses'!E46</f>
        <v>0</v>
      </c>
      <c r="F17" s="231">
        <f>+'Detail Expenses'!F46</f>
        <v>0</v>
      </c>
      <c r="G17" s="231">
        <f>+'Detail Expenses'!G46</f>
        <v>0</v>
      </c>
      <c r="H17" s="231">
        <f>+'Detail Expenses'!H46</f>
        <v>0</v>
      </c>
      <c r="I17" s="231">
        <f>+'Detail Expenses'!I46</f>
        <v>0</v>
      </c>
      <c r="J17" s="231">
        <f>+'Detail Expenses'!J46</f>
        <v>0</v>
      </c>
      <c r="K17" s="231">
        <f>+'Detail Expenses'!K46</f>
        <v>0</v>
      </c>
      <c r="L17" s="231">
        <f>+'Detail Expenses'!L46</f>
        <v>0</v>
      </c>
      <c r="M17" s="231">
        <f>+'Detail Expenses'!M46</f>
        <v>0</v>
      </c>
      <c r="N17" s="231">
        <f>+'Detail Expenses'!N46</f>
        <v>0</v>
      </c>
      <c r="O17" s="231">
        <f>+'Detail Expenses'!O46</f>
        <v>0</v>
      </c>
      <c r="P17" s="232">
        <f>+'Detail Expenses'!P46</f>
        <v>0</v>
      </c>
      <c r="Q17"/>
    </row>
    <row r="18" spans="1:17">
      <c r="A18" s="22"/>
      <c r="B18" s="42" t="s">
        <v>76</v>
      </c>
      <c r="C18" s="8"/>
      <c r="D18" s="231">
        <f>+'Detail Expenses'!D47</f>
        <v>72000</v>
      </c>
      <c r="E18" s="231">
        <f>+'Detail Expenses'!E47</f>
        <v>72000</v>
      </c>
      <c r="F18" s="231">
        <f>+'Detail Expenses'!F47</f>
        <v>72000</v>
      </c>
      <c r="G18" s="231">
        <f>+'Detail Expenses'!G47</f>
        <v>72000</v>
      </c>
      <c r="H18" s="231">
        <f>+'Detail Expenses'!H47</f>
        <v>72000</v>
      </c>
      <c r="I18" s="231">
        <f>+'Detail Expenses'!I47</f>
        <v>72000</v>
      </c>
      <c r="J18" s="231">
        <f>+'Detail Expenses'!J47</f>
        <v>72000</v>
      </c>
      <c r="K18" s="231">
        <f>+'Detail Expenses'!K47</f>
        <v>72000</v>
      </c>
      <c r="L18" s="231">
        <f>+'Detail Expenses'!L47</f>
        <v>72000</v>
      </c>
      <c r="M18" s="231">
        <f>+'Detail Expenses'!M47</f>
        <v>72000</v>
      </c>
      <c r="N18" s="231">
        <f>+'Detail Expenses'!N47</f>
        <v>72000</v>
      </c>
      <c r="O18" s="231">
        <f>+'Detail Expenses'!O47</f>
        <v>72000</v>
      </c>
      <c r="P18" s="232">
        <f>+'Detail Expenses'!P47</f>
        <v>864000</v>
      </c>
      <c r="Q18"/>
    </row>
    <row r="19" spans="1:17">
      <c r="A19" s="22"/>
      <c r="B19" s="42" t="s">
        <v>158</v>
      </c>
      <c r="C19" s="8"/>
      <c r="D19" s="231">
        <f>+'Detail Expenses'!D48</f>
        <v>0</v>
      </c>
      <c r="E19" s="231">
        <f>+'Detail Expenses'!E48</f>
        <v>0</v>
      </c>
      <c r="F19" s="231">
        <f>+'Detail Expenses'!F48</f>
        <v>0</v>
      </c>
      <c r="G19" s="231">
        <f>+'Detail Expenses'!G48</f>
        <v>0</v>
      </c>
      <c r="H19" s="231">
        <f>+'Detail Expenses'!H48</f>
        <v>0</v>
      </c>
      <c r="I19" s="231">
        <f>+'Detail Expenses'!I48</f>
        <v>0</v>
      </c>
      <c r="J19" s="231">
        <f>+'Detail Expenses'!J48</f>
        <v>0</v>
      </c>
      <c r="K19" s="231">
        <f>+'Detail Expenses'!K48</f>
        <v>0</v>
      </c>
      <c r="L19" s="231">
        <f>+'Detail Expenses'!L48</f>
        <v>0</v>
      </c>
      <c r="M19" s="231">
        <f>+'Detail Expenses'!M48</f>
        <v>0</v>
      </c>
      <c r="N19" s="231">
        <f>+'Detail Expenses'!N48</f>
        <v>0</v>
      </c>
      <c r="O19" s="231">
        <f>+'Detail Expenses'!O48</f>
        <v>0</v>
      </c>
      <c r="P19" s="232">
        <f>+'Detail Expenses'!P48</f>
        <v>0</v>
      </c>
      <c r="Q19"/>
    </row>
    <row r="20" spans="1:17" s="3" customFormat="1">
      <c r="A20" s="39"/>
      <c r="B20" s="27" t="s">
        <v>153</v>
      </c>
      <c r="C20" s="8"/>
      <c r="D20" s="74">
        <f>'Detail Expenses'!D54</f>
        <v>50</v>
      </c>
      <c r="E20" s="74">
        <f>'Detail Expenses'!E54</f>
        <v>50</v>
      </c>
      <c r="F20" s="74">
        <f>'Detail Expenses'!F54</f>
        <v>50</v>
      </c>
      <c r="G20" s="74">
        <f>'Detail Expenses'!G54</f>
        <v>50</v>
      </c>
      <c r="H20" s="74">
        <f>'Detail Expenses'!H54</f>
        <v>50</v>
      </c>
      <c r="I20" s="74">
        <f>'Detail Expenses'!I54</f>
        <v>50</v>
      </c>
      <c r="J20" s="74">
        <f>'Detail Expenses'!J54</f>
        <v>50</v>
      </c>
      <c r="K20" s="74">
        <f>'Detail Expenses'!K54</f>
        <v>50</v>
      </c>
      <c r="L20" s="74">
        <f>'Detail Expenses'!L54</f>
        <v>50</v>
      </c>
      <c r="M20" s="74">
        <f>'Detail Expenses'!M54</f>
        <v>50</v>
      </c>
      <c r="N20" s="74">
        <f>'Detail Expenses'!N54</f>
        <v>50</v>
      </c>
      <c r="O20" s="74">
        <f>'Detail Expenses'!O54</f>
        <v>50</v>
      </c>
      <c r="P20" s="230">
        <f t="shared" si="0"/>
        <v>600</v>
      </c>
    </row>
    <row r="21" spans="1:17">
      <c r="A21" s="22"/>
      <c r="B21" s="42" t="s">
        <v>110</v>
      </c>
      <c r="C21" s="8"/>
      <c r="D21" s="231">
        <f>'Detail Expenses'!D55</f>
        <v>0</v>
      </c>
      <c r="E21" s="231">
        <f>'Detail Expenses'!E55</f>
        <v>0</v>
      </c>
      <c r="F21" s="231">
        <f>'Detail Expenses'!F55</f>
        <v>0</v>
      </c>
      <c r="G21" s="231">
        <f>'Detail Expenses'!G55</f>
        <v>0</v>
      </c>
      <c r="H21" s="231">
        <f>'Detail Expenses'!H55</f>
        <v>0</v>
      </c>
      <c r="I21" s="231">
        <f>'Detail Expenses'!I55</f>
        <v>0</v>
      </c>
      <c r="J21" s="231">
        <f>'Detail Expenses'!J55</f>
        <v>0</v>
      </c>
      <c r="K21" s="231">
        <f>'Detail Expenses'!K55</f>
        <v>0</v>
      </c>
      <c r="L21" s="231">
        <f>'Detail Expenses'!L55</f>
        <v>0</v>
      </c>
      <c r="M21" s="231">
        <f>'Detail Expenses'!M55</f>
        <v>0</v>
      </c>
      <c r="N21" s="231">
        <f>'Detail Expenses'!N55</f>
        <v>0</v>
      </c>
      <c r="O21" s="231">
        <f>'Detail Expenses'!O55</f>
        <v>0</v>
      </c>
      <c r="P21" s="230">
        <f t="shared" si="0"/>
        <v>0</v>
      </c>
      <c r="Q21"/>
    </row>
    <row r="22" spans="1:17">
      <c r="A22" s="22"/>
      <c r="B22" s="27" t="s">
        <v>12</v>
      </c>
      <c r="C22" s="8"/>
      <c r="D22" s="231">
        <f>'Detail Expenses'!D56</f>
        <v>0</v>
      </c>
      <c r="E22" s="231">
        <f>'Detail Expenses'!E56</f>
        <v>0</v>
      </c>
      <c r="F22" s="231">
        <f>'Detail Expenses'!F56</f>
        <v>0</v>
      </c>
      <c r="G22" s="231">
        <f>'Detail Expenses'!G56</f>
        <v>0</v>
      </c>
      <c r="H22" s="231">
        <f>'Detail Expenses'!H56</f>
        <v>0</v>
      </c>
      <c r="I22" s="231">
        <f>'Detail Expenses'!I56</f>
        <v>0</v>
      </c>
      <c r="J22" s="231">
        <f>'Detail Expenses'!J56</f>
        <v>0</v>
      </c>
      <c r="K22" s="231">
        <f>'Detail Expenses'!K56</f>
        <v>0</v>
      </c>
      <c r="L22" s="231">
        <f>'Detail Expenses'!L56</f>
        <v>0</v>
      </c>
      <c r="M22" s="231">
        <f>'Detail Expenses'!M56</f>
        <v>0</v>
      </c>
      <c r="N22" s="231">
        <f>'Detail Expenses'!N56</f>
        <v>0</v>
      </c>
      <c r="O22" s="231">
        <f>'Detail Expenses'!O56</f>
        <v>0</v>
      </c>
      <c r="P22" s="230">
        <f t="shared" si="0"/>
        <v>0</v>
      </c>
    </row>
    <row r="23" spans="1:17" s="3" customFormat="1">
      <c r="A23" s="39"/>
      <c r="B23" s="27" t="s">
        <v>74</v>
      </c>
      <c r="C23" s="8"/>
      <c r="D23" s="74">
        <f>'Detail Expenses'!D59</f>
        <v>0</v>
      </c>
      <c r="E23" s="74">
        <f>'Detail Expenses'!E59</f>
        <v>0</v>
      </c>
      <c r="F23" s="74">
        <f>'Detail Expenses'!F59</f>
        <v>0</v>
      </c>
      <c r="G23" s="74">
        <f>'Detail Expenses'!G59</f>
        <v>0</v>
      </c>
      <c r="H23" s="74">
        <f>'Detail Expenses'!H59</f>
        <v>0</v>
      </c>
      <c r="I23" s="74">
        <f>'Detail Expenses'!I59</f>
        <v>0</v>
      </c>
      <c r="J23" s="74">
        <f>'Detail Expenses'!J59</f>
        <v>0</v>
      </c>
      <c r="K23" s="74">
        <f>'Detail Expenses'!K59</f>
        <v>0</v>
      </c>
      <c r="L23" s="74">
        <f>'Detail Expenses'!L59</f>
        <v>0</v>
      </c>
      <c r="M23" s="74">
        <f>'Detail Expenses'!M59</f>
        <v>0</v>
      </c>
      <c r="N23" s="74">
        <f>'Detail Expenses'!N59</f>
        <v>0</v>
      </c>
      <c r="O23" s="74">
        <f>'Detail Expenses'!O59</f>
        <v>0</v>
      </c>
      <c r="P23" s="230">
        <f t="shared" si="0"/>
        <v>0</v>
      </c>
    </row>
    <row r="24" spans="1:17">
      <c r="A24" s="47"/>
      <c r="B24" s="42" t="s">
        <v>159</v>
      </c>
      <c r="C24" s="7"/>
      <c r="D24" s="231">
        <f>'Detail Expenses'!D60</f>
        <v>5000</v>
      </c>
      <c r="E24" s="231">
        <f>'Detail Expenses'!E60</f>
        <v>5000</v>
      </c>
      <c r="F24" s="231">
        <f>'Detail Expenses'!F60</f>
        <v>5000</v>
      </c>
      <c r="G24" s="231">
        <f>'Detail Expenses'!G60</f>
        <v>5000</v>
      </c>
      <c r="H24" s="231">
        <f>'Detail Expenses'!H60</f>
        <v>5000</v>
      </c>
      <c r="I24" s="231">
        <f>'Detail Expenses'!I60</f>
        <v>5000</v>
      </c>
      <c r="J24" s="231">
        <f>'Detail Expenses'!J60</f>
        <v>5000</v>
      </c>
      <c r="K24" s="231">
        <f>'Detail Expenses'!K60</f>
        <v>5000</v>
      </c>
      <c r="L24" s="231">
        <f>'Detail Expenses'!L60</f>
        <v>5000</v>
      </c>
      <c r="M24" s="231">
        <f>'Detail Expenses'!M60</f>
        <v>5000</v>
      </c>
      <c r="N24" s="231">
        <f>'Detail Expenses'!N60</f>
        <v>5000</v>
      </c>
      <c r="O24" s="231">
        <f>'Detail Expenses'!O60</f>
        <v>5000</v>
      </c>
      <c r="P24" s="230">
        <f t="shared" si="0"/>
        <v>60000</v>
      </c>
    </row>
    <row r="25" spans="1:17">
      <c r="A25" s="47"/>
      <c r="B25" s="42" t="s">
        <v>14</v>
      </c>
      <c r="C25" s="7"/>
      <c r="D25" s="231">
        <f>'Detail Expenses'!D61</f>
        <v>0</v>
      </c>
      <c r="E25" s="231">
        <f>'Detail Expenses'!E61</f>
        <v>0</v>
      </c>
      <c r="F25" s="231">
        <f>'Detail Expenses'!F61</f>
        <v>0</v>
      </c>
      <c r="G25" s="231">
        <f>'Detail Expenses'!G61</f>
        <v>0</v>
      </c>
      <c r="H25" s="231">
        <f>'Detail Expenses'!H61</f>
        <v>0</v>
      </c>
      <c r="I25" s="231">
        <f>'Detail Expenses'!I61</f>
        <v>0</v>
      </c>
      <c r="J25" s="231">
        <f>'Detail Expenses'!J61</f>
        <v>0</v>
      </c>
      <c r="K25" s="231">
        <f>'Detail Expenses'!K61</f>
        <v>0</v>
      </c>
      <c r="L25" s="231">
        <f>'Detail Expenses'!L61</f>
        <v>0</v>
      </c>
      <c r="M25" s="231">
        <f>'Detail Expenses'!M61</f>
        <v>0</v>
      </c>
      <c r="N25" s="231">
        <f>'Detail Expenses'!N61</f>
        <v>0</v>
      </c>
      <c r="O25" s="231">
        <f>'Detail Expenses'!O61</f>
        <v>0</v>
      </c>
      <c r="P25" s="230">
        <f t="shared" si="0"/>
        <v>0</v>
      </c>
    </row>
    <row r="26" spans="1:17">
      <c r="A26" s="47"/>
      <c r="B26" s="42" t="s">
        <v>94</v>
      </c>
      <c r="C26" s="7"/>
      <c r="D26" s="231">
        <f>'Detail Expenses'!D62</f>
        <v>0</v>
      </c>
      <c r="E26" s="231">
        <f>'Detail Expenses'!E62</f>
        <v>0</v>
      </c>
      <c r="F26" s="231">
        <f>'Detail Expenses'!F62</f>
        <v>0</v>
      </c>
      <c r="G26" s="231">
        <f>'Detail Expenses'!G62</f>
        <v>0</v>
      </c>
      <c r="H26" s="231">
        <f>'Detail Expenses'!H62</f>
        <v>0</v>
      </c>
      <c r="I26" s="231">
        <f>'Detail Expenses'!I62</f>
        <v>0</v>
      </c>
      <c r="J26" s="231">
        <f>'Detail Expenses'!J62</f>
        <v>0</v>
      </c>
      <c r="K26" s="231">
        <f>'Detail Expenses'!K62</f>
        <v>0</v>
      </c>
      <c r="L26" s="231">
        <f>'Detail Expenses'!L62</f>
        <v>0</v>
      </c>
      <c r="M26" s="231">
        <f>'Detail Expenses'!M62</f>
        <v>0</v>
      </c>
      <c r="N26" s="231">
        <f>'Detail Expenses'!N62</f>
        <v>0</v>
      </c>
      <c r="O26" s="231">
        <f>'Detail Expenses'!O62</f>
        <v>0</v>
      </c>
      <c r="P26" s="230">
        <f t="shared" si="0"/>
        <v>0</v>
      </c>
    </row>
    <row r="27" spans="1:17">
      <c r="A27" s="47"/>
      <c r="B27" s="42" t="s">
        <v>160</v>
      </c>
      <c r="C27" s="7"/>
      <c r="D27" s="231">
        <f>'Detail Expenses'!D63</f>
        <v>0</v>
      </c>
      <c r="E27" s="231">
        <f>'Detail Expenses'!E63</f>
        <v>0</v>
      </c>
      <c r="F27" s="231">
        <f>'Detail Expenses'!F63</f>
        <v>0</v>
      </c>
      <c r="G27" s="231">
        <f>'Detail Expenses'!G63</f>
        <v>0</v>
      </c>
      <c r="H27" s="231">
        <f>'Detail Expenses'!H63</f>
        <v>0</v>
      </c>
      <c r="I27" s="231">
        <f>'Detail Expenses'!I63</f>
        <v>0</v>
      </c>
      <c r="J27" s="231">
        <f>'Detail Expenses'!J63</f>
        <v>0</v>
      </c>
      <c r="K27" s="231">
        <f>'Detail Expenses'!K63</f>
        <v>0</v>
      </c>
      <c r="L27" s="231">
        <f>'Detail Expenses'!L63</f>
        <v>0</v>
      </c>
      <c r="M27" s="231">
        <f>'Detail Expenses'!M63</f>
        <v>0</v>
      </c>
      <c r="N27" s="231">
        <f>'Detail Expenses'!N63</f>
        <v>0</v>
      </c>
      <c r="O27" s="231">
        <f>'Detail Expenses'!O63</f>
        <v>0</v>
      </c>
      <c r="P27" s="230">
        <f t="shared" si="0"/>
        <v>0</v>
      </c>
    </row>
    <row r="28" spans="1:17">
      <c r="A28" s="22"/>
      <c r="B28" s="42" t="s">
        <v>15</v>
      </c>
      <c r="C28" s="7"/>
      <c r="D28" s="231">
        <f>'Detail Expenses'!D71</f>
        <v>0</v>
      </c>
      <c r="E28" s="231">
        <f>'Detail Expenses'!E71</f>
        <v>0</v>
      </c>
      <c r="F28" s="231">
        <f>'Detail Expenses'!F71</f>
        <v>0</v>
      </c>
      <c r="G28" s="231">
        <f>'Detail Expenses'!G71</f>
        <v>0</v>
      </c>
      <c r="H28" s="231">
        <f>'Detail Expenses'!H71</f>
        <v>0</v>
      </c>
      <c r="I28" s="231">
        <f>'Detail Expenses'!I71</f>
        <v>0</v>
      </c>
      <c r="J28" s="231">
        <f>'Detail Expenses'!J71</f>
        <v>0</v>
      </c>
      <c r="K28" s="231">
        <f>'Detail Expenses'!K71</f>
        <v>0</v>
      </c>
      <c r="L28" s="231">
        <f>'Detail Expenses'!L71</f>
        <v>0</v>
      </c>
      <c r="M28" s="231">
        <f>'Detail Expenses'!M71</f>
        <v>0</v>
      </c>
      <c r="N28" s="231">
        <f>'Detail Expenses'!N71</f>
        <v>0</v>
      </c>
      <c r="O28" s="231">
        <f>'Detail Expenses'!O71</f>
        <v>0</v>
      </c>
      <c r="P28" s="230">
        <f t="shared" si="0"/>
        <v>0</v>
      </c>
    </row>
    <row r="29" spans="1:17">
      <c r="A29" s="22"/>
      <c r="B29" s="42" t="s">
        <v>75</v>
      </c>
      <c r="C29" s="7"/>
      <c r="D29" s="231">
        <f>'Detail Expenses'!D74</f>
        <v>0</v>
      </c>
      <c r="E29" s="231">
        <f>'Detail Expenses'!E74</f>
        <v>0</v>
      </c>
      <c r="F29" s="231">
        <f>'Detail Expenses'!F74</f>
        <v>0</v>
      </c>
      <c r="G29" s="231">
        <f>'Detail Expenses'!G74</f>
        <v>0</v>
      </c>
      <c r="H29" s="231">
        <f>'Detail Expenses'!H74</f>
        <v>0</v>
      </c>
      <c r="I29" s="231">
        <f>'Detail Expenses'!I74</f>
        <v>0</v>
      </c>
      <c r="J29" s="231">
        <f>'Detail Expenses'!J74</f>
        <v>0</v>
      </c>
      <c r="K29" s="231">
        <f>'Detail Expenses'!K74</f>
        <v>0</v>
      </c>
      <c r="L29" s="231">
        <f>'Detail Expenses'!L74</f>
        <v>0</v>
      </c>
      <c r="M29" s="231">
        <f>'Detail Expenses'!M74</f>
        <v>0</v>
      </c>
      <c r="N29" s="231">
        <f>'Detail Expenses'!N74</f>
        <v>0</v>
      </c>
      <c r="O29" s="231">
        <f>'Detail Expenses'!O74</f>
        <v>0</v>
      </c>
      <c r="P29" s="230">
        <f t="shared" si="0"/>
        <v>0</v>
      </c>
    </row>
    <row r="30" spans="1:17">
      <c r="A30" s="22"/>
      <c r="B30" s="27" t="s">
        <v>19</v>
      </c>
      <c r="C30" s="7"/>
      <c r="D30" s="231">
        <f>'Detail Expenses'!D75</f>
        <v>0</v>
      </c>
      <c r="E30" s="231">
        <f>'Detail Expenses'!E75</f>
        <v>0</v>
      </c>
      <c r="F30" s="231">
        <f>'Detail Expenses'!F75</f>
        <v>0</v>
      </c>
      <c r="G30" s="231">
        <f>'Detail Expenses'!G75</f>
        <v>0</v>
      </c>
      <c r="H30" s="231">
        <f>'Detail Expenses'!H75</f>
        <v>0</v>
      </c>
      <c r="I30" s="231">
        <f>'Detail Expenses'!I75</f>
        <v>0</v>
      </c>
      <c r="J30" s="231">
        <f>'Detail Expenses'!J75</f>
        <v>0</v>
      </c>
      <c r="K30" s="231">
        <f>'Detail Expenses'!K75</f>
        <v>0</v>
      </c>
      <c r="L30" s="231">
        <f>'Detail Expenses'!L75</f>
        <v>0</v>
      </c>
      <c r="M30" s="231">
        <f>'Detail Expenses'!M75</f>
        <v>0</v>
      </c>
      <c r="N30" s="231">
        <f>'Detail Expenses'!N75</f>
        <v>0</v>
      </c>
      <c r="O30" s="231">
        <f>'Detail Expenses'!O75</f>
        <v>0</v>
      </c>
      <c r="P30" s="230">
        <f t="shared" si="0"/>
        <v>0</v>
      </c>
    </row>
    <row r="31" spans="1:17">
      <c r="A31" s="78"/>
      <c r="B31" s="79" t="s">
        <v>18</v>
      </c>
      <c r="C31" s="80"/>
      <c r="D31" s="233">
        <f>SUM(D13:D30)</f>
        <v>140066.25</v>
      </c>
      <c r="E31" s="233">
        <f t="shared" ref="E31:M31" si="1">SUM(E13:E30)</f>
        <v>144616.46875</v>
      </c>
      <c r="F31" s="233">
        <f t="shared" si="1"/>
        <v>144616.46875</v>
      </c>
      <c r="G31" s="233">
        <f t="shared" si="1"/>
        <v>144616.46875</v>
      </c>
      <c r="H31" s="233">
        <f t="shared" si="1"/>
        <v>144616.46875</v>
      </c>
      <c r="I31" s="233">
        <f t="shared" si="1"/>
        <v>144616.46875</v>
      </c>
      <c r="J31" s="233">
        <f t="shared" si="1"/>
        <v>144616.46875</v>
      </c>
      <c r="K31" s="233">
        <f t="shared" si="1"/>
        <v>144616.46875</v>
      </c>
      <c r="L31" s="233">
        <f t="shared" si="1"/>
        <v>144616.46875</v>
      </c>
      <c r="M31" s="233">
        <f t="shared" si="1"/>
        <v>144616.46875</v>
      </c>
      <c r="N31" s="233">
        <f>SUM(N13:N30)</f>
        <v>144616.46875</v>
      </c>
      <c r="O31" s="233">
        <f>SUM(O13:O30)</f>
        <v>144616.46875</v>
      </c>
      <c r="P31" s="234">
        <f>SUM(P13:P30)</f>
        <v>1730847.40625</v>
      </c>
      <c r="Q31" s="28"/>
    </row>
    <row r="32" spans="1:17">
      <c r="A32" s="81"/>
      <c r="B32" s="27"/>
      <c r="C32" s="8"/>
      <c r="D32" s="117"/>
      <c r="E32" s="117"/>
      <c r="F32" s="117"/>
      <c r="G32" s="117"/>
      <c r="H32" s="117"/>
      <c r="I32" s="117"/>
      <c r="J32" s="117"/>
      <c r="K32" s="117"/>
      <c r="L32" s="117"/>
      <c r="M32" s="117"/>
      <c r="N32" s="117"/>
      <c r="O32" s="117"/>
      <c r="P32" s="227"/>
    </row>
    <row r="33" spans="1:44" s="108" customFormat="1" ht="12" customHeight="1">
      <c r="A33" s="78"/>
      <c r="B33" s="79" t="s">
        <v>301</v>
      </c>
      <c r="C33" s="80"/>
      <c r="D33" s="233">
        <f>'Detail Expenses'!D96</f>
        <v>25518.453427065029</v>
      </c>
      <c r="E33" s="233">
        <f>'Detail Expenses'!E96</f>
        <v>25518.453427065029</v>
      </c>
      <c r="F33" s="233">
        <f>'Detail Expenses'!F96</f>
        <v>25518.453427065029</v>
      </c>
      <c r="G33" s="233">
        <f>'Detail Expenses'!G96</f>
        <v>25518.453427065029</v>
      </c>
      <c r="H33" s="233">
        <f>'Detail Expenses'!H96</f>
        <v>25518.453427065029</v>
      </c>
      <c r="I33" s="233">
        <f>'Detail Expenses'!I96</f>
        <v>25518.453427065029</v>
      </c>
      <c r="J33" s="233">
        <f>'Detail Expenses'!J96</f>
        <v>25518.453427065029</v>
      </c>
      <c r="K33" s="233">
        <f>'Detail Expenses'!K96</f>
        <v>25518.453427065029</v>
      </c>
      <c r="L33" s="233">
        <f>'Detail Expenses'!L96</f>
        <v>25518.453427065029</v>
      </c>
      <c r="M33" s="233">
        <f>'Detail Expenses'!M96</f>
        <v>25518.453427065029</v>
      </c>
      <c r="N33" s="233">
        <f>'Detail Expenses'!N96</f>
        <v>25518.453427065029</v>
      </c>
      <c r="O33" s="233">
        <f>'Detail Expenses'!O96</f>
        <v>25518.453427065029</v>
      </c>
      <c r="P33" s="234">
        <f>SUM(D33:O33)</f>
        <v>306221.44112478034</v>
      </c>
      <c r="Q33" s="28"/>
      <c r="R33" s="1"/>
      <c r="S33" s="1"/>
      <c r="T33" s="1"/>
      <c r="U33" s="1"/>
      <c r="V33" s="1"/>
      <c r="W33" s="1"/>
      <c r="X33" s="1"/>
      <c r="Y33" s="1"/>
      <c r="Z33" s="1"/>
      <c r="AA33" s="28"/>
      <c r="AB33" s="1"/>
      <c r="AC33" s="1"/>
      <c r="AD33" s="1"/>
      <c r="AE33" s="1"/>
      <c r="AF33" s="1"/>
      <c r="AG33" s="1"/>
      <c r="AH33" s="1"/>
      <c r="AI33" s="1"/>
      <c r="AJ33" s="1"/>
      <c r="AK33" s="28"/>
      <c r="AL33" s="1"/>
      <c r="AM33" s="1"/>
      <c r="AN33" s="1"/>
      <c r="AO33" s="1"/>
      <c r="AP33" s="1"/>
      <c r="AQ33" s="1"/>
      <c r="AR33" s="1"/>
    </row>
    <row r="34" spans="1:44" s="3" customFormat="1" ht="12" customHeight="1">
      <c r="A34" s="81"/>
      <c r="B34" s="27"/>
      <c r="C34" s="8"/>
      <c r="D34" s="74"/>
      <c r="E34" s="74"/>
      <c r="F34" s="74"/>
      <c r="G34" s="74"/>
      <c r="H34" s="74"/>
      <c r="I34" s="74"/>
      <c r="J34" s="74"/>
      <c r="K34" s="74"/>
      <c r="L34" s="74"/>
      <c r="M34" s="74"/>
      <c r="N34" s="74"/>
      <c r="O34" s="74"/>
      <c r="P34" s="230"/>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row>
    <row r="35" spans="1:44" s="109" customFormat="1" ht="12" customHeight="1">
      <c r="A35" s="235"/>
      <c r="B35" s="236" t="s">
        <v>130</v>
      </c>
      <c r="C35" s="237"/>
      <c r="D35" s="238">
        <f>D31+D33</f>
        <v>165584.70342706502</v>
      </c>
      <c r="E35" s="238">
        <f t="shared" ref="E35:P35" si="2">E31+E33</f>
        <v>170134.92217706502</v>
      </c>
      <c r="F35" s="238">
        <f t="shared" si="2"/>
        <v>170134.92217706502</v>
      </c>
      <c r="G35" s="238">
        <f t="shared" si="2"/>
        <v>170134.92217706502</v>
      </c>
      <c r="H35" s="238">
        <f t="shared" si="2"/>
        <v>170134.92217706502</v>
      </c>
      <c r="I35" s="238">
        <f t="shared" si="2"/>
        <v>170134.92217706502</v>
      </c>
      <c r="J35" s="238">
        <f t="shared" si="2"/>
        <v>170134.92217706502</v>
      </c>
      <c r="K35" s="238">
        <f t="shared" si="2"/>
        <v>170134.92217706502</v>
      </c>
      <c r="L35" s="238">
        <f t="shared" si="2"/>
        <v>170134.92217706502</v>
      </c>
      <c r="M35" s="238">
        <f t="shared" si="2"/>
        <v>170134.92217706502</v>
      </c>
      <c r="N35" s="238">
        <f t="shared" si="2"/>
        <v>170134.92217706502</v>
      </c>
      <c r="O35" s="238">
        <f t="shared" si="2"/>
        <v>170134.92217706502</v>
      </c>
      <c r="P35" s="239">
        <f t="shared" si="2"/>
        <v>2037068.8473747803</v>
      </c>
      <c r="Q35" s="28"/>
      <c r="R35" s="1"/>
      <c r="S35" s="1"/>
      <c r="T35" s="1"/>
      <c r="U35" s="1"/>
      <c r="V35" s="1"/>
      <c r="W35" s="1"/>
      <c r="X35" s="1"/>
      <c r="Y35" s="1"/>
      <c r="Z35" s="1"/>
      <c r="AA35" s="28"/>
      <c r="AB35" s="1"/>
      <c r="AC35" s="1"/>
      <c r="AD35" s="1"/>
      <c r="AE35" s="1"/>
      <c r="AF35" s="1"/>
      <c r="AG35" s="1"/>
      <c r="AH35" s="1"/>
      <c r="AI35" s="1"/>
      <c r="AJ35" s="1"/>
      <c r="AK35" s="28"/>
      <c r="AL35" s="1"/>
      <c r="AM35" s="1"/>
      <c r="AN35" s="1"/>
      <c r="AO35" s="1"/>
      <c r="AP35" s="1"/>
      <c r="AQ35" s="1"/>
      <c r="AR35" s="1"/>
    </row>
    <row r="36" spans="1:44">
      <c r="A36" s="7"/>
      <c r="D36" s="28"/>
    </row>
    <row r="37" spans="1:44">
      <c r="A37" s="110" t="str">
        <f ca="1">CELL("FILENAME")</f>
        <v>C:\Users\Felienne\Enron\EnronSpreadsheets\[stacey_white__39006__Power Canada 2002 Plan Capital.xls]Project Assumption WS</v>
      </c>
      <c r="D37" s="28"/>
    </row>
    <row r="38" spans="1:44">
      <c r="A38" s="7"/>
      <c r="D38" s="28"/>
    </row>
    <row r="39" spans="1:44">
      <c r="A39" s="7"/>
      <c r="D39" s="28"/>
    </row>
    <row r="40" spans="1:44">
      <c r="A40" s="7"/>
      <c r="D40" s="28"/>
    </row>
    <row r="41" spans="1:44">
      <c r="A41" s="7"/>
      <c r="D41" s="28"/>
    </row>
    <row r="42" spans="1:44">
      <c r="A42" s="7"/>
      <c r="D42" s="28"/>
    </row>
    <row r="43" spans="1:44">
      <c r="A43" s="7"/>
      <c r="D43" s="28"/>
    </row>
    <row r="44" spans="1:44">
      <c r="A44" s="7"/>
      <c r="D44" s="28"/>
    </row>
    <row r="45" spans="1:44">
      <c r="A45" s="7"/>
      <c r="D45" s="28"/>
    </row>
    <row r="46" spans="1:44">
      <c r="A46" s="7"/>
      <c r="D46" s="28"/>
    </row>
    <row r="47" spans="1:44">
      <c r="A47" s="7"/>
      <c r="D47" s="28"/>
    </row>
    <row r="48" spans="1:44">
      <c r="A48" s="7"/>
      <c r="D48" s="28"/>
    </row>
    <row r="49" spans="1:4">
      <c r="A49" s="7"/>
      <c r="D49" s="28"/>
    </row>
    <row r="50" spans="1:4">
      <c r="A50" s="7"/>
      <c r="D50" s="28"/>
    </row>
    <row r="51" spans="1:4">
      <c r="A51" s="7"/>
      <c r="D51" s="28"/>
    </row>
    <row r="52" spans="1:4">
      <c r="A52" s="7"/>
      <c r="D52" s="28"/>
    </row>
    <row r="53" spans="1:4">
      <c r="A53" s="7"/>
      <c r="D53" s="28"/>
    </row>
    <row r="54" spans="1:4">
      <c r="A54" s="7"/>
      <c r="D54" s="28"/>
    </row>
    <row r="55" spans="1:4">
      <c r="A55" s="7"/>
      <c r="D55" s="28"/>
    </row>
    <row r="56" spans="1:4">
      <c r="A56" s="7"/>
      <c r="D56" s="28"/>
    </row>
    <row r="57" spans="1:4">
      <c r="A57" s="7"/>
      <c r="D57" s="28"/>
    </row>
    <row r="58" spans="1:4">
      <c r="A58" s="7"/>
      <c r="D58" s="28"/>
    </row>
    <row r="59" spans="1:4">
      <c r="A59" s="7"/>
      <c r="D59" s="28"/>
    </row>
    <row r="60" spans="1:4">
      <c r="A60" s="7"/>
      <c r="D60" s="28"/>
    </row>
    <row r="61" spans="1:4">
      <c r="A61" s="7"/>
      <c r="D61" s="28"/>
    </row>
    <row r="62" spans="1:4">
      <c r="A62" s="7"/>
      <c r="D62" s="28"/>
    </row>
    <row r="63" spans="1:4">
      <c r="A63" s="7"/>
      <c r="D63" s="28"/>
    </row>
    <row r="64" spans="1:4">
      <c r="A64" s="7"/>
      <c r="D64" s="28"/>
    </row>
    <row r="65" spans="1:4">
      <c r="A65" s="7"/>
      <c r="D65" s="28"/>
    </row>
    <row r="66" spans="1:4">
      <c r="A66" s="7"/>
      <c r="D66" s="28"/>
    </row>
    <row r="67" spans="1:4">
      <c r="A67" s="7"/>
      <c r="D67" s="28"/>
    </row>
    <row r="68" spans="1:4">
      <c r="A68" s="7"/>
      <c r="D68" s="28"/>
    </row>
    <row r="69" spans="1:4">
      <c r="A69" s="7"/>
      <c r="D69" s="28"/>
    </row>
    <row r="70" spans="1:4">
      <c r="A70" s="7"/>
      <c r="D70" s="28"/>
    </row>
    <row r="71" spans="1:4">
      <c r="A71" s="7"/>
      <c r="D71" s="28"/>
    </row>
    <row r="72" spans="1:4">
      <c r="A72" s="7"/>
      <c r="D72" s="28"/>
    </row>
    <row r="73" spans="1:4">
      <c r="A73" s="7"/>
      <c r="D73" s="28"/>
    </row>
    <row r="74" spans="1:4">
      <c r="A74" s="7"/>
    </row>
    <row r="75" spans="1:4">
      <c r="A75" s="7"/>
    </row>
    <row r="76" spans="1:4">
      <c r="A76" s="7"/>
    </row>
    <row r="77" spans="1:4">
      <c r="A77" s="7"/>
    </row>
    <row r="78" spans="1:4">
      <c r="A78" s="7"/>
    </row>
    <row r="79" spans="1:4">
      <c r="A79" s="7"/>
    </row>
    <row r="80" spans="1:4">
      <c r="A80" s="7"/>
    </row>
    <row r="81" spans="1:1">
      <c r="A81" s="7"/>
    </row>
    <row r="82" spans="1:1">
      <c r="A82" s="7"/>
    </row>
    <row r="83" spans="1:1">
      <c r="A83" s="7"/>
    </row>
    <row r="84" spans="1:1">
      <c r="A84" s="7"/>
    </row>
    <row r="85" spans="1:1">
      <c r="A85" s="7"/>
    </row>
    <row r="86" spans="1:1">
      <c r="A86" s="7"/>
    </row>
    <row r="87" spans="1:1">
      <c r="A87" s="7"/>
    </row>
    <row r="88" spans="1:1">
      <c r="A88" s="7"/>
    </row>
    <row r="89" spans="1:1">
      <c r="A89" s="7"/>
    </row>
    <row r="90" spans="1:1">
      <c r="A90" s="7"/>
    </row>
    <row r="91" spans="1:1">
      <c r="A91" s="7"/>
    </row>
    <row r="92" spans="1:1">
      <c r="A92" s="7"/>
    </row>
    <row r="93" spans="1:1">
      <c r="A93" s="7"/>
    </row>
    <row r="94" spans="1:1">
      <c r="A94" s="7"/>
    </row>
    <row r="95" spans="1:1">
      <c r="A95" s="7"/>
    </row>
    <row r="96" spans="1:1">
      <c r="A96" s="7"/>
    </row>
    <row r="97" spans="1:1">
      <c r="A97" s="7"/>
    </row>
    <row r="98" spans="1:1">
      <c r="A98" s="7"/>
    </row>
    <row r="99" spans="1:1">
      <c r="A99" s="7"/>
    </row>
    <row r="100" spans="1:1">
      <c r="A100" s="7"/>
    </row>
    <row r="101" spans="1:1">
      <c r="A101" s="7"/>
    </row>
    <row r="102" spans="1:1">
      <c r="A102" s="7"/>
    </row>
    <row r="103" spans="1:1">
      <c r="A103" s="7"/>
    </row>
    <row r="104" spans="1:1">
      <c r="A104" s="7"/>
    </row>
    <row r="105" spans="1:1">
      <c r="A105" s="7"/>
    </row>
    <row r="106" spans="1:1">
      <c r="A106" s="7"/>
    </row>
    <row r="107" spans="1:1">
      <c r="A107" s="7"/>
    </row>
    <row r="108" spans="1:1">
      <c r="A108" s="7"/>
    </row>
    <row r="109" spans="1:1">
      <c r="A109" s="7"/>
    </row>
    <row r="110" spans="1:1">
      <c r="A110" s="7"/>
    </row>
    <row r="111" spans="1:1">
      <c r="A111" s="7"/>
    </row>
    <row r="112" spans="1:1">
      <c r="A112" s="7"/>
    </row>
  </sheetData>
  <phoneticPr fontId="0" type="noConversion"/>
  <pageMargins left="0.32" right="0.21" top="0.3" bottom="0.19" header="0.26" footer="0.17"/>
  <pageSetup scale="73"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30"/>
  <sheetViews>
    <sheetView workbookViewId="0"/>
  </sheetViews>
  <sheetFormatPr defaultColWidth="10.6640625" defaultRowHeight="12.75"/>
  <cols>
    <col min="1" max="1" width="3.33203125" style="149" customWidth="1"/>
    <col min="2" max="2" width="31.33203125" style="149" customWidth="1"/>
    <col min="3" max="3" width="17.6640625" style="149" customWidth="1"/>
    <col min="4" max="4" width="12.6640625" style="149" customWidth="1"/>
    <col min="5" max="5" width="13" style="149" bestFit="1" customWidth="1"/>
    <col min="6" max="6" width="57.6640625" style="149" customWidth="1"/>
    <col min="7" max="7" width="30" style="150" customWidth="1"/>
    <col min="8" max="8" width="16" style="159" customWidth="1"/>
    <col min="9" max="16384" width="10.6640625" style="149"/>
  </cols>
  <sheetData>
    <row r="1" spans="1:10" ht="19.5">
      <c r="B1" s="361" t="s">
        <v>178</v>
      </c>
      <c r="C1" s="361"/>
      <c r="D1" s="361"/>
      <c r="E1" s="361"/>
      <c r="F1" s="361"/>
      <c r="G1" s="147"/>
      <c r="H1" s="148"/>
      <c r="I1" s="147"/>
      <c r="J1" s="147"/>
    </row>
    <row r="2" spans="1:10" ht="19.5">
      <c r="B2" s="146"/>
      <c r="C2" s="146"/>
      <c r="D2" s="146"/>
      <c r="E2" s="146"/>
      <c r="F2" s="146"/>
      <c r="G2" s="147"/>
      <c r="H2" s="148"/>
      <c r="I2" s="147"/>
      <c r="J2" s="147"/>
    </row>
    <row r="3" spans="1:10" ht="19.5">
      <c r="B3" s="175" t="s">
        <v>284</v>
      </c>
      <c r="C3" s="146"/>
      <c r="D3" s="146"/>
      <c r="E3" s="146"/>
      <c r="F3" s="146"/>
      <c r="G3" s="147"/>
      <c r="H3" s="148"/>
      <c r="I3" s="147"/>
      <c r="J3" s="147"/>
    </row>
    <row r="4" spans="1:10" s="172" customFormat="1" ht="31.5">
      <c r="B4" s="173" t="s">
        <v>179</v>
      </c>
      <c r="C4" s="174" t="s">
        <v>281</v>
      </c>
      <c r="D4" s="174" t="s">
        <v>282</v>
      </c>
      <c r="E4" s="174" t="s">
        <v>283</v>
      </c>
      <c r="F4" s="174" t="s">
        <v>180</v>
      </c>
    </row>
    <row r="5" spans="1:10">
      <c r="B5" s="150"/>
      <c r="G5" s="149"/>
      <c r="H5" s="149"/>
    </row>
    <row r="6" spans="1:10">
      <c r="B6" s="150" t="s">
        <v>198</v>
      </c>
      <c r="C6" s="171"/>
      <c r="F6" s="152" t="s">
        <v>188</v>
      </c>
      <c r="G6" s="149"/>
      <c r="H6" s="149"/>
    </row>
    <row r="7" spans="1:10" ht="51">
      <c r="B7" s="150" t="s">
        <v>196</v>
      </c>
      <c r="C7" s="171"/>
      <c r="F7" s="151" t="s">
        <v>197</v>
      </c>
      <c r="G7" s="149"/>
      <c r="H7" s="149"/>
    </row>
    <row r="8" spans="1:10">
      <c r="B8" s="150" t="s">
        <v>187</v>
      </c>
      <c r="C8" s="171"/>
      <c r="F8" s="152" t="s">
        <v>188</v>
      </c>
      <c r="G8" s="149"/>
      <c r="H8" s="149"/>
    </row>
    <row r="9" spans="1:10">
      <c r="B9" s="150" t="s">
        <v>185</v>
      </c>
      <c r="C9" s="171"/>
      <c r="F9" s="152" t="s">
        <v>186</v>
      </c>
      <c r="G9" s="149"/>
      <c r="H9" s="149"/>
    </row>
    <row r="10" spans="1:10">
      <c r="B10" s="150" t="s">
        <v>191</v>
      </c>
      <c r="C10" s="171"/>
      <c r="F10" s="152" t="s">
        <v>188</v>
      </c>
      <c r="G10" s="149"/>
      <c r="H10" s="149"/>
    </row>
    <row r="11" spans="1:10">
      <c r="B11" s="150" t="s">
        <v>183</v>
      </c>
      <c r="C11" s="171"/>
      <c r="F11" s="152" t="s">
        <v>184</v>
      </c>
      <c r="G11" s="149"/>
      <c r="H11" s="149"/>
    </row>
    <row r="12" spans="1:10" ht="38.25">
      <c r="B12" s="150" t="s">
        <v>181</v>
      </c>
      <c r="C12" s="171"/>
      <c r="F12" s="151" t="s">
        <v>182</v>
      </c>
      <c r="G12" s="149"/>
      <c r="H12" s="149"/>
    </row>
    <row r="13" spans="1:10">
      <c r="B13" s="150" t="s">
        <v>204</v>
      </c>
      <c r="C13" s="171"/>
      <c r="F13" s="149" t="s">
        <v>205</v>
      </c>
      <c r="G13" s="149"/>
      <c r="H13" s="149"/>
    </row>
    <row r="14" spans="1:10">
      <c r="B14" s="150" t="s">
        <v>278</v>
      </c>
      <c r="C14" s="171"/>
      <c r="F14" s="149" t="s">
        <v>201</v>
      </c>
      <c r="G14" s="149"/>
      <c r="H14" s="149"/>
    </row>
    <row r="15" spans="1:10" ht="38.25">
      <c r="A15" s="168" t="s">
        <v>167</v>
      </c>
      <c r="B15" s="150" t="s">
        <v>203</v>
      </c>
      <c r="C15" s="171">
        <f>(D15*E15)*12</f>
        <v>2496</v>
      </c>
      <c r="D15" s="149">
        <v>100</v>
      </c>
      <c r="E15" s="149">
        <v>2.08</v>
      </c>
      <c r="F15" s="151" t="s">
        <v>279</v>
      </c>
      <c r="G15" s="149"/>
      <c r="H15" s="149"/>
    </row>
    <row r="16" spans="1:10">
      <c r="B16" s="150" t="s">
        <v>199</v>
      </c>
      <c r="C16" s="171">
        <f t="shared" ref="C16:C21" si="0">(D16*E16)*12</f>
        <v>36</v>
      </c>
      <c r="D16" s="149">
        <v>100</v>
      </c>
      <c r="E16" s="149">
        <v>0.03</v>
      </c>
      <c r="F16" s="152" t="s">
        <v>195</v>
      </c>
      <c r="G16" s="149"/>
      <c r="H16" s="149"/>
    </row>
    <row r="17" spans="2:8">
      <c r="B17" s="150" t="s">
        <v>200</v>
      </c>
      <c r="C17" s="171">
        <f t="shared" si="0"/>
        <v>60</v>
      </c>
      <c r="D17" s="149">
        <v>100</v>
      </c>
      <c r="E17" s="149">
        <v>0.05</v>
      </c>
      <c r="F17" s="152" t="s">
        <v>195</v>
      </c>
      <c r="G17" s="149"/>
      <c r="H17" s="149"/>
    </row>
    <row r="18" spans="2:8">
      <c r="B18" s="150" t="s">
        <v>194</v>
      </c>
      <c r="C18" s="171">
        <f t="shared" si="0"/>
        <v>84.000000000000014</v>
      </c>
      <c r="D18" s="149">
        <v>100</v>
      </c>
      <c r="E18" s="149">
        <v>7.0000000000000007E-2</v>
      </c>
      <c r="F18" s="152" t="s">
        <v>195</v>
      </c>
      <c r="G18" s="149"/>
      <c r="H18" s="149"/>
    </row>
    <row r="19" spans="2:8" ht="38.25">
      <c r="B19" s="150" t="s">
        <v>192</v>
      </c>
      <c r="C19" s="171">
        <f t="shared" si="0"/>
        <v>48</v>
      </c>
      <c r="D19" s="149">
        <v>100</v>
      </c>
      <c r="E19" s="149">
        <v>0.04</v>
      </c>
      <c r="F19" s="151" t="s">
        <v>193</v>
      </c>
      <c r="G19" s="149"/>
      <c r="H19" s="149"/>
    </row>
    <row r="20" spans="2:8">
      <c r="B20" s="150" t="s">
        <v>189</v>
      </c>
      <c r="C20" s="171">
        <f t="shared" si="0"/>
        <v>45</v>
      </c>
      <c r="D20" s="149">
        <v>1</v>
      </c>
      <c r="E20" s="149">
        <v>3.75</v>
      </c>
      <c r="F20" s="152" t="s">
        <v>190</v>
      </c>
      <c r="G20" s="149"/>
      <c r="H20" s="149"/>
    </row>
    <row r="21" spans="2:8">
      <c r="B21" s="150" t="s">
        <v>202</v>
      </c>
      <c r="C21" s="177">
        <f t="shared" si="0"/>
        <v>168.96</v>
      </c>
      <c r="D21" s="149">
        <v>1</v>
      </c>
      <c r="E21" s="149">
        <v>14.08</v>
      </c>
      <c r="F21" s="149" t="s">
        <v>190</v>
      </c>
      <c r="G21" s="149"/>
      <c r="H21" s="149"/>
    </row>
    <row r="22" spans="2:8">
      <c r="B22" s="150"/>
      <c r="C22" s="171">
        <f>SUM(C6:C21)</f>
        <v>2937.96</v>
      </c>
      <c r="G22" s="149"/>
      <c r="H22" s="149"/>
    </row>
    <row r="23" spans="2:8">
      <c r="B23" s="150"/>
      <c r="C23" s="171"/>
      <c r="G23" s="149"/>
      <c r="H23" s="149"/>
    </row>
    <row r="24" spans="2:8">
      <c r="B24" s="150"/>
      <c r="G24" s="149"/>
      <c r="H24" s="149"/>
    </row>
    <row r="25" spans="2:8" ht="13.5" thickBot="1">
      <c r="B25" s="150"/>
      <c r="G25" s="149"/>
      <c r="H25" s="149"/>
    </row>
    <row r="26" spans="2:8">
      <c r="B26" s="153" t="s">
        <v>286</v>
      </c>
      <c r="C26" s="154"/>
      <c r="D26" s="154"/>
      <c r="E26" s="154"/>
      <c r="F26" s="155"/>
      <c r="G26" s="149"/>
      <c r="H26" s="149"/>
    </row>
    <row r="27" spans="2:8" ht="13.5" thickBot="1">
      <c r="B27" s="156" t="s">
        <v>287</v>
      </c>
      <c r="C27" s="157"/>
      <c r="D27" s="157"/>
      <c r="E27" s="157"/>
      <c r="F27" s="158"/>
      <c r="G27" s="149"/>
      <c r="H27" s="149"/>
    </row>
    <row r="28" spans="2:8">
      <c r="F28" s="150"/>
      <c r="G28" s="159"/>
      <c r="H28" s="149"/>
    </row>
    <row r="29" spans="2:8">
      <c r="F29" s="150"/>
      <c r="G29" s="159"/>
      <c r="H29" s="149"/>
    </row>
    <row r="30" spans="2:8">
      <c r="F30" s="150"/>
      <c r="G30" s="159"/>
      <c r="H30" s="149"/>
    </row>
  </sheetData>
  <mergeCells count="1">
    <mergeCell ref="B1:F1"/>
  </mergeCells>
  <phoneticPr fontId="0" type="noConversion"/>
  <pageMargins left="0.36" right="0.28000000000000003" top="1" bottom="0.87" header="0.5" footer="0.5"/>
  <pageSetup scale="88" orientation="landscape" vertic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F1377"/>
  <sheetViews>
    <sheetView topLeftCell="A9" workbookViewId="0">
      <selection activeCell="F17" sqref="F17"/>
    </sheetView>
  </sheetViews>
  <sheetFormatPr defaultRowHeight="12.75"/>
  <cols>
    <col min="2" max="2" width="4.33203125" customWidth="1"/>
    <col min="4" max="4" width="51.6640625" customWidth="1"/>
    <col min="5" max="5" width="2.1640625" customWidth="1"/>
    <col min="6" max="6" width="51.6640625" customWidth="1"/>
  </cols>
  <sheetData>
    <row r="1" spans="2:6">
      <c r="B1" s="160" t="s">
        <v>73</v>
      </c>
      <c r="C1" s="161"/>
      <c r="D1" s="162"/>
      <c r="E1" s="163"/>
      <c r="F1" s="164"/>
    </row>
    <row r="2" spans="2:6" ht="24.75" customHeight="1">
      <c r="B2" s="160"/>
      <c r="C2" s="161">
        <v>52001500</v>
      </c>
      <c r="D2" s="162" t="s">
        <v>209</v>
      </c>
      <c r="E2" s="163"/>
      <c r="F2" s="164" t="s">
        <v>210</v>
      </c>
    </row>
    <row r="3" spans="2:6" ht="24.75" customHeight="1">
      <c r="B3" s="160"/>
      <c r="C3" s="161">
        <v>52002000</v>
      </c>
      <c r="D3" s="165" t="s">
        <v>211</v>
      </c>
      <c r="E3" s="163"/>
      <c r="F3" s="164" t="s">
        <v>212</v>
      </c>
    </row>
    <row r="4" spans="2:6" ht="24.75" customHeight="1">
      <c r="B4" s="160"/>
      <c r="C4" s="161">
        <v>52002500</v>
      </c>
      <c r="D4" s="162" t="s">
        <v>213</v>
      </c>
      <c r="E4" s="163"/>
      <c r="F4" s="164" t="s">
        <v>214</v>
      </c>
    </row>
    <row r="5" spans="2:6" ht="24.75" customHeight="1">
      <c r="B5" s="160"/>
      <c r="C5" s="161">
        <v>52003000</v>
      </c>
      <c r="D5" s="162" t="s">
        <v>215</v>
      </c>
      <c r="E5" s="163"/>
      <c r="F5" s="164" t="s">
        <v>216</v>
      </c>
    </row>
    <row r="6" spans="2:6" ht="24.75" customHeight="1">
      <c r="B6" s="160"/>
      <c r="C6" s="161">
        <v>52003500</v>
      </c>
      <c r="D6" s="162" t="s">
        <v>217</v>
      </c>
      <c r="E6" s="163"/>
      <c r="F6" s="164" t="s">
        <v>218</v>
      </c>
    </row>
    <row r="7" spans="2:6" ht="24.75" customHeight="1">
      <c r="B7" s="160"/>
      <c r="C7" s="161">
        <v>52004000</v>
      </c>
      <c r="D7" s="162" t="s">
        <v>219</v>
      </c>
      <c r="E7" s="163"/>
      <c r="F7" s="164" t="s">
        <v>220</v>
      </c>
    </row>
    <row r="8" spans="2:6" ht="24.75" customHeight="1">
      <c r="B8" s="160"/>
      <c r="C8" s="161">
        <v>52004500</v>
      </c>
      <c r="D8" s="162" t="s">
        <v>221</v>
      </c>
      <c r="E8" s="163"/>
      <c r="F8" s="164" t="s">
        <v>222</v>
      </c>
    </row>
    <row r="9" spans="2:6" ht="24.75" customHeight="1">
      <c r="B9" s="160" t="s">
        <v>223</v>
      </c>
      <c r="C9" s="161"/>
      <c r="D9" s="162"/>
      <c r="E9" s="163"/>
      <c r="F9" s="164"/>
    </row>
    <row r="10" spans="2:6" ht="24.75" customHeight="1">
      <c r="B10" s="160"/>
      <c r="C10" s="161">
        <v>52500500</v>
      </c>
      <c r="D10" s="162" t="s">
        <v>110</v>
      </c>
      <c r="E10" s="163"/>
      <c r="F10" s="164" t="s">
        <v>224</v>
      </c>
    </row>
    <row r="11" spans="2:6" ht="24.75" customHeight="1">
      <c r="B11" s="160"/>
      <c r="C11" s="161">
        <v>52502000</v>
      </c>
      <c r="D11" s="162" t="s">
        <v>225</v>
      </c>
      <c r="E11" s="163"/>
      <c r="F11" s="166" t="s">
        <v>226</v>
      </c>
    </row>
    <row r="12" spans="2:6" ht="24.75" customHeight="1">
      <c r="B12" s="160"/>
      <c r="C12" s="161">
        <v>52502500</v>
      </c>
      <c r="D12" s="162" t="s">
        <v>227</v>
      </c>
      <c r="E12" s="163"/>
      <c r="F12" s="166" t="s">
        <v>228</v>
      </c>
    </row>
    <row r="13" spans="2:6" ht="24.75" customHeight="1">
      <c r="B13" s="160"/>
      <c r="C13" s="161">
        <v>52503500</v>
      </c>
      <c r="D13" s="162" t="s">
        <v>229</v>
      </c>
      <c r="E13" s="163"/>
      <c r="F13" s="164" t="s">
        <v>230</v>
      </c>
    </row>
    <row r="14" spans="2:6" ht="24.75" customHeight="1">
      <c r="B14" s="160"/>
      <c r="C14" s="161">
        <v>52504000</v>
      </c>
      <c r="D14" s="162" t="s">
        <v>231</v>
      </c>
      <c r="E14" s="163"/>
      <c r="F14" s="164" t="s">
        <v>232</v>
      </c>
    </row>
    <row r="15" spans="2:6" ht="24.75" customHeight="1">
      <c r="B15" s="160"/>
      <c r="C15" s="161">
        <v>52504100</v>
      </c>
      <c r="D15" s="162" t="s">
        <v>12</v>
      </c>
      <c r="E15" s="163"/>
      <c r="F15" s="164" t="s">
        <v>233</v>
      </c>
    </row>
    <row r="16" spans="2:6" ht="24.75" customHeight="1">
      <c r="B16" s="160"/>
      <c r="C16" s="161">
        <v>52504200</v>
      </c>
      <c r="D16" s="162" t="s">
        <v>234</v>
      </c>
      <c r="E16" s="163"/>
      <c r="F16" s="164" t="s">
        <v>235</v>
      </c>
    </row>
    <row r="17" spans="2:6" ht="24.75" customHeight="1">
      <c r="B17" s="160"/>
      <c r="C17" s="161">
        <v>52504500</v>
      </c>
      <c r="D17" s="162" t="s">
        <v>159</v>
      </c>
      <c r="E17" s="163"/>
      <c r="F17" s="164" t="s">
        <v>236</v>
      </c>
    </row>
    <row r="18" spans="2:6" ht="24.75" customHeight="1">
      <c r="B18" s="160"/>
      <c r="C18" s="161">
        <v>52505500</v>
      </c>
      <c r="D18" s="162" t="s">
        <v>237</v>
      </c>
      <c r="E18" s="163"/>
      <c r="F18" s="164" t="s">
        <v>238</v>
      </c>
    </row>
    <row r="19" spans="2:6" ht="24.75" customHeight="1">
      <c r="B19" s="160"/>
      <c r="C19" s="161">
        <v>52506000</v>
      </c>
      <c r="D19" s="162" t="s">
        <v>239</v>
      </c>
      <c r="E19" s="163"/>
      <c r="F19" s="164" t="s">
        <v>240</v>
      </c>
    </row>
    <row r="20" spans="2:6" ht="24.75" customHeight="1">
      <c r="B20" s="160"/>
      <c r="C20" s="167">
        <v>52506500</v>
      </c>
      <c r="D20" s="162" t="s">
        <v>241</v>
      </c>
      <c r="E20" s="163"/>
      <c r="F20" s="164" t="s">
        <v>242</v>
      </c>
    </row>
    <row r="21" spans="2:6" ht="24.75" customHeight="1">
      <c r="B21" s="160"/>
      <c r="C21" s="161">
        <v>52507000</v>
      </c>
      <c r="D21" s="162" t="s">
        <v>243</v>
      </c>
      <c r="E21" s="163"/>
      <c r="F21" s="164" t="s">
        <v>244</v>
      </c>
    </row>
    <row r="22" spans="2:6" ht="24.75" customHeight="1">
      <c r="B22" s="160"/>
      <c r="C22" s="161">
        <v>52507100</v>
      </c>
      <c r="D22" s="162" t="s">
        <v>245</v>
      </c>
      <c r="E22" s="163"/>
      <c r="F22" s="164" t="s">
        <v>246</v>
      </c>
    </row>
    <row r="23" spans="2:6" ht="24.75" customHeight="1">
      <c r="B23" s="160"/>
      <c r="C23" s="161">
        <v>52507200</v>
      </c>
      <c r="D23" s="162" t="s">
        <v>247</v>
      </c>
      <c r="E23" s="163"/>
      <c r="F23" s="164" t="s">
        <v>248</v>
      </c>
    </row>
    <row r="24" spans="2:6" ht="24.75" customHeight="1">
      <c r="B24" s="160"/>
      <c r="C24" s="161">
        <v>52507300</v>
      </c>
      <c r="D24" s="162" t="s">
        <v>249</v>
      </c>
      <c r="E24" s="163"/>
      <c r="F24" s="164" t="s">
        <v>250</v>
      </c>
    </row>
    <row r="25" spans="2:6" ht="24.75" customHeight="1">
      <c r="B25" s="160"/>
      <c r="C25" s="161">
        <v>52507400</v>
      </c>
      <c r="D25" s="162" t="s">
        <v>76</v>
      </c>
      <c r="E25" s="163"/>
      <c r="F25" s="164" t="s">
        <v>251</v>
      </c>
    </row>
    <row r="26" spans="2:6" ht="24.75" customHeight="1">
      <c r="B26" s="160"/>
      <c r="C26" s="161">
        <v>52507500</v>
      </c>
      <c r="D26" s="162" t="s">
        <v>252</v>
      </c>
      <c r="E26" s="163"/>
      <c r="F26" s="164" t="s">
        <v>253</v>
      </c>
    </row>
    <row r="27" spans="2:6" ht="24.75" customHeight="1">
      <c r="B27" s="160"/>
      <c r="C27" s="161">
        <v>52507600</v>
      </c>
      <c r="D27" s="162" t="s">
        <v>254</v>
      </c>
      <c r="E27" s="163"/>
      <c r="F27" s="164" t="s">
        <v>255</v>
      </c>
    </row>
    <row r="28" spans="2:6" ht="24.75" customHeight="1">
      <c r="B28" s="160"/>
      <c r="C28" s="161">
        <v>52507700</v>
      </c>
      <c r="D28" s="162" t="s">
        <v>256</v>
      </c>
      <c r="E28" s="163"/>
      <c r="F28" s="164" t="s">
        <v>257</v>
      </c>
    </row>
    <row r="29" spans="2:6" ht="24.75" customHeight="1">
      <c r="B29" s="160"/>
      <c r="C29" s="161">
        <v>52508000</v>
      </c>
      <c r="D29" s="162" t="s">
        <v>258</v>
      </c>
      <c r="E29" s="163"/>
      <c r="F29" s="164" t="s">
        <v>259</v>
      </c>
    </row>
    <row r="30" spans="2:6" ht="24.75" customHeight="1">
      <c r="B30" s="160"/>
      <c r="C30" s="161">
        <v>52508100</v>
      </c>
      <c r="D30" s="162" t="s">
        <v>260</v>
      </c>
      <c r="E30" s="163"/>
      <c r="F30" s="164" t="s">
        <v>261</v>
      </c>
    </row>
    <row r="31" spans="2:6" ht="24.75" customHeight="1">
      <c r="B31" s="160"/>
      <c r="C31" s="161">
        <v>52508500</v>
      </c>
      <c r="D31" s="162" t="s">
        <v>262</v>
      </c>
      <c r="E31" s="163"/>
      <c r="F31" s="164" t="s">
        <v>263</v>
      </c>
    </row>
    <row r="32" spans="2:6" ht="24.75" customHeight="1">
      <c r="B32" s="160"/>
      <c r="C32" s="161">
        <v>52509000</v>
      </c>
      <c r="D32" s="162" t="s">
        <v>264</v>
      </c>
      <c r="E32" s="163"/>
      <c r="F32" s="164" t="s">
        <v>265</v>
      </c>
    </row>
    <row r="33" spans="2:6" ht="24.75" customHeight="1">
      <c r="B33" s="160"/>
      <c r="C33" s="161">
        <v>53500500</v>
      </c>
      <c r="D33" s="162" t="s">
        <v>266</v>
      </c>
      <c r="E33" s="163"/>
      <c r="F33" s="164" t="s">
        <v>267</v>
      </c>
    </row>
    <row r="34" spans="2:6" ht="24.75" customHeight="1">
      <c r="B34" s="160"/>
      <c r="C34" s="161">
        <v>53500000</v>
      </c>
      <c r="D34" s="162" t="s">
        <v>268</v>
      </c>
      <c r="E34" s="163"/>
      <c r="F34" s="164" t="s">
        <v>269</v>
      </c>
    </row>
    <row r="35" spans="2:6" ht="24.75" customHeight="1">
      <c r="B35" s="160"/>
      <c r="C35" s="161">
        <v>53600000</v>
      </c>
      <c r="D35" s="162" t="s">
        <v>270</v>
      </c>
      <c r="E35" s="163"/>
      <c r="F35" s="164" t="s">
        <v>271</v>
      </c>
    </row>
    <row r="36" spans="2:6" ht="24.75" customHeight="1">
      <c r="B36" s="160"/>
      <c r="C36" s="161">
        <v>53800000</v>
      </c>
      <c r="D36" s="162" t="s">
        <v>272</v>
      </c>
      <c r="E36" s="163"/>
      <c r="F36" s="164" t="s">
        <v>273</v>
      </c>
    </row>
    <row r="37" spans="2:6" ht="24.75" customHeight="1">
      <c r="B37" s="160"/>
      <c r="C37" s="161">
        <v>53801000</v>
      </c>
      <c r="D37" s="162" t="s">
        <v>274</v>
      </c>
      <c r="E37" s="163"/>
      <c r="F37" s="164" t="s">
        <v>275</v>
      </c>
    </row>
    <row r="38" spans="2:6" ht="24.75" customHeight="1">
      <c r="B38" s="160"/>
      <c r="C38" s="161">
        <v>54005000</v>
      </c>
      <c r="D38" s="162" t="s">
        <v>276</v>
      </c>
      <c r="E38" s="163"/>
      <c r="F38" s="164" t="s">
        <v>277</v>
      </c>
    </row>
    <row r="39" spans="2:6" ht="19.5" customHeight="1">
      <c r="B39" s="160"/>
      <c r="C39" s="161"/>
      <c r="D39" s="162"/>
      <c r="E39" s="163"/>
      <c r="F39" s="164"/>
    </row>
    <row r="40" spans="2:6" ht="19.5" customHeight="1">
      <c r="B40" s="160"/>
      <c r="C40" s="161"/>
      <c r="D40" s="162"/>
      <c r="E40" s="163"/>
      <c r="F40" s="164"/>
    </row>
    <row r="41" spans="2:6" ht="19.5" customHeight="1">
      <c r="B41" s="160"/>
      <c r="C41" s="161"/>
      <c r="D41" s="162"/>
      <c r="E41" s="163"/>
      <c r="F41" s="164"/>
    </row>
    <row r="42" spans="2:6" ht="19.5" customHeight="1">
      <c r="B42" s="160"/>
      <c r="C42" s="161"/>
      <c r="D42" s="162"/>
      <c r="E42" s="163"/>
      <c r="F42" s="164"/>
    </row>
    <row r="43" spans="2:6" ht="19.5" customHeight="1">
      <c r="B43" s="160"/>
      <c r="C43" s="161"/>
      <c r="D43" s="162"/>
      <c r="E43" s="163"/>
      <c r="F43" s="164"/>
    </row>
    <row r="44" spans="2:6" ht="19.5" customHeight="1">
      <c r="B44" s="160"/>
      <c r="C44" s="161"/>
      <c r="D44" s="162"/>
      <c r="E44" s="163"/>
      <c r="F44" s="164"/>
    </row>
    <row r="45" spans="2:6" ht="19.5" customHeight="1">
      <c r="B45" s="160"/>
      <c r="C45" s="161"/>
      <c r="D45" s="162"/>
      <c r="E45" s="163"/>
      <c r="F45" s="164"/>
    </row>
    <row r="46" spans="2:6" ht="19.5" customHeight="1">
      <c r="B46" s="160"/>
      <c r="C46" s="161"/>
      <c r="D46" s="162"/>
      <c r="E46" s="163"/>
      <c r="F46" s="164"/>
    </row>
    <row r="47" spans="2:6" ht="19.5" customHeight="1">
      <c r="B47" s="160"/>
      <c r="C47" s="161"/>
      <c r="D47" s="162"/>
      <c r="E47" s="163"/>
      <c r="F47" s="164"/>
    </row>
    <row r="48" spans="2:6" ht="19.5" customHeight="1">
      <c r="B48" s="160"/>
      <c r="C48" s="161"/>
      <c r="D48" s="162"/>
      <c r="E48" s="163"/>
      <c r="F48" s="164"/>
    </row>
    <row r="49" spans="2:6" ht="19.5" customHeight="1">
      <c r="B49" s="160"/>
      <c r="C49" s="161"/>
      <c r="D49" s="162"/>
      <c r="E49" s="163"/>
      <c r="F49" s="164"/>
    </row>
    <row r="50" spans="2:6" ht="19.5" customHeight="1">
      <c r="B50" s="160"/>
      <c r="C50" s="161"/>
      <c r="D50" s="162"/>
      <c r="E50" s="163"/>
      <c r="F50" s="164"/>
    </row>
    <row r="51" spans="2:6" ht="19.5" customHeight="1">
      <c r="B51" s="160"/>
      <c r="C51" s="161"/>
      <c r="D51" s="162"/>
      <c r="E51" s="163"/>
      <c r="F51" s="164"/>
    </row>
    <row r="52" spans="2:6" ht="19.5" customHeight="1">
      <c r="B52" s="160"/>
      <c r="C52" s="161"/>
      <c r="D52" s="162"/>
      <c r="E52" s="163"/>
      <c r="F52" s="164"/>
    </row>
    <row r="53" spans="2:6" ht="19.5" customHeight="1">
      <c r="B53" s="160"/>
      <c r="C53" s="161"/>
      <c r="D53" s="162"/>
      <c r="E53" s="163"/>
      <c r="F53" s="164"/>
    </row>
    <row r="54" spans="2:6" ht="19.5" customHeight="1"/>
    <row r="55" spans="2:6" ht="19.5" customHeight="1"/>
    <row r="56" spans="2:6" ht="19.5" customHeight="1"/>
    <row r="57" spans="2:6" ht="19.5" customHeight="1"/>
    <row r="58" spans="2:6" ht="19.5" customHeight="1"/>
    <row r="59" spans="2:6" ht="19.5" customHeight="1"/>
    <row r="60" spans="2:6" ht="19.5" customHeight="1"/>
    <row r="61" spans="2:6" ht="19.5" customHeight="1"/>
    <row r="62" spans="2:6" ht="19.5" customHeight="1"/>
    <row r="63" spans="2:6" ht="19.5" customHeight="1"/>
    <row r="64" spans="2: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row r="184" ht="19.5" customHeight="1"/>
    <row r="185" ht="19.5" customHeight="1"/>
    <row r="186" ht="19.5" customHeight="1"/>
    <row r="187" ht="19.5" customHeight="1"/>
    <row r="188" ht="19.5" customHeight="1"/>
    <row r="189" ht="19.5" customHeight="1"/>
    <row r="190" ht="19.5" customHeight="1"/>
    <row r="191" ht="19.5" customHeight="1"/>
    <row r="192" ht="19.5" customHeight="1"/>
    <row r="193" ht="19.5" customHeight="1"/>
    <row r="194" ht="19.5" customHeight="1"/>
    <row r="195" ht="19.5" customHeight="1"/>
    <row r="196" ht="19.5" customHeight="1"/>
    <row r="197" ht="19.5" customHeight="1"/>
    <row r="198" ht="19.5" customHeight="1"/>
    <row r="199" ht="19.5" customHeight="1"/>
    <row r="200" ht="19.5" customHeight="1"/>
    <row r="201" ht="19.5" customHeight="1"/>
    <row r="202" ht="19.5" customHeight="1"/>
    <row r="203" ht="19.5" customHeight="1"/>
    <row r="204" ht="19.5" customHeight="1"/>
    <row r="205" ht="19.5" customHeight="1"/>
    <row r="206" ht="19.5" customHeight="1"/>
    <row r="207" ht="19.5" customHeight="1"/>
    <row r="208" ht="19.5" customHeight="1"/>
    <row r="209" ht="19.5" customHeight="1"/>
    <row r="210" ht="19.5" customHeight="1"/>
    <row r="211" ht="19.5" customHeight="1"/>
    <row r="212" ht="19.5" customHeight="1"/>
    <row r="213" ht="19.5" customHeight="1"/>
    <row r="214" ht="19.5" customHeight="1"/>
    <row r="215" ht="19.5" customHeight="1"/>
    <row r="216" ht="19.5" customHeight="1"/>
    <row r="217" ht="19.5" customHeight="1"/>
    <row r="218" ht="19.5" customHeight="1"/>
    <row r="219" ht="19.5" customHeight="1"/>
    <row r="220" ht="19.5" customHeight="1"/>
    <row r="221" ht="19.5" customHeight="1"/>
    <row r="222" ht="19.5" customHeight="1"/>
    <row r="223" ht="19.5" customHeight="1"/>
    <row r="224" ht="19.5" customHeight="1"/>
    <row r="225" ht="19.5" customHeight="1"/>
    <row r="226" ht="19.5" customHeight="1"/>
    <row r="227" ht="19.5" customHeight="1"/>
    <row r="228" ht="19.5" customHeight="1"/>
    <row r="229" ht="19.5" customHeight="1"/>
    <row r="230" ht="19.5" customHeight="1"/>
    <row r="231" ht="19.5" customHeight="1"/>
    <row r="232" ht="19.5" customHeight="1"/>
    <row r="233" ht="19.5" customHeight="1"/>
    <row r="234" ht="19.5" customHeight="1"/>
    <row r="235" ht="19.5" customHeight="1"/>
    <row r="236" ht="19.5" customHeight="1"/>
    <row r="237" ht="19.5" customHeight="1"/>
    <row r="238" ht="19.5" customHeight="1"/>
    <row r="239" ht="19.5" customHeight="1"/>
    <row r="240" ht="19.5" customHeight="1"/>
    <row r="241" ht="19.5" customHeight="1"/>
    <row r="242" ht="19.5" customHeight="1"/>
    <row r="243" ht="19.5" customHeight="1"/>
    <row r="244" ht="19.5" customHeight="1"/>
    <row r="245" ht="19.5" customHeight="1"/>
    <row r="246" ht="19.5" customHeight="1"/>
    <row r="247" ht="19.5" customHeight="1"/>
    <row r="248" ht="19.5" customHeight="1"/>
    <row r="249" ht="19.5" customHeight="1"/>
    <row r="250" ht="19.5" customHeight="1"/>
    <row r="251" ht="19.5" customHeight="1"/>
    <row r="252" ht="19.5" customHeight="1"/>
    <row r="253" ht="19.5" customHeight="1"/>
    <row r="254" ht="19.5" customHeight="1"/>
    <row r="255" ht="19.5" customHeight="1"/>
    <row r="256" ht="19.5" customHeight="1"/>
    <row r="257" ht="19.5" customHeight="1"/>
    <row r="258" ht="19.5" customHeight="1"/>
    <row r="259" ht="19.5" customHeight="1"/>
    <row r="260" ht="19.5" customHeight="1"/>
    <row r="261" ht="19.5" customHeight="1"/>
    <row r="262" ht="19.5" customHeight="1"/>
    <row r="263" ht="19.5" customHeight="1"/>
    <row r="264" ht="19.5" customHeight="1"/>
    <row r="265" ht="19.5" customHeight="1"/>
    <row r="266" ht="19.5" customHeight="1"/>
    <row r="267" ht="19.5" customHeight="1"/>
    <row r="268" ht="19.5" customHeight="1"/>
    <row r="269" ht="19.5" customHeight="1"/>
    <row r="270" ht="19.5" customHeight="1"/>
    <row r="271" ht="19.5" customHeight="1"/>
    <row r="272" ht="19.5" customHeight="1"/>
    <row r="273" ht="19.5" customHeight="1"/>
    <row r="274" ht="19.5" customHeight="1"/>
    <row r="275" ht="19.5" customHeight="1"/>
    <row r="276" ht="19.5" customHeight="1"/>
    <row r="277" ht="19.5" customHeight="1"/>
    <row r="278" ht="19.5" customHeight="1"/>
    <row r="279" ht="19.5" customHeight="1"/>
    <row r="280" ht="19.5" customHeight="1"/>
    <row r="281" ht="19.5" customHeight="1"/>
    <row r="282" ht="19.5" customHeight="1"/>
    <row r="283" ht="19.5" customHeight="1"/>
    <row r="284" ht="19.5" customHeight="1"/>
    <row r="285" ht="19.5" customHeight="1"/>
    <row r="286" ht="19.5" customHeight="1"/>
    <row r="287" ht="19.5" customHeight="1"/>
    <row r="288" ht="19.5" customHeight="1"/>
    <row r="289" ht="19.5" customHeight="1"/>
    <row r="290" ht="19.5" customHeight="1"/>
    <row r="291" ht="19.5" customHeight="1"/>
    <row r="292" ht="19.5" customHeight="1"/>
    <row r="293" ht="19.5" customHeight="1"/>
    <row r="294" ht="19.5" customHeight="1"/>
    <row r="295" ht="19.5" customHeight="1"/>
    <row r="296" ht="19.5" customHeight="1"/>
    <row r="297" ht="19.5" customHeight="1"/>
    <row r="298" ht="19.5" customHeight="1"/>
    <row r="299" ht="19.5" customHeight="1"/>
    <row r="300" ht="19.5" customHeight="1"/>
    <row r="301" ht="19.5" customHeight="1"/>
    <row r="302" ht="19.5" customHeight="1"/>
    <row r="303" ht="19.5" customHeight="1"/>
    <row r="304" ht="19.5" customHeight="1"/>
    <row r="305" ht="19.5" customHeight="1"/>
    <row r="306" ht="19.5" customHeight="1"/>
    <row r="307" ht="19.5" customHeight="1"/>
    <row r="308" ht="19.5" customHeight="1"/>
    <row r="309" ht="19.5" customHeight="1"/>
    <row r="310" ht="19.5" customHeight="1"/>
    <row r="311" ht="19.5" customHeight="1"/>
    <row r="312" ht="19.5" customHeight="1"/>
    <row r="313" ht="19.5" customHeight="1"/>
    <row r="314" ht="19.5" customHeight="1"/>
    <row r="315" ht="19.5" customHeight="1"/>
    <row r="316" ht="19.5" customHeight="1"/>
    <row r="317" ht="19.5" customHeight="1"/>
    <row r="318" ht="19.5" customHeight="1"/>
    <row r="319" ht="19.5" customHeight="1"/>
    <row r="320" ht="19.5" customHeight="1"/>
    <row r="321" ht="19.5" customHeight="1"/>
    <row r="322" ht="19.5" customHeight="1"/>
    <row r="323" ht="19.5" customHeight="1"/>
    <row r="324" ht="19.5" customHeight="1"/>
    <row r="325" ht="19.5" customHeight="1"/>
    <row r="326" ht="19.5" customHeight="1"/>
    <row r="327" ht="19.5" customHeight="1"/>
    <row r="328" ht="19.5" customHeight="1"/>
    <row r="329" ht="19.5" customHeight="1"/>
    <row r="330" ht="19.5" customHeight="1"/>
    <row r="331" ht="19.5" customHeight="1"/>
    <row r="332" ht="19.5" customHeight="1"/>
    <row r="333" ht="19.5" customHeight="1"/>
    <row r="334" ht="19.5" customHeight="1"/>
    <row r="335" ht="19.5" customHeight="1"/>
    <row r="336" ht="19.5" customHeight="1"/>
    <row r="337" ht="19.5" customHeight="1"/>
    <row r="338" ht="19.5" customHeight="1"/>
    <row r="339" ht="19.5" customHeight="1"/>
    <row r="340" ht="19.5" customHeight="1"/>
    <row r="341" ht="19.5" customHeight="1"/>
    <row r="342" ht="19.5" customHeight="1"/>
    <row r="343" ht="19.5" customHeight="1"/>
    <row r="344" ht="19.5" customHeight="1"/>
    <row r="345" ht="19.5" customHeight="1"/>
    <row r="346" ht="19.5" customHeight="1"/>
    <row r="347" ht="19.5" customHeight="1"/>
    <row r="348" ht="19.5" customHeight="1"/>
    <row r="349" ht="19.5" customHeight="1"/>
    <row r="350" ht="19.5" customHeight="1"/>
    <row r="351" ht="19.5" customHeight="1"/>
    <row r="352" ht="19.5" customHeight="1"/>
    <row r="353" ht="19.5" customHeight="1"/>
    <row r="354" ht="19.5" customHeight="1"/>
    <row r="355" ht="19.5" customHeight="1"/>
    <row r="356" ht="19.5" customHeight="1"/>
    <row r="357" ht="19.5" customHeight="1"/>
    <row r="358" ht="19.5" customHeight="1"/>
    <row r="359" ht="19.5" customHeight="1"/>
    <row r="360" ht="19.5" customHeight="1"/>
    <row r="361" ht="19.5" customHeight="1"/>
    <row r="362" ht="19.5" customHeight="1"/>
    <row r="363" ht="19.5" customHeight="1"/>
    <row r="364" ht="19.5" customHeight="1"/>
    <row r="365" ht="19.5" customHeight="1"/>
    <row r="366" ht="19.5" customHeight="1"/>
    <row r="367" ht="19.5" customHeight="1"/>
    <row r="368" ht="19.5" customHeight="1"/>
    <row r="369" ht="19.5" customHeight="1"/>
    <row r="370" ht="19.5" customHeight="1"/>
    <row r="371" ht="19.5" customHeight="1"/>
    <row r="372" ht="19.5" customHeight="1"/>
    <row r="373" ht="19.5" customHeight="1"/>
    <row r="374" ht="19.5" customHeight="1"/>
    <row r="375" ht="19.5" customHeight="1"/>
    <row r="376" ht="19.5" customHeight="1"/>
    <row r="377" ht="19.5" customHeight="1"/>
    <row r="378" ht="19.5" customHeight="1"/>
    <row r="379" ht="19.5" customHeight="1"/>
    <row r="380" ht="19.5" customHeight="1"/>
    <row r="381" ht="19.5" customHeight="1"/>
    <row r="382" ht="19.5" customHeight="1"/>
    <row r="383" ht="19.5" customHeight="1"/>
    <row r="384" ht="19.5" customHeight="1"/>
    <row r="385" ht="19.5" customHeight="1"/>
    <row r="386" ht="19.5" customHeight="1"/>
    <row r="387" ht="19.5" customHeight="1"/>
    <row r="388" ht="19.5" customHeight="1"/>
    <row r="389" ht="19.5" customHeight="1"/>
    <row r="390" ht="19.5" customHeight="1"/>
    <row r="391" ht="19.5" customHeight="1"/>
    <row r="392" ht="19.5" customHeight="1"/>
    <row r="393" ht="19.5" customHeight="1"/>
    <row r="394" ht="19.5" customHeight="1"/>
    <row r="395" ht="19.5" customHeight="1"/>
    <row r="396" ht="19.5" customHeight="1"/>
    <row r="397" ht="19.5" customHeight="1"/>
    <row r="398" ht="19.5" customHeight="1"/>
    <row r="399" ht="19.5" customHeight="1"/>
    <row r="400" ht="19.5" customHeight="1"/>
    <row r="401" ht="19.5" customHeight="1"/>
    <row r="402" ht="19.5" customHeight="1"/>
    <row r="403" ht="19.5" customHeight="1"/>
    <row r="404" ht="19.5" customHeight="1"/>
    <row r="405" ht="19.5" customHeight="1"/>
    <row r="406" ht="19.5" customHeight="1"/>
    <row r="407" ht="19.5" customHeight="1"/>
    <row r="408" ht="19.5" customHeight="1"/>
    <row r="409" ht="19.5" customHeight="1"/>
    <row r="410" ht="19.5" customHeight="1"/>
    <row r="411" ht="19.5" customHeight="1"/>
    <row r="412" ht="19.5" customHeight="1"/>
    <row r="413" ht="19.5" customHeight="1"/>
    <row r="414" ht="19.5" customHeight="1"/>
    <row r="415" ht="19.5" customHeight="1"/>
    <row r="416" ht="19.5" customHeight="1"/>
    <row r="417" ht="19.5" customHeight="1"/>
    <row r="418" ht="19.5" customHeight="1"/>
    <row r="419" ht="19.5" customHeight="1"/>
    <row r="420" ht="19.5" customHeight="1"/>
    <row r="421" ht="19.5" customHeight="1"/>
    <row r="422" ht="19.5" customHeight="1"/>
    <row r="423" ht="19.5" customHeight="1"/>
    <row r="424" ht="19.5" customHeight="1"/>
    <row r="425" ht="19.5" customHeight="1"/>
    <row r="426" ht="19.5" customHeight="1"/>
    <row r="427" ht="19.5" customHeight="1"/>
    <row r="428" ht="19.5" customHeight="1"/>
    <row r="429" ht="19.5" customHeight="1"/>
    <row r="430" ht="19.5" customHeight="1"/>
    <row r="431" ht="19.5" customHeight="1"/>
    <row r="432" ht="19.5" customHeight="1"/>
    <row r="433" ht="19.5" customHeight="1"/>
    <row r="434" ht="19.5" customHeight="1"/>
    <row r="435" ht="19.5" customHeight="1"/>
    <row r="436" ht="19.5" customHeight="1"/>
    <row r="437" ht="19.5" customHeight="1"/>
    <row r="438" ht="19.5" customHeight="1"/>
    <row r="439" ht="19.5" customHeight="1"/>
    <row r="440" ht="19.5" customHeight="1"/>
    <row r="441" ht="19.5" customHeight="1"/>
    <row r="442" ht="19.5" customHeight="1"/>
    <row r="443" ht="19.5" customHeight="1"/>
    <row r="444" ht="19.5" customHeight="1"/>
    <row r="445" ht="19.5" customHeight="1"/>
    <row r="446" ht="19.5" customHeight="1"/>
    <row r="447" ht="19.5" customHeight="1"/>
    <row r="448" ht="19.5" customHeight="1"/>
    <row r="449" ht="19.5" customHeight="1"/>
    <row r="450" ht="19.5" customHeight="1"/>
    <row r="451" ht="19.5" customHeight="1"/>
    <row r="452" ht="19.5" customHeight="1"/>
    <row r="453" ht="19.5" customHeight="1"/>
    <row r="454" ht="19.5" customHeight="1"/>
    <row r="455" ht="19.5" customHeight="1"/>
    <row r="456" ht="19.5" customHeight="1"/>
    <row r="457" ht="19.5" customHeight="1"/>
    <row r="458" ht="19.5" customHeight="1"/>
    <row r="459" ht="19.5" customHeight="1"/>
    <row r="460" ht="19.5" customHeight="1"/>
    <row r="461" ht="19.5" customHeight="1"/>
    <row r="462" ht="19.5" customHeight="1"/>
    <row r="463" ht="19.5" customHeight="1"/>
    <row r="464" ht="19.5" customHeight="1"/>
    <row r="465" ht="19.5" customHeight="1"/>
    <row r="466" ht="19.5" customHeight="1"/>
    <row r="467" ht="19.5" customHeight="1"/>
    <row r="468" ht="19.5" customHeight="1"/>
    <row r="469" ht="19.5" customHeight="1"/>
    <row r="470" ht="19.5" customHeight="1"/>
    <row r="471" ht="19.5" customHeight="1"/>
    <row r="472" ht="19.5" customHeight="1"/>
    <row r="473" ht="19.5" customHeight="1"/>
    <row r="474" ht="19.5" customHeight="1"/>
    <row r="475" ht="19.5" customHeight="1"/>
    <row r="476" ht="19.5" customHeight="1"/>
    <row r="477" ht="19.5" customHeight="1"/>
    <row r="478" ht="19.5" customHeight="1"/>
    <row r="479" ht="19.5" customHeight="1"/>
    <row r="480" ht="19.5" customHeight="1"/>
    <row r="481" ht="19.5" customHeight="1"/>
    <row r="482" ht="19.5" customHeight="1"/>
    <row r="483" ht="19.5" customHeight="1"/>
    <row r="484" ht="19.5" customHeight="1"/>
    <row r="485" ht="19.5" customHeight="1"/>
    <row r="486" ht="19.5" customHeight="1"/>
    <row r="487" ht="19.5" customHeight="1"/>
    <row r="488" ht="19.5" customHeight="1"/>
    <row r="489" ht="19.5" customHeight="1"/>
    <row r="490" ht="19.5" customHeight="1"/>
    <row r="491" ht="19.5" customHeight="1"/>
    <row r="492" ht="19.5" customHeight="1"/>
    <row r="493" ht="19.5" customHeight="1"/>
    <row r="494" ht="19.5" customHeight="1"/>
    <row r="495" ht="19.5" customHeight="1"/>
    <row r="496" ht="19.5" customHeight="1"/>
    <row r="497" ht="19.5" customHeight="1"/>
    <row r="498" ht="19.5" customHeight="1"/>
    <row r="499" ht="19.5" customHeight="1"/>
    <row r="500" ht="19.5" customHeight="1"/>
    <row r="501" ht="19.5" customHeight="1"/>
    <row r="502" ht="19.5" customHeight="1"/>
    <row r="503" ht="19.5" customHeight="1"/>
    <row r="504" ht="19.5" customHeight="1"/>
    <row r="505" ht="19.5" customHeight="1"/>
    <row r="506" ht="19.5" customHeight="1"/>
    <row r="507" ht="19.5" customHeight="1"/>
    <row r="508" ht="19.5" customHeight="1"/>
    <row r="509" ht="19.5" customHeight="1"/>
    <row r="510" ht="19.5" customHeight="1"/>
    <row r="511" ht="19.5" customHeight="1"/>
    <row r="512" ht="19.5" customHeight="1"/>
    <row r="513" ht="19.5" customHeight="1"/>
    <row r="514" ht="19.5" customHeight="1"/>
    <row r="515" ht="19.5" customHeight="1"/>
    <row r="516" ht="19.5" customHeight="1"/>
    <row r="517" ht="19.5" customHeight="1"/>
    <row r="518" ht="19.5" customHeight="1"/>
    <row r="519" ht="19.5" customHeight="1"/>
    <row r="520" ht="19.5" customHeight="1"/>
    <row r="521" ht="19.5" customHeight="1"/>
    <row r="522" ht="19.5" customHeight="1"/>
    <row r="523" ht="19.5" customHeight="1"/>
    <row r="524" ht="19.5" customHeight="1"/>
    <row r="525" ht="19.5" customHeight="1"/>
    <row r="526" ht="19.5" customHeight="1"/>
    <row r="527" ht="19.5" customHeight="1"/>
    <row r="528" ht="19.5" customHeight="1"/>
    <row r="529" ht="19.5" customHeight="1"/>
    <row r="530" ht="19.5" customHeight="1"/>
    <row r="531" ht="19.5" customHeight="1"/>
    <row r="532" ht="19.5" customHeight="1"/>
    <row r="533" ht="19.5" customHeight="1"/>
    <row r="534" ht="19.5" customHeight="1"/>
    <row r="535" ht="19.5" customHeight="1"/>
    <row r="536" ht="19.5" customHeight="1"/>
    <row r="537" ht="19.5" customHeight="1"/>
    <row r="538" ht="19.5" customHeight="1"/>
    <row r="539" ht="19.5" customHeight="1"/>
    <row r="540" ht="19.5" customHeight="1"/>
    <row r="541" ht="19.5" customHeight="1"/>
    <row r="542" ht="19.5" customHeight="1"/>
    <row r="543" ht="19.5" customHeight="1"/>
    <row r="544" ht="19.5" customHeight="1"/>
    <row r="545" ht="19.5" customHeight="1"/>
    <row r="546" ht="19.5" customHeight="1"/>
    <row r="547" ht="19.5" customHeight="1"/>
    <row r="548" ht="19.5" customHeight="1"/>
    <row r="549" ht="19.5" customHeight="1"/>
    <row r="550" ht="19.5" customHeight="1"/>
    <row r="551" ht="19.5" customHeight="1"/>
    <row r="552" ht="19.5" customHeight="1"/>
    <row r="553" ht="19.5" customHeight="1"/>
    <row r="554" ht="19.5" customHeight="1"/>
    <row r="555" ht="19.5" customHeight="1"/>
    <row r="556" ht="19.5" customHeight="1"/>
    <row r="557" ht="19.5" customHeight="1"/>
    <row r="558" ht="19.5" customHeight="1"/>
    <row r="559" ht="19.5" customHeight="1"/>
    <row r="560" ht="19.5" customHeight="1"/>
    <row r="561" ht="19.5" customHeight="1"/>
    <row r="562" ht="19.5" customHeight="1"/>
    <row r="563" ht="19.5" customHeight="1"/>
    <row r="564" ht="19.5" customHeight="1"/>
    <row r="565" ht="19.5" customHeight="1"/>
    <row r="566" ht="19.5" customHeight="1"/>
    <row r="567" ht="19.5" customHeight="1"/>
    <row r="568" ht="19.5" customHeight="1"/>
    <row r="569" ht="19.5" customHeight="1"/>
    <row r="570" ht="19.5" customHeight="1"/>
    <row r="571" ht="19.5" customHeight="1"/>
    <row r="572" ht="19.5" customHeight="1"/>
    <row r="573" ht="19.5" customHeight="1"/>
    <row r="574" ht="19.5" customHeight="1"/>
    <row r="575" ht="19.5" customHeight="1"/>
    <row r="576" ht="19.5" customHeight="1"/>
    <row r="577" ht="19.5" customHeight="1"/>
    <row r="578" ht="19.5" customHeight="1"/>
    <row r="579" ht="19.5" customHeight="1"/>
    <row r="580" ht="19.5" customHeight="1"/>
    <row r="581" ht="19.5" customHeight="1"/>
    <row r="582" ht="19.5" customHeight="1"/>
    <row r="583" ht="19.5" customHeight="1"/>
    <row r="584" ht="19.5" customHeight="1"/>
    <row r="585" ht="19.5" customHeight="1"/>
    <row r="586" ht="19.5" customHeight="1"/>
    <row r="587" ht="19.5" customHeight="1"/>
    <row r="588" ht="19.5" customHeight="1"/>
    <row r="589" ht="19.5" customHeight="1"/>
    <row r="590" ht="19.5" customHeight="1"/>
    <row r="591" ht="19.5" customHeight="1"/>
    <row r="592" ht="19.5" customHeight="1"/>
    <row r="593" ht="19.5" customHeight="1"/>
    <row r="594" ht="19.5" customHeight="1"/>
    <row r="595" ht="19.5" customHeight="1"/>
    <row r="596" ht="19.5" customHeight="1"/>
    <row r="597" ht="19.5" customHeight="1"/>
    <row r="598" ht="19.5" customHeight="1"/>
    <row r="599" ht="19.5" customHeight="1"/>
    <row r="600" ht="19.5" customHeight="1"/>
    <row r="601" ht="19.5" customHeight="1"/>
    <row r="602" ht="19.5" customHeight="1"/>
    <row r="603" ht="19.5" customHeight="1"/>
    <row r="604" ht="19.5" customHeight="1"/>
    <row r="605" ht="19.5" customHeight="1"/>
    <row r="606" ht="19.5" customHeight="1"/>
    <row r="607" ht="19.5" customHeight="1"/>
    <row r="608" ht="19.5" customHeight="1"/>
    <row r="609" ht="19.5" customHeight="1"/>
    <row r="610" ht="19.5" customHeight="1"/>
    <row r="611" ht="19.5" customHeight="1"/>
    <row r="612" ht="19.5" customHeight="1"/>
    <row r="613" ht="19.5" customHeight="1"/>
    <row r="614" ht="19.5" customHeight="1"/>
    <row r="615" ht="19.5" customHeight="1"/>
    <row r="616" ht="19.5" customHeight="1"/>
    <row r="617" ht="19.5" customHeight="1"/>
    <row r="618" ht="19.5" customHeight="1"/>
    <row r="619" ht="19.5" customHeight="1"/>
    <row r="620" ht="19.5" customHeight="1"/>
    <row r="621" ht="19.5" customHeight="1"/>
    <row r="622" ht="19.5" customHeight="1"/>
    <row r="623" ht="19.5" customHeight="1"/>
    <row r="624" ht="19.5" customHeight="1"/>
    <row r="625" ht="19.5" customHeight="1"/>
    <row r="626" ht="19.5" customHeight="1"/>
    <row r="627" ht="19.5" customHeight="1"/>
    <row r="628" ht="19.5" customHeight="1"/>
    <row r="629" ht="19.5" customHeight="1"/>
    <row r="630" ht="19.5" customHeight="1"/>
    <row r="631" ht="19.5" customHeight="1"/>
    <row r="632" ht="19.5" customHeight="1"/>
    <row r="633" ht="19.5" customHeight="1"/>
    <row r="634" ht="19.5" customHeight="1"/>
    <row r="635" ht="19.5" customHeight="1"/>
    <row r="636" ht="19.5" customHeight="1"/>
    <row r="637" ht="19.5" customHeight="1"/>
    <row r="638" ht="19.5" customHeight="1"/>
    <row r="639" ht="19.5" customHeight="1"/>
    <row r="640" ht="19.5" customHeight="1"/>
    <row r="641" ht="19.5" customHeight="1"/>
    <row r="642" ht="19.5" customHeight="1"/>
    <row r="643" ht="19.5" customHeight="1"/>
    <row r="644" ht="19.5" customHeight="1"/>
    <row r="645" ht="19.5" customHeight="1"/>
    <row r="646" ht="19.5" customHeight="1"/>
    <row r="647" ht="19.5" customHeight="1"/>
    <row r="648" ht="19.5" customHeight="1"/>
    <row r="649" ht="19.5" customHeight="1"/>
    <row r="650" ht="19.5" customHeight="1"/>
    <row r="651" ht="19.5" customHeight="1"/>
    <row r="652" ht="19.5" customHeight="1"/>
    <row r="653" ht="19.5" customHeight="1"/>
    <row r="654" ht="19.5" customHeight="1"/>
    <row r="655" ht="19.5" customHeight="1"/>
    <row r="656" ht="19.5" customHeight="1"/>
    <row r="657" ht="19.5" customHeight="1"/>
    <row r="658" ht="19.5" customHeight="1"/>
    <row r="659" ht="19.5" customHeight="1"/>
    <row r="660" ht="19.5" customHeight="1"/>
    <row r="661" ht="19.5" customHeight="1"/>
    <row r="662" ht="19.5" customHeight="1"/>
    <row r="663" ht="19.5" customHeight="1"/>
    <row r="664" ht="19.5" customHeight="1"/>
    <row r="665" ht="19.5" customHeight="1"/>
    <row r="666" ht="19.5" customHeight="1"/>
    <row r="667" ht="19.5" customHeight="1"/>
    <row r="668" ht="19.5" customHeight="1"/>
    <row r="669" ht="19.5" customHeight="1"/>
    <row r="670" ht="19.5" customHeight="1"/>
    <row r="671" ht="19.5" customHeight="1"/>
    <row r="672" ht="19.5" customHeight="1"/>
    <row r="673" ht="19.5" customHeight="1"/>
    <row r="674" ht="19.5" customHeight="1"/>
    <row r="675" ht="19.5" customHeight="1"/>
    <row r="676" ht="19.5" customHeight="1"/>
    <row r="677" ht="19.5" customHeight="1"/>
    <row r="678" ht="19.5" customHeight="1"/>
    <row r="679" ht="19.5" customHeight="1"/>
    <row r="680" ht="19.5" customHeight="1"/>
    <row r="681" ht="19.5" customHeight="1"/>
    <row r="682" ht="19.5" customHeight="1"/>
    <row r="683" ht="19.5" customHeight="1"/>
    <row r="684" ht="19.5" customHeight="1"/>
    <row r="685" ht="19.5" customHeight="1"/>
    <row r="686" ht="19.5" customHeight="1"/>
    <row r="687" ht="19.5" customHeight="1"/>
    <row r="688" ht="19.5" customHeight="1"/>
    <row r="689" ht="19.5" customHeight="1"/>
    <row r="690" ht="19.5" customHeight="1"/>
    <row r="691" ht="19.5" customHeight="1"/>
    <row r="692" ht="19.5" customHeight="1"/>
    <row r="693" ht="19.5" customHeight="1"/>
    <row r="694" ht="19.5" customHeight="1"/>
    <row r="695" ht="19.5" customHeight="1"/>
    <row r="696" ht="19.5" customHeight="1"/>
    <row r="697" ht="19.5" customHeight="1"/>
    <row r="698" ht="19.5" customHeight="1"/>
    <row r="699" ht="19.5" customHeight="1"/>
    <row r="700" ht="19.5" customHeight="1"/>
    <row r="701" ht="19.5" customHeight="1"/>
    <row r="702" ht="19.5" customHeight="1"/>
    <row r="703" ht="19.5" customHeight="1"/>
    <row r="704" ht="19.5" customHeight="1"/>
    <row r="705" ht="19.5" customHeight="1"/>
    <row r="706" ht="19.5" customHeight="1"/>
    <row r="707" ht="19.5" customHeight="1"/>
    <row r="708" ht="19.5" customHeight="1"/>
    <row r="709" ht="19.5" customHeight="1"/>
    <row r="710" ht="19.5" customHeight="1"/>
    <row r="711" ht="19.5" customHeight="1"/>
    <row r="712" ht="19.5" customHeight="1"/>
    <row r="713" ht="19.5" customHeight="1"/>
    <row r="714" ht="19.5" customHeight="1"/>
    <row r="715" ht="19.5" customHeight="1"/>
    <row r="716" ht="19.5" customHeight="1"/>
    <row r="717" ht="19.5" customHeight="1"/>
    <row r="718" ht="19.5" customHeight="1"/>
    <row r="719" ht="19.5" customHeight="1"/>
    <row r="720" ht="19.5" customHeight="1"/>
    <row r="721" ht="19.5" customHeight="1"/>
    <row r="722" ht="19.5" customHeight="1"/>
    <row r="723" ht="19.5" customHeight="1"/>
    <row r="724" ht="19.5" customHeight="1"/>
    <row r="725" ht="19.5" customHeight="1"/>
    <row r="726" ht="19.5" customHeight="1"/>
    <row r="727" ht="19.5" customHeight="1"/>
    <row r="728" ht="19.5" customHeight="1"/>
    <row r="729" ht="19.5" customHeight="1"/>
    <row r="730" ht="19.5" customHeight="1"/>
    <row r="731" ht="19.5" customHeight="1"/>
    <row r="732" ht="19.5" customHeight="1"/>
    <row r="733" ht="19.5" customHeight="1"/>
    <row r="734" ht="19.5" customHeight="1"/>
    <row r="735" ht="19.5" customHeight="1"/>
    <row r="736" ht="19.5" customHeight="1"/>
    <row r="737" ht="19.5" customHeight="1"/>
    <row r="738" ht="19.5" customHeight="1"/>
    <row r="739" ht="19.5" customHeight="1"/>
    <row r="740" ht="19.5" customHeight="1"/>
    <row r="741" ht="19.5" customHeight="1"/>
    <row r="742" ht="19.5" customHeight="1"/>
    <row r="743" ht="19.5" customHeight="1"/>
    <row r="744" ht="19.5" customHeight="1"/>
    <row r="745" ht="19.5" customHeight="1"/>
    <row r="746" ht="19.5" customHeight="1"/>
    <row r="747" ht="19.5" customHeight="1"/>
    <row r="748" ht="19.5" customHeight="1"/>
    <row r="749" ht="19.5" customHeight="1"/>
    <row r="750" ht="19.5" customHeight="1"/>
    <row r="751" ht="19.5" customHeight="1"/>
    <row r="752" ht="19.5" customHeight="1"/>
    <row r="753" ht="19.5" customHeight="1"/>
    <row r="754" ht="19.5" customHeight="1"/>
    <row r="755" ht="19.5" customHeight="1"/>
    <row r="756" ht="19.5" customHeight="1"/>
    <row r="757" ht="19.5" customHeight="1"/>
    <row r="758" ht="19.5" customHeight="1"/>
    <row r="759" ht="19.5" customHeight="1"/>
    <row r="760" ht="19.5" customHeight="1"/>
    <row r="761" ht="19.5" customHeight="1"/>
    <row r="762" ht="19.5" customHeight="1"/>
    <row r="763" ht="19.5" customHeight="1"/>
    <row r="764" ht="19.5" customHeight="1"/>
    <row r="765" ht="19.5" customHeight="1"/>
    <row r="766" ht="19.5" customHeight="1"/>
    <row r="767" ht="19.5" customHeight="1"/>
    <row r="768" ht="19.5" customHeight="1"/>
    <row r="769" ht="19.5" customHeight="1"/>
    <row r="770" ht="19.5" customHeight="1"/>
    <row r="771" ht="19.5" customHeight="1"/>
    <row r="772" ht="19.5" customHeight="1"/>
    <row r="773" ht="19.5" customHeight="1"/>
    <row r="774" ht="19.5" customHeight="1"/>
    <row r="775" ht="19.5" customHeight="1"/>
    <row r="776" ht="19.5" customHeight="1"/>
    <row r="777" ht="19.5" customHeight="1"/>
    <row r="778" ht="19.5" customHeight="1"/>
    <row r="779" ht="19.5" customHeight="1"/>
    <row r="780" ht="19.5" customHeight="1"/>
    <row r="781" ht="19.5" customHeight="1"/>
    <row r="782" ht="19.5" customHeight="1"/>
    <row r="783" ht="19.5" customHeight="1"/>
    <row r="784" ht="19.5" customHeight="1"/>
    <row r="785" ht="19.5" customHeight="1"/>
    <row r="786" ht="19.5" customHeight="1"/>
    <row r="787" ht="19.5" customHeight="1"/>
    <row r="788" ht="19.5" customHeight="1"/>
    <row r="789" ht="19.5" customHeight="1"/>
    <row r="790" ht="19.5" customHeight="1"/>
    <row r="791" ht="19.5" customHeight="1"/>
    <row r="792" ht="19.5" customHeight="1"/>
    <row r="793" ht="19.5" customHeight="1"/>
    <row r="794" ht="19.5" customHeight="1"/>
    <row r="795" ht="19.5" customHeight="1"/>
    <row r="796" ht="19.5" customHeight="1"/>
    <row r="797" ht="19.5" customHeight="1"/>
    <row r="798" ht="19.5" customHeight="1"/>
    <row r="799" ht="19.5" customHeight="1"/>
    <row r="800" ht="19.5" customHeight="1"/>
    <row r="801" ht="19.5" customHeight="1"/>
    <row r="802" ht="19.5" customHeight="1"/>
    <row r="803" ht="19.5" customHeight="1"/>
    <row r="804" ht="19.5" customHeight="1"/>
    <row r="805" ht="19.5" customHeight="1"/>
    <row r="806" ht="19.5" customHeight="1"/>
    <row r="807" ht="19.5" customHeight="1"/>
    <row r="808" ht="19.5" customHeight="1"/>
    <row r="809" ht="19.5" customHeight="1"/>
    <row r="810" ht="19.5" customHeight="1"/>
    <row r="811" ht="19.5" customHeight="1"/>
    <row r="812" ht="19.5" customHeight="1"/>
    <row r="813" ht="19.5" customHeight="1"/>
    <row r="814" ht="19.5" customHeight="1"/>
    <row r="815" ht="19.5" customHeight="1"/>
    <row r="816" ht="19.5" customHeight="1"/>
    <row r="817" ht="19.5" customHeight="1"/>
    <row r="818" ht="19.5" customHeight="1"/>
    <row r="819" ht="19.5" customHeight="1"/>
    <row r="820" ht="19.5" customHeight="1"/>
    <row r="821" ht="19.5" customHeight="1"/>
    <row r="822" ht="19.5" customHeight="1"/>
    <row r="823" ht="19.5" customHeight="1"/>
    <row r="824" ht="19.5" customHeight="1"/>
    <row r="825" ht="19.5" customHeight="1"/>
    <row r="826" ht="19.5" customHeight="1"/>
    <row r="827" ht="19.5" customHeight="1"/>
    <row r="828" ht="19.5" customHeight="1"/>
    <row r="829" ht="19.5" customHeight="1"/>
    <row r="830" ht="19.5" customHeight="1"/>
    <row r="831" ht="19.5" customHeight="1"/>
    <row r="832" ht="19.5" customHeight="1"/>
    <row r="833" ht="19.5" customHeight="1"/>
    <row r="834" ht="19.5" customHeight="1"/>
    <row r="835" ht="19.5" customHeight="1"/>
    <row r="836" ht="19.5" customHeight="1"/>
    <row r="837" ht="19.5" customHeight="1"/>
    <row r="838" ht="19.5" customHeight="1"/>
    <row r="839" ht="19.5" customHeight="1"/>
    <row r="840" ht="19.5" customHeight="1"/>
    <row r="841" ht="19.5" customHeight="1"/>
    <row r="842" ht="19.5" customHeight="1"/>
    <row r="843" ht="19.5" customHeight="1"/>
    <row r="844" ht="19.5" customHeight="1"/>
    <row r="845" ht="19.5" customHeight="1"/>
    <row r="846" ht="19.5" customHeight="1"/>
    <row r="847" ht="19.5" customHeight="1"/>
    <row r="848" ht="19.5" customHeight="1"/>
    <row r="849" ht="19.5" customHeight="1"/>
    <row r="850" ht="19.5" customHeight="1"/>
    <row r="851" ht="19.5" customHeight="1"/>
    <row r="852" ht="19.5" customHeight="1"/>
    <row r="853" ht="19.5" customHeight="1"/>
    <row r="854" ht="19.5" customHeight="1"/>
    <row r="855" ht="19.5" customHeight="1"/>
    <row r="856" ht="19.5" customHeight="1"/>
    <row r="857" ht="19.5" customHeight="1"/>
    <row r="858" ht="19.5" customHeight="1"/>
    <row r="859" ht="19.5" customHeight="1"/>
    <row r="860" ht="19.5" customHeight="1"/>
    <row r="861" ht="19.5" customHeight="1"/>
    <row r="862" ht="19.5" customHeight="1"/>
    <row r="863" ht="19.5" customHeight="1"/>
    <row r="864" ht="19.5" customHeight="1"/>
    <row r="865" ht="19.5" customHeight="1"/>
    <row r="866" ht="19.5" customHeight="1"/>
    <row r="867" ht="19.5" customHeight="1"/>
    <row r="868" ht="19.5" customHeight="1"/>
    <row r="869" ht="19.5" customHeight="1"/>
    <row r="870" ht="19.5" customHeight="1"/>
    <row r="871" ht="19.5" customHeight="1"/>
    <row r="872" ht="19.5" customHeight="1"/>
    <row r="873" ht="19.5" customHeight="1"/>
    <row r="874" ht="19.5" customHeight="1"/>
    <row r="875" ht="19.5" customHeight="1"/>
    <row r="876" ht="19.5" customHeight="1"/>
    <row r="877" ht="19.5" customHeight="1"/>
    <row r="878" ht="19.5" customHeight="1"/>
    <row r="879" ht="19.5" customHeight="1"/>
    <row r="880" ht="19.5" customHeight="1"/>
    <row r="881" ht="19.5" customHeight="1"/>
    <row r="882" ht="19.5" customHeight="1"/>
    <row r="883" ht="19.5" customHeight="1"/>
    <row r="884" ht="19.5" customHeight="1"/>
    <row r="885" ht="19.5" customHeight="1"/>
    <row r="886" ht="19.5" customHeight="1"/>
    <row r="887" ht="19.5" customHeight="1"/>
    <row r="888" ht="19.5" customHeight="1"/>
    <row r="889" ht="19.5" customHeight="1"/>
    <row r="890" ht="19.5" customHeight="1"/>
    <row r="891" ht="19.5" customHeight="1"/>
    <row r="892" ht="19.5" customHeight="1"/>
    <row r="893" ht="19.5" customHeight="1"/>
    <row r="894" ht="19.5" customHeight="1"/>
    <row r="895" ht="19.5" customHeight="1"/>
    <row r="896" ht="19.5" customHeight="1"/>
    <row r="897" ht="19.5" customHeight="1"/>
    <row r="898" ht="19.5" customHeight="1"/>
    <row r="899" ht="19.5" customHeight="1"/>
    <row r="900" ht="19.5" customHeight="1"/>
    <row r="901" ht="19.5" customHeight="1"/>
    <row r="902" ht="19.5" customHeight="1"/>
    <row r="903" ht="19.5" customHeight="1"/>
    <row r="904" ht="19.5" customHeight="1"/>
    <row r="905" ht="19.5" customHeight="1"/>
    <row r="906" ht="19.5" customHeight="1"/>
    <row r="907" ht="19.5" customHeight="1"/>
    <row r="908" ht="19.5" customHeight="1"/>
    <row r="909" ht="19.5" customHeight="1"/>
    <row r="910" ht="19.5" customHeight="1"/>
    <row r="911" ht="19.5" customHeight="1"/>
    <row r="912" ht="19.5" customHeight="1"/>
    <row r="913" ht="19.5" customHeight="1"/>
    <row r="914" ht="19.5" customHeight="1"/>
    <row r="915" ht="19.5" customHeight="1"/>
    <row r="916" ht="19.5" customHeight="1"/>
    <row r="917" ht="19.5" customHeight="1"/>
    <row r="918" ht="19.5" customHeight="1"/>
    <row r="919" ht="19.5" customHeight="1"/>
    <row r="920" ht="19.5" customHeight="1"/>
    <row r="921" ht="19.5" customHeight="1"/>
    <row r="922" ht="19.5" customHeight="1"/>
    <row r="923" ht="19.5" customHeight="1"/>
    <row r="924" ht="19.5" customHeight="1"/>
    <row r="925" ht="19.5" customHeight="1"/>
    <row r="926" ht="19.5" customHeight="1"/>
    <row r="927" ht="19.5" customHeight="1"/>
    <row r="928" ht="19.5" customHeight="1"/>
    <row r="929" ht="19.5" customHeight="1"/>
    <row r="930" ht="19.5" customHeight="1"/>
    <row r="931" ht="19.5" customHeight="1"/>
    <row r="932" ht="19.5" customHeight="1"/>
    <row r="933" ht="19.5" customHeight="1"/>
    <row r="934" ht="19.5" customHeight="1"/>
    <row r="935" ht="19.5" customHeight="1"/>
    <row r="936" ht="19.5" customHeight="1"/>
    <row r="937" ht="19.5" customHeight="1"/>
    <row r="938" ht="19.5" customHeight="1"/>
    <row r="939" ht="19.5" customHeight="1"/>
    <row r="940" ht="19.5" customHeight="1"/>
    <row r="941" ht="19.5" customHeight="1"/>
    <row r="942" ht="19.5" customHeight="1"/>
    <row r="943" ht="19.5" customHeight="1"/>
    <row r="944" ht="19.5" customHeight="1"/>
    <row r="945" ht="19.5" customHeight="1"/>
    <row r="946" ht="19.5" customHeight="1"/>
    <row r="947" ht="19.5" customHeight="1"/>
    <row r="948" ht="19.5" customHeight="1"/>
    <row r="949" ht="19.5" customHeight="1"/>
    <row r="950" ht="19.5" customHeight="1"/>
    <row r="951" ht="19.5" customHeight="1"/>
    <row r="952" ht="19.5" customHeight="1"/>
    <row r="953" ht="19.5" customHeight="1"/>
    <row r="954" ht="19.5" customHeight="1"/>
    <row r="955" ht="19.5" customHeight="1"/>
    <row r="956" ht="19.5" customHeight="1"/>
    <row r="957" ht="19.5" customHeight="1"/>
    <row r="958" ht="19.5" customHeight="1"/>
    <row r="959" ht="19.5" customHeight="1"/>
    <row r="960" ht="19.5" customHeight="1"/>
    <row r="961" ht="19.5" customHeight="1"/>
    <row r="962" ht="19.5" customHeight="1"/>
    <row r="963" ht="19.5" customHeight="1"/>
    <row r="964" ht="19.5" customHeight="1"/>
    <row r="965" ht="19.5" customHeight="1"/>
    <row r="966" ht="19.5" customHeight="1"/>
    <row r="967" ht="19.5" customHeight="1"/>
    <row r="968" ht="19.5" customHeight="1"/>
    <row r="969" ht="19.5" customHeight="1"/>
    <row r="970" ht="19.5" customHeight="1"/>
    <row r="971" ht="19.5" customHeight="1"/>
    <row r="972" ht="19.5" customHeight="1"/>
    <row r="973" ht="19.5" customHeight="1"/>
    <row r="974" ht="19.5" customHeight="1"/>
    <row r="975" ht="19.5" customHeight="1"/>
    <row r="976" ht="19.5" customHeight="1"/>
    <row r="977" ht="19.5" customHeight="1"/>
    <row r="978" ht="19.5" customHeight="1"/>
    <row r="979" ht="19.5" customHeight="1"/>
    <row r="980" ht="19.5" customHeight="1"/>
    <row r="981" ht="19.5" customHeight="1"/>
    <row r="982" ht="19.5" customHeight="1"/>
    <row r="983" ht="19.5" customHeight="1"/>
    <row r="984" ht="19.5" customHeight="1"/>
    <row r="985" ht="19.5" customHeight="1"/>
    <row r="986" ht="19.5" customHeight="1"/>
    <row r="987" ht="19.5" customHeight="1"/>
    <row r="988" ht="19.5" customHeight="1"/>
    <row r="989" ht="19.5" customHeight="1"/>
    <row r="990" ht="19.5" customHeight="1"/>
    <row r="991" ht="19.5" customHeight="1"/>
    <row r="992" ht="19.5" customHeight="1"/>
    <row r="993" ht="19.5" customHeight="1"/>
    <row r="994" ht="19.5" customHeight="1"/>
    <row r="995" ht="19.5" customHeight="1"/>
    <row r="996" ht="19.5" customHeight="1"/>
    <row r="997" ht="19.5" customHeight="1"/>
    <row r="998" ht="19.5" customHeight="1"/>
    <row r="999" ht="19.5" customHeight="1"/>
    <row r="1000" ht="19.5" customHeight="1"/>
    <row r="1001" ht="19.5" customHeight="1"/>
    <row r="1002" ht="19.5" customHeight="1"/>
    <row r="1003" ht="19.5" customHeight="1"/>
    <row r="1004" ht="19.5" customHeight="1"/>
    <row r="1005" ht="19.5" customHeight="1"/>
    <row r="1006" ht="19.5" customHeight="1"/>
    <row r="1007" ht="19.5" customHeight="1"/>
    <row r="1008" ht="19.5" customHeight="1"/>
    <row r="1009" ht="19.5" customHeight="1"/>
    <row r="1010" ht="19.5" customHeight="1"/>
    <row r="1011" ht="19.5" customHeight="1"/>
    <row r="1012" ht="19.5" customHeight="1"/>
    <row r="1013" ht="19.5" customHeight="1"/>
    <row r="1014" ht="19.5" customHeight="1"/>
    <row r="1015" ht="19.5" customHeight="1"/>
    <row r="1016" ht="19.5" customHeight="1"/>
    <row r="1017" ht="19.5" customHeight="1"/>
    <row r="1018" ht="19.5" customHeight="1"/>
    <row r="1019" ht="19.5" customHeight="1"/>
    <row r="1020" ht="19.5" customHeight="1"/>
    <row r="1021" ht="19.5" customHeight="1"/>
    <row r="1022" ht="19.5" customHeight="1"/>
    <row r="1023" ht="19.5" customHeight="1"/>
    <row r="1024" ht="19.5" customHeight="1"/>
    <row r="1025" ht="19.5" customHeight="1"/>
    <row r="1026" ht="19.5" customHeight="1"/>
    <row r="1027" ht="19.5" customHeight="1"/>
    <row r="1028" ht="19.5" customHeight="1"/>
    <row r="1029" ht="19.5" customHeight="1"/>
    <row r="1030" ht="19.5" customHeight="1"/>
    <row r="1031" ht="19.5" customHeight="1"/>
    <row r="1032" ht="19.5" customHeight="1"/>
    <row r="1033" ht="19.5" customHeight="1"/>
    <row r="1034" ht="19.5" customHeight="1"/>
    <row r="1035" ht="19.5" customHeight="1"/>
    <row r="1036" ht="19.5" customHeight="1"/>
    <row r="1037" ht="19.5" customHeight="1"/>
    <row r="1038" ht="19.5" customHeight="1"/>
    <row r="1039" ht="19.5" customHeight="1"/>
    <row r="1040" ht="19.5" customHeight="1"/>
    <row r="1041" ht="19.5" customHeight="1"/>
    <row r="1042" ht="19.5" customHeight="1"/>
    <row r="1043" ht="19.5" customHeight="1"/>
    <row r="1044" ht="19.5" customHeight="1"/>
    <row r="1045" ht="19.5" customHeight="1"/>
    <row r="1046" ht="19.5" customHeight="1"/>
    <row r="1047" ht="19.5" customHeight="1"/>
    <row r="1048" ht="19.5" customHeight="1"/>
    <row r="1049" ht="19.5" customHeight="1"/>
    <row r="1050" ht="19.5" customHeight="1"/>
    <row r="1051" ht="19.5" customHeight="1"/>
    <row r="1052" ht="19.5" customHeight="1"/>
    <row r="1053" ht="19.5" customHeight="1"/>
    <row r="1054" ht="19.5" customHeight="1"/>
    <row r="1055" ht="19.5" customHeight="1"/>
    <row r="1056" ht="19.5" customHeight="1"/>
    <row r="1057" ht="19.5" customHeight="1"/>
    <row r="1058" ht="19.5" customHeight="1"/>
    <row r="1059" ht="19.5" customHeight="1"/>
    <row r="1060" ht="19.5" customHeight="1"/>
    <row r="1061" ht="19.5" customHeight="1"/>
    <row r="1062" ht="19.5" customHeight="1"/>
    <row r="1063" ht="19.5" customHeight="1"/>
    <row r="1064" ht="19.5" customHeight="1"/>
    <row r="1065" ht="19.5" customHeight="1"/>
    <row r="1066" ht="19.5" customHeight="1"/>
    <row r="1067" ht="19.5" customHeight="1"/>
    <row r="1068" ht="19.5" customHeight="1"/>
    <row r="1069" ht="19.5" customHeight="1"/>
    <row r="1070" ht="19.5" customHeight="1"/>
    <row r="1071" ht="19.5" customHeight="1"/>
    <row r="1072" ht="19.5" customHeight="1"/>
    <row r="1073" ht="19.5" customHeight="1"/>
    <row r="1074" ht="19.5" customHeight="1"/>
    <row r="1075" ht="19.5" customHeight="1"/>
    <row r="1076" ht="19.5" customHeight="1"/>
    <row r="1077" ht="19.5" customHeight="1"/>
    <row r="1078" ht="19.5" customHeight="1"/>
    <row r="1079" ht="19.5" customHeight="1"/>
    <row r="1080" ht="19.5" customHeight="1"/>
    <row r="1081" ht="19.5" customHeight="1"/>
    <row r="1082" ht="19.5" customHeight="1"/>
    <row r="1083" ht="19.5" customHeight="1"/>
    <row r="1084" ht="19.5" customHeight="1"/>
    <row r="1085" ht="19.5" customHeight="1"/>
    <row r="1086" ht="19.5" customHeight="1"/>
    <row r="1087" ht="19.5" customHeight="1"/>
    <row r="1088" ht="19.5" customHeight="1"/>
    <row r="1089" ht="19.5" customHeight="1"/>
    <row r="1090" ht="19.5" customHeight="1"/>
    <row r="1091" ht="19.5" customHeight="1"/>
    <row r="1092" ht="19.5" customHeight="1"/>
    <row r="1093" ht="19.5" customHeight="1"/>
    <row r="1094" ht="19.5" customHeight="1"/>
    <row r="1095" ht="19.5" customHeight="1"/>
    <row r="1096" ht="19.5" customHeight="1"/>
    <row r="1097" ht="19.5" customHeight="1"/>
    <row r="1098" ht="19.5" customHeight="1"/>
    <row r="1099" ht="19.5" customHeight="1"/>
    <row r="1100" ht="19.5" customHeight="1"/>
    <row r="1101" ht="19.5" customHeight="1"/>
    <row r="1102" ht="19.5" customHeight="1"/>
    <row r="1103" ht="19.5" customHeight="1"/>
    <row r="1104" ht="19.5" customHeight="1"/>
    <row r="1105" ht="19.5" customHeight="1"/>
    <row r="1106" ht="19.5" customHeight="1"/>
    <row r="1107" ht="19.5" customHeight="1"/>
    <row r="1108" ht="19.5" customHeight="1"/>
    <row r="1109" ht="19.5" customHeight="1"/>
    <row r="1110" ht="19.5" customHeight="1"/>
    <row r="1111" ht="19.5" customHeight="1"/>
    <row r="1112" ht="19.5" customHeight="1"/>
    <row r="1113" ht="19.5" customHeight="1"/>
    <row r="1114" ht="19.5" customHeight="1"/>
    <row r="1115" ht="19.5" customHeight="1"/>
    <row r="1116" ht="19.5" customHeight="1"/>
    <row r="1117" ht="19.5" customHeight="1"/>
    <row r="1118" ht="19.5" customHeight="1"/>
    <row r="1119" ht="19.5" customHeight="1"/>
    <row r="1120" ht="19.5" customHeight="1"/>
    <row r="1121" ht="19.5" customHeight="1"/>
    <row r="1122" ht="19.5" customHeight="1"/>
    <row r="1123" ht="19.5" customHeight="1"/>
    <row r="1124" ht="19.5" customHeight="1"/>
    <row r="1125" ht="19.5" customHeight="1"/>
    <row r="1126" ht="19.5" customHeight="1"/>
    <row r="1127" ht="19.5" customHeight="1"/>
    <row r="1128" ht="19.5" customHeight="1"/>
    <row r="1129" ht="19.5" customHeight="1"/>
    <row r="1130" ht="19.5" customHeight="1"/>
    <row r="1131" ht="19.5" customHeight="1"/>
    <row r="1132" ht="19.5" customHeight="1"/>
    <row r="1133" ht="19.5" customHeight="1"/>
    <row r="1134" ht="19.5" customHeight="1"/>
    <row r="1135" ht="19.5" customHeight="1"/>
    <row r="1136" ht="19.5" customHeight="1"/>
    <row r="1137" ht="19.5" customHeight="1"/>
    <row r="1138" ht="19.5" customHeight="1"/>
    <row r="1139" ht="19.5" customHeight="1"/>
    <row r="1140" ht="19.5" customHeight="1"/>
    <row r="1141" ht="19.5" customHeight="1"/>
    <row r="1142" ht="19.5" customHeight="1"/>
    <row r="1143" ht="19.5" customHeight="1"/>
    <row r="1144" ht="19.5" customHeight="1"/>
    <row r="1145" ht="19.5" customHeight="1"/>
    <row r="1146" ht="19.5" customHeight="1"/>
    <row r="1147" ht="19.5" customHeight="1"/>
    <row r="1148" ht="19.5" customHeight="1"/>
    <row r="1149" ht="19.5" customHeight="1"/>
    <row r="1150" ht="19.5" customHeight="1"/>
    <row r="1151" ht="19.5" customHeight="1"/>
    <row r="1152" ht="19.5" customHeight="1"/>
    <row r="1153" ht="19.5" customHeight="1"/>
    <row r="1154" ht="19.5" customHeight="1"/>
    <row r="1155" ht="19.5" customHeight="1"/>
    <row r="1156" ht="19.5" customHeight="1"/>
    <row r="1157" ht="19.5" customHeight="1"/>
    <row r="1158" ht="19.5" customHeight="1"/>
    <row r="1159" ht="19.5" customHeight="1"/>
    <row r="1160" ht="19.5" customHeight="1"/>
    <row r="1161" ht="19.5" customHeight="1"/>
    <row r="1162" ht="19.5" customHeight="1"/>
    <row r="1163" ht="19.5" customHeight="1"/>
    <row r="1164" ht="19.5" customHeight="1"/>
    <row r="1165" ht="19.5" customHeight="1"/>
    <row r="1166" ht="19.5" customHeight="1"/>
    <row r="1167" ht="19.5" customHeight="1"/>
    <row r="1168" ht="19.5" customHeight="1"/>
    <row r="1169" ht="19.5" customHeight="1"/>
    <row r="1170" ht="19.5" customHeight="1"/>
    <row r="1171" ht="19.5" customHeight="1"/>
    <row r="1172" ht="19.5" customHeight="1"/>
    <row r="1173" ht="19.5" customHeight="1"/>
    <row r="1174" ht="19.5" customHeight="1"/>
    <row r="1175" ht="19.5" customHeight="1"/>
    <row r="1176" ht="19.5" customHeight="1"/>
    <row r="1177" ht="19.5" customHeight="1"/>
    <row r="1178" ht="19.5" customHeight="1"/>
    <row r="1179" ht="19.5" customHeight="1"/>
    <row r="1180" ht="19.5" customHeight="1"/>
    <row r="1181" ht="19.5" customHeight="1"/>
    <row r="1182" ht="19.5" customHeight="1"/>
    <row r="1183" ht="19.5" customHeight="1"/>
    <row r="1184" ht="19.5" customHeight="1"/>
    <row r="1185" ht="19.5" customHeight="1"/>
    <row r="1186" ht="19.5" customHeight="1"/>
    <row r="1187" ht="19.5" customHeight="1"/>
    <row r="1188" ht="19.5" customHeight="1"/>
    <row r="1189" ht="19.5" customHeight="1"/>
    <row r="1190" ht="19.5" customHeight="1"/>
    <row r="1191" ht="19.5" customHeight="1"/>
    <row r="1192" ht="19.5" customHeight="1"/>
    <row r="1193" ht="19.5" customHeight="1"/>
    <row r="1194" ht="19.5" customHeight="1"/>
    <row r="1195" ht="19.5" customHeight="1"/>
    <row r="1196" ht="19.5" customHeight="1"/>
    <row r="1197" ht="19.5" customHeight="1"/>
    <row r="1198" ht="19.5" customHeight="1"/>
    <row r="1199" ht="19.5" customHeight="1"/>
    <row r="1200" ht="19.5" customHeight="1"/>
    <row r="1201" ht="19.5" customHeight="1"/>
    <row r="1202" ht="19.5" customHeight="1"/>
    <row r="1203" ht="19.5" customHeight="1"/>
    <row r="1204" ht="19.5" customHeight="1"/>
    <row r="1205" ht="19.5" customHeight="1"/>
    <row r="1206" ht="19.5" customHeight="1"/>
    <row r="1207" ht="19.5" customHeight="1"/>
    <row r="1208" ht="19.5" customHeight="1"/>
    <row r="1209" ht="19.5" customHeight="1"/>
    <row r="1210" ht="19.5" customHeight="1"/>
    <row r="1211" ht="19.5" customHeight="1"/>
    <row r="1212" ht="19.5" customHeight="1"/>
    <row r="1213" ht="19.5" customHeight="1"/>
    <row r="1214" ht="19.5" customHeight="1"/>
    <row r="1215" ht="19.5" customHeight="1"/>
    <row r="1216" ht="19.5" customHeight="1"/>
    <row r="1217" ht="19.5" customHeight="1"/>
    <row r="1218" ht="19.5" customHeight="1"/>
    <row r="1219" ht="19.5" customHeight="1"/>
    <row r="1220" ht="19.5" customHeight="1"/>
    <row r="1221" ht="19.5" customHeight="1"/>
    <row r="1222" ht="19.5" customHeight="1"/>
    <row r="1223" ht="19.5" customHeight="1"/>
    <row r="1224" ht="19.5" customHeight="1"/>
    <row r="1225" ht="19.5" customHeight="1"/>
    <row r="1226" ht="19.5" customHeight="1"/>
    <row r="1227" ht="19.5" customHeight="1"/>
    <row r="1228" ht="19.5" customHeight="1"/>
    <row r="1229" ht="19.5" customHeight="1"/>
    <row r="1230" ht="19.5" customHeight="1"/>
    <row r="1231" ht="19.5" customHeight="1"/>
    <row r="1232" ht="19.5" customHeight="1"/>
    <row r="1233" ht="19.5" customHeight="1"/>
    <row r="1234" ht="19.5" customHeight="1"/>
    <row r="1235" ht="19.5" customHeight="1"/>
    <row r="1236" ht="19.5" customHeight="1"/>
    <row r="1237" ht="19.5" customHeight="1"/>
    <row r="1238" ht="19.5" customHeight="1"/>
    <row r="1239" ht="19.5" customHeight="1"/>
    <row r="1240" ht="19.5" customHeight="1"/>
    <row r="1241" ht="19.5" customHeight="1"/>
    <row r="1242" ht="19.5" customHeight="1"/>
    <row r="1243" ht="19.5" customHeight="1"/>
    <row r="1244" ht="19.5" customHeight="1"/>
    <row r="1245" ht="19.5" customHeight="1"/>
    <row r="1246" ht="19.5" customHeight="1"/>
    <row r="1247" ht="19.5" customHeight="1"/>
    <row r="1248" ht="19.5" customHeight="1"/>
    <row r="1249" ht="19.5" customHeight="1"/>
    <row r="1250" ht="19.5" customHeight="1"/>
    <row r="1251" ht="19.5" customHeight="1"/>
    <row r="1252" ht="19.5" customHeight="1"/>
    <row r="1253" ht="19.5" customHeight="1"/>
    <row r="1254" ht="19.5" customHeight="1"/>
    <row r="1255" ht="19.5" customHeight="1"/>
    <row r="1256" ht="19.5" customHeight="1"/>
    <row r="1257" ht="19.5" customHeight="1"/>
    <row r="1258" ht="19.5" customHeight="1"/>
    <row r="1259" ht="19.5" customHeight="1"/>
    <row r="1260" ht="19.5" customHeight="1"/>
    <row r="1261" ht="19.5" customHeight="1"/>
    <row r="1262" ht="19.5" customHeight="1"/>
    <row r="1263" ht="19.5" customHeight="1"/>
    <row r="1264" ht="19.5" customHeight="1"/>
    <row r="1265" ht="19.5" customHeight="1"/>
    <row r="1266" ht="19.5" customHeight="1"/>
    <row r="1267" ht="19.5" customHeight="1"/>
    <row r="1268" ht="19.5" customHeight="1"/>
    <row r="1269" ht="19.5" customHeight="1"/>
    <row r="1270" ht="19.5" customHeight="1"/>
    <row r="1271" ht="19.5" customHeight="1"/>
    <row r="1272" ht="19.5" customHeight="1"/>
    <row r="1273" ht="19.5" customHeight="1"/>
    <row r="1274" ht="19.5" customHeight="1"/>
    <row r="1275" ht="19.5" customHeight="1"/>
    <row r="1276" ht="19.5" customHeight="1"/>
    <row r="1277" ht="19.5" customHeight="1"/>
    <row r="1278" ht="19.5" customHeight="1"/>
    <row r="1279" ht="19.5" customHeight="1"/>
    <row r="1280" ht="19.5" customHeight="1"/>
    <row r="1281" ht="19.5" customHeight="1"/>
    <row r="1282" ht="19.5" customHeight="1"/>
    <row r="1283" ht="19.5" customHeight="1"/>
    <row r="1284" ht="19.5" customHeight="1"/>
    <row r="1285" ht="19.5" customHeight="1"/>
    <row r="1286" ht="19.5" customHeight="1"/>
    <row r="1287" ht="19.5" customHeight="1"/>
    <row r="1288" ht="19.5" customHeight="1"/>
    <row r="1289" ht="19.5" customHeight="1"/>
    <row r="1290" ht="19.5" customHeight="1"/>
    <row r="1291" ht="19.5" customHeight="1"/>
    <row r="1292" ht="19.5" customHeight="1"/>
    <row r="1293" ht="19.5" customHeight="1"/>
    <row r="1294" ht="19.5" customHeight="1"/>
    <row r="1295" ht="19.5" customHeight="1"/>
    <row r="1296" ht="19.5" customHeight="1"/>
    <row r="1297" ht="19.5" customHeight="1"/>
    <row r="1298" ht="19.5" customHeight="1"/>
    <row r="1299" ht="19.5" customHeight="1"/>
    <row r="1300" ht="19.5" customHeight="1"/>
    <row r="1301" ht="19.5" customHeight="1"/>
    <row r="1302" ht="19.5" customHeight="1"/>
    <row r="1303" ht="19.5" customHeight="1"/>
    <row r="1304" ht="19.5" customHeight="1"/>
    <row r="1305" ht="19.5" customHeight="1"/>
    <row r="1306" ht="19.5" customHeight="1"/>
    <row r="1307" ht="19.5" customHeight="1"/>
    <row r="1308" ht="19.5" customHeight="1"/>
    <row r="1309" ht="19.5" customHeight="1"/>
    <row r="1310" ht="19.5" customHeight="1"/>
    <row r="1311" ht="19.5" customHeight="1"/>
    <row r="1312" ht="19.5" customHeight="1"/>
    <row r="1313" ht="19.5" customHeight="1"/>
    <row r="1314" ht="19.5" customHeight="1"/>
    <row r="1315" ht="19.5" customHeight="1"/>
    <row r="1316" ht="19.5" customHeight="1"/>
    <row r="1317" ht="19.5" customHeight="1"/>
    <row r="1318" ht="19.5" customHeight="1"/>
    <row r="1319" ht="19.5" customHeight="1"/>
    <row r="1320" ht="19.5" customHeight="1"/>
    <row r="1321" ht="19.5" customHeight="1"/>
    <row r="1322" ht="19.5" customHeight="1"/>
    <row r="1323" ht="19.5" customHeight="1"/>
    <row r="1324" ht="19.5" customHeight="1"/>
    <row r="1325" ht="19.5" customHeight="1"/>
    <row r="1326" ht="19.5" customHeight="1"/>
    <row r="1327" ht="19.5" customHeight="1"/>
    <row r="1328" ht="19.5" customHeight="1"/>
    <row r="1329" ht="19.5" customHeight="1"/>
    <row r="1330" ht="19.5" customHeight="1"/>
    <row r="1331" ht="19.5" customHeight="1"/>
    <row r="1332" ht="19.5" customHeight="1"/>
    <row r="1333" ht="19.5" customHeight="1"/>
    <row r="1334" ht="19.5" customHeight="1"/>
    <row r="1335" ht="19.5" customHeight="1"/>
    <row r="1336" ht="19.5" customHeight="1"/>
    <row r="1337" ht="19.5" customHeight="1"/>
    <row r="1338" ht="19.5" customHeight="1"/>
    <row r="1339" ht="19.5" customHeight="1"/>
    <row r="1340" ht="19.5" customHeight="1"/>
    <row r="1341" ht="19.5" customHeight="1"/>
    <row r="1342" ht="19.5" customHeight="1"/>
    <row r="1343" ht="19.5" customHeight="1"/>
    <row r="1344" ht="19.5" customHeight="1"/>
    <row r="1345" ht="19.5" customHeight="1"/>
    <row r="1346" ht="19.5" customHeight="1"/>
    <row r="1347" ht="19.5" customHeight="1"/>
    <row r="1348" ht="19.5" customHeight="1"/>
    <row r="1349" ht="19.5" customHeight="1"/>
    <row r="1350" ht="19.5" customHeight="1"/>
    <row r="1351" ht="19.5" customHeight="1"/>
    <row r="1352" ht="19.5" customHeight="1"/>
    <row r="1353" ht="19.5" customHeight="1"/>
    <row r="1354" ht="19.5" customHeight="1"/>
    <row r="1355" ht="19.5" customHeight="1"/>
    <row r="1356" ht="19.5" customHeight="1"/>
    <row r="1357" ht="19.5" customHeight="1"/>
    <row r="1358" ht="19.5" customHeight="1"/>
    <row r="1359" ht="19.5" customHeight="1"/>
    <row r="1360" ht="19.5" customHeight="1"/>
    <row r="1361" ht="19.5" customHeight="1"/>
    <row r="1362" ht="19.5" customHeight="1"/>
    <row r="1363" ht="19.5" customHeight="1"/>
    <row r="1364" ht="19.5" customHeight="1"/>
    <row r="1365" ht="19.5" customHeight="1"/>
    <row r="1366" ht="19.5" customHeight="1"/>
    <row r="1367" ht="19.5" customHeight="1"/>
    <row r="1368" ht="19.5" customHeight="1"/>
    <row r="1369" ht="19.5" customHeight="1"/>
    <row r="1370" ht="19.5" customHeight="1"/>
    <row r="1371" ht="19.5" customHeight="1"/>
    <row r="1372" ht="19.5" customHeight="1"/>
    <row r="1373" ht="19.5" customHeight="1"/>
    <row r="1374" ht="19.5" customHeight="1"/>
    <row r="1375" ht="19.5" customHeight="1"/>
    <row r="1376" ht="19.5" customHeight="1"/>
    <row r="1377" ht="19.5" customHeight="1"/>
  </sheetData>
  <phoneticPr fontId="0" type="noConversion"/>
  <pageMargins left="0.48" right="0.38" top="0.47" bottom="0.4" header="0.2" footer="0.2"/>
  <pageSetup scale="75" orientation="portrait" verticalDpi="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Q108"/>
  <sheetViews>
    <sheetView topLeftCell="A20" workbookViewId="0">
      <selection activeCell="F18" sqref="F18"/>
    </sheetView>
  </sheetViews>
  <sheetFormatPr defaultRowHeight="12.75"/>
  <cols>
    <col min="1" max="1" width="13.1640625" style="1" customWidth="1"/>
    <col min="2" max="2" width="12.83203125" style="1" customWidth="1"/>
    <col min="3" max="14" width="9.6640625" style="1" customWidth="1"/>
    <col min="15" max="15" width="10.6640625" style="1" customWidth="1"/>
    <col min="16" max="16" width="11.33203125" style="1" bestFit="1" customWidth="1"/>
    <col min="17" max="16384" width="9.33203125" style="1"/>
  </cols>
  <sheetData>
    <row r="1" spans="1:17" s="4" customFormat="1">
      <c r="A1" s="21" t="s">
        <v>305</v>
      </c>
      <c r="C1" s="11">
        <f>'Detail Expenses'!D6</f>
        <v>0</v>
      </c>
      <c r="D1" s="138"/>
      <c r="G1" s="6"/>
      <c r="H1" s="6"/>
      <c r="N1" s="21"/>
    </row>
    <row r="2" spans="1:17" s="4" customFormat="1">
      <c r="A2" s="21" t="str">
        <f>'Detail Expenses'!B7</f>
        <v>COST CENTER:</v>
      </c>
      <c r="C2" s="11">
        <f>'Detail Expenses'!D7</f>
        <v>0</v>
      </c>
      <c r="D2" s="138"/>
      <c r="H2" s="6"/>
      <c r="P2" s="13"/>
    </row>
    <row r="3" spans="1:17" s="4" customFormat="1">
      <c r="C3" s="5"/>
      <c r="D3" s="2"/>
      <c r="H3" s="6"/>
    </row>
    <row r="4" spans="1:17" s="4" customFormat="1">
      <c r="A4" s="139" t="s">
        <v>51</v>
      </c>
      <c r="B4" s="252" t="s">
        <v>51</v>
      </c>
      <c r="C4" s="23"/>
      <c r="D4" s="23"/>
      <c r="E4" s="23"/>
      <c r="F4" s="23"/>
      <c r="G4" s="23"/>
      <c r="H4" s="23"/>
      <c r="I4" s="23"/>
      <c r="J4" s="23"/>
      <c r="K4" s="23"/>
      <c r="L4" s="23"/>
      <c r="M4" s="23"/>
      <c r="N4" s="23"/>
      <c r="O4" s="140" t="s">
        <v>47</v>
      </c>
    </row>
    <row r="5" spans="1:17" s="4" customFormat="1">
      <c r="A5" s="141" t="s">
        <v>53</v>
      </c>
      <c r="B5" s="253" t="s">
        <v>52</v>
      </c>
      <c r="C5" s="24">
        <v>37257</v>
      </c>
      <c r="D5" s="24">
        <v>37288</v>
      </c>
      <c r="E5" s="24">
        <v>37316</v>
      </c>
      <c r="F5" s="24">
        <v>37347</v>
      </c>
      <c r="G5" s="24">
        <v>37377</v>
      </c>
      <c r="H5" s="24">
        <v>37408</v>
      </c>
      <c r="I5" s="24">
        <v>37438</v>
      </c>
      <c r="J5" s="24">
        <v>37469</v>
      </c>
      <c r="K5" s="24">
        <v>37500</v>
      </c>
      <c r="L5" s="24">
        <v>37530</v>
      </c>
      <c r="M5" s="24">
        <v>37561</v>
      </c>
      <c r="N5" s="24">
        <v>37591</v>
      </c>
      <c r="O5" s="142" t="s">
        <v>48</v>
      </c>
    </row>
    <row r="6" spans="1:17">
      <c r="A6" s="11">
        <f>'Detail Expenses'!$D$7</f>
        <v>0</v>
      </c>
      <c r="B6" s="254" t="s">
        <v>20</v>
      </c>
      <c r="C6" s="255">
        <f>'Detail Expenses'!D30</f>
        <v>50833.333333333336</v>
      </c>
      <c r="D6" s="255">
        <f>'Detail Expenses'!E30</f>
        <v>54645.833333333336</v>
      </c>
      <c r="E6" s="255">
        <f>'Detail Expenses'!F30</f>
        <v>54645.833333333336</v>
      </c>
      <c r="F6" s="255">
        <f>'Detail Expenses'!G30</f>
        <v>54645.833333333336</v>
      </c>
      <c r="G6" s="255">
        <f>'Detail Expenses'!H30</f>
        <v>54645.833333333336</v>
      </c>
      <c r="H6" s="255">
        <f>'Detail Expenses'!I30</f>
        <v>54645.833333333336</v>
      </c>
      <c r="I6" s="255">
        <f>'Detail Expenses'!J30</f>
        <v>54645.833333333336</v>
      </c>
      <c r="J6" s="255">
        <f>'Detail Expenses'!K30</f>
        <v>54645.833333333336</v>
      </c>
      <c r="K6" s="255">
        <f>'Detail Expenses'!L30</f>
        <v>54645.833333333336</v>
      </c>
      <c r="L6" s="255">
        <f>'Detail Expenses'!M30</f>
        <v>54645.833333333336</v>
      </c>
      <c r="M6" s="255">
        <f>'Detail Expenses'!N30</f>
        <v>54645.833333333336</v>
      </c>
      <c r="N6" s="255">
        <f>'Detail Expenses'!O30</f>
        <v>54645.833333333336</v>
      </c>
      <c r="O6" s="256">
        <f>'Detail Expenses'!P30</f>
        <v>651937.5</v>
      </c>
      <c r="P6" s="242"/>
      <c r="Q6" s="7"/>
    </row>
    <row r="7" spans="1:17">
      <c r="A7" s="11">
        <f>'Detail Expenses'!$D$7</f>
        <v>0</v>
      </c>
      <c r="B7" s="39" t="s">
        <v>21</v>
      </c>
      <c r="C7" s="143">
        <f>'Detail Expenses'!D31+'Detail Expenses'!D33</f>
        <v>4752.916666666667</v>
      </c>
      <c r="D7" s="143">
        <f>'Detail Expenses'!E31+'Detail Expenses'!E33</f>
        <v>5109.385416666667</v>
      </c>
      <c r="E7" s="143">
        <f>'Detail Expenses'!F31+'Detail Expenses'!F33</f>
        <v>5109.385416666667</v>
      </c>
      <c r="F7" s="143">
        <f>'Detail Expenses'!G31+'Detail Expenses'!G33</f>
        <v>5109.385416666667</v>
      </c>
      <c r="G7" s="143">
        <f>'Detail Expenses'!H31+'Detail Expenses'!H33</f>
        <v>5109.385416666667</v>
      </c>
      <c r="H7" s="143">
        <f>'Detail Expenses'!I31+'Detail Expenses'!I33</f>
        <v>5109.385416666667</v>
      </c>
      <c r="I7" s="143">
        <f>'Detail Expenses'!J31+'Detail Expenses'!J33</f>
        <v>5109.385416666667</v>
      </c>
      <c r="J7" s="143">
        <f>'Detail Expenses'!K31+'Detail Expenses'!K33</f>
        <v>5109.385416666667</v>
      </c>
      <c r="K7" s="143">
        <f>'Detail Expenses'!L31+'Detail Expenses'!L33</f>
        <v>5109.385416666667</v>
      </c>
      <c r="L7" s="143">
        <f>'Detail Expenses'!M31+'Detail Expenses'!M33</f>
        <v>5109.385416666667</v>
      </c>
      <c r="M7" s="143">
        <f>'Detail Expenses'!N31+'Detail Expenses'!N33</f>
        <v>5109.385416666667</v>
      </c>
      <c r="N7" s="143">
        <f>'Detail Expenses'!O31+'Detail Expenses'!O33</f>
        <v>5109.385416666667</v>
      </c>
      <c r="O7" s="241">
        <f>'Detail Expenses'!P31+'Detail Expenses'!P33</f>
        <v>60956.156249999993</v>
      </c>
      <c r="P7" s="123"/>
      <c r="Q7" s="7"/>
    </row>
    <row r="8" spans="1:17">
      <c r="A8" s="11">
        <f>'Detail Expenses'!$D$7</f>
        <v>0</v>
      </c>
      <c r="B8" s="39" t="s">
        <v>22</v>
      </c>
      <c r="C8" s="143">
        <f>'Detail Expenses'!D34</f>
        <v>5083.3333333333339</v>
      </c>
      <c r="D8" s="143">
        <f>'Detail Expenses'!E34</f>
        <v>5464.5833333333339</v>
      </c>
      <c r="E8" s="143">
        <f>'Detail Expenses'!F34</f>
        <v>5464.5833333333339</v>
      </c>
      <c r="F8" s="143">
        <f>'Detail Expenses'!G34</f>
        <v>5464.5833333333339</v>
      </c>
      <c r="G8" s="143">
        <f>'Detail Expenses'!H34</f>
        <v>5464.5833333333339</v>
      </c>
      <c r="H8" s="143">
        <f>'Detail Expenses'!I34</f>
        <v>5464.5833333333339</v>
      </c>
      <c r="I8" s="143">
        <f>'Detail Expenses'!J34</f>
        <v>5464.5833333333339</v>
      </c>
      <c r="J8" s="143">
        <f>'Detail Expenses'!K34</f>
        <v>5464.5833333333339</v>
      </c>
      <c r="K8" s="143">
        <f>'Detail Expenses'!L34</f>
        <v>5464.5833333333339</v>
      </c>
      <c r="L8" s="143">
        <f>'Detail Expenses'!M34</f>
        <v>5464.5833333333339</v>
      </c>
      <c r="M8" s="143">
        <f>'Detail Expenses'!N34</f>
        <v>5464.5833333333339</v>
      </c>
      <c r="N8" s="143">
        <f>'Detail Expenses'!O34</f>
        <v>5464.5833333333339</v>
      </c>
      <c r="O8" s="241">
        <f>'Detail Expenses'!P34</f>
        <v>65193.750000000022</v>
      </c>
      <c r="P8" s="123"/>
      <c r="Q8" s="7"/>
    </row>
    <row r="9" spans="1:17">
      <c r="A9" s="11">
        <f>'Detail Expenses'!$D$7</f>
        <v>0</v>
      </c>
      <c r="B9" s="39" t="s">
        <v>80</v>
      </c>
      <c r="C9" s="143">
        <f>'Detail Expenses'!D36</f>
        <v>0</v>
      </c>
      <c r="D9" s="143">
        <f>'Detail Expenses'!E36</f>
        <v>0</v>
      </c>
      <c r="E9" s="143">
        <f>'Detail Expenses'!F36</f>
        <v>0</v>
      </c>
      <c r="F9" s="143">
        <f>'Detail Expenses'!G36</f>
        <v>0</v>
      </c>
      <c r="G9" s="143">
        <f>'Detail Expenses'!H36</f>
        <v>0</v>
      </c>
      <c r="H9" s="143">
        <f>'Detail Expenses'!I36</f>
        <v>0</v>
      </c>
      <c r="I9" s="143">
        <f>'Detail Expenses'!J36</f>
        <v>0</v>
      </c>
      <c r="J9" s="143">
        <f>'Detail Expenses'!K36</f>
        <v>0</v>
      </c>
      <c r="K9" s="143">
        <f>'Detail Expenses'!L36</f>
        <v>0</v>
      </c>
      <c r="L9" s="143">
        <f>'Detail Expenses'!M36</f>
        <v>0</v>
      </c>
      <c r="M9" s="143">
        <f>'Detail Expenses'!N36</f>
        <v>0</v>
      </c>
      <c r="N9" s="143">
        <f>'Detail Expenses'!O36</f>
        <v>0</v>
      </c>
      <c r="O9" s="241">
        <f>'Detail Expenses'!P36</f>
        <v>0</v>
      </c>
      <c r="P9" s="123"/>
      <c r="Q9" s="7"/>
    </row>
    <row r="10" spans="1:17">
      <c r="A10" s="11">
        <f>'Detail Expenses'!$D$7</f>
        <v>0</v>
      </c>
      <c r="B10" s="66" t="s">
        <v>27</v>
      </c>
      <c r="C10" s="143">
        <f>'Detail Expenses'!D37</f>
        <v>0</v>
      </c>
      <c r="D10" s="143">
        <f>'Detail Expenses'!E37</f>
        <v>0</v>
      </c>
      <c r="E10" s="143">
        <f>'Detail Expenses'!F37</f>
        <v>0</v>
      </c>
      <c r="F10" s="143">
        <f>'Detail Expenses'!G37</f>
        <v>0</v>
      </c>
      <c r="G10" s="143">
        <f>'Detail Expenses'!H37</f>
        <v>0</v>
      </c>
      <c r="H10" s="143">
        <f>'Detail Expenses'!I37</f>
        <v>0</v>
      </c>
      <c r="I10" s="143">
        <f>'Detail Expenses'!J37</f>
        <v>0</v>
      </c>
      <c r="J10" s="143">
        <f>'Detail Expenses'!K37</f>
        <v>0</v>
      </c>
      <c r="K10" s="143">
        <f>'Detail Expenses'!L37</f>
        <v>0</v>
      </c>
      <c r="L10" s="143">
        <f>'Detail Expenses'!M37</f>
        <v>0</v>
      </c>
      <c r="M10" s="143">
        <f>'Detail Expenses'!N37</f>
        <v>0</v>
      </c>
      <c r="N10" s="143">
        <f>'Detail Expenses'!O37</f>
        <v>0</v>
      </c>
      <c r="O10" s="241">
        <f>'Detail Expenses'!P37</f>
        <v>0</v>
      </c>
      <c r="P10" s="123"/>
      <c r="Q10" s="7"/>
    </row>
    <row r="11" spans="1:17">
      <c r="A11" s="11">
        <f>'Detail Expenses'!$D$7</f>
        <v>0</v>
      </c>
      <c r="B11" s="39" t="s">
        <v>28</v>
      </c>
      <c r="C11" s="143">
        <f>'Detail Expenses'!D38</f>
        <v>0</v>
      </c>
      <c r="D11" s="143">
        <f>'Detail Expenses'!E38</f>
        <v>0</v>
      </c>
      <c r="E11" s="143">
        <f>'Detail Expenses'!F38</f>
        <v>0</v>
      </c>
      <c r="F11" s="143">
        <f>'Detail Expenses'!G38</f>
        <v>0</v>
      </c>
      <c r="G11" s="143">
        <f>'Detail Expenses'!H38</f>
        <v>0</v>
      </c>
      <c r="H11" s="143">
        <f>'Detail Expenses'!I38</f>
        <v>0</v>
      </c>
      <c r="I11" s="143">
        <f>'Detail Expenses'!J38</f>
        <v>0</v>
      </c>
      <c r="J11" s="143">
        <f>'Detail Expenses'!K38</f>
        <v>0</v>
      </c>
      <c r="K11" s="143">
        <f>'Detail Expenses'!L38</f>
        <v>0</v>
      </c>
      <c r="L11" s="143">
        <f>'Detail Expenses'!M38</f>
        <v>0</v>
      </c>
      <c r="M11" s="143">
        <f>'Detail Expenses'!N38</f>
        <v>0</v>
      </c>
      <c r="N11" s="143">
        <f>'Detail Expenses'!O38</f>
        <v>0</v>
      </c>
      <c r="O11" s="241">
        <f>'Detail Expenses'!P38</f>
        <v>0</v>
      </c>
      <c r="P11" s="123"/>
      <c r="Q11" s="7"/>
    </row>
    <row r="12" spans="1:17">
      <c r="A12" s="11">
        <f>'Detail Expenses'!$D$7</f>
        <v>0</v>
      </c>
      <c r="B12" s="39" t="s">
        <v>23</v>
      </c>
      <c r="C12" s="143">
        <f>'Detail Expenses'!D39</f>
        <v>166.66666666666666</v>
      </c>
      <c r="D12" s="143">
        <f>'Detail Expenses'!E39</f>
        <v>166.66666666666666</v>
      </c>
      <c r="E12" s="143">
        <f>'Detail Expenses'!F39</f>
        <v>166.66666666666666</v>
      </c>
      <c r="F12" s="143">
        <f>'Detail Expenses'!G39</f>
        <v>166.66666666666666</v>
      </c>
      <c r="G12" s="143">
        <f>'Detail Expenses'!H39</f>
        <v>166.66666666666666</v>
      </c>
      <c r="H12" s="143">
        <f>'Detail Expenses'!I39</f>
        <v>166.66666666666666</v>
      </c>
      <c r="I12" s="143">
        <f>'Detail Expenses'!J39</f>
        <v>166.66666666666666</v>
      </c>
      <c r="J12" s="143">
        <f>'Detail Expenses'!K39</f>
        <v>166.66666666666666</v>
      </c>
      <c r="K12" s="143">
        <f>'Detail Expenses'!L39</f>
        <v>166.66666666666666</v>
      </c>
      <c r="L12" s="143">
        <f>'Detail Expenses'!M39</f>
        <v>166.66666666666666</v>
      </c>
      <c r="M12" s="143">
        <f>'Detail Expenses'!N39</f>
        <v>166.66666666666666</v>
      </c>
      <c r="N12" s="143">
        <f>'Detail Expenses'!O39</f>
        <v>166.66666666666666</v>
      </c>
      <c r="O12" s="241">
        <f>'Detail Expenses'!P39</f>
        <v>2000.0000000000002</v>
      </c>
      <c r="P12" s="123"/>
      <c r="Q12" s="7"/>
    </row>
    <row r="13" spans="1:17">
      <c r="A13" s="11">
        <f>'Detail Expenses'!$D$7</f>
        <v>0</v>
      </c>
      <c r="B13" s="66" t="s">
        <v>36</v>
      </c>
      <c r="C13" s="143">
        <f>'Detail Expenses'!D40</f>
        <v>80</v>
      </c>
      <c r="D13" s="143">
        <f>'Detail Expenses'!E40</f>
        <v>80</v>
      </c>
      <c r="E13" s="143">
        <f>'Detail Expenses'!F40</f>
        <v>80</v>
      </c>
      <c r="F13" s="143">
        <f>'Detail Expenses'!G40</f>
        <v>80</v>
      </c>
      <c r="G13" s="143">
        <f>'Detail Expenses'!H40</f>
        <v>80</v>
      </c>
      <c r="H13" s="143">
        <f>'Detail Expenses'!I40</f>
        <v>80</v>
      </c>
      <c r="I13" s="143">
        <f>'Detail Expenses'!J40</f>
        <v>80</v>
      </c>
      <c r="J13" s="143">
        <f>'Detail Expenses'!K40</f>
        <v>80</v>
      </c>
      <c r="K13" s="143">
        <f>'Detail Expenses'!L40</f>
        <v>80</v>
      </c>
      <c r="L13" s="143">
        <f>'Detail Expenses'!M40</f>
        <v>80</v>
      </c>
      <c r="M13" s="143">
        <f>'Detail Expenses'!N40</f>
        <v>80</v>
      </c>
      <c r="N13" s="143">
        <f>'Detail Expenses'!O40</f>
        <v>80</v>
      </c>
      <c r="O13" s="241">
        <f>'Detail Expenses'!P40</f>
        <v>960</v>
      </c>
      <c r="P13" s="123"/>
      <c r="Q13" s="7"/>
    </row>
    <row r="14" spans="1:17">
      <c r="A14" s="11">
        <f>'Detail Expenses'!$D$7</f>
        <v>0</v>
      </c>
      <c r="B14" s="39" t="s">
        <v>24</v>
      </c>
      <c r="C14" s="143">
        <f>'Detail Expenses'!D41</f>
        <v>0</v>
      </c>
      <c r="D14" s="143">
        <f>'Detail Expenses'!E41</f>
        <v>0</v>
      </c>
      <c r="E14" s="143">
        <f>'Detail Expenses'!F41</f>
        <v>0</v>
      </c>
      <c r="F14" s="143">
        <f>'Detail Expenses'!G41</f>
        <v>0</v>
      </c>
      <c r="G14" s="143">
        <f>'Detail Expenses'!H41</f>
        <v>0</v>
      </c>
      <c r="H14" s="143">
        <f>'Detail Expenses'!I41</f>
        <v>0</v>
      </c>
      <c r="I14" s="143">
        <f>'Detail Expenses'!J41</f>
        <v>0</v>
      </c>
      <c r="J14" s="143">
        <f>'Detail Expenses'!K41</f>
        <v>0</v>
      </c>
      <c r="K14" s="143">
        <f>'Detail Expenses'!L41</f>
        <v>0</v>
      </c>
      <c r="L14" s="143">
        <f>'Detail Expenses'!M41</f>
        <v>0</v>
      </c>
      <c r="M14" s="143">
        <f>'Detail Expenses'!N41</f>
        <v>0</v>
      </c>
      <c r="N14" s="143">
        <f>'Detail Expenses'!O41</f>
        <v>0</v>
      </c>
      <c r="O14" s="241">
        <f>'Detail Expenses'!P41</f>
        <v>0</v>
      </c>
      <c r="P14" s="123"/>
      <c r="Q14" s="7"/>
    </row>
    <row r="15" spans="1:17">
      <c r="A15" s="11">
        <f>'Detail Expenses'!$D$7</f>
        <v>0</v>
      </c>
      <c r="B15" s="66" t="s">
        <v>26</v>
      </c>
      <c r="C15" s="143">
        <f>'Detail Expenses'!D42</f>
        <v>1500</v>
      </c>
      <c r="D15" s="143">
        <f>'Detail Expenses'!E42</f>
        <v>1500</v>
      </c>
      <c r="E15" s="143">
        <f>'Detail Expenses'!F42</f>
        <v>1500</v>
      </c>
      <c r="F15" s="143">
        <f>'Detail Expenses'!G42</f>
        <v>1500</v>
      </c>
      <c r="G15" s="143">
        <f>'Detail Expenses'!H42</f>
        <v>1500</v>
      </c>
      <c r="H15" s="143">
        <f>'Detail Expenses'!I42</f>
        <v>1500</v>
      </c>
      <c r="I15" s="143">
        <f>'Detail Expenses'!J42</f>
        <v>1500</v>
      </c>
      <c r="J15" s="143">
        <f>'Detail Expenses'!K42</f>
        <v>1500</v>
      </c>
      <c r="K15" s="143">
        <f>'Detail Expenses'!L42</f>
        <v>1500</v>
      </c>
      <c r="L15" s="143">
        <f>'Detail Expenses'!M42</f>
        <v>1500</v>
      </c>
      <c r="M15" s="143">
        <f>'Detail Expenses'!N42</f>
        <v>1500</v>
      </c>
      <c r="N15" s="143">
        <f>'Detail Expenses'!O42</f>
        <v>1500</v>
      </c>
      <c r="O15" s="241">
        <f>'Detail Expenses'!P42</f>
        <v>18000</v>
      </c>
      <c r="P15" s="123"/>
      <c r="Q15" s="7"/>
    </row>
    <row r="16" spans="1:17">
      <c r="A16" s="11">
        <f>'Detail Expenses'!$D$7</f>
        <v>0</v>
      </c>
      <c r="B16" s="66" t="s">
        <v>206</v>
      </c>
      <c r="C16" s="143">
        <f>'Detail Expenses'!D43</f>
        <v>600</v>
      </c>
      <c r="D16" s="143">
        <f>'Detail Expenses'!E43</f>
        <v>600</v>
      </c>
      <c r="E16" s="143">
        <f>'Detail Expenses'!F43</f>
        <v>600</v>
      </c>
      <c r="F16" s="143">
        <f>'Detail Expenses'!G43</f>
        <v>600</v>
      </c>
      <c r="G16" s="143">
        <f>'Detail Expenses'!H43</f>
        <v>600</v>
      </c>
      <c r="H16" s="143">
        <f>'Detail Expenses'!I43</f>
        <v>600</v>
      </c>
      <c r="I16" s="143">
        <f>'Detail Expenses'!J43</f>
        <v>600</v>
      </c>
      <c r="J16" s="143">
        <f>'Detail Expenses'!K43</f>
        <v>600</v>
      </c>
      <c r="K16" s="143">
        <f>'Detail Expenses'!L43</f>
        <v>600</v>
      </c>
      <c r="L16" s="143">
        <f>'Detail Expenses'!M43</f>
        <v>600</v>
      </c>
      <c r="M16" s="143">
        <f>'Detail Expenses'!N43</f>
        <v>600</v>
      </c>
      <c r="N16" s="143">
        <f>'Detail Expenses'!O43</f>
        <v>600</v>
      </c>
      <c r="O16" s="241">
        <f>'Detail Expenses'!P43</f>
        <v>7200</v>
      </c>
      <c r="P16" s="123"/>
      <c r="Q16" s="7"/>
    </row>
    <row r="17" spans="1:17">
      <c r="A17" s="11">
        <f>'Detail Expenses'!$D$7</f>
        <v>0</v>
      </c>
      <c r="B17" s="39" t="s">
        <v>25</v>
      </c>
      <c r="C17" s="143">
        <f>'Detail Expenses'!D45</f>
        <v>0</v>
      </c>
      <c r="D17" s="143">
        <f>'Detail Expenses'!E45</f>
        <v>0</v>
      </c>
      <c r="E17" s="143">
        <f>'Detail Expenses'!F45</f>
        <v>0</v>
      </c>
      <c r="F17" s="143">
        <f>'Detail Expenses'!G45</f>
        <v>0</v>
      </c>
      <c r="G17" s="143">
        <f>'Detail Expenses'!H45</f>
        <v>0</v>
      </c>
      <c r="H17" s="143">
        <f>'Detail Expenses'!I45</f>
        <v>0</v>
      </c>
      <c r="I17" s="143">
        <f>'Detail Expenses'!J45</f>
        <v>0</v>
      </c>
      <c r="J17" s="143">
        <f>'Detail Expenses'!K45</f>
        <v>0</v>
      </c>
      <c r="K17" s="143">
        <f>'Detail Expenses'!L45</f>
        <v>0</v>
      </c>
      <c r="L17" s="143">
        <f>'Detail Expenses'!M45</f>
        <v>0</v>
      </c>
      <c r="M17" s="143">
        <f>'Detail Expenses'!N45</f>
        <v>0</v>
      </c>
      <c r="N17" s="143">
        <f>'Detail Expenses'!O45</f>
        <v>0</v>
      </c>
      <c r="O17" s="241">
        <f>'Detail Expenses'!P45</f>
        <v>0</v>
      </c>
      <c r="P17" s="123"/>
      <c r="Q17" s="7"/>
    </row>
    <row r="18" spans="1:17">
      <c r="A18" s="11">
        <f>'Detail Expenses'!$D$7</f>
        <v>0</v>
      </c>
      <c r="B18" s="39" t="s">
        <v>42</v>
      </c>
      <c r="C18" s="143">
        <f>'Detail Expenses'!D46</f>
        <v>0</v>
      </c>
      <c r="D18" s="143">
        <f>'Detail Expenses'!E46</f>
        <v>0</v>
      </c>
      <c r="E18" s="143">
        <f>'Detail Expenses'!F46</f>
        <v>0</v>
      </c>
      <c r="F18" s="143">
        <f>'Detail Expenses'!G46</f>
        <v>0</v>
      </c>
      <c r="G18" s="143">
        <f>'Detail Expenses'!H46</f>
        <v>0</v>
      </c>
      <c r="H18" s="143">
        <f>'Detail Expenses'!I46</f>
        <v>0</v>
      </c>
      <c r="I18" s="143">
        <f>'Detail Expenses'!J46</f>
        <v>0</v>
      </c>
      <c r="J18" s="143">
        <f>'Detail Expenses'!K46</f>
        <v>0</v>
      </c>
      <c r="K18" s="143">
        <f>'Detail Expenses'!L46</f>
        <v>0</v>
      </c>
      <c r="L18" s="143">
        <f>'Detail Expenses'!M46</f>
        <v>0</v>
      </c>
      <c r="M18" s="143">
        <f>'Detail Expenses'!N46</f>
        <v>0</v>
      </c>
      <c r="N18" s="143">
        <f>'Detail Expenses'!O46</f>
        <v>0</v>
      </c>
      <c r="O18" s="241">
        <f>'Detail Expenses'!P46</f>
        <v>0</v>
      </c>
      <c r="P18" s="123"/>
      <c r="Q18" s="7"/>
    </row>
    <row r="19" spans="1:17">
      <c r="A19" s="11">
        <f>'Detail Expenses'!$D$7</f>
        <v>0</v>
      </c>
      <c r="B19" s="39" t="s">
        <v>77</v>
      </c>
      <c r="C19" s="143">
        <f>'Detail Expenses'!D47</f>
        <v>72000</v>
      </c>
      <c r="D19" s="143">
        <f>'Detail Expenses'!E47</f>
        <v>72000</v>
      </c>
      <c r="E19" s="143">
        <f>'Detail Expenses'!F47</f>
        <v>72000</v>
      </c>
      <c r="F19" s="143">
        <f>'Detail Expenses'!G47</f>
        <v>72000</v>
      </c>
      <c r="G19" s="143">
        <f>'Detail Expenses'!H47</f>
        <v>72000</v>
      </c>
      <c r="H19" s="143">
        <f>'Detail Expenses'!I47</f>
        <v>72000</v>
      </c>
      <c r="I19" s="143">
        <f>'Detail Expenses'!J47</f>
        <v>72000</v>
      </c>
      <c r="J19" s="143">
        <f>'Detail Expenses'!K47</f>
        <v>72000</v>
      </c>
      <c r="K19" s="143">
        <f>'Detail Expenses'!L47</f>
        <v>72000</v>
      </c>
      <c r="L19" s="143">
        <f>'Detail Expenses'!M47</f>
        <v>72000</v>
      </c>
      <c r="M19" s="143">
        <f>'Detail Expenses'!N47</f>
        <v>72000</v>
      </c>
      <c r="N19" s="143">
        <f>'Detail Expenses'!O47</f>
        <v>72000</v>
      </c>
      <c r="O19" s="241">
        <f>'Detail Expenses'!P47</f>
        <v>864000</v>
      </c>
      <c r="P19" s="123"/>
      <c r="Q19" s="7"/>
    </row>
    <row r="20" spans="1:17">
      <c r="A20" s="11">
        <f>'Detail Expenses'!$D$7</f>
        <v>0</v>
      </c>
      <c r="B20" s="39" t="s">
        <v>30</v>
      </c>
      <c r="C20" s="143">
        <f>'Detail Expenses'!D48</f>
        <v>0</v>
      </c>
      <c r="D20" s="143">
        <f>'Detail Expenses'!E48</f>
        <v>0</v>
      </c>
      <c r="E20" s="143">
        <f>'Detail Expenses'!F48</f>
        <v>0</v>
      </c>
      <c r="F20" s="143">
        <f>'Detail Expenses'!G48</f>
        <v>0</v>
      </c>
      <c r="G20" s="143">
        <f>'Detail Expenses'!H48</f>
        <v>0</v>
      </c>
      <c r="H20" s="143">
        <f>'Detail Expenses'!I48</f>
        <v>0</v>
      </c>
      <c r="I20" s="143">
        <f>'Detail Expenses'!J48</f>
        <v>0</v>
      </c>
      <c r="J20" s="143">
        <f>'Detail Expenses'!K48</f>
        <v>0</v>
      </c>
      <c r="K20" s="143">
        <f>'Detail Expenses'!L48</f>
        <v>0</v>
      </c>
      <c r="L20" s="143">
        <f>'Detail Expenses'!M48</f>
        <v>0</v>
      </c>
      <c r="M20" s="143">
        <f>'Detail Expenses'!N48</f>
        <v>0</v>
      </c>
      <c r="N20" s="143">
        <f>'Detail Expenses'!O48</f>
        <v>0</v>
      </c>
      <c r="O20" s="241">
        <f>'Detail Expenses'!P48</f>
        <v>0</v>
      </c>
      <c r="P20" s="244"/>
      <c r="Q20" s="7"/>
    </row>
    <row r="21" spans="1:17">
      <c r="A21" s="11">
        <f>'Detail Expenses'!$D$7</f>
        <v>0</v>
      </c>
      <c r="B21" s="39" t="s">
        <v>34</v>
      </c>
      <c r="C21" s="143">
        <f>'Detail Expenses'!D49</f>
        <v>0</v>
      </c>
      <c r="D21" s="143">
        <f>'Detail Expenses'!E49</f>
        <v>0</v>
      </c>
      <c r="E21" s="143">
        <f>'Detail Expenses'!F49</f>
        <v>0</v>
      </c>
      <c r="F21" s="143">
        <f>'Detail Expenses'!G49</f>
        <v>0</v>
      </c>
      <c r="G21" s="143">
        <f>'Detail Expenses'!H49</f>
        <v>0</v>
      </c>
      <c r="H21" s="143">
        <f>'Detail Expenses'!I49</f>
        <v>0</v>
      </c>
      <c r="I21" s="143">
        <f>'Detail Expenses'!J49</f>
        <v>0</v>
      </c>
      <c r="J21" s="143">
        <f>'Detail Expenses'!K49</f>
        <v>0</v>
      </c>
      <c r="K21" s="143">
        <f>'Detail Expenses'!L49</f>
        <v>0</v>
      </c>
      <c r="L21" s="143">
        <f>'Detail Expenses'!M49</f>
        <v>0</v>
      </c>
      <c r="M21" s="143">
        <f>'Detail Expenses'!N49</f>
        <v>0</v>
      </c>
      <c r="N21" s="143">
        <f>'Detail Expenses'!O49</f>
        <v>0</v>
      </c>
      <c r="O21" s="241">
        <f>'Detail Expenses'!P49</f>
        <v>0</v>
      </c>
      <c r="P21" s="123"/>
      <c r="Q21" s="7"/>
    </row>
    <row r="22" spans="1:17">
      <c r="A22" s="11">
        <f>'Detail Expenses'!$D$7</f>
        <v>0</v>
      </c>
      <c r="B22" s="39" t="s">
        <v>32</v>
      </c>
      <c r="C22" s="143">
        <f>'Detail Expenses'!D50</f>
        <v>0</v>
      </c>
      <c r="D22" s="143">
        <f>'Detail Expenses'!E50</f>
        <v>0</v>
      </c>
      <c r="E22" s="143">
        <f>'Detail Expenses'!F50</f>
        <v>0</v>
      </c>
      <c r="F22" s="143">
        <f>'Detail Expenses'!G50</f>
        <v>0</v>
      </c>
      <c r="G22" s="143">
        <f>'Detail Expenses'!H50</f>
        <v>0</v>
      </c>
      <c r="H22" s="143">
        <f>'Detail Expenses'!I50</f>
        <v>0</v>
      </c>
      <c r="I22" s="143">
        <f>'Detail Expenses'!J50</f>
        <v>0</v>
      </c>
      <c r="J22" s="143">
        <f>'Detail Expenses'!K50</f>
        <v>0</v>
      </c>
      <c r="K22" s="143">
        <f>'Detail Expenses'!L50</f>
        <v>0</v>
      </c>
      <c r="L22" s="143">
        <f>'Detail Expenses'!M50</f>
        <v>0</v>
      </c>
      <c r="M22" s="143">
        <f>'Detail Expenses'!N50</f>
        <v>0</v>
      </c>
      <c r="N22" s="143">
        <f>'Detail Expenses'!O50</f>
        <v>0</v>
      </c>
      <c r="O22" s="241">
        <f>'Detail Expenses'!P50</f>
        <v>0</v>
      </c>
      <c r="P22" s="123"/>
      <c r="Q22" s="7"/>
    </row>
    <row r="23" spans="1:17">
      <c r="A23" s="11">
        <f>'Detail Expenses'!$D$7</f>
        <v>0</v>
      </c>
      <c r="B23" s="39" t="s">
        <v>84</v>
      </c>
      <c r="C23" s="144">
        <f>'Detail Expenses'!D51</f>
        <v>0</v>
      </c>
      <c r="D23" s="144">
        <f>'Detail Expenses'!E51</f>
        <v>0</v>
      </c>
      <c r="E23" s="144">
        <f>'Detail Expenses'!F51</f>
        <v>0</v>
      </c>
      <c r="F23" s="144">
        <f>'Detail Expenses'!G51</f>
        <v>0</v>
      </c>
      <c r="G23" s="144">
        <f>'Detail Expenses'!H51</f>
        <v>0</v>
      </c>
      <c r="H23" s="144">
        <f>'Detail Expenses'!I51</f>
        <v>0</v>
      </c>
      <c r="I23" s="144">
        <f>'Detail Expenses'!J51</f>
        <v>0</v>
      </c>
      <c r="J23" s="144">
        <f>'Detail Expenses'!K51</f>
        <v>0</v>
      </c>
      <c r="K23" s="144">
        <f>'Detail Expenses'!L51</f>
        <v>0</v>
      </c>
      <c r="L23" s="144">
        <f>'Detail Expenses'!M51</f>
        <v>0</v>
      </c>
      <c r="M23" s="144">
        <f>'Detail Expenses'!N51</f>
        <v>0</v>
      </c>
      <c r="N23" s="144">
        <f>'Detail Expenses'!O51</f>
        <v>0</v>
      </c>
      <c r="O23" s="241">
        <f>'Detail Expenses'!P51</f>
        <v>0</v>
      </c>
      <c r="P23" s="123"/>
      <c r="Q23" s="7"/>
    </row>
    <row r="24" spans="1:17">
      <c r="A24" s="11">
        <f>'Detail Expenses'!$D$7</f>
        <v>0</v>
      </c>
      <c r="B24" s="39" t="s">
        <v>86</v>
      </c>
      <c r="C24" s="144">
        <f>'Detail Expenses'!D52</f>
        <v>0</v>
      </c>
      <c r="D24" s="144">
        <f>'Detail Expenses'!E52</f>
        <v>0</v>
      </c>
      <c r="E24" s="144">
        <f>'Detail Expenses'!F52</f>
        <v>0</v>
      </c>
      <c r="F24" s="144">
        <f>'Detail Expenses'!G52</f>
        <v>0</v>
      </c>
      <c r="G24" s="144">
        <f>'Detail Expenses'!H52</f>
        <v>0</v>
      </c>
      <c r="H24" s="144">
        <f>'Detail Expenses'!I52</f>
        <v>0</v>
      </c>
      <c r="I24" s="144">
        <f>'Detail Expenses'!J52</f>
        <v>0</v>
      </c>
      <c r="J24" s="144">
        <f>'Detail Expenses'!K52</f>
        <v>0</v>
      </c>
      <c r="K24" s="144">
        <f>'Detail Expenses'!L52</f>
        <v>0</v>
      </c>
      <c r="L24" s="144">
        <f>'Detail Expenses'!M52</f>
        <v>0</v>
      </c>
      <c r="M24" s="144">
        <f>'Detail Expenses'!N52</f>
        <v>0</v>
      </c>
      <c r="N24" s="144">
        <f>'Detail Expenses'!O52</f>
        <v>0</v>
      </c>
      <c r="O24" s="241">
        <f>'Detail Expenses'!P52</f>
        <v>0</v>
      </c>
    </row>
    <row r="25" spans="1:17">
      <c r="A25" s="11">
        <f>'Detail Expenses'!$D$7</f>
        <v>0</v>
      </c>
      <c r="B25" s="39" t="s">
        <v>33</v>
      </c>
      <c r="C25" s="144">
        <f>'Detail Expenses'!D53</f>
        <v>50</v>
      </c>
      <c r="D25" s="144">
        <f>'Detail Expenses'!E53</f>
        <v>50</v>
      </c>
      <c r="E25" s="144">
        <f>'Detail Expenses'!F53</f>
        <v>50</v>
      </c>
      <c r="F25" s="144">
        <f>'Detail Expenses'!G53</f>
        <v>50</v>
      </c>
      <c r="G25" s="144">
        <f>'Detail Expenses'!H53</f>
        <v>50</v>
      </c>
      <c r="H25" s="144">
        <f>'Detail Expenses'!I53</f>
        <v>50</v>
      </c>
      <c r="I25" s="144">
        <f>'Detail Expenses'!J53</f>
        <v>50</v>
      </c>
      <c r="J25" s="144">
        <f>'Detail Expenses'!K53</f>
        <v>50</v>
      </c>
      <c r="K25" s="144">
        <f>'Detail Expenses'!L53</f>
        <v>50</v>
      </c>
      <c r="L25" s="144">
        <f>'Detail Expenses'!M53</f>
        <v>50</v>
      </c>
      <c r="M25" s="144">
        <f>'Detail Expenses'!N53</f>
        <v>50</v>
      </c>
      <c r="N25" s="144">
        <f>'Detail Expenses'!O53</f>
        <v>50</v>
      </c>
      <c r="O25" s="241">
        <f>'Detail Expenses'!P53</f>
        <v>600</v>
      </c>
    </row>
    <row r="26" spans="1:17">
      <c r="A26" s="11">
        <f>'Detail Expenses'!$D$7</f>
        <v>0</v>
      </c>
      <c r="B26" s="39" t="s">
        <v>35</v>
      </c>
      <c r="C26" s="7">
        <f>'Detail Expenses'!D55</f>
        <v>0</v>
      </c>
      <c r="D26" s="7">
        <f>'Detail Expenses'!E55</f>
        <v>0</v>
      </c>
      <c r="E26" s="7">
        <f>'Detail Expenses'!F55</f>
        <v>0</v>
      </c>
      <c r="F26" s="7">
        <f>'Detail Expenses'!G55</f>
        <v>0</v>
      </c>
      <c r="G26" s="7">
        <f>'Detail Expenses'!H55</f>
        <v>0</v>
      </c>
      <c r="H26" s="7">
        <f>'Detail Expenses'!I55</f>
        <v>0</v>
      </c>
      <c r="I26" s="7">
        <f>'Detail Expenses'!J55</f>
        <v>0</v>
      </c>
      <c r="J26" s="7">
        <f>'Detail Expenses'!K55</f>
        <v>0</v>
      </c>
      <c r="K26" s="7">
        <f>'Detail Expenses'!L55</f>
        <v>0</v>
      </c>
      <c r="L26" s="7">
        <f>'Detail Expenses'!M55</f>
        <v>0</v>
      </c>
      <c r="M26" s="7">
        <f>'Detail Expenses'!N55</f>
        <v>0</v>
      </c>
      <c r="N26" s="7">
        <f>'Detail Expenses'!O55</f>
        <v>0</v>
      </c>
      <c r="O26" s="241">
        <f>'Detail Expenses'!P55</f>
        <v>0</v>
      </c>
    </row>
    <row r="27" spans="1:17">
      <c r="A27" s="11">
        <f>'Detail Expenses'!$D$7</f>
        <v>0</v>
      </c>
      <c r="B27" s="39" t="s">
        <v>37</v>
      </c>
      <c r="C27" s="7">
        <f>'Detail Expenses'!D56</f>
        <v>0</v>
      </c>
      <c r="D27" s="7">
        <f>'Detail Expenses'!E56</f>
        <v>0</v>
      </c>
      <c r="E27" s="7">
        <f>'Detail Expenses'!F56</f>
        <v>0</v>
      </c>
      <c r="F27" s="7">
        <f>'Detail Expenses'!G56</f>
        <v>0</v>
      </c>
      <c r="G27" s="7">
        <f>'Detail Expenses'!H56</f>
        <v>0</v>
      </c>
      <c r="H27" s="7">
        <f>'Detail Expenses'!I56</f>
        <v>0</v>
      </c>
      <c r="I27" s="7">
        <f>'Detail Expenses'!J56</f>
        <v>0</v>
      </c>
      <c r="J27" s="7">
        <f>'Detail Expenses'!K56</f>
        <v>0</v>
      </c>
      <c r="K27" s="7">
        <f>'Detail Expenses'!L56</f>
        <v>0</v>
      </c>
      <c r="L27" s="7">
        <f>'Detail Expenses'!M56</f>
        <v>0</v>
      </c>
      <c r="M27" s="7">
        <f>'Detail Expenses'!N56</f>
        <v>0</v>
      </c>
      <c r="N27" s="7">
        <f>'Detail Expenses'!O56</f>
        <v>0</v>
      </c>
      <c r="O27" s="241">
        <f>'Detail Expenses'!P56</f>
        <v>0</v>
      </c>
    </row>
    <row r="28" spans="1:17">
      <c r="A28" s="11">
        <f>'Detail Expenses'!$D$7</f>
        <v>0</v>
      </c>
      <c r="B28" s="39" t="s">
        <v>39</v>
      </c>
      <c r="C28" s="7">
        <f>'Detail Expenses'!D57</f>
        <v>0</v>
      </c>
      <c r="D28" s="7">
        <f>'Detail Expenses'!E57</f>
        <v>0</v>
      </c>
      <c r="E28" s="7">
        <f>'Detail Expenses'!F57</f>
        <v>0</v>
      </c>
      <c r="F28" s="7">
        <f>'Detail Expenses'!G57</f>
        <v>0</v>
      </c>
      <c r="G28" s="7">
        <f>'Detail Expenses'!H57</f>
        <v>0</v>
      </c>
      <c r="H28" s="7">
        <f>'Detail Expenses'!I57</f>
        <v>0</v>
      </c>
      <c r="I28" s="7">
        <f>'Detail Expenses'!J57</f>
        <v>0</v>
      </c>
      <c r="J28" s="7">
        <f>'Detail Expenses'!K57</f>
        <v>0</v>
      </c>
      <c r="K28" s="7">
        <f>'Detail Expenses'!L57</f>
        <v>0</v>
      </c>
      <c r="L28" s="7">
        <f>'Detail Expenses'!M57</f>
        <v>0</v>
      </c>
      <c r="M28" s="7">
        <f>'Detail Expenses'!N57</f>
        <v>0</v>
      </c>
      <c r="N28" s="7">
        <f>'Detail Expenses'!O57</f>
        <v>0</v>
      </c>
      <c r="O28" s="241">
        <f>'Detail Expenses'!P57</f>
        <v>0</v>
      </c>
    </row>
    <row r="29" spans="1:17">
      <c r="A29" s="11">
        <f>'Detail Expenses'!$D$7</f>
        <v>0</v>
      </c>
      <c r="B29" s="39" t="s">
        <v>38</v>
      </c>
      <c r="C29" s="7">
        <f>'Detail Expenses'!D58</f>
        <v>0</v>
      </c>
      <c r="D29" s="7">
        <f>'Detail Expenses'!E58</f>
        <v>0</v>
      </c>
      <c r="E29" s="7">
        <f>'Detail Expenses'!F58</f>
        <v>0</v>
      </c>
      <c r="F29" s="7">
        <f>'Detail Expenses'!G58</f>
        <v>0</v>
      </c>
      <c r="G29" s="7">
        <f>'Detail Expenses'!H58</f>
        <v>0</v>
      </c>
      <c r="H29" s="7">
        <f>'Detail Expenses'!I58</f>
        <v>0</v>
      </c>
      <c r="I29" s="7">
        <f>'Detail Expenses'!J58</f>
        <v>0</v>
      </c>
      <c r="J29" s="7">
        <f>'Detail Expenses'!K58</f>
        <v>0</v>
      </c>
      <c r="K29" s="7">
        <f>'Detail Expenses'!L58</f>
        <v>0</v>
      </c>
      <c r="L29" s="7">
        <f>'Detail Expenses'!M58</f>
        <v>0</v>
      </c>
      <c r="M29" s="7">
        <f>'Detail Expenses'!N58</f>
        <v>0</v>
      </c>
      <c r="N29" s="7">
        <f>'Detail Expenses'!O58</f>
        <v>0</v>
      </c>
      <c r="O29" s="241">
        <f>'Detail Expenses'!P58</f>
        <v>0</v>
      </c>
    </row>
    <row r="30" spans="1:17">
      <c r="A30" s="11">
        <f>'Detail Expenses'!$D$7</f>
        <v>0</v>
      </c>
      <c r="B30" s="39" t="s">
        <v>40</v>
      </c>
      <c r="C30" s="7">
        <f>'Detail Expenses'!D60</f>
        <v>5000</v>
      </c>
      <c r="D30" s="7">
        <f>'Detail Expenses'!E60</f>
        <v>5000</v>
      </c>
      <c r="E30" s="7">
        <f>'Detail Expenses'!F60</f>
        <v>5000</v>
      </c>
      <c r="F30" s="7">
        <f>'Detail Expenses'!G60</f>
        <v>5000</v>
      </c>
      <c r="G30" s="7">
        <f>'Detail Expenses'!H60</f>
        <v>5000</v>
      </c>
      <c r="H30" s="7">
        <f>'Detail Expenses'!I60</f>
        <v>5000</v>
      </c>
      <c r="I30" s="7">
        <f>'Detail Expenses'!J60</f>
        <v>5000</v>
      </c>
      <c r="J30" s="7">
        <f>'Detail Expenses'!K60</f>
        <v>5000</v>
      </c>
      <c r="K30" s="7">
        <f>'Detail Expenses'!L60</f>
        <v>5000</v>
      </c>
      <c r="L30" s="7">
        <f>'Detail Expenses'!M60</f>
        <v>5000</v>
      </c>
      <c r="M30" s="7">
        <f>'Detail Expenses'!N60</f>
        <v>5000</v>
      </c>
      <c r="N30" s="7">
        <f>'Detail Expenses'!O60</f>
        <v>5000</v>
      </c>
      <c r="O30" s="241">
        <f>'Detail Expenses'!P60</f>
        <v>60000</v>
      </c>
    </row>
    <row r="31" spans="1:17">
      <c r="A31" s="11">
        <f>'Detail Expenses'!$D$7</f>
        <v>0</v>
      </c>
      <c r="B31" s="39" t="s">
        <v>41</v>
      </c>
      <c r="C31" s="7">
        <f>'Detail Expenses'!D61</f>
        <v>0</v>
      </c>
      <c r="D31" s="7">
        <f>'Detail Expenses'!E61</f>
        <v>0</v>
      </c>
      <c r="E31" s="7">
        <f>'Detail Expenses'!F61</f>
        <v>0</v>
      </c>
      <c r="F31" s="7">
        <f>'Detail Expenses'!G61</f>
        <v>0</v>
      </c>
      <c r="G31" s="7">
        <f>'Detail Expenses'!H61</f>
        <v>0</v>
      </c>
      <c r="H31" s="7">
        <f>'Detail Expenses'!I61</f>
        <v>0</v>
      </c>
      <c r="I31" s="7">
        <f>'Detail Expenses'!J61</f>
        <v>0</v>
      </c>
      <c r="J31" s="7">
        <f>'Detail Expenses'!K61</f>
        <v>0</v>
      </c>
      <c r="K31" s="7">
        <f>'Detail Expenses'!L61</f>
        <v>0</v>
      </c>
      <c r="L31" s="7">
        <f>'Detail Expenses'!M61</f>
        <v>0</v>
      </c>
      <c r="M31" s="7">
        <f>'Detail Expenses'!N61</f>
        <v>0</v>
      </c>
      <c r="N31" s="7">
        <f>'Detail Expenses'!O61</f>
        <v>0</v>
      </c>
      <c r="O31" s="241">
        <f>'Detail Expenses'!P61</f>
        <v>0</v>
      </c>
    </row>
    <row r="32" spans="1:17">
      <c r="A32" s="11">
        <f>'Detail Expenses'!$D$7</f>
        <v>0</v>
      </c>
      <c r="B32" s="39" t="s">
        <v>43</v>
      </c>
      <c r="C32" s="7">
        <f>'Detail Expenses'!D62</f>
        <v>0</v>
      </c>
      <c r="D32" s="7">
        <f>'Detail Expenses'!E62</f>
        <v>0</v>
      </c>
      <c r="E32" s="7">
        <f>'Detail Expenses'!F62</f>
        <v>0</v>
      </c>
      <c r="F32" s="7">
        <f>'Detail Expenses'!G62</f>
        <v>0</v>
      </c>
      <c r="G32" s="7">
        <f>'Detail Expenses'!H62</f>
        <v>0</v>
      </c>
      <c r="H32" s="7">
        <f>'Detail Expenses'!I62</f>
        <v>0</v>
      </c>
      <c r="I32" s="7">
        <f>'Detail Expenses'!J62</f>
        <v>0</v>
      </c>
      <c r="J32" s="7">
        <f>'Detail Expenses'!K62</f>
        <v>0</v>
      </c>
      <c r="K32" s="7">
        <f>'Detail Expenses'!L62</f>
        <v>0</v>
      </c>
      <c r="L32" s="7">
        <f>'Detail Expenses'!M62</f>
        <v>0</v>
      </c>
      <c r="M32" s="7">
        <f>'Detail Expenses'!N62</f>
        <v>0</v>
      </c>
      <c r="N32" s="7">
        <f>'Detail Expenses'!O62</f>
        <v>0</v>
      </c>
      <c r="O32" s="241">
        <f>'Detail Expenses'!P62</f>
        <v>0</v>
      </c>
    </row>
    <row r="33" spans="1:16">
      <c r="A33" s="11">
        <f>'Detail Expenses'!$D$7</f>
        <v>0</v>
      </c>
      <c r="B33" s="39" t="s">
        <v>304</v>
      </c>
      <c r="C33" s="7">
        <f>'Detail Expenses'!D63</f>
        <v>0</v>
      </c>
      <c r="D33" s="7">
        <f>'Detail Expenses'!E63</f>
        <v>0</v>
      </c>
      <c r="E33" s="7">
        <f>'Detail Expenses'!F63</f>
        <v>0</v>
      </c>
      <c r="F33" s="7">
        <f>'Detail Expenses'!G63</f>
        <v>0</v>
      </c>
      <c r="G33" s="7">
        <f>'Detail Expenses'!H63</f>
        <v>0</v>
      </c>
      <c r="H33" s="7">
        <f>'Detail Expenses'!I63</f>
        <v>0</v>
      </c>
      <c r="I33" s="7">
        <f>'Detail Expenses'!J63</f>
        <v>0</v>
      </c>
      <c r="J33" s="7">
        <f>'Detail Expenses'!K63</f>
        <v>0</v>
      </c>
      <c r="K33" s="7">
        <f>'Detail Expenses'!L63</f>
        <v>0</v>
      </c>
      <c r="L33" s="7">
        <f>'Detail Expenses'!M63</f>
        <v>0</v>
      </c>
      <c r="M33" s="7">
        <f>'Detail Expenses'!N63</f>
        <v>0</v>
      </c>
      <c r="N33" s="7">
        <f>'Detail Expenses'!O63</f>
        <v>0</v>
      </c>
      <c r="O33" s="241">
        <f>'Detail Expenses'!P63</f>
        <v>0</v>
      </c>
    </row>
    <row r="34" spans="1:16">
      <c r="A34" s="11">
        <f>'Detail Expenses'!$D$7</f>
        <v>0</v>
      </c>
      <c r="B34" s="39" t="s">
        <v>95</v>
      </c>
      <c r="C34" s="7">
        <f>'Detail Expenses'!D64</f>
        <v>0</v>
      </c>
      <c r="D34" s="7">
        <f>'Detail Expenses'!E64</f>
        <v>0</v>
      </c>
      <c r="E34" s="7">
        <f>'Detail Expenses'!F64</f>
        <v>0</v>
      </c>
      <c r="F34" s="7">
        <f>'Detail Expenses'!G64</f>
        <v>0</v>
      </c>
      <c r="G34" s="7">
        <f>'Detail Expenses'!H64</f>
        <v>0</v>
      </c>
      <c r="H34" s="7">
        <f>'Detail Expenses'!I64</f>
        <v>0</v>
      </c>
      <c r="I34" s="7">
        <f>'Detail Expenses'!J64</f>
        <v>0</v>
      </c>
      <c r="J34" s="7">
        <f>'Detail Expenses'!K64</f>
        <v>0</v>
      </c>
      <c r="K34" s="7">
        <f>'Detail Expenses'!L64</f>
        <v>0</v>
      </c>
      <c r="L34" s="7">
        <f>'Detail Expenses'!M64</f>
        <v>0</v>
      </c>
      <c r="M34" s="7">
        <f>'Detail Expenses'!N64</f>
        <v>0</v>
      </c>
      <c r="N34" s="7">
        <f>'Detail Expenses'!O64</f>
        <v>0</v>
      </c>
      <c r="O34" s="241">
        <f>'Detail Expenses'!P64</f>
        <v>0</v>
      </c>
    </row>
    <row r="35" spans="1:16">
      <c r="A35" s="11">
        <f>'Detail Expenses'!$D$7</f>
        <v>0</v>
      </c>
      <c r="B35" s="39" t="s">
        <v>29</v>
      </c>
      <c r="C35" s="7">
        <f>'Detail Expenses'!D65</f>
        <v>0</v>
      </c>
      <c r="D35" s="7">
        <f>'Detail Expenses'!E65</f>
        <v>0</v>
      </c>
      <c r="E35" s="7">
        <f>'Detail Expenses'!F65</f>
        <v>0</v>
      </c>
      <c r="F35" s="7">
        <f>'Detail Expenses'!G65</f>
        <v>0</v>
      </c>
      <c r="G35" s="7">
        <f>'Detail Expenses'!H65</f>
        <v>0</v>
      </c>
      <c r="H35" s="7">
        <f>'Detail Expenses'!I65</f>
        <v>0</v>
      </c>
      <c r="I35" s="7">
        <f>'Detail Expenses'!J65</f>
        <v>0</v>
      </c>
      <c r="J35" s="7">
        <f>'Detail Expenses'!K65</f>
        <v>0</v>
      </c>
      <c r="K35" s="7">
        <f>'Detail Expenses'!L65</f>
        <v>0</v>
      </c>
      <c r="L35" s="7">
        <f>'Detail Expenses'!M65</f>
        <v>0</v>
      </c>
      <c r="M35" s="7">
        <f>'Detail Expenses'!N65</f>
        <v>0</v>
      </c>
      <c r="N35" s="7">
        <f>'Detail Expenses'!O65</f>
        <v>0</v>
      </c>
      <c r="O35" s="241">
        <f>'Detail Expenses'!P65</f>
        <v>0</v>
      </c>
    </row>
    <row r="36" spans="1:16">
      <c r="A36" s="11">
        <f>'Detail Expenses'!$D$7</f>
        <v>0</v>
      </c>
      <c r="B36" s="39" t="s">
        <v>105</v>
      </c>
      <c r="C36" s="7">
        <f>'Detail Expenses'!D66</f>
        <v>0</v>
      </c>
      <c r="D36" s="7">
        <f>'Detail Expenses'!E66</f>
        <v>0</v>
      </c>
      <c r="E36" s="7">
        <f>'Detail Expenses'!F66</f>
        <v>0</v>
      </c>
      <c r="F36" s="7">
        <f>'Detail Expenses'!G66</f>
        <v>0</v>
      </c>
      <c r="G36" s="7">
        <f>'Detail Expenses'!H66</f>
        <v>0</v>
      </c>
      <c r="H36" s="7">
        <f>'Detail Expenses'!I66</f>
        <v>0</v>
      </c>
      <c r="I36" s="7">
        <f>'Detail Expenses'!J66</f>
        <v>0</v>
      </c>
      <c r="J36" s="7">
        <f>'Detail Expenses'!K66</f>
        <v>0</v>
      </c>
      <c r="K36" s="7">
        <f>'Detail Expenses'!L66</f>
        <v>0</v>
      </c>
      <c r="L36" s="7">
        <f>'Detail Expenses'!M66</f>
        <v>0</v>
      </c>
      <c r="M36" s="7">
        <f>'Detail Expenses'!N66</f>
        <v>0</v>
      </c>
      <c r="N36" s="7">
        <f>'Detail Expenses'!O66</f>
        <v>0</v>
      </c>
      <c r="O36" s="241">
        <f>'Detail Expenses'!P66</f>
        <v>0</v>
      </c>
    </row>
    <row r="37" spans="1:16">
      <c r="A37" s="11">
        <f>'Detail Expenses'!$D$7</f>
        <v>0</v>
      </c>
      <c r="B37" s="39" t="s">
        <v>101</v>
      </c>
      <c r="C37" s="7">
        <f>'Detail Expenses'!D67</f>
        <v>0</v>
      </c>
      <c r="D37" s="7">
        <f>'Detail Expenses'!E67</f>
        <v>0</v>
      </c>
      <c r="E37" s="7">
        <f>'Detail Expenses'!F67</f>
        <v>0</v>
      </c>
      <c r="F37" s="7">
        <f>'Detail Expenses'!G67</f>
        <v>0</v>
      </c>
      <c r="G37" s="7">
        <f>'Detail Expenses'!H67</f>
        <v>0</v>
      </c>
      <c r="H37" s="7">
        <f>'Detail Expenses'!I67</f>
        <v>0</v>
      </c>
      <c r="I37" s="7">
        <f>'Detail Expenses'!J67</f>
        <v>0</v>
      </c>
      <c r="J37" s="7">
        <f>'Detail Expenses'!K67</f>
        <v>0</v>
      </c>
      <c r="K37" s="7">
        <f>'Detail Expenses'!L67</f>
        <v>0</v>
      </c>
      <c r="L37" s="7">
        <f>'Detail Expenses'!M67</f>
        <v>0</v>
      </c>
      <c r="M37" s="7">
        <f>'Detail Expenses'!N67</f>
        <v>0</v>
      </c>
      <c r="N37" s="7">
        <f>'Detail Expenses'!O67</f>
        <v>0</v>
      </c>
      <c r="O37" s="241">
        <f>'Detail Expenses'!P67</f>
        <v>0</v>
      </c>
    </row>
    <row r="38" spans="1:16">
      <c r="A38" s="11">
        <f>'Detail Expenses'!$D$7</f>
        <v>0</v>
      </c>
      <c r="B38" s="39" t="s">
        <v>103</v>
      </c>
      <c r="C38" s="7">
        <f>'Detail Expenses'!D68</f>
        <v>0</v>
      </c>
      <c r="D38" s="7">
        <f>'Detail Expenses'!E68</f>
        <v>0</v>
      </c>
      <c r="E38" s="7">
        <f>'Detail Expenses'!F68</f>
        <v>0</v>
      </c>
      <c r="F38" s="7">
        <f>'Detail Expenses'!G68</f>
        <v>0</v>
      </c>
      <c r="G38" s="7">
        <f>'Detail Expenses'!H68</f>
        <v>0</v>
      </c>
      <c r="H38" s="7">
        <f>'Detail Expenses'!I68</f>
        <v>0</v>
      </c>
      <c r="I38" s="7">
        <f>'Detail Expenses'!J68</f>
        <v>0</v>
      </c>
      <c r="J38" s="7">
        <f>'Detail Expenses'!K68</f>
        <v>0</v>
      </c>
      <c r="K38" s="7">
        <f>'Detail Expenses'!L68</f>
        <v>0</v>
      </c>
      <c r="L38" s="7">
        <f>'Detail Expenses'!M68</f>
        <v>0</v>
      </c>
      <c r="M38" s="7">
        <f>'Detail Expenses'!N68</f>
        <v>0</v>
      </c>
      <c r="N38" s="7">
        <f>'Detail Expenses'!O68</f>
        <v>0</v>
      </c>
      <c r="O38" s="241">
        <f>'Detail Expenses'!P68</f>
        <v>0</v>
      </c>
    </row>
    <row r="39" spans="1:16">
      <c r="A39" s="11">
        <f>'Detail Expenses'!$D$7</f>
        <v>0</v>
      </c>
      <c r="B39" s="39" t="s">
        <v>99</v>
      </c>
      <c r="C39" s="7">
        <f>'Detail Expenses'!D69</f>
        <v>0</v>
      </c>
      <c r="D39" s="7">
        <f>'Detail Expenses'!E69</f>
        <v>0</v>
      </c>
      <c r="E39" s="7">
        <f>'Detail Expenses'!F69</f>
        <v>0</v>
      </c>
      <c r="F39" s="7">
        <f>'Detail Expenses'!G69</f>
        <v>0</v>
      </c>
      <c r="G39" s="7">
        <f>'Detail Expenses'!H69</f>
        <v>0</v>
      </c>
      <c r="H39" s="7">
        <f>'Detail Expenses'!I69</f>
        <v>0</v>
      </c>
      <c r="I39" s="7">
        <f>'Detail Expenses'!J69</f>
        <v>0</v>
      </c>
      <c r="J39" s="7">
        <f>'Detail Expenses'!K69</f>
        <v>0</v>
      </c>
      <c r="K39" s="7">
        <f>'Detail Expenses'!L69</f>
        <v>0</v>
      </c>
      <c r="L39" s="7">
        <f>'Detail Expenses'!M69</f>
        <v>0</v>
      </c>
      <c r="M39" s="7">
        <f>'Detail Expenses'!N69</f>
        <v>0</v>
      </c>
      <c r="N39" s="7">
        <f>'Detail Expenses'!O69</f>
        <v>0</v>
      </c>
      <c r="O39" s="241">
        <f>'Detail Expenses'!P69</f>
        <v>0</v>
      </c>
    </row>
    <row r="40" spans="1:16">
      <c r="A40" s="11">
        <f>'Detail Expenses'!$D$7</f>
        <v>0</v>
      </c>
      <c r="B40" s="39" t="s">
        <v>31</v>
      </c>
      <c r="C40" s="7">
        <f>'Detail Expenses'!D70</f>
        <v>0</v>
      </c>
      <c r="D40" s="7">
        <f>'Detail Expenses'!E70</f>
        <v>0</v>
      </c>
      <c r="E40" s="7">
        <f>'Detail Expenses'!F70</f>
        <v>0</v>
      </c>
      <c r="F40" s="7">
        <f>'Detail Expenses'!G70</f>
        <v>0</v>
      </c>
      <c r="G40" s="7">
        <f>'Detail Expenses'!H70</f>
        <v>0</v>
      </c>
      <c r="H40" s="7">
        <f>'Detail Expenses'!I70</f>
        <v>0</v>
      </c>
      <c r="I40" s="7">
        <f>'Detail Expenses'!J70</f>
        <v>0</v>
      </c>
      <c r="J40" s="7">
        <f>'Detail Expenses'!K70</f>
        <v>0</v>
      </c>
      <c r="K40" s="7">
        <f>'Detail Expenses'!L70</f>
        <v>0</v>
      </c>
      <c r="L40" s="7">
        <f>'Detail Expenses'!M70</f>
        <v>0</v>
      </c>
      <c r="M40" s="7">
        <f>'Detail Expenses'!N70</f>
        <v>0</v>
      </c>
      <c r="N40" s="7">
        <f>'Detail Expenses'!O70</f>
        <v>0</v>
      </c>
      <c r="O40" s="241">
        <f>'Detail Expenses'!P70</f>
        <v>0</v>
      </c>
    </row>
    <row r="41" spans="1:16">
      <c r="A41" s="11">
        <f>'Detail Expenses'!$D$7</f>
        <v>0</v>
      </c>
      <c r="B41" s="39" t="s">
        <v>44</v>
      </c>
      <c r="C41" s="7">
        <f>'Detail Expenses'!D72</f>
        <v>0</v>
      </c>
      <c r="D41" s="7">
        <f>'Detail Expenses'!E72</f>
        <v>0</v>
      </c>
      <c r="E41" s="7">
        <f>'Detail Expenses'!F72</f>
        <v>0</v>
      </c>
      <c r="F41" s="7">
        <f>'Detail Expenses'!G72</f>
        <v>0</v>
      </c>
      <c r="G41" s="7">
        <f>'Detail Expenses'!H72</f>
        <v>0</v>
      </c>
      <c r="H41" s="7">
        <f>'Detail Expenses'!I72</f>
        <v>0</v>
      </c>
      <c r="I41" s="7">
        <f>'Detail Expenses'!J72</f>
        <v>0</v>
      </c>
      <c r="J41" s="7">
        <f>'Detail Expenses'!K72</f>
        <v>0</v>
      </c>
      <c r="K41" s="7">
        <f>'Detail Expenses'!L72</f>
        <v>0</v>
      </c>
      <c r="L41" s="7">
        <f>'Detail Expenses'!M72</f>
        <v>0</v>
      </c>
      <c r="M41" s="7">
        <f>'Detail Expenses'!N72</f>
        <v>0</v>
      </c>
      <c r="N41" s="7">
        <f>'Detail Expenses'!O72</f>
        <v>0</v>
      </c>
      <c r="O41" s="257">
        <f>'Detail Expenses'!P72</f>
        <v>0</v>
      </c>
    </row>
    <row r="42" spans="1:16">
      <c r="A42" s="11">
        <f>'Detail Expenses'!$D$7</f>
        <v>0</v>
      </c>
      <c r="B42" s="39" t="s">
        <v>45</v>
      </c>
      <c r="C42" s="7">
        <f>'Detail Expenses'!D73</f>
        <v>0</v>
      </c>
      <c r="D42" s="7">
        <f>'Detail Expenses'!E73</f>
        <v>0</v>
      </c>
      <c r="E42" s="7">
        <f>'Detail Expenses'!F73</f>
        <v>0</v>
      </c>
      <c r="F42" s="7">
        <f>'Detail Expenses'!G73</f>
        <v>0</v>
      </c>
      <c r="G42" s="7">
        <f>'Detail Expenses'!H73</f>
        <v>0</v>
      </c>
      <c r="H42" s="7">
        <f>'Detail Expenses'!I73</f>
        <v>0</v>
      </c>
      <c r="I42" s="7">
        <f>'Detail Expenses'!J73</f>
        <v>0</v>
      </c>
      <c r="J42" s="7">
        <f>'Detail Expenses'!K73</f>
        <v>0</v>
      </c>
      <c r="K42" s="7">
        <f>'Detail Expenses'!L73</f>
        <v>0</v>
      </c>
      <c r="L42" s="7">
        <f>'Detail Expenses'!M73</f>
        <v>0</v>
      </c>
      <c r="M42" s="7">
        <f>'Detail Expenses'!N73</f>
        <v>0</v>
      </c>
      <c r="N42" s="7">
        <f>'Detail Expenses'!O73</f>
        <v>0</v>
      </c>
      <c r="O42" s="257">
        <f>'Detail Expenses'!P73</f>
        <v>0</v>
      </c>
    </row>
    <row r="43" spans="1:16">
      <c r="A43" s="11">
        <f>'Detail Expenses'!$D$7</f>
        <v>0</v>
      </c>
      <c r="B43" s="258" t="s">
        <v>46</v>
      </c>
      <c r="C43" s="259">
        <f>'Detail Expenses'!D75</f>
        <v>0</v>
      </c>
      <c r="D43" s="259">
        <f>'Detail Expenses'!E75</f>
        <v>0</v>
      </c>
      <c r="E43" s="259">
        <f>'Detail Expenses'!F75</f>
        <v>0</v>
      </c>
      <c r="F43" s="259">
        <f>'Detail Expenses'!G75</f>
        <v>0</v>
      </c>
      <c r="G43" s="259">
        <f>'Detail Expenses'!H75</f>
        <v>0</v>
      </c>
      <c r="H43" s="259">
        <f>'Detail Expenses'!I75</f>
        <v>0</v>
      </c>
      <c r="I43" s="259">
        <f>'Detail Expenses'!J75</f>
        <v>0</v>
      </c>
      <c r="J43" s="259">
        <f>'Detail Expenses'!K75</f>
        <v>0</v>
      </c>
      <c r="K43" s="259">
        <f>'Detail Expenses'!L75</f>
        <v>0</v>
      </c>
      <c r="L43" s="259">
        <f>'Detail Expenses'!M75</f>
        <v>0</v>
      </c>
      <c r="M43" s="259">
        <f>'Detail Expenses'!N75</f>
        <v>0</v>
      </c>
      <c r="N43" s="259">
        <f>'Detail Expenses'!O75</f>
        <v>0</v>
      </c>
      <c r="O43" s="260">
        <f>'Detail Expenses'!P75</f>
        <v>0</v>
      </c>
    </row>
    <row r="44" spans="1:16">
      <c r="B44" s="7"/>
      <c r="C44" s="145">
        <f>SUM(C6:C43)</f>
        <v>140066.25</v>
      </c>
      <c r="D44" s="145">
        <f t="shared" ref="D44:N44" si="0">SUM(D6:D43)</f>
        <v>144616.46875</v>
      </c>
      <c r="E44" s="145">
        <f t="shared" si="0"/>
        <v>144616.46875</v>
      </c>
      <c r="F44" s="145">
        <f t="shared" si="0"/>
        <v>144616.46875</v>
      </c>
      <c r="G44" s="145">
        <f t="shared" si="0"/>
        <v>144616.46875</v>
      </c>
      <c r="H44" s="145">
        <f t="shared" si="0"/>
        <v>144616.46875</v>
      </c>
      <c r="I44" s="145">
        <f t="shared" si="0"/>
        <v>144616.46875</v>
      </c>
      <c r="J44" s="145">
        <f t="shared" si="0"/>
        <v>144616.46875</v>
      </c>
      <c r="K44" s="145">
        <f t="shared" si="0"/>
        <v>144616.46875</v>
      </c>
      <c r="L44" s="145">
        <f t="shared" si="0"/>
        <v>144616.46875</v>
      </c>
      <c r="M44" s="145">
        <f t="shared" si="0"/>
        <v>144616.46875</v>
      </c>
      <c r="N44" s="145">
        <f t="shared" si="0"/>
        <v>144616.46875</v>
      </c>
      <c r="O44" s="145">
        <f>SUM(C44:N44)</f>
        <v>1730847.40625</v>
      </c>
      <c r="P44" s="1" t="s">
        <v>49</v>
      </c>
    </row>
    <row r="45" spans="1:16">
      <c r="B45" s="7"/>
      <c r="C45" s="143"/>
      <c r="D45" s="11"/>
      <c r="E45" s="11"/>
      <c r="F45" s="11"/>
      <c r="G45" s="11"/>
      <c r="H45" s="11"/>
      <c r="I45" s="11"/>
      <c r="J45" s="11"/>
      <c r="K45" s="11"/>
      <c r="L45" s="11"/>
      <c r="M45" s="11"/>
      <c r="N45" s="11"/>
      <c r="O45" s="12">
        <f>'Detail Expenses'!P76</f>
        <v>1730847.40625</v>
      </c>
      <c r="P45" s="3" t="s">
        <v>50</v>
      </c>
    </row>
    <row r="46" spans="1:16">
      <c r="B46" s="7"/>
      <c r="C46" s="7"/>
    </row>
    <row r="47" spans="1:16">
      <c r="B47" s="7"/>
      <c r="C47" s="7"/>
    </row>
    <row r="48" spans="1:16">
      <c r="B48" s="7"/>
      <c r="C48" s="7"/>
    </row>
    <row r="49" spans="2:3">
      <c r="B49" s="7"/>
      <c r="C49" s="7"/>
    </row>
    <row r="50" spans="2:3">
      <c r="B50" s="7"/>
      <c r="C50" s="7"/>
    </row>
    <row r="51" spans="2:3">
      <c r="B51" s="7"/>
      <c r="C51" s="7"/>
    </row>
    <row r="52" spans="2:3">
      <c r="B52" s="7"/>
      <c r="C52" s="7"/>
    </row>
    <row r="53" spans="2:3">
      <c r="B53" s="7"/>
      <c r="C53" s="7"/>
    </row>
    <row r="54" spans="2:3">
      <c r="B54" s="7"/>
      <c r="C54" s="7"/>
    </row>
    <row r="55" spans="2:3">
      <c r="B55" s="7"/>
      <c r="C55" s="7"/>
    </row>
    <row r="56" spans="2:3">
      <c r="B56" s="7"/>
      <c r="C56" s="7"/>
    </row>
    <row r="57" spans="2:3">
      <c r="B57" s="7"/>
      <c r="C57" s="7"/>
    </row>
    <row r="58" spans="2:3">
      <c r="B58" s="7"/>
      <c r="C58" s="7"/>
    </row>
    <row r="59" spans="2:3">
      <c r="B59" s="7"/>
      <c r="C59" s="7"/>
    </row>
    <row r="60" spans="2:3">
      <c r="B60" s="7"/>
      <c r="C60" s="7"/>
    </row>
    <row r="61" spans="2:3">
      <c r="B61" s="7"/>
      <c r="C61" s="7"/>
    </row>
    <row r="62" spans="2:3">
      <c r="B62" s="7"/>
      <c r="C62" s="7"/>
    </row>
    <row r="63" spans="2:3">
      <c r="B63" s="7"/>
      <c r="C63" s="7"/>
    </row>
    <row r="64" spans="2:3">
      <c r="B64" s="7"/>
      <c r="C64" s="7"/>
    </row>
    <row r="65" spans="2:3">
      <c r="B65" s="7"/>
      <c r="C65" s="7"/>
    </row>
    <row r="66" spans="2:3">
      <c r="B66" s="7"/>
      <c r="C66" s="7"/>
    </row>
    <row r="67" spans="2:3">
      <c r="B67" s="7"/>
      <c r="C67" s="7"/>
    </row>
    <row r="68" spans="2:3">
      <c r="B68" s="7"/>
      <c r="C68" s="7"/>
    </row>
    <row r="69" spans="2:3">
      <c r="B69" s="7"/>
      <c r="C69" s="7"/>
    </row>
    <row r="70" spans="2:3">
      <c r="B70" s="7"/>
      <c r="C70" s="7"/>
    </row>
    <row r="71" spans="2:3">
      <c r="B71" s="7"/>
      <c r="C71" s="7"/>
    </row>
    <row r="72" spans="2:3">
      <c r="B72" s="7"/>
      <c r="C72" s="7"/>
    </row>
    <row r="73" spans="2:3">
      <c r="B73" s="7"/>
      <c r="C73" s="7"/>
    </row>
    <row r="74" spans="2:3">
      <c r="B74" s="7"/>
      <c r="C74" s="7"/>
    </row>
    <row r="75" spans="2:3">
      <c r="B75" s="7"/>
      <c r="C75" s="7"/>
    </row>
    <row r="76" spans="2:3">
      <c r="B76" s="7"/>
      <c r="C76" s="7"/>
    </row>
    <row r="77" spans="2:3">
      <c r="B77" s="7"/>
      <c r="C77" s="7"/>
    </row>
    <row r="78" spans="2:3">
      <c r="B78" s="7"/>
      <c r="C78" s="7"/>
    </row>
    <row r="79" spans="2:3">
      <c r="B79" s="7"/>
      <c r="C79" s="7"/>
    </row>
    <row r="80" spans="2:3">
      <c r="B80" s="7"/>
      <c r="C80" s="7"/>
    </row>
    <row r="81" spans="2:3">
      <c r="B81" s="7"/>
      <c r="C81" s="7"/>
    </row>
    <row r="82" spans="2:3">
      <c r="B82" s="7"/>
      <c r="C82" s="7"/>
    </row>
    <row r="83" spans="2:3">
      <c r="B83" s="7"/>
      <c r="C83" s="7"/>
    </row>
    <row r="84" spans="2:3">
      <c r="B84" s="7"/>
      <c r="C84" s="7"/>
    </row>
    <row r="85" spans="2:3">
      <c r="B85" s="7"/>
      <c r="C85" s="7"/>
    </row>
    <row r="86" spans="2:3">
      <c r="B86" s="7"/>
      <c r="C86" s="7"/>
    </row>
    <row r="87" spans="2:3">
      <c r="B87" s="7"/>
      <c r="C87" s="7"/>
    </row>
    <row r="88" spans="2:3">
      <c r="B88" s="7"/>
      <c r="C88" s="7"/>
    </row>
    <row r="89" spans="2:3">
      <c r="B89" s="7"/>
      <c r="C89" s="7"/>
    </row>
    <row r="90" spans="2:3">
      <c r="B90" s="7"/>
      <c r="C90" s="7"/>
    </row>
    <row r="91" spans="2:3">
      <c r="B91" s="7"/>
      <c r="C91" s="7"/>
    </row>
    <row r="92" spans="2:3">
      <c r="B92" s="7"/>
      <c r="C92" s="7"/>
    </row>
    <row r="93" spans="2:3">
      <c r="B93" s="7"/>
      <c r="C93" s="7"/>
    </row>
    <row r="94" spans="2:3">
      <c r="B94" s="7"/>
      <c r="C94" s="7"/>
    </row>
    <row r="95" spans="2:3">
      <c r="B95" s="7"/>
      <c r="C95" s="7"/>
    </row>
    <row r="96" spans="2:3">
      <c r="B96" s="7"/>
      <c r="C96" s="7"/>
    </row>
    <row r="97" spans="2:3">
      <c r="B97" s="7"/>
      <c r="C97" s="7"/>
    </row>
    <row r="98" spans="2:3">
      <c r="B98" s="7"/>
      <c r="C98" s="7"/>
    </row>
    <row r="99" spans="2:3">
      <c r="B99" s="7"/>
      <c r="C99" s="7"/>
    </row>
    <row r="100" spans="2:3">
      <c r="B100" s="7"/>
      <c r="C100" s="7"/>
    </row>
    <row r="101" spans="2:3">
      <c r="B101" s="7"/>
      <c r="C101" s="7"/>
    </row>
    <row r="102" spans="2:3">
      <c r="B102" s="7"/>
      <c r="C102" s="7"/>
    </row>
    <row r="103" spans="2:3">
      <c r="B103" s="7"/>
      <c r="C103" s="7"/>
    </row>
    <row r="104" spans="2:3">
      <c r="B104" s="7"/>
      <c r="C104" s="7"/>
    </row>
    <row r="105" spans="2:3">
      <c r="B105" s="7"/>
      <c r="C105" s="7"/>
    </row>
    <row r="106" spans="2:3">
      <c r="B106" s="7"/>
      <c r="C106" s="7"/>
    </row>
    <row r="107" spans="2:3">
      <c r="B107" s="7"/>
      <c r="C107" s="7"/>
    </row>
    <row r="108" spans="2:3">
      <c r="B108" s="7"/>
      <c r="C108" s="7"/>
    </row>
  </sheetData>
  <sheetProtection password="F441" sheet="1" objects="1" scenarios="1"/>
  <phoneticPr fontId="0" type="noConversion"/>
  <pageMargins left="0.75" right="0.75" top="1" bottom="1" header="0.5" footer="0.5"/>
  <pageSetup scale="81" orientation="landscape"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Headcount</vt:lpstr>
      <vt:lpstr>Assumptions</vt:lpstr>
      <vt:lpstr>Project Assumption WS</vt:lpstr>
      <vt:lpstr>Detail Expenses</vt:lpstr>
      <vt:lpstr>Summary</vt:lpstr>
      <vt:lpstr>EPSC</vt:lpstr>
      <vt:lpstr>COA</vt:lpstr>
      <vt:lpstr>Upload</vt:lpstr>
      <vt:lpstr>Assumptions!Print_Area</vt:lpstr>
      <vt:lpstr>COA!Print_Area</vt:lpstr>
      <vt:lpstr>EPSC!Print_Area</vt:lpstr>
      <vt:lpstr>Headcount!Print_Area</vt:lpstr>
      <vt:lpstr>Summary!Print_Area</vt:lpstr>
      <vt:lpstr>'Detail Expenses'!Print_Titles</vt:lpstr>
    </vt:vector>
  </TitlesOfParts>
  <Company>Enron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Patricia Anderson</dc:creator>
  <cp:lastModifiedBy>Felienne</cp:lastModifiedBy>
  <cp:lastPrinted>2001-07-23T15:47:17Z</cp:lastPrinted>
  <dcterms:created xsi:type="dcterms:W3CDTF">1998-07-08T19:32:38Z</dcterms:created>
  <dcterms:modified xsi:type="dcterms:W3CDTF">2014-09-05T11:12:06Z</dcterms:modified>
</cp:coreProperties>
</file>