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drawings/drawing12.xml" ContentType="application/vnd.openxmlformats-officedocument.drawingml.chartshapes+xml"/>
  <Override PartName="/xl/charts/chart27.xml" ContentType="application/vnd.openxmlformats-officedocument.drawingml.chart+xml"/>
  <Override PartName="/xl/charts/chart28.xml" ContentType="application/vnd.openxmlformats-officedocument.drawingml.chart+xml"/>
  <Override PartName="/xl/drawings/drawing13.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4.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5.xml" ContentType="application/vnd.openxmlformats-officedocument.drawingml.chartshapes+xml"/>
  <Override PartName="/xl/charts/chart35.xml" ContentType="application/vnd.openxmlformats-officedocument.drawingml.chart+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8.xml" ContentType="application/vnd.openxmlformats-officedocument.drawingml.chartshapes+xml"/>
  <Override PartName="/xl/charts/chart43.xml" ContentType="application/vnd.openxmlformats-officedocument.drawingml.chart+xml"/>
  <Override PartName="/xl/drawings/drawing19.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20.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21.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22.xml" ContentType="application/vnd.openxmlformats-officedocument.drawingml.chartshapes+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23.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24.xml" ContentType="application/vnd.openxmlformats-officedocument.drawingml.chartshapes+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Oct 015" sheetId="17" r:id="rId1"/>
    <sheet name="summary 1015" sheetId="18" r:id="rId2"/>
    <sheet name="Graph Data Oct 08" sheetId="15" r:id="rId3"/>
    <sheet name="summary 1008" sheetId="16" r:id="rId4"/>
    <sheet name="Graph Data Oct 01" sheetId="13" r:id="rId5"/>
    <sheet name="summary 1001" sheetId="14" r:id="rId6"/>
    <sheet name="Graph Data Sep 24" sheetId="11" r:id="rId7"/>
    <sheet name="summary 0924" sheetId="12" r:id="rId8"/>
    <sheet name="Graph Data Sep 17" sheetId="9" r:id="rId9"/>
    <sheet name="summary 0917" sheetId="10" r:id="rId10"/>
    <sheet name="Graph Data Sep 10" sheetId="7" r:id="rId11"/>
    <sheet name="summary 0910" sheetId="8" r:id="rId12"/>
    <sheet name="Graph Data Sep 04" sheetId="5" r:id="rId13"/>
    <sheet name="summary 0904" sheetId="6" r:id="rId14"/>
    <sheet name="Graph Data Aug 27" sheetId="3" r:id="rId15"/>
    <sheet name="summary 0827" sheetId="4" r:id="rId16"/>
    <sheet name="Graph Data Aug 20" sheetId="1" r:id="rId17"/>
    <sheet name="summary 0820" sheetId="2"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xlnm.Print_Area" localSheetId="16">'Graph Data Aug 20'!$A$17:$J$74</definedName>
    <definedName name="_xlnm.Print_Area" localSheetId="14">'Graph Data Aug 27'!$A$17:$J$74</definedName>
    <definedName name="_xlnm.Print_Area" localSheetId="4">'Graph Data Oct 01'!$A$35:$K$104</definedName>
    <definedName name="_xlnm.Print_Area" localSheetId="0">'Graph Data Oct 015'!$A$111:$L$148</definedName>
    <definedName name="_xlnm.Print_Area" localSheetId="2">'Graph Data Oct 08'!$A$111:$K$143</definedName>
    <definedName name="_xlnm.Print_Area" localSheetId="12">'Graph Data Sep 04'!$A$26:$J$83</definedName>
    <definedName name="_xlnm.Print_Area" localSheetId="10">'Graph Data Sep 10'!$A$26:$J$84</definedName>
    <definedName name="_xlnm.Print_Area" localSheetId="8">'Graph Data Sep 17'!$A$110:$L$143</definedName>
    <definedName name="_xlnm.Print_Area" localSheetId="6">'Graph Data Sep 24'!$A$35:$K$103</definedName>
  </definedNames>
  <calcPr calcId="152511" calcMode="manual"/>
</workbook>
</file>

<file path=xl/calcChain.xml><?xml version="1.0" encoding="utf-8"?>
<calcChain xmlns="http://schemas.openxmlformats.org/spreadsheetml/2006/main">
  <c r="H2" i="1" l="1"/>
  <c r="J2" i="1"/>
  <c r="R3" i="1"/>
  <c r="T3" i="1"/>
  <c r="G4" i="1"/>
  <c r="H4" i="1"/>
  <c r="I4" i="1"/>
  <c r="J4" i="1"/>
  <c r="N4" i="1"/>
  <c r="N11" i="1" s="1"/>
  <c r="Q4" i="1"/>
  <c r="R4" i="1"/>
  <c r="S4" i="1"/>
  <c r="W4" i="1"/>
  <c r="X4" i="1"/>
  <c r="Y4" i="1"/>
  <c r="G5" i="1"/>
  <c r="H5" i="1"/>
  <c r="I5" i="1"/>
  <c r="J5" i="1"/>
  <c r="N5" i="1"/>
  <c r="Q5" i="1"/>
  <c r="Q11" i="1" s="1"/>
  <c r="R5" i="1"/>
  <c r="S5" i="1"/>
  <c r="T5" i="1"/>
  <c r="U5" i="1"/>
  <c r="V5" i="1"/>
  <c r="W5" i="1"/>
  <c r="X5" i="1"/>
  <c r="Y5" i="1"/>
  <c r="Y11" i="1" s="1"/>
  <c r="G6" i="1"/>
  <c r="H6" i="1"/>
  <c r="I6" i="1"/>
  <c r="J6" i="1"/>
  <c r="T6" i="1"/>
  <c r="U6" i="1"/>
  <c r="V6" i="1"/>
  <c r="V11" i="1" s="1"/>
  <c r="W6" i="1"/>
  <c r="X6" i="1"/>
  <c r="Y6" i="1"/>
  <c r="G7" i="1"/>
  <c r="N7" i="1"/>
  <c r="Q7" i="1"/>
  <c r="R7" i="1"/>
  <c r="S7" i="1"/>
  <c r="T7" i="1"/>
  <c r="W7" i="1"/>
  <c r="X7" i="1"/>
  <c r="Y7" i="1"/>
  <c r="G8" i="1"/>
  <c r="H8" i="1"/>
  <c r="I8" i="1"/>
  <c r="J8" i="1"/>
  <c r="N8" i="1"/>
  <c r="Q8" i="1"/>
  <c r="T8" i="1"/>
  <c r="V8" i="1"/>
  <c r="X8" i="1"/>
  <c r="Y8" i="1"/>
  <c r="Q9" i="1"/>
  <c r="R9" i="1"/>
  <c r="V9" i="1"/>
  <c r="W9" i="1"/>
  <c r="X9" i="1"/>
  <c r="Y9" i="1"/>
  <c r="S10" i="1"/>
  <c r="U10" i="1"/>
  <c r="U11" i="1" s="1"/>
  <c r="V10" i="1"/>
  <c r="W10" i="1"/>
  <c r="X10" i="1"/>
  <c r="Z10" i="1"/>
  <c r="K11" i="1"/>
  <c r="L11" i="1"/>
  <c r="M11" i="1"/>
  <c r="O11" i="1"/>
  <c r="P11" i="1"/>
  <c r="R11" i="1"/>
  <c r="S11" i="1"/>
  <c r="X11" i="1"/>
  <c r="D166" i="1"/>
  <c r="E166" i="1"/>
  <c r="D167" i="1"/>
  <c r="D175" i="1" s="1"/>
  <c r="C168" i="1"/>
  <c r="E168" i="1" s="1"/>
  <c r="D168" i="1"/>
  <c r="D169" i="1"/>
  <c r="D170" i="1"/>
  <c r="D171" i="1"/>
  <c r="E171" i="1"/>
  <c r="D173" i="1"/>
  <c r="H2" i="3"/>
  <c r="J2" i="3"/>
  <c r="R3" i="3"/>
  <c r="T3" i="3"/>
  <c r="G4" i="3"/>
  <c r="H4" i="3"/>
  <c r="I4" i="3"/>
  <c r="J4" i="3"/>
  <c r="N4" i="3"/>
  <c r="Q4" i="3"/>
  <c r="Q11" i="3" s="1"/>
  <c r="R4" i="3"/>
  <c r="S4" i="3"/>
  <c r="W4" i="3"/>
  <c r="X4" i="3"/>
  <c r="Y4" i="3"/>
  <c r="G5" i="3"/>
  <c r="H5" i="3"/>
  <c r="I5" i="3"/>
  <c r="J5" i="3"/>
  <c r="N5" i="3"/>
  <c r="Q5" i="3"/>
  <c r="R5" i="3"/>
  <c r="S5" i="3"/>
  <c r="T5" i="3"/>
  <c r="U5" i="3"/>
  <c r="V5" i="3"/>
  <c r="W5" i="3"/>
  <c r="X5" i="3"/>
  <c r="Y5" i="3"/>
  <c r="G6" i="3"/>
  <c r="H6" i="3"/>
  <c r="I6" i="3"/>
  <c r="J6" i="3"/>
  <c r="T6" i="3"/>
  <c r="U6" i="3"/>
  <c r="V6" i="3"/>
  <c r="V11" i="3" s="1"/>
  <c r="W6" i="3"/>
  <c r="X6" i="3"/>
  <c r="Y6" i="3"/>
  <c r="G7" i="3"/>
  <c r="N7" i="3"/>
  <c r="Q7" i="3"/>
  <c r="R7" i="3"/>
  <c r="S7" i="3"/>
  <c r="T7" i="3"/>
  <c r="W7" i="3"/>
  <c r="X7" i="3"/>
  <c r="Y7" i="3"/>
  <c r="G8" i="3"/>
  <c r="H8" i="3"/>
  <c r="I8" i="3"/>
  <c r="J8" i="3"/>
  <c r="N8" i="3"/>
  <c r="Q8" i="3"/>
  <c r="T8" i="3"/>
  <c r="V8" i="3"/>
  <c r="X8" i="3"/>
  <c r="Y8" i="3"/>
  <c r="Q9" i="3"/>
  <c r="R9" i="3"/>
  <c r="V9" i="3"/>
  <c r="W9" i="3"/>
  <c r="X9" i="3"/>
  <c r="Y9" i="3"/>
  <c r="S10" i="3"/>
  <c r="U10" i="3"/>
  <c r="V10" i="3"/>
  <c r="W10" i="3"/>
  <c r="X10" i="3"/>
  <c r="Z10" i="3"/>
  <c r="J11" i="3"/>
  <c r="K11" i="3"/>
  <c r="L11" i="3"/>
  <c r="M11" i="3"/>
  <c r="N11" i="3"/>
  <c r="O11" i="3"/>
  <c r="P11" i="3"/>
  <c r="R11" i="3"/>
  <c r="S11" i="3"/>
  <c r="U11" i="3"/>
  <c r="X11" i="3"/>
  <c r="D166" i="3"/>
  <c r="D167" i="3"/>
  <c r="C168" i="3"/>
  <c r="D168" i="3"/>
  <c r="D169" i="3"/>
  <c r="D170" i="3"/>
  <c r="D171" i="3"/>
  <c r="E171" i="3"/>
  <c r="E172" i="3"/>
  <c r="D173" i="3"/>
  <c r="E173" i="3"/>
  <c r="H2" i="13"/>
  <c r="J2" i="13"/>
  <c r="AE2" i="13"/>
  <c r="R3" i="13"/>
  <c r="T3" i="13"/>
  <c r="AE3" i="13"/>
  <c r="G4" i="13"/>
  <c r="H4" i="13"/>
  <c r="I4" i="13"/>
  <c r="J4" i="13"/>
  <c r="N4" i="13"/>
  <c r="N11" i="13" s="1"/>
  <c r="Q4" i="13"/>
  <c r="R4" i="13"/>
  <c r="S4" i="13"/>
  <c r="W4" i="13"/>
  <c r="X4" i="13"/>
  <c r="Y4" i="13"/>
  <c r="AA4" i="13"/>
  <c r="G5" i="13"/>
  <c r="H5" i="13"/>
  <c r="I5" i="13"/>
  <c r="J5" i="13"/>
  <c r="N5" i="13"/>
  <c r="Q5" i="13"/>
  <c r="Q11" i="13" s="1"/>
  <c r="R5" i="13"/>
  <c r="S5" i="13"/>
  <c r="T5" i="13"/>
  <c r="U5" i="13"/>
  <c r="V5" i="13"/>
  <c r="W5" i="13"/>
  <c r="X5" i="13"/>
  <c r="Y5" i="13"/>
  <c r="AB5" i="13"/>
  <c r="AD5" i="13"/>
  <c r="AE5" i="13"/>
  <c r="G6" i="13"/>
  <c r="H6" i="13"/>
  <c r="I6" i="13"/>
  <c r="J6" i="13"/>
  <c r="J11" i="13" s="1"/>
  <c r="T6" i="13"/>
  <c r="U6" i="13"/>
  <c r="U11" i="13" s="1"/>
  <c r="V6" i="13"/>
  <c r="W6" i="13"/>
  <c r="X6" i="13"/>
  <c r="X11" i="13" s="1"/>
  <c r="Y6" i="13"/>
  <c r="G7" i="13"/>
  <c r="N7" i="13"/>
  <c r="Q7" i="13"/>
  <c r="R7" i="13"/>
  <c r="S7" i="13"/>
  <c r="T7" i="13"/>
  <c r="W7" i="13"/>
  <c r="X7" i="13"/>
  <c r="Y7" i="13"/>
  <c r="G8" i="13"/>
  <c r="H8" i="13"/>
  <c r="I8" i="13"/>
  <c r="J8" i="13"/>
  <c r="N8" i="13"/>
  <c r="Q8" i="13"/>
  <c r="T8" i="13"/>
  <c r="V8" i="13"/>
  <c r="X8" i="13"/>
  <c r="Y8" i="13"/>
  <c r="Z8" i="13"/>
  <c r="Q9" i="13"/>
  <c r="R9" i="13"/>
  <c r="V9" i="13"/>
  <c r="W9" i="13"/>
  <c r="W11" i="13" s="1"/>
  <c r="X9" i="13"/>
  <c r="Y9" i="13"/>
  <c r="AE9" i="13"/>
  <c r="S10" i="13"/>
  <c r="U10" i="13"/>
  <c r="V10" i="13"/>
  <c r="W10" i="13"/>
  <c r="X10" i="13"/>
  <c r="Z10" i="13"/>
  <c r="K11" i="13"/>
  <c r="L11" i="13"/>
  <c r="M11" i="13"/>
  <c r="O11" i="13"/>
  <c r="P11" i="13"/>
  <c r="R11" i="13"/>
  <c r="T11" i="13"/>
  <c r="Y15" i="13"/>
  <c r="Z15" i="13"/>
  <c r="Z22" i="13" s="1"/>
  <c r="AB15" i="13"/>
  <c r="AC15" i="13"/>
  <c r="AE15" i="13"/>
  <c r="AF15" i="13"/>
  <c r="X16" i="13"/>
  <c r="Y16" i="13"/>
  <c r="Z16" i="13"/>
  <c r="AA16" i="13"/>
  <c r="AB16" i="13"/>
  <c r="AC16" i="13"/>
  <c r="AE16" i="13"/>
  <c r="AF16" i="13"/>
  <c r="X20" i="13"/>
  <c r="Y20" i="13"/>
  <c r="Z20" i="13"/>
  <c r="AA20" i="13"/>
  <c r="AB20" i="13"/>
  <c r="AC20" i="13"/>
  <c r="AF20" i="13"/>
  <c r="Y22" i="13"/>
  <c r="AB22" i="13"/>
  <c r="AD22" i="13"/>
  <c r="AE22" i="13"/>
  <c r="AF22" i="13"/>
  <c r="D188" i="13"/>
  <c r="D189" i="13"/>
  <c r="D190" i="13"/>
  <c r="D191" i="13"/>
  <c r="D197" i="13" s="1"/>
  <c r="D192" i="13"/>
  <c r="D193" i="13"/>
  <c r="D195" i="13"/>
  <c r="H2" i="17"/>
  <c r="J2" i="17"/>
  <c r="AE2" i="17"/>
  <c r="R3" i="17"/>
  <c r="T3" i="17"/>
  <c r="AE3" i="17"/>
  <c r="G4" i="17"/>
  <c r="H4" i="17"/>
  <c r="I4" i="17"/>
  <c r="J4" i="17"/>
  <c r="N4" i="17"/>
  <c r="Q4" i="17"/>
  <c r="R4" i="17"/>
  <c r="S4" i="17"/>
  <c r="S11" i="17" s="1"/>
  <c r="W4" i="17"/>
  <c r="X4" i="17"/>
  <c r="Y4" i="17"/>
  <c r="AG4" i="17"/>
  <c r="G5" i="17"/>
  <c r="H5" i="17"/>
  <c r="I5" i="17"/>
  <c r="J5" i="17"/>
  <c r="N5" i="17"/>
  <c r="Q5" i="17"/>
  <c r="R5" i="17"/>
  <c r="R11" i="17" s="1"/>
  <c r="S5" i="17"/>
  <c r="T5" i="17"/>
  <c r="T11" i="17" s="1"/>
  <c r="U5" i="17"/>
  <c r="V5" i="17"/>
  <c r="W5" i="17"/>
  <c r="X5" i="17"/>
  <c r="Y5" i="17"/>
  <c r="AB5" i="17"/>
  <c r="AE5" i="17"/>
  <c r="G6" i="17"/>
  <c r="H6" i="17"/>
  <c r="I6" i="17"/>
  <c r="J6" i="17"/>
  <c r="T6" i="17"/>
  <c r="U6" i="17"/>
  <c r="V6" i="17"/>
  <c r="W6" i="17"/>
  <c r="X6" i="17"/>
  <c r="Y6" i="17"/>
  <c r="G7" i="17"/>
  <c r="N7" i="17"/>
  <c r="Q7" i="17"/>
  <c r="R7" i="17"/>
  <c r="S7" i="17"/>
  <c r="T7" i="17"/>
  <c r="W7" i="17"/>
  <c r="X7" i="17"/>
  <c r="Y7" i="17"/>
  <c r="AC7" i="17"/>
  <c r="G8" i="17"/>
  <c r="H8" i="17"/>
  <c r="I8" i="17"/>
  <c r="J8" i="17"/>
  <c r="N8" i="17"/>
  <c r="Q8" i="17"/>
  <c r="T8" i="17"/>
  <c r="V8" i="17"/>
  <c r="X8" i="17"/>
  <c r="Y8" i="17"/>
  <c r="AG8" i="17"/>
  <c r="Q9" i="17"/>
  <c r="Q11" i="17" s="1"/>
  <c r="R9" i="17"/>
  <c r="V9" i="17"/>
  <c r="W9" i="17"/>
  <c r="X9" i="17"/>
  <c r="Y9" i="17"/>
  <c r="AE9" i="17"/>
  <c r="S10" i="17"/>
  <c r="U10" i="17"/>
  <c r="U11" i="17" s="1"/>
  <c r="V10" i="17"/>
  <c r="W10" i="17"/>
  <c r="X10" i="17"/>
  <c r="Z10" i="17"/>
  <c r="J11" i="17"/>
  <c r="K11" i="17"/>
  <c r="L11" i="17"/>
  <c r="M11" i="17"/>
  <c r="O11" i="17"/>
  <c r="P11" i="17"/>
  <c r="V11" i="17"/>
  <c r="X11" i="17"/>
  <c r="Y15" i="17"/>
  <c r="Z15" i="17"/>
  <c r="Z22" i="17" s="1"/>
  <c r="AB15" i="17"/>
  <c r="AC15" i="17"/>
  <c r="AE15" i="17"/>
  <c r="AF15" i="17"/>
  <c r="AF22" i="17" s="1"/>
  <c r="AG15" i="17"/>
  <c r="X16" i="17"/>
  <c r="X22" i="17" s="1"/>
  <c r="Y16" i="17"/>
  <c r="Z16" i="17"/>
  <c r="AA16" i="17"/>
  <c r="AB16" i="17"/>
  <c r="AC16" i="17"/>
  <c r="AE16" i="17"/>
  <c r="AE22" i="17" s="1"/>
  <c r="AF16" i="17"/>
  <c r="AG16" i="17"/>
  <c r="AG22" i="17" s="1"/>
  <c r="AG18" i="17"/>
  <c r="X20" i="17"/>
  <c r="Y20" i="17"/>
  <c r="Y22" i="17" s="1"/>
  <c r="Z20" i="17"/>
  <c r="AA20" i="17"/>
  <c r="AB20" i="17"/>
  <c r="AC20" i="17"/>
  <c r="AF20" i="17"/>
  <c r="AG20" i="17"/>
  <c r="AH20" i="17"/>
  <c r="AH22" i="17" s="1"/>
  <c r="AA22" i="17"/>
  <c r="AC22" i="17"/>
  <c r="AD22" i="17"/>
  <c r="D189" i="17"/>
  <c r="D190" i="17"/>
  <c r="D191" i="17"/>
  <c r="D192" i="17"/>
  <c r="D193" i="17"/>
  <c r="E193" i="17"/>
  <c r="D194" i="17"/>
  <c r="D196" i="17"/>
  <c r="E196" i="17" s="1"/>
  <c r="H2" i="15"/>
  <c r="J2" i="15"/>
  <c r="AE2" i="15"/>
  <c r="R3" i="15"/>
  <c r="T3" i="15"/>
  <c r="AE3" i="15"/>
  <c r="G4" i="15"/>
  <c r="H4" i="15"/>
  <c r="I4" i="15"/>
  <c r="J4" i="15"/>
  <c r="N4" i="15"/>
  <c r="Q4" i="15"/>
  <c r="R4" i="15"/>
  <c r="S4" i="15"/>
  <c r="S11" i="15" s="1"/>
  <c r="W4" i="15"/>
  <c r="X4" i="15"/>
  <c r="X11" i="15" s="1"/>
  <c r="Y4" i="15"/>
  <c r="G5" i="15"/>
  <c r="H5" i="15"/>
  <c r="I5" i="15"/>
  <c r="J5" i="15"/>
  <c r="N5" i="15"/>
  <c r="Q5" i="15"/>
  <c r="R5" i="15"/>
  <c r="R11" i="15" s="1"/>
  <c r="S5" i="15"/>
  <c r="T5" i="15"/>
  <c r="U5" i="15"/>
  <c r="U11" i="15" s="1"/>
  <c r="V5" i="15"/>
  <c r="W5" i="15"/>
  <c r="X5" i="15"/>
  <c r="Y5" i="15"/>
  <c r="AE5" i="15"/>
  <c r="AF5" i="15"/>
  <c r="G6" i="15"/>
  <c r="H6" i="15"/>
  <c r="I6" i="15"/>
  <c r="J6" i="15"/>
  <c r="T6" i="15"/>
  <c r="U6" i="15"/>
  <c r="V6" i="15"/>
  <c r="V11" i="15" s="1"/>
  <c r="W6" i="15"/>
  <c r="X6" i="15"/>
  <c r="Y6" i="15"/>
  <c r="G7" i="15"/>
  <c r="N7" i="15"/>
  <c r="Q7" i="15"/>
  <c r="R7" i="15"/>
  <c r="S7" i="15"/>
  <c r="T7" i="15"/>
  <c r="W7" i="15"/>
  <c r="W11" i="15" s="1"/>
  <c r="X7" i="15"/>
  <c r="Y7" i="15"/>
  <c r="G8" i="15"/>
  <c r="H8" i="15"/>
  <c r="I8" i="15"/>
  <c r="J8" i="15"/>
  <c r="N8" i="15"/>
  <c r="Q8" i="15"/>
  <c r="T8" i="15"/>
  <c r="V8" i="15"/>
  <c r="X8" i="15"/>
  <c r="Y8" i="15"/>
  <c r="Y11" i="15" s="1"/>
  <c r="Q9" i="15"/>
  <c r="R9" i="15"/>
  <c r="V9" i="15"/>
  <c r="W9" i="15"/>
  <c r="X9" i="15"/>
  <c r="Y9" i="15"/>
  <c r="AE9" i="15"/>
  <c r="S10" i="15"/>
  <c r="U10" i="15"/>
  <c r="V10" i="15"/>
  <c r="W10" i="15"/>
  <c r="X10" i="15"/>
  <c r="Z10" i="15"/>
  <c r="J11" i="15"/>
  <c r="K11" i="15"/>
  <c r="L11" i="15"/>
  <c r="M11" i="15"/>
  <c r="O11" i="15"/>
  <c r="P11" i="15"/>
  <c r="Q11" i="15"/>
  <c r="T11" i="15"/>
  <c r="Y15" i="15"/>
  <c r="Y22" i="15" s="1"/>
  <c r="Z15" i="15"/>
  <c r="AB15" i="15"/>
  <c r="AC15" i="15"/>
  <c r="AE15" i="15"/>
  <c r="AF15" i="15"/>
  <c r="AF22" i="15" s="1"/>
  <c r="AG15" i="15"/>
  <c r="X16" i="15"/>
  <c r="Y16" i="15"/>
  <c r="Z16" i="15"/>
  <c r="AA16" i="15"/>
  <c r="AA22" i="15" s="1"/>
  <c r="AB16" i="15"/>
  <c r="AC16" i="15"/>
  <c r="AE16" i="15"/>
  <c r="AF16" i="15"/>
  <c r="AG16" i="15"/>
  <c r="AG18" i="15"/>
  <c r="X20" i="15"/>
  <c r="Y20" i="15"/>
  <c r="Z20" i="15"/>
  <c r="AA20" i="15"/>
  <c r="AB20" i="15"/>
  <c r="AB22" i="15" s="1"/>
  <c r="AC20" i="15"/>
  <c r="AF20" i="15"/>
  <c r="AG20" i="15"/>
  <c r="X22" i="15"/>
  <c r="Z22" i="15"/>
  <c r="AC22" i="15"/>
  <c r="AD22" i="15"/>
  <c r="AE22" i="15"/>
  <c r="AG22" i="15"/>
  <c r="D189" i="15"/>
  <c r="D190" i="15"/>
  <c r="D191" i="15"/>
  <c r="D192" i="15"/>
  <c r="D193" i="15"/>
  <c r="D194" i="15"/>
  <c r="D196" i="15"/>
  <c r="H2" i="5"/>
  <c r="J2" i="5"/>
  <c r="R3" i="5"/>
  <c r="T3" i="5"/>
  <c r="T11" i="5" s="1"/>
  <c r="G4" i="5"/>
  <c r="H4" i="5"/>
  <c r="I4" i="5"/>
  <c r="J4" i="5"/>
  <c r="N4" i="5"/>
  <c r="N11" i="5" s="1"/>
  <c r="Q4" i="5"/>
  <c r="R4" i="5"/>
  <c r="S4" i="5"/>
  <c r="S11" i="5" s="1"/>
  <c r="W4" i="5"/>
  <c r="X4" i="5"/>
  <c r="Y4" i="5"/>
  <c r="G5" i="5"/>
  <c r="H5" i="5"/>
  <c r="I5" i="5"/>
  <c r="J5" i="5"/>
  <c r="N5" i="5"/>
  <c r="Q5" i="5"/>
  <c r="R5" i="5"/>
  <c r="S5" i="5"/>
  <c r="T5" i="5"/>
  <c r="U5" i="5"/>
  <c r="U11" i="5" s="1"/>
  <c r="V5" i="5"/>
  <c r="W5" i="5"/>
  <c r="X5" i="5"/>
  <c r="Y5" i="5"/>
  <c r="G6" i="5"/>
  <c r="H6" i="5"/>
  <c r="I6" i="5"/>
  <c r="J6" i="5"/>
  <c r="T6" i="5"/>
  <c r="U6" i="5"/>
  <c r="V6" i="5"/>
  <c r="W6" i="5"/>
  <c r="X6" i="5"/>
  <c r="Y6" i="5"/>
  <c r="G7" i="5"/>
  <c r="N7" i="5"/>
  <c r="Q7" i="5"/>
  <c r="Q11" i="5" s="1"/>
  <c r="R7" i="5"/>
  <c r="S7" i="5"/>
  <c r="T7" i="5"/>
  <c r="W7" i="5"/>
  <c r="X7" i="5"/>
  <c r="Y7" i="5"/>
  <c r="G8" i="5"/>
  <c r="H8" i="5"/>
  <c r="I8" i="5"/>
  <c r="J8" i="5"/>
  <c r="N8" i="5"/>
  <c r="Q8" i="5"/>
  <c r="T8" i="5"/>
  <c r="V8" i="5"/>
  <c r="X8" i="5"/>
  <c r="Y8" i="5"/>
  <c r="Q9" i="5"/>
  <c r="R9" i="5"/>
  <c r="V9" i="5"/>
  <c r="W9" i="5"/>
  <c r="X9" i="5"/>
  <c r="Y9" i="5"/>
  <c r="S10" i="5"/>
  <c r="U10" i="5"/>
  <c r="V10" i="5"/>
  <c r="W10" i="5"/>
  <c r="X10" i="5"/>
  <c r="Z10" i="5"/>
  <c r="J11" i="5"/>
  <c r="K11" i="5"/>
  <c r="L11" i="5"/>
  <c r="M11" i="5"/>
  <c r="O11" i="5"/>
  <c r="P11" i="5"/>
  <c r="R11" i="5"/>
  <c r="W11" i="5"/>
  <c r="Y15" i="5"/>
  <c r="Y22" i="5" s="1"/>
  <c r="Z15" i="5"/>
  <c r="AB15" i="5"/>
  <c r="AB22" i="5" s="1"/>
  <c r="X16" i="5"/>
  <c r="Y16" i="5"/>
  <c r="Z16" i="5"/>
  <c r="Z22" i="5" s="1"/>
  <c r="AA16" i="5"/>
  <c r="AB16" i="5"/>
  <c r="X20" i="5"/>
  <c r="Y20" i="5"/>
  <c r="Z20" i="5"/>
  <c r="AA20" i="5"/>
  <c r="AA22" i="5" s="1"/>
  <c r="AB20" i="5"/>
  <c r="X22" i="5"/>
  <c r="D175" i="5"/>
  <c r="D176" i="5"/>
  <c r="D177" i="5"/>
  <c r="C178" i="5"/>
  <c r="D178" i="5"/>
  <c r="D179" i="5"/>
  <c r="E179" i="5"/>
  <c r="C180" i="5"/>
  <c r="D180" i="5"/>
  <c r="D182" i="5"/>
  <c r="D184" i="5"/>
  <c r="H2" i="7"/>
  <c r="J2" i="7"/>
  <c r="R3" i="7"/>
  <c r="T3" i="7"/>
  <c r="G4" i="7"/>
  <c r="H4" i="7"/>
  <c r="I4" i="7"/>
  <c r="J4" i="7"/>
  <c r="N4" i="7"/>
  <c r="Q4" i="7"/>
  <c r="R4" i="7"/>
  <c r="S4" i="7"/>
  <c r="W4" i="7"/>
  <c r="W11" i="7" s="1"/>
  <c r="X4" i="7"/>
  <c r="Y4" i="7"/>
  <c r="AA4" i="7"/>
  <c r="G5" i="7"/>
  <c r="H5" i="7"/>
  <c r="I5" i="7"/>
  <c r="J5" i="7"/>
  <c r="N5" i="7"/>
  <c r="Q5" i="7"/>
  <c r="Q11" i="7" s="1"/>
  <c r="R5" i="7"/>
  <c r="S5" i="7"/>
  <c r="T5" i="7"/>
  <c r="U5" i="7"/>
  <c r="V5" i="7"/>
  <c r="W5" i="7"/>
  <c r="X5" i="7"/>
  <c r="Y5" i="7"/>
  <c r="G6" i="7"/>
  <c r="H6" i="7"/>
  <c r="I6" i="7"/>
  <c r="J6" i="7"/>
  <c r="T6" i="7"/>
  <c r="U6" i="7"/>
  <c r="V6" i="7"/>
  <c r="V11" i="7" s="1"/>
  <c r="W6" i="7"/>
  <c r="X6" i="7"/>
  <c r="Y6" i="7"/>
  <c r="G7" i="7"/>
  <c r="N7" i="7"/>
  <c r="Q7" i="7"/>
  <c r="R7" i="7"/>
  <c r="R11" i="7" s="1"/>
  <c r="S7" i="7"/>
  <c r="T7" i="7"/>
  <c r="W7" i="7"/>
  <c r="X7" i="7"/>
  <c r="Y7" i="7"/>
  <c r="G8" i="7"/>
  <c r="H8" i="7"/>
  <c r="I8" i="7"/>
  <c r="J8" i="7"/>
  <c r="N8" i="7"/>
  <c r="Q8" i="7"/>
  <c r="T8" i="7"/>
  <c r="V8" i="7"/>
  <c r="X8" i="7"/>
  <c r="Y8" i="7"/>
  <c r="Q9" i="7"/>
  <c r="R9" i="7"/>
  <c r="V9" i="7"/>
  <c r="W9" i="7"/>
  <c r="X9" i="7"/>
  <c r="Y9" i="7"/>
  <c r="S10" i="7"/>
  <c r="U10" i="7"/>
  <c r="V10" i="7"/>
  <c r="W10" i="7"/>
  <c r="X10" i="7"/>
  <c r="X11" i="7" s="1"/>
  <c r="Z10" i="7"/>
  <c r="K11" i="7"/>
  <c r="L11" i="7"/>
  <c r="M11" i="7"/>
  <c r="N11" i="7"/>
  <c r="O11" i="7"/>
  <c r="P11" i="7"/>
  <c r="S11" i="7"/>
  <c r="Y15" i="7"/>
  <c r="Y22" i="7" s="1"/>
  <c r="Z15" i="7"/>
  <c r="AB15" i="7"/>
  <c r="AC15" i="7"/>
  <c r="X16" i="7"/>
  <c r="Y16" i="7"/>
  <c r="Z16" i="7"/>
  <c r="AA16" i="7"/>
  <c r="AB16" i="7"/>
  <c r="AC16" i="7"/>
  <c r="X20" i="7"/>
  <c r="Y20" i="7"/>
  <c r="Z20" i="7"/>
  <c r="AA20" i="7"/>
  <c r="AA22" i="7" s="1"/>
  <c r="AB20" i="7"/>
  <c r="AC20" i="7"/>
  <c r="X22" i="7"/>
  <c r="Z22" i="7"/>
  <c r="AC22" i="7"/>
  <c r="D175" i="7"/>
  <c r="D184" i="7" s="1"/>
  <c r="D176" i="7"/>
  <c r="D177" i="7"/>
  <c r="C178" i="7"/>
  <c r="D178" i="7"/>
  <c r="E178" i="7"/>
  <c r="D179" i="7"/>
  <c r="C180" i="7"/>
  <c r="D180" i="7"/>
  <c r="E180" i="7"/>
  <c r="E181" i="7"/>
  <c r="C182" i="7"/>
  <c r="D182" i="7"/>
  <c r="H2" i="9"/>
  <c r="J2" i="9"/>
  <c r="R3" i="9"/>
  <c r="T3" i="9"/>
  <c r="G4" i="9"/>
  <c r="H4" i="9"/>
  <c r="I4" i="9"/>
  <c r="J4" i="9"/>
  <c r="N4" i="9"/>
  <c r="Q4" i="9"/>
  <c r="Q11" i="9" s="1"/>
  <c r="R4" i="9"/>
  <c r="S4" i="9"/>
  <c r="W4" i="9"/>
  <c r="X4" i="9"/>
  <c r="Y4" i="9"/>
  <c r="Y11" i="9" s="1"/>
  <c r="G5" i="9"/>
  <c r="H5" i="9"/>
  <c r="I5" i="9"/>
  <c r="J5" i="9"/>
  <c r="N5" i="9"/>
  <c r="Q5" i="9"/>
  <c r="R5" i="9"/>
  <c r="S5" i="9"/>
  <c r="T5" i="9"/>
  <c r="T11" i="9" s="1"/>
  <c r="U5" i="9"/>
  <c r="V5" i="9"/>
  <c r="W5" i="9"/>
  <c r="X5" i="9"/>
  <c r="Y5" i="9"/>
  <c r="G6" i="9"/>
  <c r="H6" i="9"/>
  <c r="I6" i="9"/>
  <c r="J6" i="9"/>
  <c r="T6" i="9"/>
  <c r="U6" i="9"/>
  <c r="V6" i="9"/>
  <c r="W6" i="9"/>
  <c r="X6" i="9"/>
  <c r="Y6" i="9"/>
  <c r="G7" i="9"/>
  <c r="N7" i="9"/>
  <c r="Q7" i="9"/>
  <c r="R7" i="9"/>
  <c r="S7" i="9"/>
  <c r="T7" i="9"/>
  <c r="W7" i="9"/>
  <c r="X7" i="9"/>
  <c r="Y7" i="9"/>
  <c r="AA7" i="9"/>
  <c r="G8" i="9"/>
  <c r="H8" i="9"/>
  <c r="I8" i="9"/>
  <c r="J8" i="9"/>
  <c r="N8" i="9"/>
  <c r="Q8" i="9"/>
  <c r="T8" i="9"/>
  <c r="V8" i="9"/>
  <c r="X8" i="9"/>
  <c r="Y8" i="9"/>
  <c r="Q9" i="9"/>
  <c r="R9" i="9"/>
  <c r="R11" i="9" s="1"/>
  <c r="V9" i="9"/>
  <c r="W9" i="9"/>
  <c r="X9" i="9"/>
  <c r="Y9" i="9"/>
  <c r="S10" i="9"/>
  <c r="U10" i="9"/>
  <c r="V10" i="9"/>
  <c r="W10" i="9"/>
  <c r="X10" i="9"/>
  <c r="X11" i="9" s="1"/>
  <c r="Z10" i="9"/>
  <c r="J11" i="9"/>
  <c r="K11" i="9"/>
  <c r="L11" i="9"/>
  <c r="M11" i="9"/>
  <c r="N11" i="9"/>
  <c r="O11" i="9"/>
  <c r="P11" i="9"/>
  <c r="S11" i="9"/>
  <c r="U11" i="9"/>
  <c r="V11" i="9"/>
  <c r="Y15" i="9"/>
  <c r="Z15" i="9"/>
  <c r="Z22" i="9" s="1"/>
  <c r="AB15" i="9"/>
  <c r="AC15" i="9"/>
  <c r="AC22" i="9" s="1"/>
  <c r="X16" i="9"/>
  <c r="X22" i="9" s="1"/>
  <c r="Y16" i="9"/>
  <c r="Z16" i="9"/>
  <c r="AA16" i="9"/>
  <c r="AB16" i="9"/>
  <c r="AC16" i="9"/>
  <c r="X20" i="9"/>
  <c r="Y20" i="9"/>
  <c r="Y22" i="9" s="1"/>
  <c r="Z20" i="9"/>
  <c r="AA20" i="9"/>
  <c r="AB20" i="9"/>
  <c r="AB22" i="9" s="1"/>
  <c r="AC20" i="9"/>
  <c r="AA22" i="9"/>
  <c r="AD22" i="9"/>
  <c r="C188" i="9"/>
  <c r="D188" i="9"/>
  <c r="D197" i="9" s="1"/>
  <c r="D189" i="9"/>
  <c r="D190" i="9"/>
  <c r="C191" i="9"/>
  <c r="D191" i="9"/>
  <c r="E191" i="9" s="1"/>
  <c r="C192" i="9"/>
  <c r="D192" i="9"/>
  <c r="D193" i="9"/>
  <c r="C194" i="9"/>
  <c r="E194" i="9"/>
  <c r="C195" i="9"/>
  <c r="D195" i="9"/>
  <c r="E195" i="9"/>
  <c r="C196" i="9"/>
  <c r="C197" i="9"/>
  <c r="B194" i="9" s="1"/>
  <c r="H2" i="11"/>
  <c r="J2" i="11"/>
  <c r="AE2" i="11"/>
  <c r="R3" i="11"/>
  <c r="T3" i="11"/>
  <c r="AE3" i="11"/>
  <c r="G4" i="11"/>
  <c r="H4" i="11"/>
  <c r="I4" i="11"/>
  <c r="J4" i="11"/>
  <c r="N4" i="11"/>
  <c r="N11" i="11" s="1"/>
  <c r="Q4" i="11"/>
  <c r="R4" i="11"/>
  <c r="S4" i="11"/>
  <c r="W4" i="11"/>
  <c r="X4" i="11"/>
  <c r="Y4" i="11"/>
  <c r="Y11" i="11" s="1"/>
  <c r="Z4" i="11"/>
  <c r="AA4" i="11"/>
  <c r="AC4" i="11"/>
  <c r="G5" i="11"/>
  <c r="H5" i="11"/>
  <c r="I5" i="11"/>
  <c r="J5" i="11"/>
  <c r="N5" i="11"/>
  <c r="Q5" i="11"/>
  <c r="Q11" i="11" s="1"/>
  <c r="R5" i="11"/>
  <c r="S5" i="11"/>
  <c r="T5" i="11"/>
  <c r="T11" i="11" s="1"/>
  <c r="U5" i="11"/>
  <c r="V5" i="11"/>
  <c r="W5" i="11"/>
  <c r="W11" i="11" s="1"/>
  <c r="X5" i="11"/>
  <c r="Y5" i="11"/>
  <c r="AA5" i="11"/>
  <c r="AC5" i="11"/>
  <c r="AE5" i="11"/>
  <c r="G6" i="11"/>
  <c r="H6" i="11"/>
  <c r="I6" i="11"/>
  <c r="J6" i="11"/>
  <c r="J11" i="11" s="1"/>
  <c r="T6" i="11"/>
  <c r="U6" i="11"/>
  <c r="U11" i="11" s="1"/>
  <c r="V6" i="11"/>
  <c r="W6" i="11"/>
  <c r="X6" i="11"/>
  <c r="Y6" i="11"/>
  <c r="AC6" i="11"/>
  <c r="G7" i="11"/>
  <c r="N7" i="11"/>
  <c r="Q7" i="11"/>
  <c r="R7" i="11"/>
  <c r="S7" i="11"/>
  <c r="T7" i="11"/>
  <c r="W7" i="11"/>
  <c r="X7" i="11"/>
  <c r="Y7" i="11"/>
  <c r="AB7" i="11"/>
  <c r="G8" i="11"/>
  <c r="H8" i="11"/>
  <c r="I8" i="11"/>
  <c r="J8" i="11"/>
  <c r="N8" i="11"/>
  <c r="Q8" i="11"/>
  <c r="T8" i="11"/>
  <c r="V8" i="11"/>
  <c r="X8" i="11"/>
  <c r="Y8" i="11"/>
  <c r="Z8" i="11"/>
  <c r="AA8" i="11"/>
  <c r="Q9" i="11"/>
  <c r="R9" i="11"/>
  <c r="V9" i="11"/>
  <c r="V11" i="11" s="1"/>
  <c r="W9" i="11"/>
  <c r="X9" i="11"/>
  <c r="Y9" i="11"/>
  <c r="AE9" i="11"/>
  <c r="S10" i="11"/>
  <c r="U10" i="11"/>
  <c r="V10" i="11"/>
  <c r="W10" i="11"/>
  <c r="X10" i="11"/>
  <c r="Z10" i="11"/>
  <c r="AB10" i="11"/>
  <c r="K11" i="11"/>
  <c r="L11" i="11"/>
  <c r="M11" i="11"/>
  <c r="O11" i="11"/>
  <c r="P11" i="11"/>
  <c r="R11" i="11"/>
  <c r="S11" i="11"/>
  <c r="X11" i="11"/>
  <c r="Y15" i="11"/>
  <c r="Y22" i="11" s="1"/>
  <c r="Z15" i="11"/>
  <c r="AB15" i="11"/>
  <c r="AC15" i="11"/>
  <c r="AC22" i="11" s="1"/>
  <c r="AE15" i="11"/>
  <c r="AE22" i="11" s="1"/>
  <c r="X16" i="11"/>
  <c r="X22" i="11" s="1"/>
  <c r="Y16" i="11"/>
  <c r="Z16" i="11"/>
  <c r="AA16" i="11"/>
  <c r="AA22" i="11" s="1"/>
  <c r="AB16" i="11"/>
  <c r="AC16" i="11"/>
  <c r="AE16" i="11"/>
  <c r="X20" i="11"/>
  <c r="Y20" i="11"/>
  <c r="Z20" i="11"/>
  <c r="Z22" i="11" s="1"/>
  <c r="AA20" i="11"/>
  <c r="AB20" i="11"/>
  <c r="AB22" i="11" s="1"/>
  <c r="AC20" i="11"/>
  <c r="AD22" i="11"/>
  <c r="D188" i="11"/>
  <c r="C189" i="11"/>
  <c r="E189" i="11" s="1"/>
  <c r="D189" i="11"/>
  <c r="D197" i="11" s="1"/>
  <c r="C190" i="11"/>
  <c r="D190" i="11"/>
  <c r="E190" i="11"/>
  <c r="C191" i="11"/>
  <c r="E191" i="11" s="1"/>
  <c r="D191" i="11"/>
  <c r="C192" i="11"/>
  <c r="D192" i="11"/>
  <c r="E192" i="11"/>
  <c r="D193" i="11"/>
  <c r="C194" i="11"/>
  <c r="E194" i="11"/>
  <c r="C195" i="11"/>
  <c r="D195" i="11"/>
  <c r="E195" i="11"/>
  <c r="C196" i="11"/>
  <c r="K12" i="2"/>
  <c r="K13" i="2"/>
  <c r="K5" i="2" s="1"/>
  <c r="K16" i="2"/>
  <c r="Z8" i="5" s="1"/>
  <c r="K17" i="2"/>
  <c r="Z9" i="9" s="1"/>
  <c r="I25" i="2"/>
  <c r="C167" i="1" s="1"/>
  <c r="I26" i="2"/>
  <c r="I27" i="2"/>
  <c r="C169" i="1" s="1"/>
  <c r="I28" i="2"/>
  <c r="C170" i="1" s="1"/>
  <c r="I30" i="2"/>
  <c r="C172" i="1" s="1"/>
  <c r="I31" i="2"/>
  <c r="C173" i="1" s="1"/>
  <c r="K12" i="4"/>
  <c r="AA4" i="5" s="1"/>
  <c r="K13" i="4"/>
  <c r="K14" i="4"/>
  <c r="AA6" i="9" s="1"/>
  <c r="K15" i="4"/>
  <c r="AA7" i="11" s="1"/>
  <c r="K16" i="4"/>
  <c r="K17" i="4"/>
  <c r="K18" i="4"/>
  <c r="AA10" i="7" s="1"/>
  <c r="I24" i="4"/>
  <c r="C166" i="3" s="1"/>
  <c r="I25" i="4"/>
  <c r="C167" i="3" s="1"/>
  <c r="E167" i="3" s="1"/>
  <c r="I26" i="4"/>
  <c r="I27" i="4"/>
  <c r="C169" i="3" s="1"/>
  <c r="E169" i="3" s="1"/>
  <c r="I28" i="4"/>
  <c r="C170" i="3" s="1"/>
  <c r="I30" i="4"/>
  <c r="C172" i="3" s="1"/>
  <c r="I33" i="4"/>
  <c r="K12" i="6"/>
  <c r="AB4" i="9" s="1"/>
  <c r="K13" i="6"/>
  <c r="AB5" i="7" s="1"/>
  <c r="K15" i="6"/>
  <c r="AB7" i="5" s="1"/>
  <c r="K17" i="6"/>
  <c r="AB9" i="11" s="1"/>
  <c r="K18" i="6"/>
  <c r="I24" i="6"/>
  <c r="C175" i="5" s="1"/>
  <c r="I25" i="6"/>
  <c r="C176" i="5" s="1"/>
  <c r="I26" i="6"/>
  <c r="C177" i="5" s="1"/>
  <c r="E177" i="5" s="1"/>
  <c r="I28" i="6"/>
  <c r="C179" i="5" s="1"/>
  <c r="I30" i="6"/>
  <c r="C181" i="5" s="1"/>
  <c r="E181" i="5" s="1"/>
  <c r="I31" i="6"/>
  <c r="C182" i="5" s="1"/>
  <c r="E182" i="5" s="1"/>
  <c r="I32" i="6"/>
  <c r="C183" i="5" s="1"/>
  <c r="K10" i="8"/>
  <c r="K5" i="8" s="1"/>
  <c r="K12" i="8"/>
  <c r="K13" i="8"/>
  <c r="AC5" i="15" s="1"/>
  <c r="K14" i="8"/>
  <c r="AC6" i="7" s="1"/>
  <c r="K15" i="8"/>
  <c r="I24" i="8"/>
  <c r="C175" i="7" s="1"/>
  <c r="I25" i="8"/>
  <c r="C176" i="7" s="1"/>
  <c r="I26" i="8"/>
  <c r="C177" i="7" s="1"/>
  <c r="I28" i="8"/>
  <c r="C179" i="7" s="1"/>
  <c r="I30" i="8"/>
  <c r="C181" i="7" s="1"/>
  <c r="I32" i="8"/>
  <c r="C183" i="7" s="1"/>
  <c r="K10" i="10"/>
  <c r="AD2" i="17" s="1"/>
  <c r="K12" i="10"/>
  <c r="K13" i="10"/>
  <c r="K17" i="10"/>
  <c r="AD9" i="9" s="1"/>
  <c r="K18" i="10"/>
  <c r="AD10" i="15" s="1"/>
  <c r="I25" i="10"/>
  <c r="C189" i="9" s="1"/>
  <c r="B189" i="9" s="1"/>
  <c r="I26" i="10"/>
  <c r="C190" i="9" s="1"/>
  <c r="B190" i="9" s="1"/>
  <c r="I29" i="10"/>
  <c r="C193" i="9" s="1"/>
  <c r="E193" i="9" s="1"/>
  <c r="I33" i="10"/>
  <c r="K5" i="12"/>
  <c r="K12" i="12"/>
  <c r="I24" i="12"/>
  <c r="I33" i="12" s="1"/>
  <c r="I28" i="12"/>
  <c r="I29" i="12"/>
  <c r="C193" i="11" s="1"/>
  <c r="K10" i="14"/>
  <c r="K5" i="14" s="1"/>
  <c r="K12" i="14"/>
  <c r="K13" i="14"/>
  <c r="K15" i="14"/>
  <c r="K17" i="14"/>
  <c r="AF9" i="15" s="1"/>
  <c r="K18" i="14"/>
  <c r="AF10" i="17" s="1"/>
  <c r="I24" i="14"/>
  <c r="C188" i="13" s="1"/>
  <c r="E188" i="13" s="1"/>
  <c r="I25" i="14"/>
  <c r="C189" i="13" s="1"/>
  <c r="I26" i="14"/>
  <c r="C190" i="13" s="1"/>
  <c r="I28" i="14"/>
  <c r="C192" i="13" s="1"/>
  <c r="I29" i="14"/>
  <c r="C193" i="13" s="1"/>
  <c r="I31" i="14"/>
  <c r="C195" i="13" s="1"/>
  <c r="K10" i="16"/>
  <c r="K5" i="16" s="1"/>
  <c r="K12" i="16"/>
  <c r="AG4" i="15" s="1"/>
  <c r="K13" i="16"/>
  <c r="K14" i="16"/>
  <c r="AG6" i="15" s="1"/>
  <c r="K16" i="16"/>
  <c r="AG8" i="15" s="1"/>
  <c r="K18" i="16"/>
  <c r="I25" i="16"/>
  <c r="C190" i="15" s="1"/>
  <c r="I26" i="16"/>
  <c r="C191" i="15" s="1"/>
  <c r="E191" i="15" s="1"/>
  <c r="I27" i="16"/>
  <c r="C192" i="15" s="1"/>
  <c r="I28" i="16"/>
  <c r="C193" i="15" s="1"/>
  <c r="I30" i="16"/>
  <c r="C195" i="15" s="1"/>
  <c r="E195" i="15" s="1"/>
  <c r="I31" i="16"/>
  <c r="C196" i="15" s="1"/>
  <c r="I32" i="16"/>
  <c r="C197" i="15" s="1"/>
  <c r="I33" i="16"/>
  <c r="K12" i="18"/>
  <c r="AH4" i="17" s="1"/>
  <c r="K13" i="18"/>
  <c r="AH5" i="17" s="1"/>
  <c r="AH11" i="17" s="1"/>
  <c r="K14" i="18"/>
  <c r="AH6" i="17" s="1"/>
  <c r="K16" i="18"/>
  <c r="AH8" i="17" s="1"/>
  <c r="K17" i="18"/>
  <c r="AH9" i="17" s="1"/>
  <c r="I24" i="18"/>
  <c r="C189" i="17" s="1"/>
  <c r="I25" i="18"/>
  <c r="C190" i="17" s="1"/>
  <c r="I26" i="18"/>
  <c r="C191" i="17" s="1"/>
  <c r="I27" i="18"/>
  <c r="C192" i="17" s="1"/>
  <c r="I29" i="18"/>
  <c r="C194" i="17" s="1"/>
  <c r="I30" i="18"/>
  <c r="C195" i="17" s="1"/>
  <c r="I32" i="18"/>
  <c r="C197" i="17" s="1"/>
  <c r="E195" i="13" l="1"/>
  <c r="B192" i="17"/>
  <c r="C198" i="15"/>
  <c r="E193" i="13"/>
  <c r="E170" i="1"/>
  <c r="C198" i="17"/>
  <c r="B197" i="15"/>
  <c r="E170" i="3"/>
  <c r="E193" i="11"/>
  <c r="B196" i="15"/>
  <c r="E196" i="15"/>
  <c r="B183" i="5"/>
  <c r="E176" i="5"/>
  <c r="E189" i="13"/>
  <c r="C197" i="13"/>
  <c r="B190" i="13" s="1"/>
  <c r="B197" i="17"/>
  <c r="B176" i="7"/>
  <c r="E195" i="17"/>
  <c r="B195" i="17"/>
  <c r="E192" i="15"/>
  <c r="B192" i="15"/>
  <c r="E166" i="3"/>
  <c r="C175" i="3"/>
  <c r="B166" i="3"/>
  <c r="E173" i="1"/>
  <c r="B179" i="7"/>
  <c r="E179" i="7"/>
  <c r="AB9" i="17"/>
  <c r="AB9" i="13"/>
  <c r="AF5" i="17"/>
  <c r="AF5" i="13"/>
  <c r="AE4" i="13"/>
  <c r="AE11" i="13" s="1"/>
  <c r="AE4" i="17"/>
  <c r="AE4" i="15"/>
  <c r="AE11" i="15" s="1"/>
  <c r="AD5" i="15"/>
  <c r="AD5" i="17"/>
  <c r="E177" i="7"/>
  <c r="C184" i="5"/>
  <c r="B176" i="5" s="1"/>
  <c r="B172" i="3"/>
  <c r="AA8" i="5"/>
  <c r="AA8" i="9"/>
  <c r="AA8" i="17"/>
  <c r="AA8" i="15"/>
  <c r="AA8" i="13"/>
  <c r="Z4" i="13"/>
  <c r="Z4" i="17"/>
  <c r="Z4" i="5"/>
  <c r="Z4" i="7"/>
  <c r="Z4" i="9"/>
  <c r="Z4" i="1"/>
  <c r="Z4" i="15"/>
  <c r="AA10" i="11"/>
  <c r="AD9" i="11"/>
  <c r="AB5" i="11"/>
  <c r="AE4" i="11"/>
  <c r="AE11" i="11" s="1"/>
  <c r="E188" i="9"/>
  <c r="E182" i="7"/>
  <c r="AB22" i="7"/>
  <c r="U11" i="7"/>
  <c r="J11" i="7"/>
  <c r="B180" i="5"/>
  <c r="E180" i="5"/>
  <c r="B177" i="5"/>
  <c r="V11" i="5"/>
  <c r="B190" i="15"/>
  <c r="AD9" i="15"/>
  <c r="Z9" i="17"/>
  <c r="E190" i="13"/>
  <c r="AA22" i="13"/>
  <c r="Z9" i="13"/>
  <c r="B169" i="3"/>
  <c r="AA8" i="3"/>
  <c r="W11" i="3"/>
  <c r="AG10" i="15"/>
  <c r="AG10" i="17"/>
  <c r="AC2" i="17"/>
  <c r="AC2" i="13"/>
  <c r="AC2" i="15"/>
  <c r="AC2" i="7"/>
  <c r="AC2" i="9"/>
  <c r="AA9" i="5"/>
  <c r="AA9" i="9"/>
  <c r="AA9" i="13"/>
  <c r="AA9" i="17"/>
  <c r="I33" i="18"/>
  <c r="E192" i="13"/>
  <c r="B192" i="13"/>
  <c r="AF4" i="13"/>
  <c r="AF4" i="17"/>
  <c r="AD4" i="9"/>
  <c r="AD4" i="11"/>
  <c r="I33" i="6"/>
  <c r="AB10" i="17"/>
  <c r="AB10" i="5"/>
  <c r="AB10" i="7"/>
  <c r="AB10" i="15"/>
  <c r="AA7" i="3"/>
  <c r="AA7" i="5"/>
  <c r="AA7" i="7"/>
  <c r="B196" i="9"/>
  <c r="B191" i="9"/>
  <c r="B188" i="9"/>
  <c r="D198" i="15"/>
  <c r="AA9" i="15"/>
  <c r="E192" i="17"/>
  <c r="AD4" i="13"/>
  <c r="AF2" i="13"/>
  <c r="AA9" i="3"/>
  <c r="E172" i="1"/>
  <c r="B190" i="17"/>
  <c r="AF7" i="17"/>
  <c r="AF7" i="15"/>
  <c r="Z5" i="13"/>
  <c r="Z5" i="9"/>
  <c r="Z5" i="11"/>
  <c r="Z5" i="1"/>
  <c r="Z5" i="7"/>
  <c r="W11" i="9"/>
  <c r="AB9" i="5"/>
  <c r="AB9" i="9"/>
  <c r="AB9" i="15"/>
  <c r="AB9" i="7"/>
  <c r="K5" i="10"/>
  <c r="AC7" i="7"/>
  <c r="AC7" i="13"/>
  <c r="AB7" i="17"/>
  <c r="AB7" i="15"/>
  <c r="AB7" i="9"/>
  <c r="AB7" i="13"/>
  <c r="AA5" i="13"/>
  <c r="AA5" i="9"/>
  <c r="AA5" i="3"/>
  <c r="AA5" i="17"/>
  <c r="AA5" i="15"/>
  <c r="AA5" i="5"/>
  <c r="AA11" i="5" s="1"/>
  <c r="AA5" i="7"/>
  <c r="AA11" i="7" s="1"/>
  <c r="Z9" i="11"/>
  <c r="AD2" i="11"/>
  <c r="Z8" i="9"/>
  <c r="AA8" i="7"/>
  <c r="Y11" i="7"/>
  <c r="E175" i="5"/>
  <c r="AC7" i="15"/>
  <c r="AF4" i="15"/>
  <c r="AA7" i="17"/>
  <c r="Z5" i="17"/>
  <c r="AD4" i="17"/>
  <c r="N11" i="17"/>
  <c r="AG2" i="17"/>
  <c r="X22" i="13"/>
  <c r="AA7" i="13"/>
  <c r="Y11" i="13"/>
  <c r="AD2" i="13"/>
  <c r="D175" i="3"/>
  <c r="Y11" i="3"/>
  <c r="T11" i="1"/>
  <c r="AD9" i="13"/>
  <c r="AD9" i="17"/>
  <c r="AF2" i="17"/>
  <c r="AF11" i="17" s="1"/>
  <c r="AF2" i="15"/>
  <c r="E175" i="7"/>
  <c r="E169" i="1"/>
  <c r="AA9" i="11"/>
  <c r="AA11" i="11" s="1"/>
  <c r="B193" i="9"/>
  <c r="AF7" i="13"/>
  <c r="E168" i="3"/>
  <c r="B168" i="3"/>
  <c r="E193" i="15"/>
  <c r="I33" i="8"/>
  <c r="AC6" i="9"/>
  <c r="AC6" i="17"/>
  <c r="AB5" i="15"/>
  <c r="AB5" i="5"/>
  <c r="AA4" i="3"/>
  <c r="AA4" i="9"/>
  <c r="E167" i="1"/>
  <c r="C175" i="1"/>
  <c r="B167" i="1"/>
  <c r="C188" i="11"/>
  <c r="AC2" i="11"/>
  <c r="AC11" i="11" s="1"/>
  <c r="B195" i="9"/>
  <c r="E192" i="9"/>
  <c r="E189" i="9"/>
  <c r="AB10" i="9"/>
  <c r="AD5" i="9"/>
  <c r="E176" i="7"/>
  <c r="AA9" i="7"/>
  <c r="Z5" i="5"/>
  <c r="Y11" i="5"/>
  <c r="AA7" i="15"/>
  <c r="Z5" i="15"/>
  <c r="AD4" i="15"/>
  <c r="N11" i="15"/>
  <c r="AG2" i="15"/>
  <c r="AG11" i="15" s="1"/>
  <c r="AB22" i="17"/>
  <c r="AA4" i="17"/>
  <c r="AE11" i="17"/>
  <c r="B167" i="3"/>
  <c r="T11" i="3"/>
  <c r="W11" i="1"/>
  <c r="J11" i="1"/>
  <c r="AG5" i="17"/>
  <c r="AG5" i="15"/>
  <c r="K5" i="4"/>
  <c r="B192" i="9"/>
  <c r="AB5" i="9"/>
  <c r="AB11" i="9" s="1"/>
  <c r="C184" i="7"/>
  <c r="B183" i="7" s="1"/>
  <c r="B182" i="5"/>
  <c r="B178" i="5"/>
  <c r="E178" i="5"/>
  <c r="B175" i="5"/>
  <c r="AA4" i="15"/>
  <c r="AA11" i="15" s="1"/>
  <c r="AF9" i="17"/>
  <c r="AG6" i="17"/>
  <c r="Y11" i="17"/>
  <c r="AF9" i="13"/>
  <c r="AC6" i="13"/>
  <c r="Z4" i="3"/>
  <c r="B195" i="15"/>
  <c r="AD11" i="17"/>
  <c r="AA6" i="13"/>
  <c r="AA11" i="13" s="1"/>
  <c r="AA6" i="5"/>
  <c r="AA6" i="7"/>
  <c r="AA6" i="11"/>
  <c r="AA6" i="17"/>
  <c r="AA6" i="3"/>
  <c r="AA6" i="15"/>
  <c r="AD2" i="9"/>
  <c r="E190" i="9"/>
  <c r="AF10" i="15"/>
  <c r="AF10" i="13"/>
  <c r="AC5" i="7"/>
  <c r="AC5" i="13"/>
  <c r="AC5" i="9"/>
  <c r="AC5" i="17"/>
  <c r="AB4" i="15"/>
  <c r="AB4" i="11"/>
  <c r="AB4" i="13"/>
  <c r="AB4" i="17"/>
  <c r="AB4" i="5"/>
  <c r="AB4" i="7"/>
  <c r="Z9" i="15"/>
  <c r="Z9" i="3"/>
  <c r="Z9" i="7"/>
  <c r="B191" i="17"/>
  <c r="E191" i="17"/>
  <c r="K5" i="18"/>
  <c r="I33" i="14"/>
  <c r="AD10" i="13"/>
  <c r="AD10" i="17"/>
  <c r="AD10" i="9"/>
  <c r="B181" i="7"/>
  <c r="AC4" i="9"/>
  <c r="AC4" i="15"/>
  <c r="AC4" i="13"/>
  <c r="AC4" i="17"/>
  <c r="AC4" i="7"/>
  <c r="K5" i="6"/>
  <c r="AA10" i="5"/>
  <c r="AA10" i="9"/>
  <c r="AA10" i="3"/>
  <c r="AA10" i="15"/>
  <c r="AA10" i="13"/>
  <c r="I33" i="2"/>
  <c r="Z8" i="17"/>
  <c r="Z8" i="15"/>
  <c r="Z8" i="1"/>
  <c r="Z8" i="3"/>
  <c r="Z8" i="7"/>
  <c r="AD10" i="11"/>
  <c r="AC7" i="11"/>
  <c r="AD5" i="11"/>
  <c r="AC7" i="9"/>
  <c r="AB7" i="7"/>
  <c r="T11" i="7"/>
  <c r="B181" i="5"/>
  <c r="Z9" i="5"/>
  <c r="X11" i="5"/>
  <c r="B191" i="15"/>
  <c r="AC6" i="15"/>
  <c r="AD2" i="15"/>
  <c r="AD11" i="15" s="1"/>
  <c r="D198" i="17"/>
  <c r="AA10" i="17"/>
  <c r="W11" i="17"/>
  <c r="AC22" i="13"/>
  <c r="AB10" i="13"/>
  <c r="V11" i="13"/>
  <c r="S11" i="13"/>
  <c r="Z5" i="3"/>
  <c r="Z9" i="1"/>
  <c r="AC11" i="7" l="1"/>
  <c r="Z11" i="7"/>
  <c r="B193" i="13"/>
  <c r="E188" i="11"/>
  <c r="C197" i="11"/>
  <c r="B197" i="9"/>
  <c r="AC11" i="15"/>
  <c r="Z11" i="5"/>
  <c r="B189" i="15"/>
  <c r="B194" i="15"/>
  <c r="B193" i="15"/>
  <c r="AC11" i="13"/>
  <c r="AB11" i="5"/>
  <c r="B171" i="1"/>
  <c r="B166" i="1"/>
  <c r="B174" i="1"/>
  <c r="B169" i="1"/>
  <c r="AC11" i="17"/>
  <c r="Z11" i="13"/>
  <c r="B193" i="17"/>
  <c r="B196" i="17"/>
  <c r="B189" i="17"/>
  <c r="B198" i="17" s="1"/>
  <c r="AG11" i="17"/>
  <c r="B191" i="13"/>
  <c r="B194" i="13"/>
  <c r="B196" i="13"/>
  <c r="B188" i="13"/>
  <c r="AB11" i="17"/>
  <c r="Z11" i="11"/>
  <c r="AF11" i="13"/>
  <c r="B172" i="1"/>
  <c r="B189" i="13"/>
  <c r="B179" i="5"/>
  <c r="B184" i="5" s="1"/>
  <c r="Z11" i="17"/>
  <c r="AB11" i="13"/>
  <c r="B178" i="7"/>
  <c r="B180" i="7"/>
  <c r="AA11" i="9"/>
  <c r="AD11" i="11"/>
  <c r="Z11" i="15"/>
  <c r="B177" i="7"/>
  <c r="B173" i="1"/>
  <c r="B195" i="13"/>
  <c r="AA11" i="17"/>
  <c r="Z11" i="3"/>
  <c r="AB11" i="11"/>
  <c r="AA11" i="3"/>
  <c r="B175" i="7"/>
  <c r="AD11" i="13"/>
  <c r="Z11" i="1"/>
  <c r="B170" i="1"/>
  <c r="AD11" i="9"/>
  <c r="AB11" i="7"/>
  <c r="AB11" i="15"/>
  <c r="B168" i="1"/>
  <c r="AF11" i="15"/>
  <c r="AC11" i="9"/>
  <c r="B182" i="7"/>
  <c r="Z11" i="9"/>
  <c r="B173" i="3"/>
  <c r="B175" i="3" s="1"/>
  <c r="B174" i="3"/>
  <c r="B171" i="3"/>
  <c r="B170" i="3"/>
  <c r="B194" i="17"/>
  <c r="B195" i="11" l="1"/>
  <c r="B189" i="11"/>
  <c r="B191" i="11"/>
  <c r="B194" i="11"/>
  <c r="B192" i="11"/>
  <c r="B196" i="11"/>
  <c r="B193" i="11"/>
  <c r="B190" i="11"/>
  <c r="B197" i="13"/>
  <c r="B188" i="11"/>
  <c r="B198" i="15"/>
  <c r="B184" i="7"/>
  <c r="B175" i="1"/>
  <c r="B197" i="11" l="1"/>
</calcChain>
</file>

<file path=xl/sharedStrings.xml><?xml version="1.0" encoding="utf-8"?>
<sst xmlns="http://schemas.openxmlformats.org/spreadsheetml/2006/main" count="3146" uniqueCount="595">
  <si>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</si>
  <si>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</si>
  <si>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</si>
  <si>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</si>
  <si>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</si>
  <si>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</si>
  <si>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</si>
  <si>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</si>
  <si>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</si>
  <si>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</si>
  <si>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</si>
  <si>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</si>
  <si>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</si>
  <si>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</si>
  <si>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</si>
  <si>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</si>
  <si>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</si>
  <si>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</si>
  <si>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</si>
  <si>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</si>
  <si>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</si>
  <si>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</si>
  <si>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</si>
  <si>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</si>
  <si>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</si>
  <si>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</si>
  <si>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</si>
  <si>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</si>
  <si>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</si>
  <si>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</si>
  <si>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</si>
  <si>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</si>
  <si>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</si>
  <si>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</si>
  <si>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</si>
  <si>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</si>
  <si>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</si>
  <si>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</si>
  <si>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</si>
  <si>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</si>
  <si>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</si>
  <si>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</si>
  <si>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</si>
  <si>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</si>
  <si>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</si>
  <si>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</si>
  <si>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</si>
  <si>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</si>
  <si>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</si>
  <si>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</si>
  <si>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</si>
  <si>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</si>
  <si>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</si>
  <si>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</si>
  <si>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</si>
  <si>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</si>
  <si>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</si>
  <si>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</si>
  <si>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</si>
  <si>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</si>
  <si>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</si>
  <si>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</si>
  <si>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</si>
  <si>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</si>
  <si>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</si>
  <si>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</si>
  <si>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</si>
  <si>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</si>
  <si>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</si>
  <si>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</si>
  <si>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</si>
  <si>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</si>
  <si>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</si>
  <si>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</si>
  <si>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</si>
  <si>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</si>
  <si>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</si>
  <si>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</si>
  <si>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</si>
  <si>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</si>
  <si>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</si>
  <si>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</si>
  <si>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</si>
  <si>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</si>
  <si>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</si>
  <si>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</si>
  <si>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</si>
  <si>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</si>
  <si>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</si>
  <si>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</si>
  <si>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</si>
  <si>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</si>
  <si>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</si>
  <si>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</si>
  <si>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</si>
  <si>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</si>
  <si>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</si>
  <si>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</si>
  <si>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</si>
  <si>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</si>
  <si>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</si>
  <si>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</si>
  <si>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</si>
  <si>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</si>
  <si>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</si>
  <si>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</si>
  <si>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</si>
  <si>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</si>
  <si>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</si>
  <si>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</si>
  <si>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</si>
  <si>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</si>
  <si>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</si>
  <si>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</si>
  <si>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</si>
  <si>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</si>
  <si>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</si>
  <si>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</si>
  <si>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</si>
  <si>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</si>
  <si>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</si>
  <si>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</si>
  <si>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</si>
  <si>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</si>
  <si>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</si>
  <si>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</si>
  <si>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</si>
  <si>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</si>
  <si>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</si>
  <si>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</si>
  <si>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</si>
  <si>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</si>
  <si>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</si>
  <si>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</si>
  <si>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</si>
  <si>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</si>
  <si>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</si>
  <si>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</si>
  <si>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</si>
  <si>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</si>
  <si>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</si>
  <si>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</si>
  <si>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</si>
  <si>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</si>
  <si>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</si>
  <si>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</si>
  <si>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</si>
  <si>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</si>
  <si>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</si>
  <si>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ALBERTENA-PRC</t>
  </si>
  <si>
    <t>IT/GRO</t>
  </si>
  <si>
    <t>CANADA POWER</t>
  </si>
  <si>
    <t>Book was officialized, however due to RisktRAC code requirements, the positions were not captured.  GRO working to correct naming convention to ensure position capture.  Positions flat, therefore no impact on VaR.  Credit captured positions</t>
  </si>
  <si>
    <t xml:space="preserve">Extract feed ran slow due to simultaneous extract Continental Power, which resulted in late load into RisktRAC.  </t>
  </si>
  <si>
    <t>Continental power</t>
  </si>
  <si>
    <t>MTM values on EON transmission forwards are understated by $4.65 mil.  No impact on VaR.  Files will not be reloaded.</t>
  </si>
  <si>
    <t>CAND-BC-GD-XL-BAS; PRC</t>
  </si>
  <si>
    <t xml:space="preserve">Due to an incorrect date selected for uploading data into RisktRAC, initial VaR run was delayed.  IT had to delete misdated data and  restart VaR. BA contacted to reload data using correct effective date. </t>
  </si>
  <si>
    <t>Steel-Huntco-SG-PRC</t>
  </si>
  <si>
    <t>US Steel</t>
  </si>
  <si>
    <t>Attribute mismatch prevented capture of data.  BA and GRO have attended to correct data, however due to Metacalc functionality correction not captured.  Working to address.</t>
  </si>
  <si>
    <t>EES A/R</t>
  </si>
  <si>
    <t>1 of 5 credti files not received.</t>
  </si>
  <si>
    <t xml:space="preserve">EESI-EAST-RTLG and EESI-OPTION
</t>
  </si>
  <si>
    <t>EES  Power</t>
  </si>
  <si>
    <t>Book was officialized, however due to RisktRAC code requirements, the positions were not captured.  GRO working to correct naming convention to ensure position capture.  Positions flat, therefore no impact on VaR. Credit captured data.</t>
  </si>
  <si>
    <t>Book was officialized late.</t>
  </si>
  <si>
    <t>Book received late.</t>
  </si>
  <si>
    <t>Power Benchmark</t>
  </si>
  <si>
    <t>Power West</t>
  </si>
  <si>
    <t>John Postlewaite</t>
  </si>
  <si>
    <t>LT-SW Index Option positions not being captured.  IT work to resolve.</t>
  </si>
  <si>
    <t xml:space="preserve">Spreadsheets were not uploaded.  As spreadsheets had no positions VaR not rerun.  </t>
  </si>
  <si>
    <t>EWS-RTL-EAST-NG-PRC</t>
  </si>
  <si>
    <t>EES/EWS</t>
  </si>
  <si>
    <t>EWS GAS</t>
  </si>
  <si>
    <t>Book was officialized late</t>
  </si>
  <si>
    <t>Due to slow server performance extract was slow and book loaded late.  VaR was rerun</t>
  </si>
  <si>
    <t>WEATHER-NA-PRC; WEATHER-EUROPE-PRC</t>
  </si>
  <si>
    <t>Data was not loaded to RisktRAC.  However no impact on VaR as VaR is calc'd by Quicksilver and Credit receives direct feed from Quicksilver.</t>
  </si>
  <si>
    <t>Attribute mismatch.  Region code did not match RIsktRAC.  Corrected</t>
  </si>
  <si>
    <t>FT-BRIDGE-SUBA-PRC</t>
  </si>
  <si>
    <t>US BRIDGELINE</t>
  </si>
  <si>
    <t>Jackson Logon</t>
  </si>
  <si>
    <t>Book was officialized  twice, which caused non capture of positions.</t>
  </si>
  <si>
    <t>CCO-ENPOWER-PRC</t>
  </si>
  <si>
    <t>GRM</t>
  </si>
  <si>
    <t>Uk POWER</t>
  </si>
  <si>
    <t>File feed only contained 1 of 4 files required for upload into RisktRAC</t>
  </si>
  <si>
    <t>UKPOWER;UKPWRSWAP1; Continental Power; UK GAS; Eastern 1 &amp; 2 Spreadsheets, UK GAS</t>
  </si>
  <si>
    <t>IT/EEL</t>
  </si>
  <si>
    <t>UK Office</t>
  </si>
  <si>
    <t>Books were properly officialized for COB 10/15/01, however  RMS unable to load files on US side due to server permission issues.  IT working to resolve.  Files will be loaded when resolved, with VaR and Credit rerun.</t>
  </si>
  <si>
    <t xml:space="preserve">LOG OF WEEKLY VALUATION ISSUES </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</si>
  <si>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</si>
  <si>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</si>
  <si>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</si>
  <si>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</si>
  <si>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</si>
  <si>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</si>
  <si>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</si>
  <si>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</si>
  <si>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</si>
  <si>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</si>
  <si>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</si>
  <si>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</si>
  <si>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</si>
  <si>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</si>
  <si>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</si>
  <si>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</si>
  <si>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</si>
  <si>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</si>
  <si>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</si>
  <si>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</si>
  <si>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</si>
  <si>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</si>
  <si>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</si>
  <si>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</si>
  <si>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</si>
  <si>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</si>
  <si>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</si>
  <si>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</si>
  <si>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</si>
  <si>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</si>
  <si>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</si>
  <si>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</si>
  <si>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</si>
  <si>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</si>
  <si>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</si>
  <si>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</si>
  <si>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</si>
  <si>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</si>
  <si>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</si>
  <si>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</si>
  <si>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</si>
  <si>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</si>
  <si>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</si>
  <si>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</si>
  <si>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</si>
  <si>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</si>
  <si>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</si>
  <si>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</si>
  <si>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</si>
  <si>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</si>
  <si>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</si>
  <si>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</si>
  <si>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</si>
  <si>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</si>
  <si>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</si>
  <si>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</si>
  <si>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</si>
  <si>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</si>
  <si>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</si>
  <si>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</si>
  <si>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</si>
  <si>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</si>
  <si>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</si>
  <si>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</si>
  <si>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</si>
  <si>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</si>
  <si>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</si>
  <si>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10/15-10/19</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</si>
  <si>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</si>
  <si>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</si>
  <si>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</si>
  <si>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</si>
  <si>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</si>
  <si>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</si>
  <si>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</si>
  <si>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</si>
  <si>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</si>
  <si>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</si>
  <si>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</si>
  <si>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</si>
  <si>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</si>
  <si>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</si>
  <si>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</si>
  <si>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</si>
  <si>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</si>
  <si>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</si>
  <si>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</si>
  <si>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</si>
  <si>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</si>
  <si>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</si>
  <si>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</si>
  <si>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</si>
  <si>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</si>
  <si>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</si>
  <si>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</si>
  <si>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</si>
  <si>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</si>
  <si>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</si>
  <si>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</si>
  <si>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</si>
  <si>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</si>
  <si>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</si>
  <si>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</si>
  <si>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</si>
  <si>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</si>
  <si>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</si>
  <si>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</si>
  <si>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</si>
  <si>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</si>
  <si>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</si>
  <si>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</si>
  <si>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</si>
  <si>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</si>
  <si>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</si>
  <si>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</si>
  <si>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</si>
  <si>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</si>
  <si>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</si>
  <si>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</si>
  <si>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</si>
  <si>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</si>
  <si>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</si>
  <si>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</si>
  <si>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</si>
  <si>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</si>
  <si>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</si>
  <si>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</si>
  <si>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</si>
  <si>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</si>
  <si>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</si>
  <si>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</si>
  <si>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</si>
  <si>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</si>
  <si>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</si>
  <si>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</si>
  <si>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</si>
  <si>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</si>
  <si>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</si>
  <si>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</si>
  <si>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</si>
  <si>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</si>
  <si>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</si>
  <si>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</si>
  <si>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</si>
  <si>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</si>
  <si>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</si>
  <si>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</si>
  <si>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</si>
  <si>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</si>
  <si>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</si>
  <si>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</si>
  <si>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</si>
  <si>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</si>
  <si>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</si>
  <si>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</si>
  <si>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</si>
  <si>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</si>
  <si>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</si>
  <si>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</si>
  <si>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</si>
  <si>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</si>
  <si>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</si>
  <si>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</si>
  <si>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</si>
  <si>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</si>
  <si>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</si>
  <si>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</si>
  <si>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</si>
  <si>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</si>
  <si>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</si>
  <si>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</si>
  <si>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</si>
  <si>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</si>
  <si>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</si>
  <si>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</si>
  <si>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</si>
  <si>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</si>
  <si>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</si>
  <si>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</si>
  <si>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</si>
  <si>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</si>
  <si>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</si>
  <si>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</si>
  <si>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</si>
  <si>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</si>
  <si>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</si>
  <si>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</si>
  <si>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</si>
  <si>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</si>
  <si>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</si>
  <si>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</si>
  <si>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</si>
  <si>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</si>
  <si>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</si>
  <si>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</si>
  <si>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</si>
  <si>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</si>
  <si>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</si>
  <si>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</si>
  <si>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</si>
  <si>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</si>
  <si>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</si>
  <si>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</si>
  <si>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</si>
  <si>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</si>
  <si>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</si>
  <si>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</si>
  <si>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</si>
  <si>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</si>
  <si>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</si>
  <si>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</si>
  <si>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</si>
  <si>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</si>
  <si>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</si>
  <si>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</si>
  <si>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</si>
  <si>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</si>
  <si>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</si>
  <si>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</si>
  <si>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</si>
  <si>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</si>
  <si>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</si>
  <si>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</si>
  <si>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</si>
  <si>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</si>
  <si>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</si>
  <si>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</si>
  <si>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</si>
  <si>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</si>
  <si>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</si>
  <si>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</si>
  <si>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</si>
  <si>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</si>
  <si>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</si>
  <si>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</si>
  <si>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</si>
  <si>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</si>
  <si>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</si>
  <si>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</si>
  <si>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</si>
  <si>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</si>
  <si>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</si>
  <si>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</si>
  <si>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</si>
  <si>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</si>
  <si>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</si>
  <si>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</si>
  <si>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</si>
  <si>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</si>
  <si>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 xml:space="preserve">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 The preliminary VAR for Thursday's trading was $12.928 million.  This export did not have the 14 books in it.  The final VAR for Thursday morning was $12.892 million. The final had about 10 of the 14 books - the other four hadn't yet been set up.  .2% - immaterial
</t>
  </si>
  <si>
    <t>MRM RAC</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</si>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</sst>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08687068114511"/>
          <c:y val="2.1406791758624089E-2"/>
        </c:manualLayout>
      </c:layout>
      <c:overlay val="0"/>
      <c:spPr>
        <a:noFill/>
        <a:ln w="25400">
          <a:noFill/>
        </a:ln>
      </c:spPr>
    </c:title>
    <c:autoTitleDeleted val="0"/>
    <c:plotArea>
      <c:layout>
        <c:manualLayout>
          <c:layoutTarget val="inner"/>
          <c:xMode val="edge"/>
          <c:yMode val="edge"/>
          <c:x val="4.3435340572556762E-2"/>
          <c:y val="0.13761508987686913"/>
          <c:w val="0.75123395853899311"/>
          <c:h val="0.59939016924147448"/>
        </c:manualLayout>
      </c:layout>
      <c:barChart>
        <c:barDir val="col"/>
        <c:grouping val="stacked"/>
        <c:varyColors val="0"/>
        <c:ser>
          <c:idx val="0"/>
          <c:order val="0"/>
          <c:tx>
            <c:strRef>
              <c:f>'Graph Data Oct 015'!$A$2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015'!$V$2:$AH$2</c:f>
              <c:numCache>
                <c:formatCode>General</c:formatCode>
                <c:ptCount val="13"/>
                <c:pt idx="7">
                  <c:v>1</c:v>
                </c:pt>
                <c:pt idx="8">
                  <c:v>2</c:v>
                </c:pt>
                <c:pt idx="9">
                  <c:v>2</c:v>
                </c:pt>
                <c:pt idx="10">
                  <c:v>2</c:v>
                </c:pt>
                <c:pt idx="11">
                  <c:v>2</c:v>
                </c:pt>
              </c:numCache>
            </c:numRef>
          </c:val>
        </c:ser>
        <c:ser>
          <c:idx val="1"/>
          <c:order val="1"/>
          <c:tx>
            <c:strRef>
              <c:f>'Graph Data Oct 015'!$A$3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409674234945707"/>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015'!$V$3:$AH$3</c:f>
              <c:numCache>
                <c:formatCode>General</c:formatCode>
                <c:ptCount val="13"/>
                <c:pt idx="9">
                  <c:v>1</c:v>
                </c:pt>
              </c:numCache>
            </c:numRef>
          </c:val>
        </c:ser>
        <c:ser>
          <c:idx val="2"/>
          <c:order val="2"/>
          <c:tx>
            <c:strRef>
              <c:f>'Graph Data Oct 015'!$A$4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05725567620928"/>
                  <c:y val="0.5137630022069781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015'!$V$4:$AH$4</c:f>
              <c:numCache>
                <c:formatCode>General</c:formatCode>
                <c:ptCount val="13"/>
                <c:pt idx="1">
                  <c:v>17</c:v>
                </c:pt>
                <c:pt idx="2">
                  <c:v>12</c:v>
                </c:pt>
                <c:pt idx="3">
                  <c:v>5</c:v>
                </c:pt>
                <c:pt idx="4">
                  <c:v>4</c:v>
                </c:pt>
                <c:pt idx="5">
                  <c:v>8</c:v>
                </c:pt>
                <c:pt idx="6">
                  <c:v>11</c:v>
                </c:pt>
                <c:pt idx="7">
                  <c:v>4</c:v>
                </c:pt>
                <c:pt idx="8">
                  <c:v>6</c:v>
                </c:pt>
                <c:pt idx="9">
                  <c:v>4</c:v>
                </c:pt>
                <c:pt idx="10">
                  <c:v>10</c:v>
                </c:pt>
                <c:pt idx="11">
                  <c:v>6</c:v>
                </c:pt>
                <c:pt idx="12">
                  <c:v>9</c:v>
                </c:pt>
              </c:numCache>
            </c:numRef>
          </c:val>
        </c:ser>
        <c:ser>
          <c:idx val="3"/>
          <c:order val="3"/>
          <c:tx>
            <c:strRef>
              <c:f>'Graph Data Oct 015'!$A$5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452122408687069"/>
                  <c:y val="0.47706564490647968"/>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015'!$V$5:$AH$5</c:f>
              <c:numCache>
                <c:formatCode>General</c:formatCode>
                <c:ptCount val="13"/>
                <c:pt idx="0">
                  <c:v>9</c:v>
                </c:pt>
                <c:pt idx="1">
                  <c:v>4</c:v>
                </c:pt>
                <c:pt idx="2">
                  <c:v>5</c:v>
                </c:pt>
                <c:pt idx="3">
                  <c:v>5</c:v>
                </c:pt>
                <c:pt idx="4">
                  <c:v>3</c:v>
                </c:pt>
                <c:pt idx="5">
                  <c:v>6</c:v>
                </c:pt>
                <c:pt idx="6">
                  <c:v>4</c:v>
                </c:pt>
                <c:pt idx="7">
                  <c:v>3</c:v>
                </c:pt>
                <c:pt idx="8">
                  <c:v>6</c:v>
                </c:pt>
                <c:pt idx="9">
                  <c:v>4</c:v>
                </c:pt>
                <c:pt idx="10">
                  <c:v>6</c:v>
                </c:pt>
                <c:pt idx="11">
                  <c:v>4</c:v>
                </c:pt>
                <c:pt idx="12">
                  <c:v>4</c:v>
                </c:pt>
              </c:numCache>
            </c:numRef>
          </c:val>
        </c:ser>
        <c:ser>
          <c:idx val="4"/>
          <c:order val="4"/>
          <c:tx>
            <c:strRef>
              <c:f>'Graph Data Oct 015'!$A$6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263573543928922"/>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2418558736426457"/>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015'!$V$6:$AH$6</c:f>
              <c:numCache>
                <c:formatCode>General</c:formatCode>
                <c:ptCount val="13"/>
                <c:pt idx="0">
                  <c:v>5</c:v>
                </c:pt>
                <c:pt idx="1">
                  <c:v>1</c:v>
                </c:pt>
                <c:pt idx="2">
                  <c:v>1</c:v>
                </c:pt>
                <c:pt idx="3">
                  <c:v>2</c:v>
                </c:pt>
                <c:pt idx="5">
                  <c:v>1</c:v>
                </c:pt>
                <c:pt idx="7">
                  <c:v>2</c:v>
                </c:pt>
                <c:pt idx="11">
                  <c:v>2</c:v>
                </c:pt>
                <c:pt idx="12">
                  <c:v>2</c:v>
                </c:pt>
              </c:numCache>
            </c:numRef>
          </c:val>
        </c:ser>
        <c:ser>
          <c:idx val="5"/>
          <c:order val="5"/>
          <c:tx>
            <c:strRef>
              <c:f>'Graph Data Oct 015'!$A$7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285291214215203"/>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3899308983218164"/>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015'!$V$7:$AH$7</c:f>
              <c:numCache>
                <c:formatCode>General</c:formatCode>
                <c:ptCount val="13"/>
                <c:pt idx="1">
                  <c:v>2</c:v>
                </c:pt>
                <c:pt idx="2">
                  <c:v>1</c:v>
                </c:pt>
                <c:pt idx="3">
                  <c:v>2</c:v>
                </c:pt>
                <c:pt idx="5">
                  <c:v>3</c:v>
                </c:pt>
                <c:pt idx="6">
                  <c:v>1</c:v>
                </c:pt>
                <c:pt idx="7">
                  <c:v>1</c:v>
                </c:pt>
                <c:pt idx="10">
                  <c:v>1</c:v>
                </c:pt>
              </c:numCache>
            </c:numRef>
          </c:val>
        </c:ser>
        <c:ser>
          <c:idx val="6"/>
          <c:order val="6"/>
          <c:tx>
            <c:strRef>
              <c:f>'Graph Data Oct 015'!$A$8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015'!$V$8:$AH$8</c:f>
              <c:numCache>
                <c:formatCode>General</c:formatCode>
                <c:ptCount val="13"/>
                <c:pt idx="0">
                  <c:v>2</c:v>
                </c:pt>
                <c:pt idx="2">
                  <c:v>1</c:v>
                </c:pt>
                <c:pt idx="3">
                  <c:v>1</c:v>
                </c:pt>
                <c:pt idx="4">
                  <c:v>3</c:v>
                </c:pt>
                <c:pt idx="5">
                  <c:v>2</c:v>
                </c:pt>
                <c:pt idx="11">
                  <c:v>1</c:v>
                </c:pt>
                <c:pt idx="12">
                  <c:v>3</c:v>
                </c:pt>
              </c:numCache>
            </c:numRef>
          </c:val>
        </c:ser>
        <c:ser>
          <c:idx val="7"/>
          <c:order val="7"/>
          <c:tx>
            <c:strRef>
              <c:f>'Graph Data Oct 015'!$A$9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834155972359327"/>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015'!$V$9:$AH$9</c:f>
              <c:numCache>
                <c:formatCode>General</c:formatCode>
                <c:ptCount val="13"/>
                <c:pt idx="0">
                  <c:v>2</c:v>
                </c:pt>
                <c:pt idx="1">
                  <c:v>3</c:v>
                </c:pt>
                <c:pt idx="2">
                  <c:v>3</c:v>
                </c:pt>
                <c:pt idx="3">
                  <c:v>2</c:v>
                </c:pt>
                <c:pt idx="4">
                  <c:v>3</c:v>
                </c:pt>
                <c:pt idx="5">
                  <c:v>2</c:v>
                </c:pt>
                <c:pt idx="6">
                  <c:v>1</c:v>
                </c:pt>
                <c:pt idx="8">
                  <c:v>1</c:v>
                </c:pt>
                <c:pt idx="9">
                  <c:v>3</c:v>
                </c:pt>
                <c:pt idx="10">
                  <c:v>1</c:v>
                </c:pt>
                <c:pt idx="12">
                  <c:v>3</c:v>
                </c:pt>
              </c:numCache>
            </c:numRef>
          </c:val>
        </c:ser>
        <c:ser>
          <c:idx val="8"/>
          <c:order val="8"/>
          <c:tx>
            <c:strRef>
              <c:f>'Graph Data Oct 015'!$A$10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49358341559723595"/>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478775913129319"/>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0710760118460017"/>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015'!$V$10:$AH$10</c:f>
              <c:numCache>
                <c:formatCode>General</c:formatCode>
                <c:ptCount val="13"/>
                <c:pt idx="0">
                  <c:v>1</c:v>
                </c:pt>
                <c:pt idx="1">
                  <c:v>2</c:v>
                </c:pt>
                <c:pt idx="2">
                  <c:v>1</c:v>
                </c:pt>
                <c:pt idx="4">
                  <c:v>1</c:v>
                </c:pt>
                <c:pt idx="5">
                  <c:v>1</c:v>
                </c:pt>
                <c:pt idx="6">
                  <c:v>1</c:v>
                </c:pt>
                <c:pt idx="8">
                  <c:v>1</c:v>
                </c:pt>
                <c:pt idx="10">
                  <c:v>3</c:v>
                </c:pt>
                <c:pt idx="11">
                  <c:v>3</c:v>
                </c:pt>
              </c:numCache>
            </c:numRef>
          </c:val>
        </c:ser>
        <c:dLbls>
          <c:showLegendKey val="0"/>
          <c:showVal val="1"/>
          <c:showCatName val="0"/>
          <c:showSerName val="0"/>
          <c:showPercent val="0"/>
          <c:showBubbleSize val="0"/>
        </c:dLbls>
        <c:gapWidth val="110"/>
        <c:overlap val="50"/>
        <c:axId val="218940960"/>
        <c:axId val="218941520"/>
      </c:barChart>
      <c:catAx>
        <c:axId val="2189409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8941520"/>
        <c:crosses val="autoZero"/>
        <c:auto val="0"/>
        <c:lblAlgn val="ctr"/>
        <c:lblOffset val="100"/>
        <c:tickLblSkip val="1"/>
        <c:tickMarkSkip val="1"/>
        <c:noMultiLvlLbl val="0"/>
      </c:catAx>
      <c:valAx>
        <c:axId val="218941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8940960"/>
        <c:crosses val="autoZero"/>
        <c:crossBetween val="between"/>
      </c:valAx>
      <c:spPr>
        <a:solidFill>
          <a:srgbClr val="FFFFFF"/>
        </a:solidFill>
        <a:ln w="12700">
          <a:solidFill>
            <a:srgbClr val="C0C0C0"/>
          </a:solidFill>
          <a:prstDash val="solid"/>
        </a:ln>
      </c:spPr>
    </c:plotArea>
    <c:legend>
      <c:legendPos val="r"/>
      <c:layout>
        <c:manualLayout>
          <c:xMode val="edge"/>
          <c:yMode val="edge"/>
          <c:x val="0.80947680157946689"/>
          <c:y val="6.7278488384247132E-2"/>
          <c:w val="0.18558736426456071"/>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8169107847034338"/>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98601312996965"/>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ser>
        <c:dLbls>
          <c:showLegendKey val="0"/>
          <c:showVal val="1"/>
          <c:showCatName val="0"/>
          <c:showSerName val="0"/>
          <c:showPercent val="0"/>
          <c:showBubbleSize val="0"/>
        </c:dLbls>
        <c:gapWidth val="150"/>
        <c:axId val="214345520"/>
        <c:axId val="214344960"/>
      </c:barChart>
      <c:catAx>
        <c:axId val="214345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4344960"/>
        <c:crosses val="autoZero"/>
        <c:auto val="1"/>
        <c:lblAlgn val="ctr"/>
        <c:lblOffset val="100"/>
        <c:tickLblSkip val="1"/>
        <c:tickMarkSkip val="1"/>
        <c:noMultiLvlLbl val="0"/>
      </c:catAx>
      <c:valAx>
        <c:axId val="21434496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34552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38771344"/>
        <c:axId val="138771904"/>
      </c:lineChart>
      <c:dateAx>
        <c:axId val="13877134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38771904"/>
        <c:crossesAt val="0"/>
        <c:auto val="1"/>
        <c:lblOffset val="100"/>
        <c:baseTimeUnit val="days"/>
        <c:majorUnit val="5"/>
        <c:majorTimeUnit val="days"/>
        <c:minorUnit val="1"/>
        <c:minorTimeUnit val="days"/>
      </c:dateAx>
      <c:valAx>
        <c:axId val="13877190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877134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8333363172791622"/>
          <c:y val="0.19832985386221294"/>
          <c:w val="0.67166775987591121"/>
          <c:h val="0.551148225469728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pt idx="44">
                  <c:v>37179</c:v>
                </c:pt>
                <c:pt idx="45">
                  <c:v>37180</c:v>
                </c:pt>
                <c:pt idx="46">
                  <c:v>37181</c:v>
                </c:pt>
                <c:pt idx="47">
                  <c:v>37182</c:v>
                </c:pt>
                <c:pt idx="48">
                  <c:v>37183</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pt idx="44">
                  <c:v>37179</c:v>
                </c:pt>
                <c:pt idx="45">
                  <c:v>37180</c:v>
                </c:pt>
                <c:pt idx="46">
                  <c:v>37181</c:v>
                </c:pt>
                <c:pt idx="47">
                  <c:v>37182</c:v>
                </c:pt>
                <c:pt idx="48">
                  <c:v>37183</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ser>
        <c:dLbls>
          <c:showLegendKey val="0"/>
          <c:showVal val="0"/>
          <c:showCatName val="0"/>
          <c:showSerName val="0"/>
          <c:showPercent val="0"/>
          <c:showBubbleSize val="0"/>
        </c:dLbls>
        <c:marker val="1"/>
        <c:smooth val="0"/>
        <c:axId val="138407088"/>
        <c:axId val="138407648"/>
      </c:lineChart>
      <c:catAx>
        <c:axId val="138407088"/>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38407648"/>
        <c:crossesAt val="0"/>
        <c:auto val="1"/>
        <c:lblAlgn val="ctr"/>
        <c:lblOffset val="100"/>
        <c:tickLblSkip val="3"/>
        <c:tickMarkSkip val="1"/>
        <c:noMultiLvlLbl val="0"/>
      </c:catAx>
      <c:valAx>
        <c:axId val="13840764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840708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2.8862502704616128E-2"/>
          <c:y val="0.14406819404405577"/>
          <c:w val="0.88794640673613145"/>
          <c:h val="0.63559497372377549"/>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994929000199791"/>
                  <c:y val="0.7372901695195796"/>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903236503240151"/>
                  <c:y val="0.6779679719720271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052649031602352"/>
                  <c:y val="0.63559497372377549"/>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224118792543301"/>
                  <c:y val="0.6242955075242416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806473006480302"/>
                  <c:y val="0.4887019131298363"/>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1595959780182068"/>
                  <c:y val="0.175141726092773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65029914505115"/>
                  <c:y val="0.5113008455289038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28868305712398"/>
                  <c:y val="0.66949337232237682"/>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ser>
        <c:dLbls>
          <c:showLegendKey val="0"/>
          <c:showVal val="0"/>
          <c:showCatName val="0"/>
          <c:showSerName val="0"/>
          <c:showPercent val="0"/>
          <c:showBubbleSize val="0"/>
        </c:dLbls>
        <c:gapWidth val="0"/>
        <c:overlap val="100"/>
        <c:axId val="220446608"/>
        <c:axId val="220447168"/>
      </c:barChart>
      <c:catAx>
        <c:axId val="220446608"/>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Week Beginning</a:t>
                </a:r>
              </a:p>
            </c:rich>
          </c:tx>
          <c:layout>
            <c:manualLayout>
              <c:xMode val="edge"/>
              <c:yMode val="edge"/>
              <c:x val="0.380305917990236"/>
              <c:y val="0.86723403081421813"/>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0447168"/>
        <c:crosses val="autoZero"/>
        <c:auto val="0"/>
        <c:lblAlgn val="ctr"/>
        <c:lblOffset val="100"/>
        <c:tickLblSkip val="1"/>
        <c:tickMarkSkip val="1"/>
        <c:noMultiLvlLbl val="0"/>
      </c:catAx>
      <c:valAx>
        <c:axId val="220447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0446608"/>
        <c:crossesAt val="65503"/>
        <c:crossBetween val="between"/>
      </c:valAx>
      <c:spPr>
        <a:solidFill>
          <a:srgbClr val="FFFFFF"/>
        </a:solidFill>
        <a:ln w="12700">
          <a:solidFill>
            <a:srgbClr val="808080"/>
          </a:solidFill>
          <a:prstDash val="solid"/>
        </a:ln>
      </c:spPr>
    </c:plotArea>
    <c:legend>
      <c:legendPos val="r"/>
      <c:layout>
        <c:manualLayout>
          <c:xMode val="edge"/>
          <c:yMode val="edge"/>
          <c:x val="0.90492434950355272"/>
          <c:y val="0.21468985779114194"/>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8.8741721854304637E-2"/>
          <c:y val="0.18448675086549821"/>
          <c:w val="0.64768211920529806"/>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dLbls>
          <c:showLegendKey val="0"/>
          <c:showVal val="0"/>
          <c:showCatName val="0"/>
          <c:showSerName val="0"/>
          <c:showPercent val="0"/>
          <c:showBubbleSize val="0"/>
        </c:dLbls>
        <c:gapWidth val="0"/>
        <c:overlap val="100"/>
        <c:axId val="220461728"/>
        <c:axId val="220462288"/>
      </c:barChart>
      <c:dateAx>
        <c:axId val="220461728"/>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0462288"/>
        <c:crosses val="autoZero"/>
        <c:auto val="1"/>
        <c:lblOffset val="100"/>
        <c:baseTimeUnit val="days"/>
        <c:majorUnit val="5"/>
        <c:majorTimeUnit val="days"/>
        <c:minorUnit val="1"/>
        <c:minorTimeUnit val="days"/>
      </c:dateAx>
      <c:valAx>
        <c:axId val="22046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0461728"/>
        <c:crosses val="autoZero"/>
        <c:crossBetween val="between"/>
      </c:valAx>
      <c:spPr>
        <a:solidFill>
          <a:srgbClr val="FFFFFF"/>
        </a:solidFill>
        <a:ln w="12700">
          <a:solidFill>
            <a:srgbClr val="808080"/>
          </a:solidFill>
          <a:prstDash val="solid"/>
        </a:ln>
      </c:spPr>
    </c:plotArea>
    <c:legend>
      <c:legendPos val="r"/>
      <c:layout>
        <c:manualLayout>
          <c:xMode val="edge"/>
          <c:yMode val="edge"/>
          <c:x val="0.82781456953642385"/>
          <c:y val="1.0482201753721488E-2"/>
          <c:w val="0.16026490066225166"/>
          <c:h val="0.983230524499075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010020040080165"/>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727454909819636"/>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ser>
        <c:dLbls>
          <c:showLegendKey val="0"/>
          <c:showVal val="1"/>
          <c:showCatName val="0"/>
          <c:showSerName val="0"/>
          <c:showPercent val="0"/>
          <c:showBubbleSize val="0"/>
        </c:dLbls>
        <c:gapWidth val="110"/>
        <c:overlap val="50"/>
        <c:axId val="217596960"/>
        <c:axId val="217597520"/>
      </c:barChart>
      <c:catAx>
        <c:axId val="2175969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7597520"/>
        <c:crosses val="autoZero"/>
        <c:auto val="0"/>
        <c:lblAlgn val="ctr"/>
        <c:lblOffset val="100"/>
        <c:tickLblSkip val="1"/>
        <c:tickMarkSkip val="1"/>
        <c:noMultiLvlLbl val="0"/>
      </c:catAx>
      <c:valAx>
        <c:axId val="217597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7596960"/>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ser>
        <c:dLbls>
          <c:showLegendKey val="0"/>
          <c:showVal val="0"/>
          <c:showCatName val="0"/>
          <c:showSerName val="0"/>
          <c:showPercent val="0"/>
          <c:showBubbleSize val="0"/>
        </c:dLbls>
        <c:marker val="1"/>
        <c:smooth val="0"/>
        <c:axId val="217599760"/>
        <c:axId val="217600320"/>
      </c:lineChart>
      <c:catAx>
        <c:axId val="2175997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7600320"/>
        <c:crosses val="autoZero"/>
        <c:auto val="0"/>
        <c:lblAlgn val="ctr"/>
        <c:lblOffset val="100"/>
        <c:tickLblSkip val="1"/>
        <c:tickMarkSkip val="1"/>
        <c:noMultiLvlLbl val="0"/>
      </c:catAx>
      <c:valAx>
        <c:axId val="21760032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75997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78874173187408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704322601676117"/>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ser>
        <c:dLbls>
          <c:showLegendKey val="0"/>
          <c:showVal val="1"/>
          <c:showCatName val="0"/>
          <c:showSerName val="0"/>
          <c:showPercent val="0"/>
          <c:showBubbleSize val="0"/>
        </c:dLbls>
        <c:gapWidth val="150"/>
        <c:axId val="217604240"/>
        <c:axId val="217604800"/>
      </c:barChart>
      <c:catAx>
        <c:axId val="21760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7604800"/>
        <c:crosses val="autoZero"/>
        <c:auto val="1"/>
        <c:lblAlgn val="ctr"/>
        <c:lblOffset val="100"/>
        <c:tickLblSkip val="1"/>
        <c:tickMarkSkip val="1"/>
        <c:noMultiLvlLbl val="0"/>
      </c:catAx>
      <c:valAx>
        <c:axId val="21760480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760424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4351680"/>
        <c:axId val="214352240"/>
      </c:lineChart>
      <c:dateAx>
        <c:axId val="2143516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4352240"/>
        <c:crossesAt val="0"/>
        <c:auto val="1"/>
        <c:lblOffset val="100"/>
        <c:baseTimeUnit val="days"/>
        <c:majorUnit val="5"/>
        <c:majorTimeUnit val="days"/>
        <c:minorUnit val="1"/>
        <c:minorTimeUnit val="days"/>
      </c:dateAx>
      <c:valAx>
        <c:axId val="21435224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3516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ser>
        <c:dLbls>
          <c:showLegendKey val="0"/>
          <c:showVal val="0"/>
          <c:showCatName val="0"/>
          <c:showSerName val="0"/>
          <c:showPercent val="0"/>
          <c:showBubbleSize val="0"/>
        </c:dLbls>
        <c:marker val="1"/>
        <c:smooth val="0"/>
        <c:axId val="214355600"/>
        <c:axId val="214356160"/>
      </c:lineChart>
      <c:dateAx>
        <c:axId val="214355600"/>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14356160"/>
        <c:crossesAt val="0"/>
        <c:auto val="1"/>
        <c:lblOffset val="100"/>
        <c:baseTimeUnit val="days"/>
        <c:majorUnit val="5"/>
        <c:majorTimeUnit val="days"/>
        <c:minorUnit val="1"/>
        <c:minorTimeUnit val="days"/>
      </c:dateAx>
      <c:valAx>
        <c:axId val="214356160"/>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35560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060344827586207"/>
          <c:y val="3.4090956380610216E-2"/>
        </c:manualLayout>
      </c:layout>
      <c:overlay val="0"/>
      <c:spPr>
        <a:noFill/>
        <a:ln w="25400">
          <a:noFill/>
        </a:ln>
      </c:spPr>
    </c:title>
    <c:autoTitleDeleted val="0"/>
    <c:plotArea>
      <c:layout>
        <c:manualLayout>
          <c:layoutTarget val="inner"/>
          <c:xMode val="edge"/>
          <c:yMode val="edge"/>
          <c:x val="0.15086206896551724"/>
          <c:y val="0.12215926036385327"/>
          <c:w val="0.77370689655172409"/>
          <c:h val="0.5255689108677408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015'!$Y$12:$AH$12</c:f>
              <c:numCache>
                <c:formatCode>m/d/yyyy</c:formatCode>
                <c:ptCount val="10"/>
                <c:pt idx="0">
                  <c:v>37116</c:v>
                </c:pt>
                <c:pt idx="1">
                  <c:v>37123</c:v>
                </c:pt>
                <c:pt idx="2">
                  <c:v>37130</c:v>
                </c:pt>
                <c:pt idx="3">
                  <c:v>37138</c:v>
                </c:pt>
                <c:pt idx="4">
                  <c:v>37144</c:v>
                </c:pt>
                <c:pt idx="5">
                  <c:v>37151</c:v>
                </c:pt>
                <c:pt idx="6">
                  <c:v>37158</c:v>
                </c:pt>
                <c:pt idx="7">
                  <c:v>37165</c:v>
                </c:pt>
                <c:pt idx="8">
                  <c:v>37172</c:v>
                </c:pt>
                <c:pt idx="9">
                  <c:v>37179</c:v>
                </c:pt>
              </c:numCache>
            </c:numRef>
          </c:cat>
          <c:val>
            <c:numRef>
              <c:f>'Graph Data Oct 015'!$Y$11:$AH$11</c:f>
              <c:numCache>
                <c:formatCode>General</c:formatCode>
                <c:ptCount val="10"/>
                <c:pt idx="0">
                  <c:v>17</c:v>
                </c:pt>
                <c:pt idx="1">
                  <c:v>14</c:v>
                </c:pt>
                <c:pt idx="2">
                  <c:v>23</c:v>
                </c:pt>
                <c:pt idx="3">
                  <c:v>18</c:v>
                </c:pt>
                <c:pt idx="4">
                  <c:v>11</c:v>
                </c:pt>
                <c:pt idx="5">
                  <c:v>16</c:v>
                </c:pt>
                <c:pt idx="6">
                  <c:v>14</c:v>
                </c:pt>
                <c:pt idx="7">
                  <c:v>23</c:v>
                </c:pt>
                <c:pt idx="8">
                  <c:v>18</c:v>
                </c:pt>
                <c:pt idx="9">
                  <c:v>21</c:v>
                </c:pt>
              </c:numCache>
            </c:numRef>
          </c:val>
          <c:smooth val="0"/>
        </c:ser>
        <c:dLbls>
          <c:showLegendKey val="0"/>
          <c:showVal val="0"/>
          <c:showCatName val="0"/>
          <c:showSerName val="0"/>
          <c:showPercent val="0"/>
          <c:showBubbleSize val="0"/>
        </c:dLbls>
        <c:marker val="1"/>
        <c:smooth val="0"/>
        <c:axId val="218943760"/>
        <c:axId val="218944320"/>
      </c:lineChart>
      <c:catAx>
        <c:axId val="2189437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8944320"/>
        <c:crosses val="autoZero"/>
        <c:auto val="0"/>
        <c:lblAlgn val="ctr"/>
        <c:lblOffset val="100"/>
        <c:tickLblSkip val="1"/>
        <c:tickMarkSkip val="1"/>
        <c:noMultiLvlLbl val="0"/>
      </c:catAx>
      <c:valAx>
        <c:axId val="21894432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89437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0775862068965518E-2"/>
          <c:y val="0.88920577892758312"/>
          <c:w val="0.89224137931034486"/>
          <c:h val="6.8181912761220431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013605566245064"/>
                  <c:y val="0.82486103256596643"/>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001081846451"/>
                  <c:y val="0.8446350984151506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3599340446715539"/>
                  <c:y val="0.7542393688188802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186765660452751"/>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7674046710896638"/>
                  <c:y val="0.7090415040207450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067944931114152"/>
                  <c:y val="0.5423743775776217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310740289702729"/>
                  <c:y val="0.1525427936937061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5677981765265728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ser>
        <c:dLbls>
          <c:showLegendKey val="0"/>
          <c:showVal val="0"/>
          <c:showCatName val="0"/>
          <c:showSerName val="0"/>
          <c:showPercent val="0"/>
          <c:showBubbleSize val="0"/>
        </c:dLbls>
        <c:gapWidth val="0"/>
        <c:overlap val="100"/>
        <c:axId val="218643248"/>
        <c:axId val="218643808"/>
      </c:barChart>
      <c:dateAx>
        <c:axId val="2186432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8643808"/>
        <c:crosses val="autoZero"/>
        <c:auto val="1"/>
        <c:lblOffset val="100"/>
        <c:baseTimeUnit val="days"/>
        <c:majorUnit val="7"/>
        <c:majorTimeUnit val="days"/>
        <c:minorUnit val="1"/>
        <c:minorTimeUnit val="days"/>
      </c:dateAx>
      <c:valAx>
        <c:axId val="21864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8643248"/>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dLbls>
          <c:showLegendKey val="0"/>
          <c:showVal val="0"/>
          <c:showCatName val="0"/>
          <c:showSerName val="0"/>
          <c:showPercent val="0"/>
          <c:showBubbleSize val="0"/>
        </c:dLbls>
        <c:gapWidth val="0"/>
        <c:overlap val="100"/>
        <c:axId val="218937040"/>
        <c:axId val="218937600"/>
      </c:barChart>
      <c:dateAx>
        <c:axId val="218937040"/>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8937600"/>
        <c:crosses val="autoZero"/>
        <c:auto val="1"/>
        <c:lblOffset val="100"/>
        <c:baseTimeUnit val="days"/>
        <c:majorUnit val="1"/>
        <c:majorTimeUnit val="days"/>
        <c:minorUnit val="1"/>
        <c:minorTimeUnit val="days"/>
      </c:dateAx>
      <c:valAx>
        <c:axId val="218937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18937040"/>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22864576"/>
        <c:axId val="222865136"/>
      </c:barChart>
      <c:catAx>
        <c:axId val="2228645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2865136"/>
        <c:crosses val="autoZero"/>
        <c:auto val="0"/>
        <c:lblAlgn val="ctr"/>
        <c:lblOffset val="100"/>
        <c:tickLblSkip val="1"/>
        <c:tickMarkSkip val="1"/>
        <c:noMultiLvlLbl val="0"/>
      </c:catAx>
      <c:valAx>
        <c:axId val="22286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2864576"/>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ser>
        <c:dLbls>
          <c:showLegendKey val="0"/>
          <c:showVal val="0"/>
          <c:showCatName val="0"/>
          <c:showSerName val="0"/>
          <c:showPercent val="0"/>
          <c:showBubbleSize val="0"/>
        </c:dLbls>
        <c:marker val="1"/>
        <c:smooth val="0"/>
        <c:axId val="222867376"/>
        <c:axId val="222867936"/>
      </c:lineChart>
      <c:catAx>
        <c:axId val="22286737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2867936"/>
        <c:crosses val="autoZero"/>
        <c:auto val="0"/>
        <c:lblAlgn val="ctr"/>
        <c:lblOffset val="100"/>
        <c:tickLblSkip val="1"/>
        <c:tickMarkSkip val="1"/>
        <c:noMultiLvlLbl val="0"/>
      </c:catAx>
      <c:valAx>
        <c:axId val="22286793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286737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ser>
        <c:dLbls>
          <c:showLegendKey val="0"/>
          <c:showVal val="1"/>
          <c:showCatName val="0"/>
          <c:showSerName val="0"/>
          <c:showPercent val="0"/>
          <c:showBubbleSize val="0"/>
        </c:dLbls>
        <c:gapWidth val="150"/>
        <c:axId val="222871296"/>
        <c:axId val="222871856"/>
      </c:barChart>
      <c:catAx>
        <c:axId val="222871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2871856"/>
        <c:crosses val="autoZero"/>
        <c:auto val="1"/>
        <c:lblAlgn val="ctr"/>
        <c:lblOffset val="100"/>
        <c:tickLblSkip val="1"/>
        <c:tickMarkSkip val="1"/>
        <c:noMultiLvlLbl val="0"/>
      </c:catAx>
      <c:valAx>
        <c:axId val="22287185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2871296"/>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2876336"/>
        <c:axId val="222876896"/>
      </c:lineChart>
      <c:dateAx>
        <c:axId val="2228763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2876896"/>
        <c:crossesAt val="0"/>
        <c:auto val="1"/>
        <c:lblOffset val="100"/>
        <c:baseTimeUnit val="days"/>
        <c:majorUnit val="5"/>
        <c:majorTimeUnit val="days"/>
        <c:minorUnit val="1"/>
        <c:minorTimeUnit val="days"/>
      </c:dateAx>
      <c:valAx>
        <c:axId val="22287689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763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ser>
        <c:dLbls>
          <c:showLegendKey val="0"/>
          <c:showVal val="0"/>
          <c:showCatName val="0"/>
          <c:showSerName val="0"/>
          <c:showPercent val="0"/>
          <c:showBubbleSize val="0"/>
        </c:dLbls>
        <c:marker val="1"/>
        <c:smooth val="0"/>
        <c:axId val="222879696"/>
        <c:axId val="222880256"/>
      </c:lineChart>
      <c:catAx>
        <c:axId val="22287969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22880256"/>
        <c:crossesAt val="0"/>
        <c:auto val="1"/>
        <c:lblAlgn val="ctr"/>
        <c:lblOffset val="100"/>
        <c:tickLblSkip val="3"/>
        <c:tickMarkSkip val="1"/>
        <c:noMultiLvlLbl val="0"/>
      </c:catAx>
      <c:valAx>
        <c:axId val="222880256"/>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287969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ser>
        <c:dLbls>
          <c:showLegendKey val="0"/>
          <c:showVal val="0"/>
          <c:showCatName val="0"/>
          <c:showSerName val="0"/>
          <c:showPercent val="0"/>
          <c:showBubbleSize val="0"/>
        </c:dLbls>
        <c:gapWidth val="0"/>
        <c:overlap val="100"/>
        <c:axId val="222886416"/>
        <c:axId val="223640928"/>
      </c:barChart>
      <c:dateAx>
        <c:axId val="2228864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3640928"/>
        <c:crosses val="autoZero"/>
        <c:auto val="1"/>
        <c:lblOffset val="100"/>
        <c:baseTimeUnit val="days"/>
        <c:majorUnit val="7"/>
        <c:majorTimeUnit val="days"/>
        <c:minorUnit val="1"/>
        <c:minorTimeUnit val="days"/>
      </c:dateAx>
      <c:valAx>
        <c:axId val="22364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2886416"/>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ser>
        <c:dLbls>
          <c:showLegendKey val="0"/>
          <c:showVal val="0"/>
          <c:showCatName val="0"/>
          <c:showSerName val="0"/>
          <c:showPercent val="0"/>
          <c:showBubbleSize val="0"/>
        </c:dLbls>
        <c:gapWidth val="0"/>
        <c:overlap val="100"/>
        <c:axId val="223655488"/>
        <c:axId val="223656048"/>
      </c:barChart>
      <c:dateAx>
        <c:axId val="223655488"/>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3656048"/>
        <c:crosses val="autoZero"/>
        <c:auto val="1"/>
        <c:lblOffset val="100"/>
        <c:baseTimeUnit val="days"/>
        <c:majorUnit val="1"/>
        <c:majorTimeUnit val="days"/>
        <c:minorUnit val="1"/>
        <c:minorTimeUnit val="days"/>
      </c:dateAx>
      <c:valAx>
        <c:axId val="223656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655488"/>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12933376"/>
        <c:axId val="212933936"/>
      </c:barChart>
      <c:catAx>
        <c:axId val="2129333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933936"/>
        <c:crosses val="autoZero"/>
        <c:auto val="0"/>
        <c:lblAlgn val="ctr"/>
        <c:lblOffset val="100"/>
        <c:tickLblSkip val="1"/>
        <c:tickMarkSkip val="1"/>
        <c:noMultiLvlLbl val="0"/>
      </c:catAx>
      <c:valAx>
        <c:axId val="212933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93337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10/15/2001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015'!$C$188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962138084632514"/>
                  <c:y val="0.71267703658263171"/>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015'!$C$189:$C$198</c:f>
              <c:numCache>
                <c:formatCode>General</c:formatCode>
                <c:ptCount val="10"/>
                <c:pt idx="0">
                  <c:v>4</c:v>
                </c:pt>
                <c:pt idx="1">
                  <c:v>1</c:v>
                </c:pt>
                <c:pt idx="2">
                  <c:v>7</c:v>
                </c:pt>
                <c:pt idx="3">
                  <c:v>2</c:v>
                </c:pt>
                <c:pt idx="5">
                  <c:v>1</c:v>
                </c:pt>
                <c:pt idx="6">
                  <c:v>2</c:v>
                </c:pt>
                <c:pt idx="8">
                  <c:v>4</c:v>
                </c:pt>
                <c:pt idx="9">
                  <c:v>21</c:v>
                </c:pt>
              </c:numCache>
            </c:numRef>
          </c:val>
        </c:ser>
        <c:ser>
          <c:idx val="0"/>
          <c:order val="1"/>
          <c:tx>
            <c:strRef>
              <c:f>'Graph Data Oct 015'!$E$188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154939418655670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015'!$E$189:$E$196</c:f>
              <c:numCache>
                <c:formatCode>_(* #,##0_);_(* \(#,##0\);_(* "-"??_);_(@_)</c:formatCode>
                <c:ptCount val="8"/>
                <c:pt idx="2">
                  <c:v>14.893617021276595</c:v>
                </c:pt>
                <c:pt idx="3">
                  <c:v>4.2553191489361701</c:v>
                </c:pt>
                <c:pt idx="4">
                  <c:v>0</c:v>
                </c:pt>
                <c:pt idx="6">
                  <c:v>22.222222222222221</c:v>
                </c:pt>
                <c:pt idx="7">
                  <c:v>0</c:v>
                </c:pt>
              </c:numCache>
            </c:numRef>
          </c:val>
        </c:ser>
        <c:dLbls>
          <c:showLegendKey val="0"/>
          <c:showVal val="1"/>
          <c:showCatName val="0"/>
          <c:showSerName val="0"/>
          <c:showPercent val="0"/>
          <c:showBubbleSize val="0"/>
        </c:dLbls>
        <c:gapWidth val="150"/>
        <c:axId val="218947680"/>
        <c:axId val="218948240"/>
      </c:barChart>
      <c:catAx>
        <c:axId val="21894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8948240"/>
        <c:crosses val="autoZero"/>
        <c:auto val="1"/>
        <c:lblAlgn val="ctr"/>
        <c:lblOffset val="100"/>
        <c:tickLblSkip val="1"/>
        <c:tickMarkSkip val="1"/>
        <c:noMultiLvlLbl val="0"/>
      </c:catAx>
      <c:valAx>
        <c:axId val="21894824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894768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222117776"/>
        <c:axId val="222118336"/>
      </c:lineChart>
      <c:catAx>
        <c:axId val="22211777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2118336"/>
        <c:crosses val="autoZero"/>
        <c:auto val="0"/>
        <c:lblAlgn val="ctr"/>
        <c:lblOffset val="100"/>
        <c:tickLblSkip val="1"/>
        <c:tickMarkSkip val="1"/>
        <c:noMultiLvlLbl val="0"/>
      </c:catAx>
      <c:valAx>
        <c:axId val="22211833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211777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222121696"/>
        <c:axId val="222122256"/>
      </c:barChart>
      <c:catAx>
        <c:axId val="222121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2122256"/>
        <c:crosses val="autoZero"/>
        <c:auto val="1"/>
        <c:lblAlgn val="ctr"/>
        <c:lblOffset val="100"/>
        <c:tickLblSkip val="1"/>
        <c:tickMarkSkip val="1"/>
        <c:noMultiLvlLbl val="0"/>
      </c:catAx>
      <c:valAx>
        <c:axId val="22212225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2121696"/>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2124496"/>
        <c:axId val="222125056"/>
      </c:barChart>
      <c:catAx>
        <c:axId val="22212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125056"/>
        <c:crosses val="autoZero"/>
        <c:auto val="1"/>
        <c:lblAlgn val="ctr"/>
        <c:lblOffset val="100"/>
        <c:tickLblSkip val="1"/>
        <c:tickMarkSkip val="1"/>
        <c:noMultiLvlLbl val="0"/>
      </c:catAx>
      <c:valAx>
        <c:axId val="22212505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12449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2129536"/>
        <c:axId val="222130096"/>
      </c:lineChart>
      <c:dateAx>
        <c:axId val="2221295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2130096"/>
        <c:crossesAt val="0"/>
        <c:auto val="1"/>
        <c:lblOffset val="100"/>
        <c:baseTimeUnit val="days"/>
        <c:majorUnit val="5"/>
        <c:majorTimeUnit val="days"/>
        <c:minorUnit val="1"/>
        <c:minorTimeUnit val="days"/>
      </c:dateAx>
      <c:valAx>
        <c:axId val="22213009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1295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ser>
        <c:dLbls>
          <c:showLegendKey val="0"/>
          <c:showVal val="0"/>
          <c:showCatName val="0"/>
          <c:showSerName val="0"/>
          <c:showPercent val="0"/>
          <c:showBubbleSize val="0"/>
        </c:dLbls>
        <c:marker val="1"/>
        <c:smooth val="0"/>
        <c:axId val="222132896"/>
        <c:axId val="222133456"/>
      </c:lineChart>
      <c:catAx>
        <c:axId val="22213289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2133456"/>
        <c:crossesAt val="0"/>
        <c:auto val="1"/>
        <c:lblAlgn val="ctr"/>
        <c:lblOffset val="100"/>
        <c:tickLblSkip val="3"/>
        <c:tickMarkSkip val="1"/>
        <c:noMultiLvlLbl val="0"/>
      </c:catAx>
      <c:valAx>
        <c:axId val="222133456"/>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13289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22139616"/>
        <c:axId val="222140176"/>
      </c:barChart>
      <c:dateAx>
        <c:axId val="2221396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2140176"/>
        <c:crosses val="autoZero"/>
        <c:auto val="1"/>
        <c:lblOffset val="100"/>
        <c:baseTimeUnit val="days"/>
        <c:majorUnit val="7"/>
        <c:majorTimeUnit val="days"/>
        <c:minorUnit val="1"/>
        <c:minorTimeUnit val="days"/>
      </c:dateAx>
      <c:valAx>
        <c:axId val="22214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2139616"/>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ser>
        <c:dLbls>
          <c:showLegendKey val="0"/>
          <c:showVal val="0"/>
          <c:showCatName val="0"/>
          <c:showSerName val="0"/>
          <c:showPercent val="0"/>
          <c:showBubbleSize val="0"/>
        </c:dLbls>
        <c:gapWidth val="150"/>
        <c:overlap val="100"/>
        <c:axId val="222859536"/>
        <c:axId val="222860096"/>
      </c:barChart>
      <c:dateAx>
        <c:axId val="222859536"/>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60096"/>
        <c:crosses val="autoZero"/>
        <c:auto val="1"/>
        <c:lblOffset val="100"/>
        <c:baseTimeUnit val="days"/>
        <c:majorUnit val="5"/>
        <c:majorTimeUnit val="days"/>
        <c:minorUnit val="1"/>
        <c:minorTimeUnit val="days"/>
      </c:dateAx>
      <c:valAx>
        <c:axId val="2228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59536"/>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12903696"/>
        <c:axId val="212904256"/>
      </c:barChart>
      <c:catAx>
        <c:axId val="2129036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904256"/>
        <c:crosses val="autoZero"/>
        <c:auto val="0"/>
        <c:lblAlgn val="ctr"/>
        <c:lblOffset val="100"/>
        <c:tickLblSkip val="1"/>
        <c:tickMarkSkip val="1"/>
        <c:noMultiLvlLbl val="0"/>
      </c:catAx>
      <c:valAx>
        <c:axId val="21290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903696"/>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12906496"/>
        <c:axId val="212907056"/>
      </c:lineChart>
      <c:catAx>
        <c:axId val="21290649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2907056"/>
        <c:crosses val="autoZero"/>
        <c:auto val="0"/>
        <c:lblAlgn val="ctr"/>
        <c:lblOffset val="100"/>
        <c:tickLblSkip val="1"/>
        <c:tickMarkSkip val="1"/>
        <c:noMultiLvlLbl val="0"/>
      </c:catAx>
      <c:valAx>
        <c:axId val="21290705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9064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12910416"/>
        <c:axId val="212910976"/>
      </c:barChart>
      <c:catAx>
        <c:axId val="2129104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2910976"/>
        <c:crosses val="autoZero"/>
        <c:auto val="1"/>
        <c:lblAlgn val="ctr"/>
        <c:lblOffset val="100"/>
        <c:tickLblSkip val="1"/>
        <c:tickMarkSkip val="1"/>
        <c:noMultiLvlLbl val="0"/>
      </c:catAx>
      <c:valAx>
        <c:axId val="21291097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910416"/>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1291416024853858"/>
          <c:y val="3.235298763928602E-2"/>
        </c:manualLayout>
      </c:layout>
      <c:overlay val="0"/>
      <c:spPr>
        <a:noFill/>
        <a:ln w="25400">
          <a:noFill/>
        </a:ln>
      </c:spPr>
    </c:title>
    <c:autoTitleDeleted val="0"/>
    <c:plotArea>
      <c:layout>
        <c:manualLayout>
          <c:layoutTarget val="inner"/>
          <c:xMode val="edge"/>
          <c:yMode val="edge"/>
          <c:x val="0.2417220497158023"/>
          <c:y val="0.13823549264058571"/>
          <c:w val="0.66556345195720912"/>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9323744"/>
        <c:axId val="219324304"/>
      </c:lineChart>
      <c:dateAx>
        <c:axId val="21932374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9324304"/>
        <c:crossesAt val="0"/>
        <c:auto val="1"/>
        <c:lblOffset val="100"/>
        <c:baseTimeUnit val="days"/>
        <c:majorUnit val="5"/>
        <c:majorTimeUnit val="days"/>
        <c:minorUnit val="1"/>
        <c:minorTimeUnit val="days"/>
      </c:dateAx>
      <c:valAx>
        <c:axId val="21932430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374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2913216"/>
        <c:axId val="212913776"/>
      </c:barChart>
      <c:catAx>
        <c:axId val="212913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913776"/>
        <c:crosses val="autoZero"/>
        <c:auto val="1"/>
        <c:lblAlgn val="ctr"/>
        <c:lblOffset val="100"/>
        <c:tickLblSkip val="1"/>
        <c:tickMarkSkip val="1"/>
        <c:noMultiLvlLbl val="0"/>
      </c:catAx>
      <c:valAx>
        <c:axId val="21291377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91321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2918256"/>
        <c:axId val="212918816"/>
      </c:lineChart>
      <c:dateAx>
        <c:axId val="21291825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2918816"/>
        <c:crossesAt val="0"/>
        <c:auto val="1"/>
        <c:lblOffset val="100"/>
        <c:baseTimeUnit val="days"/>
        <c:majorUnit val="5"/>
        <c:majorTimeUnit val="days"/>
        <c:minorUnit val="1"/>
        <c:minorTimeUnit val="days"/>
      </c:dateAx>
      <c:valAx>
        <c:axId val="21291881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182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12921616"/>
        <c:axId val="212922176"/>
      </c:lineChart>
      <c:catAx>
        <c:axId val="21292161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2922176"/>
        <c:crossesAt val="0"/>
        <c:auto val="1"/>
        <c:lblAlgn val="ctr"/>
        <c:lblOffset val="100"/>
        <c:tickLblSkip val="3"/>
        <c:tickMarkSkip val="1"/>
        <c:noMultiLvlLbl val="0"/>
      </c:catAx>
      <c:valAx>
        <c:axId val="212922176"/>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2161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12928336"/>
        <c:axId val="212928896"/>
      </c:barChart>
      <c:dateAx>
        <c:axId val="2129283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928896"/>
        <c:crosses val="autoZero"/>
        <c:auto val="1"/>
        <c:lblOffset val="100"/>
        <c:baseTimeUnit val="days"/>
        <c:majorUnit val="7"/>
        <c:majorTimeUnit val="days"/>
        <c:minorUnit val="1"/>
        <c:minorTimeUnit val="days"/>
      </c:dateAx>
      <c:valAx>
        <c:axId val="212928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928336"/>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20469568"/>
        <c:axId val="220470128"/>
      </c:barChart>
      <c:catAx>
        <c:axId val="2204695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0470128"/>
        <c:crosses val="autoZero"/>
        <c:auto val="0"/>
        <c:lblAlgn val="ctr"/>
        <c:lblOffset val="100"/>
        <c:tickLblSkip val="1"/>
        <c:tickMarkSkip val="1"/>
        <c:noMultiLvlLbl val="0"/>
      </c:catAx>
      <c:valAx>
        <c:axId val="220470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046956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220472368"/>
        <c:axId val="220472928"/>
      </c:lineChart>
      <c:catAx>
        <c:axId val="22047236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0472928"/>
        <c:crosses val="autoZero"/>
        <c:auto val="0"/>
        <c:lblAlgn val="ctr"/>
        <c:lblOffset val="100"/>
        <c:tickLblSkip val="1"/>
        <c:tickMarkSkip val="1"/>
        <c:noMultiLvlLbl val="0"/>
      </c:catAx>
      <c:valAx>
        <c:axId val="22047292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04723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220476288"/>
        <c:axId val="220476848"/>
      </c:barChart>
      <c:catAx>
        <c:axId val="220476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20476848"/>
        <c:crosses val="autoZero"/>
        <c:auto val="1"/>
        <c:lblAlgn val="ctr"/>
        <c:lblOffset val="100"/>
        <c:tickLblSkip val="1"/>
        <c:tickMarkSkip val="1"/>
        <c:noMultiLvlLbl val="0"/>
      </c:catAx>
      <c:valAx>
        <c:axId val="22047684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0476288"/>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35303536"/>
        <c:axId val="135302976"/>
      </c:barChart>
      <c:catAx>
        <c:axId val="135303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5302976"/>
        <c:crosses val="autoZero"/>
        <c:auto val="1"/>
        <c:lblAlgn val="ctr"/>
        <c:lblOffset val="100"/>
        <c:tickLblSkip val="1"/>
        <c:tickMarkSkip val="1"/>
        <c:noMultiLvlLbl val="0"/>
      </c:catAx>
      <c:valAx>
        <c:axId val="13530297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530353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38839200"/>
        <c:axId val="138839760"/>
      </c:lineChart>
      <c:dateAx>
        <c:axId val="13883920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38839760"/>
        <c:crossesAt val="0"/>
        <c:auto val="1"/>
        <c:lblOffset val="100"/>
        <c:baseTimeUnit val="days"/>
        <c:majorUnit val="5"/>
        <c:majorTimeUnit val="days"/>
        <c:minorUnit val="1"/>
        <c:minorTimeUnit val="days"/>
      </c:dateAx>
      <c:valAx>
        <c:axId val="13883976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883920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138843120"/>
        <c:axId val="138843680"/>
      </c:lineChart>
      <c:catAx>
        <c:axId val="13884312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38843680"/>
        <c:crossesAt val="0"/>
        <c:auto val="1"/>
        <c:lblAlgn val="ctr"/>
        <c:lblOffset val="100"/>
        <c:tickLblSkip val="3"/>
        <c:tickMarkSkip val="1"/>
        <c:noMultiLvlLbl val="0"/>
      </c:catAx>
      <c:valAx>
        <c:axId val="13884368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3884312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918746695164339"/>
          <c:y val="2.5052192066805846E-2"/>
        </c:manualLayout>
      </c:layout>
      <c:overlay val="0"/>
      <c:spPr>
        <a:noFill/>
        <a:ln w="25400">
          <a:noFill/>
        </a:ln>
      </c:spPr>
    </c:title>
    <c:autoTitleDeleted val="0"/>
    <c:plotArea>
      <c:layout>
        <c:manualLayout>
          <c:layoutTarget val="inner"/>
          <c:xMode val="edge"/>
          <c:yMode val="edge"/>
          <c:x val="0.18048809147626313"/>
          <c:y val="0.19832985386221294"/>
          <c:w val="0.65853763106204122"/>
          <c:h val="0.551148225469728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[1]Chart!$AA$80:$AA$126</c:f>
              <c:numCache>
                <c:formatCode>General</c:formatCode>
                <c:ptCount val="47"/>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pt idx="44">
                  <c:v>37181</c:v>
                </c:pt>
                <c:pt idx="45">
                  <c:v>37182</c:v>
                </c:pt>
                <c:pt idx="46">
                  <c:v>37183</c:v>
                </c:pt>
              </c:numCache>
            </c:numRef>
          </c:cat>
          <c:val>
            <c:numRef>
              <c:f>[1]Chart!$AB$80:$AB$126</c:f>
              <c:numCache>
                <c:formatCode>General</c:formatCode>
                <c:ptCount val="47"/>
                <c:pt idx="0">
                  <c:v>0.30902777777777779</c:v>
                </c:pt>
                <c:pt idx="1">
                  <c:v>0.32430555555555557</c:v>
                </c:pt>
                <c:pt idx="2">
                  <c:v>0.33333333333333331</c:v>
                </c:pt>
                <c:pt idx="3">
                  <c:v>0.31944444444444448</c:v>
                </c:pt>
                <c:pt idx="4">
                  <c:v>0.31944444444444448</c:v>
                </c:pt>
                <c:pt idx="5">
                  <c:v>0.32430555555555557</c:v>
                </c:pt>
                <c:pt idx="6">
                  <c:v>0.31944444444444448</c:v>
                </c:pt>
                <c:pt idx="7">
                  <c:v>0.31944444444444448</c:v>
                </c:pt>
                <c:pt idx="8">
                  <c:v>0.31944444444444448</c:v>
                </c:pt>
                <c:pt idx="9">
                  <c:v>0.31666666666666665</c:v>
                </c:pt>
                <c:pt idx="10">
                  <c:v>0.31944444444444448</c:v>
                </c:pt>
                <c:pt idx="11">
                  <c:v>0.31736111111111115</c:v>
                </c:pt>
                <c:pt idx="12">
                  <c:v>0.31944444444444448</c:v>
                </c:pt>
                <c:pt idx="13">
                  <c:v>0.32291666666666669</c:v>
                </c:pt>
                <c:pt idx="14">
                  <c:v>0.31944444444444448</c:v>
                </c:pt>
                <c:pt idx="15">
                  <c:v>0.31805555555555554</c:v>
                </c:pt>
                <c:pt idx="16">
                  <c:v>0.32291666666666669</c:v>
                </c:pt>
                <c:pt idx="17">
                  <c:v>0.31944444444444448</c:v>
                </c:pt>
                <c:pt idx="18">
                  <c:v>0.31944444444444448</c:v>
                </c:pt>
                <c:pt idx="19">
                  <c:v>0.31944444444444448</c:v>
                </c:pt>
                <c:pt idx="20">
                  <c:v>0.31944444444444448</c:v>
                </c:pt>
                <c:pt idx="21">
                  <c:v>0.31736111111111115</c:v>
                </c:pt>
                <c:pt idx="22">
                  <c:v>0.31944444444444448</c:v>
                </c:pt>
                <c:pt idx="23">
                  <c:v>0.31944444444444448</c:v>
                </c:pt>
                <c:pt idx="24">
                  <c:v>0.31736111111111115</c:v>
                </c:pt>
                <c:pt idx="25">
                  <c:v>0.31805555555555554</c:v>
                </c:pt>
                <c:pt idx="26">
                  <c:v>0.31944444444444448</c:v>
                </c:pt>
                <c:pt idx="27">
                  <c:v>0.32083333333333336</c:v>
                </c:pt>
                <c:pt idx="28">
                  <c:v>0.31666666666666665</c:v>
                </c:pt>
                <c:pt idx="29">
                  <c:v>0.31874999999999998</c:v>
                </c:pt>
                <c:pt idx="30">
                  <c:v>0.32083333333333336</c:v>
                </c:pt>
                <c:pt idx="35">
                  <c:v>0.31944444444444448</c:v>
                </c:pt>
                <c:pt idx="36">
                  <c:v>0.31805555555555554</c:v>
                </c:pt>
                <c:pt idx="37">
                  <c:v>0.31944444444444448</c:v>
                </c:pt>
                <c:pt idx="38">
                  <c:v>0.32222222222222224</c:v>
                </c:pt>
                <c:pt idx="39">
                  <c:v>0.32013888888888892</c:v>
                </c:pt>
                <c:pt idx="40">
                  <c:v>0.32013888888888892</c:v>
                </c:pt>
                <c:pt idx="41">
                  <c:v>0.32013888888888892</c:v>
                </c:pt>
                <c:pt idx="42">
                  <c:v>0.31666666666666665</c:v>
                </c:pt>
                <c:pt idx="43">
                  <c:v>0.32083333333333336</c:v>
                </c:pt>
                <c:pt idx="44">
                  <c:v>0.82013888888888886</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[1]Chart!$AA$80:$AA$126</c:f>
              <c:numCache>
                <c:formatCode>General</c:formatCode>
                <c:ptCount val="47"/>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pt idx="44">
                  <c:v>37181</c:v>
                </c:pt>
                <c:pt idx="45">
                  <c:v>37182</c:v>
                </c:pt>
                <c:pt idx="46">
                  <c:v>37183</c:v>
                </c:pt>
              </c:numCache>
            </c:numRef>
          </c:cat>
          <c:val>
            <c:numRef>
              <c:f>[1]Chart!$AC$80:$AC$126</c:f>
              <c:numCache>
                <c:formatCode>General</c:formatCode>
                <c:ptCount val="47"/>
                <c:pt idx="0">
                  <c:v>0.7270833333333333</c:v>
                </c:pt>
                <c:pt idx="1">
                  <c:v>0.67013888888888884</c:v>
                </c:pt>
                <c:pt idx="2">
                  <c:v>0.72152777777777777</c:v>
                </c:pt>
                <c:pt idx="3">
                  <c:v>0.69097222222222221</c:v>
                </c:pt>
                <c:pt idx="4">
                  <c:v>0.66666666666666663</c:v>
                </c:pt>
                <c:pt idx="5">
                  <c:v>0.7597222222222223</c:v>
                </c:pt>
                <c:pt idx="6">
                  <c:v>0.70833333333333337</c:v>
                </c:pt>
                <c:pt idx="7">
                  <c:v>0.7</c:v>
                </c:pt>
                <c:pt idx="8">
                  <c:v>0.7284722222222223</c:v>
                </c:pt>
                <c:pt idx="9">
                  <c:v>0.73958333333333337</c:v>
                </c:pt>
                <c:pt idx="10">
                  <c:v>0.73958333333333337</c:v>
                </c:pt>
                <c:pt idx="11">
                  <c:v>0.70416666666666661</c:v>
                </c:pt>
                <c:pt idx="13">
                  <c:v>0.61736111111111114</c:v>
                </c:pt>
                <c:pt idx="14">
                  <c:v>0.72499999999999998</c:v>
                </c:pt>
                <c:pt idx="15">
                  <c:v>0.72569444444444453</c:v>
                </c:pt>
                <c:pt idx="16">
                  <c:v>0.6694444444444444</c:v>
                </c:pt>
                <c:pt idx="17">
                  <c:v>0.68472222222222223</c:v>
                </c:pt>
                <c:pt idx="19">
                  <c:v>0.75208333333333333</c:v>
                </c:pt>
                <c:pt idx="20">
                  <c:v>0.70208333333333339</c:v>
                </c:pt>
                <c:pt idx="21">
                  <c:v>0.74791666666666667</c:v>
                </c:pt>
                <c:pt idx="22">
                  <c:v>0.73958333333333337</c:v>
                </c:pt>
                <c:pt idx="23">
                  <c:v>0.64583333333333337</c:v>
                </c:pt>
                <c:pt idx="24">
                  <c:v>0.71527777777777779</c:v>
                </c:pt>
                <c:pt idx="25">
                  <c:v>0.71527777777777779</c:v>
                </c:pt>
                <c:pt idx="26">
                  <c:v>0.72499999999999998</c:v>
                </c:pt>
                <c:pt idx="27">
                  <c:v>0.7284722222222223</c:v>
                </c:pt>
                <c:pt idx="28">
                  <c:v>0.67291666666666661</c:v>
                </c:pt>
                <c:pt idx="29">
                  <c:v>0.71736111111111101</c:v>
                </c:pt>
                <c:pt idx="35">
                  <c:v>0.69861111111111107</c:v>
                </c:pt>
                <c:pt idx="36">
                  <c:v>0.72291666666666676</c:v>
                </c:pt>
                <c:pt idx="37">
                  <c:v>0.68472222222222223</c:v>
                </c:pt>
                <c:pt idx="38">
                  <c:v>0.67013888888888884</c:v>
                </c:pt>
                <c:pt idx="39">
                  <c:v>0.65</c:v>
                </c:pt>
                <c:pt idx="41">
                  <c:v>0.75694444444444453</c:v>
                </c:pt>
                <c:pt idx="42">
                  <c:v>0.71319444444444446</c:v>
                </c:pt>
                <c:pt idx="43">
                  <c:v>0.76388888888888884</c:v>
                </c:pt>
              </c:numCache>
            </c:numRef>
          </c:val>
          <c:smooth val="0"/>
        </c:ser>
        <c:dLbls>
          <c:showLegendKey val="0"/>
          <c:showVal val="0"/>
          <c:showCatName val="0"/>
          <c:showSerName val="0"/>
          <c:showPercent val="0"/>
          <c:showBubbleSize val="0"/>
        </c:dLbls>
        <c:marker val="1"/>
        <c:smooth val="0"/>
        <c:axId val="219327104"/>
        <c:axId val="219327664"/>
      </c:lineChart>
      <c:dateAx>
        <c:axId val="219327104"/>
        <c:scaling>
          <c:orientation val="minMax"/>
          <c:max val="37183"/>
          <c:min val="37118"/>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Times New Roman"/>
                <a:ea typeface="Times New Roman"/>
                <a:cs typeface="Times New Roman"/>
              </a:defRPr>
            </a:pPr>
            <a:endParaRPr lang="en-US"/>
          </a:p>
        </c:txPr>
        <c:crossAx val="219327664"/>
        <c:crossesAt val="0"/>
        <c:auto val="1"/>
        <c:lblOffset val="100"/>
        <c:baseTimeUnit val="days"/>
        <c:majorUnit val="5"/>
        <c:majorTimeUnit val="days"/>
        <c:minorUnit val="1"/>
        <c:minorTimeUnit val="days"/>
      </c:dateAx>
      <c:valAx>
        <c:axId val="21932766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932710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138849280"/>
        <c:axId val="138849840"/>
      </c:barChart>
      <c:dateAx>
        <c:axId val="1388492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849840"/>
        <c:crosses val="autoZero"/>
        <c:auto val="1"/>
        <c:lblOffset val="100"/>
        <c:baseTimeUnit val="days"/>
        <c:majorUnit val="7"/>
        <c:majorTimeUnit val="days"/>
        <c:minorUnit val="1"/>
        <c:minorTimeUnit val="days"/>
      </c:dateAx>
      <c:valAx>
        <c:axId val="138849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849280"/>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17210112"/>
        <c:axId val="217210672"/>
      </c:barChart>
      <c:catAx>
        <c:axId val="217210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210672"/>
        <c:crosses val="autoZero"/>
        <c:auto val="0"/>
        <c:lblAlgn val="ctr"/>
        <c:lblOffset val="100"/>
        <c:tickLblSkip val="1"/>
        <c:tickMarkSkip val="1"/>
        <c:noMultiLvlLbl val="0"/>
      </c:catAx>
      <c:valAx>
        <c:axId val="21721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21011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17212912"/>
        <c:axId val="217213472"/>
      </c:lineChart>
      <c:catAx>
        <c:axId val="2172129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7213472"/>
        <c:crosses val="autoZero"/>
        <c:auto val="0"/>
        <c:lblAlgn val="ctr"/>
        <c:lblOffset val="100"/>
        <c:tickLblSkip val="1"/>
        <c:tickMarkSkip val="1"/>
        <c:noMultiLvlLbl val="0"/>
      </c:catAx>
      <c:valAx>
        <c:axId val="21721347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2129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17216832"/>
        <c:axId val="217217392"/>
      </c:barChart>
      <c:catAx>
        <c:axId val="217216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7217392"/>
        <c:crosses val="autoZero"/>
        <c:auto val="1"/>
        <c:lblAlgn val="ctr"/>
        <c:lblOffset val="100"/>
        <c:tickLblSkip val="1"/>
        <c:tickMarkSkip val="1"/>
        <c:noMultiLvlLbl val="0"/>
      </c:catAx>
      <c:valAx>
        <c:axId val="21721739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7216832"/>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7219632"/>
        <c:axId val="217220192"/>
      </c:barChart>
      <c:catAx>
        <c:axId val="217219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220192"/>
        <c:crosses val="autoZero"/>
        <c:auto val="1"/>
        <c:lblAlgn val="ctr"/>
        <c:lblOffset val="100"/>
        <c:tickLblSkip val="1"/>
        <c:tickMarkSkip val="1"/>
        <c:noMultiLvlLbl val="0"/>
      </c:catAx>
      <c:valAx>
        <c:axId val="21722019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2196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7224672"/>
        <c:axId val="217225232"/>
      </c:lineChart>
      <c:dateAx>
        <c:axId val="2172246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7225232"/>
        <c:crossesAt val="0"/>
        <c:auto val="1"/>
        <c:lblOffset val="100"/>
        <c:baseTimeUnit val="days"/>
        <c:majorUnit val="5"/>
        <c:majorTimeUnit val="days"/>
        <c:minorUnit val="1"/>
        <c:minorTimeUnit val="days"/>
      </c:dateAx>
      <c:valAx>
        <c:axId val="21722523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2246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17591360"/>
        <c:axId val="217591920"/>
      </c:lineChart>
      <c:catAx>
        <c:axId val="21759136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7591920"/>
        <c:crossesAt val="0"/>
        <c:auto val="1"/>
        <c:lblAlgn val="ctr"/>
        <c:lblOffset val="100"/>
        <c:tickLblSkip val="3"/>
        <c:tickMarkSkip val="1"/>
        <c:noMultiLvlLbl val="0"/>
      </c:catAx>
      <c:valAx>
        <c:axId val="21759192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59136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4569920"/>
        <c:axId val="214570480"/>
      </c:barChart>
      <c:catAx>
        <c:axId val="2145699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4570480"/>
        <c:crosses val="autoZero"/>
        <c:auto val="0"/>
        <c:lblAlgn val="ctr"/>
        <c:lblOffset val="100"/>
        <c:tickLblSkip val="1"/>
        <c:tickMarkSkip val="1"/>
        <c:noMultiLvlLbl val="0"/>
      </c:catAx>
      <c:valAx>
        <c:axId val="214570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456992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4572720"/>
        <c:axId val="214573280"/>
      </c:lineChart>
      <c:catAx>
        <c:axId val="2145727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4573280"/>
        <c:crosses val="autoZero"/>
        <c:auto val="0"/>
        <c:lblAlgn val="ctr"/>
        <c:lblOffset val="100"/>
        <c:tickLblSkip val="1"/>
        <c:tickMarkSkip val="1"/>
        <c:noMultiLvlLbl val="0"/>
      </c:catAx>
      <c:valAx>
        <c:axId val="21457328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5727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5457120"/>
        <c:axId val="215457680"/>
      </c:barChart>
      <c:catAx>
        <c:axId val="215457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5457680"/>
        <c:crosses val="autoZero"/>
        <c:auto val="1"/>
        <c:lblAlgn val="ctr"/>
        <c:lblOffset val="100"/>
        <c:tickLblSkip val="1"/>
        <c:tickMarkSkip val="1"/>
        <c:noMultiLvlLbl val="0"/>
      </c:catAx>
      <c:valAx>
        <c:axId val="21545768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5457120"/>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2.8862502704616128E-2"/>
          <c:y val="0.14406819404405577"/>
          <c:w val="0.88794640673613145"/>
          <c:h val="0.63559497372377549"/>
        </c:manualLayout>
      </c:layout>
      <c:barChart>
        <c:barDir val="col"/>
        <c:grouping val="stacked"/>
        <c:varyColors val="0"/>
        <c:ser>
          <c:idx val="0"/>
          <c:order val="0"/>
          <c:tx>
            <c:strRef>
              <c:f>'Graph Data Oct 015'!$AI$15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994929000199791"/>
                  <c:y val="0.73164043641981269"/>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015'!$AC$15:$AH$15</c:f>
              <c:numCache>
                <c:formatCode>General</c:formatCode>
                <c:ptCount val="6"/>
                <c:pt idx="0">
                  <c:v>2</c:v>
                </c:pt>
                <c:pt idx="1">
                  <c:v>3</c:v>
                </c:pt>
                <c:pt idx="2">
                  <c:v>8</c:v>
                </c:pt>
                <c:pt idx="3">
                  <c:v>2</c:v>
                </c:pt>
                <c:pt idx="4">
                  <c:v>1</c:v>
                </c:pt>
                <c:pt idx="5">
                  <c:v>3</c:v>
                </c:pt>
              </c:numCache>
            </c:numRef>
          </c:val>
        </c:ser>
        <c:ser>
          <c:idx val="1"/>
          <c:order val="1"/>
          <c:tx>
            <c:strRef>
              <c:f>'Graph Data Oct 015'!$AI$16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224118792543301"/>
                  <c:y val="0.65254417302307621"/>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052649031602352"/>
                  <c:y val="0.44350404833170115"/>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015'!$AC$16:$AH$16</c:f>
              <c:numCache>
                <c:formatCode>General</c:formatCode>
                <c:ptCount val="6"/>
                <c:pt idx="0">
                  <c:v>17</c:v>
                </c:pt>
                <c:pt idx="1">
                  <c:v>57</c:v>
                </c:pt>
                <c:pt idx="2">
                  <c:v>16</c:v>
                </c:pt>
                <c:pt idx="3">
                  <c:v>2</c:v>
                </c:pt>
                <c:pt idx="4">
                  <c:v>5</c:v>
                </c:pt>
                <c:pt idx="5">
                  <c:v>16</c:v>
                </c:pt>
              </c:numCache>
            </c:numRef>
          </c:val>
        </c:ser>
        <c:ser>
          <c:idx val="2"/>
          <c:order val="2"/>
          <c:tx>
            <c:strRef>
              <c:f>'Graph Data Oct 015'!$AI$17</c:f>
              <c:strCache>
                <c:ptCount val="1"/>
                <c:pt idx="0">
                  <c:v>EBS</c:v>
                </c:pt>
              </c:strCache>
            </c:strRef>
          </c:tx>
          <c:spPr>
            <a:solidFill>
              <a:srgbClr val="FFFFCC"/>
            </a:solidFill>
            <a:ln w="12700">
              <a:solidFill>
                <a:srgbClr val="000000"/>
              </a:solidFill>
              <a:prstDash val="solid"/>
            </a:ln>
          </c:spPr>
          <c:invertIfNegative val="0"/>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015'!$AC$17:$AH$17</c:f>
              <c:numCache>
                <c:formatCode>General</c:formatCode>
                <c:ptCount val="6"/>
              </c:numCache>
            </c:numRef>
          </c:val>
        </c:ser>
        <c:ser>
          <c:idx val="3"/>
          <c:order val="3"/>
          <c:tx>
            <c:strRef>
              <c:f>'Graph Data Oct 015'!$AI$18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015'!$AC$18:$AH$18</c:f>
              <c:numCache>
                <c:formatCode>General</c:formatCode>
                <c:ptCount val="6"/>
                <c:pt idx="4">
                  <c:v>5</c:v>
                </c:pt>
              </c:numCache>
            </c:numRef>
          </c:val>
        </c:ser>
        <c:ser>
          <c:idx val="4"/>
          <c:order val="4"/>
          <c:tx>
            <c:strRef>
              <c:f>'Graph Data Oct 015'!$AI$19</c:f>
              <c:strCache>
                <c:ptCount val="1"/>
                <c:pt idx="0">
                  <c:v>EES</c:v>
                </c:pt>
              </c:strCache>
            </c:strRef>
          </c:tx>
          <c:spPr>
            <a:solidFill>
              <a:srgbClr val="660066"/>
            </a:solidFill>
            <a:ln w="12700">
              <a:solidFill>
                <a:srgbClr val="000000"/>
              </a:solidFill>
              <a:prstDash val="solid"/>
            </a:ln>
          </c:spPr>
          <c:invertIfNegative val="0"/>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015'!$AC$19:$AH$19</c:f>
              <c:numCache>
                <c:formatCode>General</c:formatCode>
                <c:ptCount val="6"/>
              </c:numCache>
            </c:numRef>
          </c:val>
        </c:ser>
        <c:ser>
          <c:idx val="5"/>
          <c:order val="5"/>
          <c:tx>
            <c:strRef>
              <c:f>'Graph Data Oct 015'!$AI$20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545001081846451"/>
                  <c:y val="0.4887019131298363"/>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6485590717177154"/>
                  <c:y val="0.16666712644312334"/>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1595959780182068"/>
                  <c:y val="0.50847597897902042"/>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65029914505115"/>
                  <c:y val="0.6723182388722602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28868305712398"/>
                  <c:y val="0.6073463082249410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015'!$AC$20:$AH$20</c:f>
              <c:numCache>
                <c:formatCode>General</c:formatCode>
                <c:ptCount val="6"/>
                <c:pt idx="0">
                  <c:v>17</c:v>
                </c:pt>
                <c:pt idx="1">
                  <c:v>6</c:v>
                </c:pt>
                <c:pt idx="2">
                  <c:v>5</c:v>
                </c:pt>
                <c:pt idx="3">
                  <c:v>9</c:v>
                </c:pt>
                <c:pt idx="4">
                  <c:v>9</c:v>
                </c:pt>
                <c:pt idx="5">
                  <c:v>8</c:v>
                </c:pt>
              </c:numCache>
            </c:numRef>
          </c:val>
        </c:ser>
        <c:dLbls>
          <c:showLegendKey val="0"/>
          <c:showVal val="0"/>
          <c:showCatName val="0"/>
          <c:showSerName val="0"/>
          <c:showPercent val="0"/>
          <c:showBubbleSize val="0"/>
        </c:dLbls>
        <c:gapWidth val="0"/>
        <c:overlap val="100"/>
        <c:axId val="219333824"/>
        <c:axId val="219334384"/>
      </c:barChart>
      <c:catAx>
        <c:axId val="219333824"/>
        <c:scaling>
          <c:orientation val="minMax"/>
        </c:scaling>
        <c:delete val="0"/>
        <c:axPos val="b"/>
        <c:numFmt formatCode="m/d/yyyy"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9334384"/>
        <c:crosses val="autoZero"/>
        <c:auto val="0"/>
        <c:lblAlgn val="ctr"/>
        <c:lblOffset val="100"/>
        <c:tickLblSkip val="1"/>
        <c:tickMarkSkip val="1"/>
        <c:noMultiLvlLbl val="0"/>
      </c:catAx>
      <c:valAx>
        <c:axId val="219334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9333824"/>
        <c:crossesAt val="65503"/>
        <c:crossBetween val="between"/>
      </c:valAx>
      <c:spPr>
        <a:solidFill>
          <a:srgbClr val="FFFFFF"/>
        </a:solidFill>
        <a:ln w="12700">
          <a:solidFill>
            <a:srgbClr val="808080"/>
          </a:solidFill>
          <a:prstDash val="solid"/>
        </a:ln>
      </c:spPr>
    </c:plotArea>
    <c:legend>
      <c:legendPos val="r"/>
      <c:layout>
        <c:manualLayout>
          <c:xMode val="edge"/>
          <c:yMode val="edge"/>
          <c:x val="0.90492434950355272"/>
          <c:y val="0.21468985779114194"/>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5461040"/>
        <c:axId val="215461600"/>
      </c:barChart>
      <c:catAx>
        <c:axId val="215461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461600"/>
        <c:crosses val="autoZero"/>
        <c:auto val="1"/>
        <c:lblAlgn val="ctr"/>
        <c:lblOffset val="100"/>
        <c:tickLblSkip val="1"/>
        <c:tickMarkSkip val="1"/>
        <c:noMultiLvlLbl val="0"/>
      </c:catAx>
      <c:valAx>
        <c:axId val="21546160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4610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5466080"/>
        <c:axId val="215466640"/>
      </c:lineChart>
      <c:dateAx>
        <c:axId val="2154660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5466640"/>
        <c:crossesAt val="0"/>
        <c:auto val="1"/>
        <c:lblOffset val="100"/>
        <c:baseTimeUnit val="days"/>
        <c:majorUnit val="5"/>
        <c:majorTimeUnit val="days"/>
        <c:minorUnit val="1"/>
        <c:minorTimeUnit val="days"/>
      </c:dateAx>
      <c:valAx>
        <c:axId val="21546664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4660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5470000"/>
        <c:axId val="215470560"/>
      </c:lineChart>
      <c:catAx>
        <c:axId val="21547000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5470560"/>
        <c:crossesAt val="0"/>
        <c:auto val="1"/>
        <c:lblAlgn val="ctr"/>
        <c:lblOffset val="100"/>
        <c:tickLblSkip val="3"/>
        <c:tickMarkSkip val="1"/>
        <c:noMultiLvlLbl val="0"/>
      </c:catAx>
      <c:valAx>
        <c:axId val="21547056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47000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8.8741721854304637E-2"/>
          <c:y val="0.18448675086549821"/>
          <c:w val="0.64768211920529806"/>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[2]Summary!$P$8:$AL$8</c:f>
              <c:numCache>
                <c:formatCode>General</c:formatCode>
                <c:ptCount val="23"/>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[2]Summary!$P$9:$AL$9</c:f>
              <c:numCache>
                <c:formatCode>General</c:formatCode>
                <c:ptCount val="23"/>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[2]Summary!$P$10:$AL$10</c:f>
              <c:numCache>
                <c:formatCode>General</c:formatCode>
                <c:ptCount val="23"/>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[2]Summary!$P$11:$AL$11</c:f>
              <c:numCache>
                <c:formatCode>General</c:formatCode>
                <c:ptCount val="23"/>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[2]Summary!$P$12:$AL$12</c:f>
              <c:numCache>
                <c:formatCode>General</c:formatCode>
                <c:ptCount val="23"/>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[2]Summary!$I$13:$AL$13</c:f>
              <c:numCache>
                <c:formatCode>General</c:formatCode>
                <c:ptCount val="30"/>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pt idx="24">
                  <c:v>2646.8300000000004</c:v>
                </c:pt>
                <c:pt idx="25">
                  <c:v>1370.6740000000002</c:v>
                </c:pt>
                <c:pt idx="26">
                  <c:v>1326.4459600000018</c:v>
                </c:pt>
                <c:pt idx="27">
                  <c:v>0</c:v>
                </c:pt>
                <c:pt idx="28">
                  <c:v>0</c:v>
                </c:pt>
                <c:pt idx="29">
                  <c:v>2219.62</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[2]Summary!$P$14:$AL$14</c:f>
              <c:numCache>
                <c:formatCode>General</c:formatCode>
                <c:ptCount val="23"/>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[2]Summary!$P$15:$AL$15</c:f>
              <c:numCache>
                <c:formatCode>General</c:formatCode>
                <c:ptCount val="23"/>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[2]Summary!$P$16:$AL$16</c:f>
              <c:numCache>
                <c:formatCode>General</c:formatCode>
                <c:ptCount val="23"/>
                <c:pt idx="0">
                  <c:v>0</c:v>
                </c:pt>
                <c:pt idx="1">
                  <c:v>0</c:v>
                </c:pt>
                <c:pt idx="2">
                  <c:v>0</c:v>
                </c:pt>
                <c:pt idx="3">
                  <c:v>0</c:v>
                </c:pt>
                <c:pt idx="4">
                  <c:v>0</c:v>
                </c:pt>
                <c:pt idx="5">
                  <c:v>0</c:v>
                </c:pt>
                <c:pt idx="6">
                  <c:v>0</c:v>
                </c:pt>
                <c:pt idx="7">
                  <c:v>0</c:v>
                </c:pt>
                <c:pt idx="8">
                  <c:v>0</c:v>
                </c:pt>
                <c:pt idx="15">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[2]Summary!$P$17:$AL$17</c:f>
              <c:numCache>
                <c:formatCode>General</c:formatCode>
                <c:ptCount val="23"/>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[2]Summary!$P$18:$AL$18</c:f>
              <c:numCache>
                <c:formatCode>General</c:formatCode>
                <c:ptCount val="23"/>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[2]Summary!$P$19:$AL$19</c:f>
              <c:numCache>
                <c:formatCode>General</c:formatCode>
                <c:ptCount val="23"/>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[2]Summary!$P$20:$AL$20</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37188.545819999999</c:v>
                </c:pt>
                <c:pt idx="13">
                  <c:v>0</c:v>
                </c:pt>
                <c:pt idx="14">
                  <c:v>0</c:v>
                </c:pt>
                <c:pt idx="15">
                  <c:v>0</c:v>
                </c:pt>
                <c:pt idx="16">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[2]Summary!$P$21:$AL$21</c:f>
              <c:numCache>
                <c:formatCode>General</c:formatCode>
                <c:ptCount val="23"/>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[2]Summary!$P$22:$AL$22</c:f>
              <c:numCache>
                <c:formatCode>General</c:formatCode>
                <c:ptCount val="23"/>
                <c:pt idx="6">
                  <c:v>521.73043999999993</c:v>
                </c:pt>
                <c:pt idx="18">
                  <c:v>-292.6185200000001</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[2]Summary!$P$23:$AL$23</c:f>
              <c:numCache>
                <c:formatCode>General</c:formatCode>
                <c:ptCount val="23"/>
                <c:pt idx="0">
                  <c:v>344.28054999999949</c:v>
                </c:pt>
                <c:pt idx="1">
                  <c:v>0</c:v>
                </c:pt>
                <c:pt idx="2">
                  <c:v>0</c:v>
                </c:pt>
                <c:pt idx="3">
                  <c:v>0</c:v>
                </c:pt>
                <c:pt idx="4">
                  <c:v>-353.28329000000031</c:v>
                </c:pt>
                <c:pt idx="5">
                  <c:v>0</c:v>
                </c:pt>
                <c:pt idx="6">
                  <c:v>-312.5136</c:v>
                </c:pt>
                <c:pt idx="7">
                  <c:v>0</c:v>
                </c:pt>
                <c:pt idx="8">
                  <c:v>0</c:v>
                </c:pt>
                <c:pt idx="14">
                  <c:v>931.93002000000001</c:v>
                </c:pt>
                <c:pt idx="15">
                  <c:v>111.1180600000007</c:v>
                </c:pt>
                <c:pt idx="19">
                  <c:v>-2381.1965900000005</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[2]Summary!$P$24:$AL$24</c:f>
              <c:numCache>
                <c:formatCode>General</c:formatCode>
                <c:ptCount val="23"/>
                <c:pt idx="6">
                  <c:v>223.70521000000008</c:v>
                </c:pt>
                <c:pt idx="7">
                  <c:v>0</c:v>
                </c:pt>
                <c:pt idx="8">
                  <c:v>0</c:v>
                </c:pt>
                <c:pt idx="14">
                  <c:v>0</c:v>
                </c:pt>
                <c:pt idx="19">
                  <c:v>-188.92194000000018</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[2]Summary!$P$25:$AL$25</c:f>
              <c:numCache>
                <c:formatCode>General</c:formatCode>
                <c:ptCount val="23"/>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[2]Summary!$P$26:$AL$26</c:f>
              <c:numCache>
                <c:formatCode>General</c:formatCode>
                <c:ptCount val="23"/>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[2]Summary!$P$27:$AL$27</c:f>
              <c:numCache>
                <c:formatCode>General</c:formatCode>
                <c:ptCount val="23"/>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[2]Summary!$P$28:$AL$28</c:f>
              <c:numCache>
                <c:formatCode>General</c:formatCode>
                <c:ptCount val="23"/>
                <c:pt idx="0">
                  <c:v>-844.91970000000038</c:v>
                </c:pt>
                <c:pt idx="1">
                  <c:v>0</c:v>
                </c:pt>
                <c:pt idx="2">
                  <c:v>-9243.2155400000029</c:v>
                </c:pt>
                <c:pt idx="3">
                  <c:v>0</c:v>
                </c:pt>
                <c:pt idx="4">
                  <c:v>0</c:v>
                </c:pt>
                <c:pt idx="5">
                  <c:v>0</c:v>
                </c:pt>
                <c:pt idx="6">
                  <c:v>780</c:v>
                </c:pt>
                <c:pt idx="7">
                  <c:v>263.54219000000376</c:v>
                </c:pt>
                <c:pt idx="15">
                  <c:v>0</c:v>
                </c:pt>
                <c:pt idx="16">
                  <c:v>0</c:v>
                </c:pt>
                <c:pt idx="17">
                  <c:v>0</c:v>
                </c:pt>
                <c:pt idx="18">
                  <c:v>286.3192499999999</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[2]Summary!$P$29:$AL$29</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[2]Summary!$P$30:$AL$30</c:f>
              <c:numCache>
                <c:formatCode>General</c:formatCode>
                <c:ptCount val="23"/>
                <c:pt idx="0">
                  <c:v>1655.5178199999987</c:v>
                </c:pt>
                <c:pt idx="1">
                  <c:v>368.17946999996275</c:v>
                </c:pt>
                <c:pt idx="2">
                  <c:v>207.29042000001391</c:v>
                </c:pt>
                <c:pt idx="3">
                  <c:v>0</c:v>
                </c:pt>
                <c:pt idx="4">
                  <c:v>2041.2994499999968</c:v>
                </c:pt>
                <c:pt idx="5">
                  <c:v>0</c:v>
                </c:pt>
                <c:pt idx="6">
                  <c:v>408.69374000000244</c:v>
                </c:pt>
                <c:pt idx="7">
                  <c:v>52.123350000004393</c:v>
                </c:pt>
                <c:pt idx="8">
                  <c:v>0</c:v>
                </c:pt>
                <c:pt idx="9">
                  <c:v>0</c:v>
                </c:pt>
                <c:pt idx="10">
                  <c:v>1177.2462899999991</c:v>
                </c:pt>
                <c:pt idx="11">
                  <c:v>0</c:v>
                </c:pt>
                <c:pt idx="12">
                  <c:v>5963.9907799999928</c:v>
                </c:pt>
                <c:pt idx="13">
                  <c:v>3573.7982999999995</c:v>
                </c:pt>
                <c:pt idx="14">
                  <c:v>-4693.9400599999935</c:v>
                </c:pt>
                <c:pt idx="15">
                  <c:v>305.20200999999452</c:v>
                </c:pt>
                <c:pt idx="16">
                  <c:v>158.88641000000689</c:v>
                </c:pt>
                <c:pt idx="17">
                  <c:v>616.16316000000506</c:v>
                </c:pt>
                <c:pt idx="18">
                  <c:v>193.94696000000431</c:v>
                </c:pt>
                <c:pt idx="19">
                  <c:v>-150.92940999999337</c:v>
                </c:pt>
                <c:pt idx="20">
                  <c:v>0</c:v>
                </c:pt>
                <c:pt idx="21">
                  <c:v>0</c:v>
                </c:pt>
                <c:pt idx="22">
                  <c:v>-58.775980000024902</c:v>
                </c:pt>
              </c:numCache>
            </c:numRef>
          </c:val>
        </c:ser>
        <c:dLbls>
          <c:showLegendKey val="0"/>
          <c:showVal val="0"/>
          <c:showCatName val="0"/>
          <c:showSerName val="0"/>
          <c:showPercent val="0"/>
          <c:showBubbleSize val="0"/>
        </c:dLbls>
        <c:gapWidth val="0"/>
        <c:overlap val="100"/>
        <c:axId val="219824224"/>
        <c:axId val="219824784"/>
      </c:barChart>
      <c:dateAx>
        <c:axId val="219824224"/>
        <c:scaling>
          <c:orientation val="minMax"/>
          <c:min val="3715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9824784"/>
        <c:crosses val="autoZero"/>
        <c:auto val="1"/>
        <c:lblOffset val="100"/>
        <c:baseTimeUnit val="days"/>
        <c:majorUnit val="7"/>
        <c:majorTimeUnit val="days"/>
        <c:minorUnit val="1"/>
        <c:minorTimeUnit val="days"/>
      </c:dateAx>
      <c:valAx>
        <c:axId val="219824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824224"/>
        <c:crosses val="autoZero"/>
        <c:crossBetween val="between"/>
      </c:valAx>
      <c:spPr>
        <a:solidFill>
          <a:srgbClr val="FFFFFF"/>
        </a:solidFill>
        <a:ln w="12700">
          <a:solidFill>
            <a:srgbClr val="808080"/>
          </a:solidFill>
          <a:prstDash val="solid"/>
        </a:ln>
      </c:spPr>
    </c:plotArea>
    <c:legend>
      <c:legendPos val="r"/>
      <c:layout>
        <c:manualLayout>
          <c:xMode val="edge"/>
          <c:yMode val="edge"/>
          <c:x val="0.82781456953642385"/>
          <c:y val="1.0482201753721488E-2"/>
          <c:w val="0.16026490066225166"/>
          <c:h val="0.983230524499075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697394789579157"/>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188376753507014"/>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6312625250501003"/>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60120240480962"/>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7815631262525047"/>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290581162324649"/>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881763527054108"/>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5330661322645289"/>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ser>
        <c:dLbls>
          <c:showLegendKey val="0"/>
          <c:showVal val="1"/>
          <c:showCatName val="0"/>
          <c:showSerName val="0"/>
          <c:showPercent val="0"/>
          <c:showBubbleSize val="0"/>
        </c:dLbls>
        <c:gapWidth val="110"/>
        <c:overlap val="50"/>
        <c:axId val="219829824"/>
        <c:axId val="219830384"/>
      </c:barChart>
      <c:catAx>
        <c:axId val="2198298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9830384"/>
        <c:crosses val="autoZero"/>
        <c:auto val="0"/>
        <c:lblAlgn val="ctr"/>
        <c:lblOffset val="100"/>
        <c:tickLblSkip val="1"/>
        <c:tickMarkSkip val="1"/>
        <c:noMultiLvlLbl val="0"/>
      </c:catAx>
      <c:valAx>
        <c:axId val="219830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9829824"/>
        <c:crosses val="autoZero"/>
        <c:crossBetween val="between"/>
      </c:valAx>
      <c:spPr>
        <a:solidFill>
          <a:srgbClr val="FFFFFF"/>
        </a:solidFill>
        <a:ln w="12700">
          <a:solidFill>
            <a:srgbClr val="C0C0C0"/>
          </a:solidFill>
          <a:prstDash val="solid"/>
        </a:ln>
      </c:spPr>
    </c:plotArea>
    <c:legend>
      <c:legendPos val="r"/>
      <c:layout>
        <c:manualLayout>
          <c:xMode val="edge"/>
          <c:yMode val="edge"/>
          <c:x val="0.80661322645290578"/>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ser>
        <c:dLbls>
          <c:showLegendKey val="0"/>
          <c:showVal val="0"/>
          <c:showCatName val="0"/>
          <c:showSerName val="0"/>
          <c:showPercent val="0"/>
          <c:showBubbleSize val="0"/>
        </c:dLbls>
        <c:marker val="1"/>
        <c:smooth val="0"/>
        <c:axId val="138765744"/>
        <c:axId val="138766304"/>
      </c:lineChart>
      <c:catAx>
        <c:axId val="1387657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38766304"/>
        <c:crosses val="autoZero"/>
        <c:auto val="0"/>
        <c:lblAlgn val="ctr"/>
        <c:lblOffset val="100"/>
        <c:tickLblSkip val="1"/>
        <c:tickMarkSkip val="1"/>
        <c:noMultiLvlLbl val="0"/>
      </c:catAx>
      <c:valAx>
        <c:axId val="13876630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387657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204669195930064"/>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6.xml"/><Relationship Id="rId5" Type="http://schemas.openxmlformats.org/officeDocument/2006/relationships/chart" Target="../charts/chart55.xml"/><Relationship Id="rId4" Type="http://schemas.openxmlformats.org/officeDocument/2006/relationships/chart" Target="../charts/chart5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768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768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7680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7680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76805" name="AutoShape 5"/>
        <xdr:cNvSpPr>
          <a:spLocks noChangeArrowheads="1"/>
        </xdr:cNvSpPr>
      </xdr:nvSpPr>
      <xdr:spPr bwMode="auto">
        <a:xfrm>
          <a:off x="4105275"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7680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7680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7680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8.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9.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77825"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5.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0.18028</cdr:x>
      <cdr:y>0.36194</cdr:y>
    </cdr:from>
    <cdr:to>
      <cdr:x>0.83645</cdr:x>
      <cdr:y>0.36194</cdr:y>
    </cdr:to>
    <cdr:sp macro="" textlink="">
      <cdr:nvSpPr>
        <cdr:cNvPr id="79873" name="Line 1"/>
        <cdr:cNvSpPr>
          <a:spLocks xmlns:a="http://schemas.openxmlformats.org/drawingml/2006/main" noChangeShapeType="1"/>
        </cdr:cNvSpPr>
      </cdr:nvSpPr>
      <cdr:spPr bwMode="auto">
        <a:xfrm xmlns:a="http://schemas.openxmlformats.org/drawingml/2006/main" flipH="1">
          <a:off x="1060926" y="1657953"/>
          <a:ext cx="385002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71685"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72705"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0.18311</cdr:x>
      <cdr:y>0.36855</cdr:y>
    </cdr:from>
    <cdr:to>
      <cdr:x>0.81959</cdr:x>
      <cdr:y>0.36855</cdr:y>
    </cdr:to>
    <cdr:sp macro="" textlink="">
      <cdr:nvSpPr>
        <cdr:cNvPr id="74753" name="Line 1"/>
        <cdr:cNvSpPr>
          <a:spLocks xmlns:a="http://schemas.openxmlformats.org/drawingml/2006/main" noChangeShapeType="1"/>
        </cdr:cNvSpPr>
      </cdr:nvSpPr>
      <cdr:spPr bwMode="auto">
        <a:xfrm xmlns:a="http://schemas.openxmlformats.org/drawingml/2006/main" flipH="1">
          <a:off x="1051404" y="1688171"/>
          <a:ext cx="36435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row r="121">
          <cell r="AA121">
            <v>37176</v>
          </cell>
          <cell r="AB121">
            <v>0.32013888888888892</v>
          </cell>
          <cell r="AC121">
            <v>0.75694444444444453</v>
          </cell>
        </row>
        <row r="122">
          <cell r="AA122">
            <v>37179</v>
          </cell>
          <cell r="AB122">
            <v>0.31666666666666665</v>
          </cell>
          <cell r="AC122">
            <v>0.71319444444444446</v>
          </cell>
        </row>
        <row r="123">
          <cell r="AA123">
            <v>37180</v>
          </cell>
          <cell r="AB123">
            <v>0.32083333333333336</v>
          </cell>
          <cell r="AC123">
            <v>0.76388888888888884</v>
          </cell>
        </row>
        <row r="124">
          <cell r="AA124">
            <v>37181</v>
          </cell>
          <cell r="AB124">
            <v>0.82013888888888886</v>
          </cell>
        </row>
        <row r="125">
          <cell r="AA125">
            <v>37182</v>
          </cell>
        </row>
        <row r="126">
          <cell r="AA126">
            <v>37183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 val="Oct15"/>
      <sheetName val="Oct16"/>
      <sheetName val="Oct17"/>
      <sheetName val="Oct18"/>
      <sheetName val="Oct19"/>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cell r="AG7">
            <v>37176</v>
          </cell>
          <cell r="AH7">
            <v>37179</v>
          </cell>
          <cell r="AI7">
            <v>37180</v>
          </cell>
          <cell r="AJ7">
            <v>37181</v>
          </cell>
          <cell r="AK7">
            <v>37182</v>
          </cell>
          <cell r="AL7">
            <v>37183</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cell r="AG13">
            <v>2646.8300000000004</v>
          </cell>
          <cell r="AH13">
            <v>1370.6740000000002</v>
          </cell>
          <cell r="AI13">
            <v>1326.4459600000018</v>
          </cell>
          <cell r="AJ13">
            <v>0</v>
          </cell>
          <cell r="AK13">
            <v>0</v>
          </cell>
          <cell r="AL13">
            <v>2219.62</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cell r="AH22">
            <v>-292.6185200000001</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cell r="AI23">
            <v>-2381.1965900000005</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cell r="AI24">
            <v>-188.92194000000018</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cell r="AG28" t="str">
            <v xml:space="preserve"> </v>
          </cell>
          <cell r="AH28">
            <v>286.3192499999999</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cell r="AG29" t="str">
            <v xml:space="preserve"> </v>
          </cell>
          <cell r="AH29" t="str">
            <v xml:space="preserve"> </v>
          </cell>
          <cell r="AI29" t="str">
            <v xml:space="preserve"> </v>
          </cell>
          <cell r="AJ29" t="str">
            <v xml:space="preserve"> </v>
          </cell>
          <cell r="AK29" t="str">
            <v xml:space="preserve"> </v>
          </cell>
          <cell r="AL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cell r="AG30">
            <v>616.16316000000506</v>
          </cell>
          <cell r="AH30">
            <v>193.94696000000431</v>
          </cell>
          <cell r="AI30">
            <v>-150.92940999999337</v>
          </cell>
          <cell r="AJ30">
            <v>0</v>
          </cell>
          <cell r="AK30">
            <v>0</v>
          </cell>
          <cell r="AL30">
            <v>-58.775980000024902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8"/>
  <sheetViews>
    <sheetView tabSelected="1" topLeftCell="D123" zoomScaleNormal="100" workbookViewId="0">
      <selection activeCell="D127" sqref="D127"/>
    </sheetView>
  </sheetViews>
  <sheetFormatPr defaultRowHeight="12.75" x14ac:dyDescent="0.2"/>
  <cols>
    <col min="1" max="1" width="9.85546875" style="4" bestFit="1" customWidth="1"/>
    <col min="2" max="2" width="30.7109375" style="4" customWidth="1"/>
    <col min="3" max="3" width="13"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33" width="9.140625" style="4"/>
    <col min="34" max="34" width="10.140625" style="4" bestFit="1" customWidth="1"/>
    <col min="35" max="16384" width="9.140625" style="4"/>
  </cols>
  <sheetData>
    <row r="1" spans="1:35"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c r="AG1" s="1" t="s">
        <v>518</v>
      </c>
      <c r="AH1" s="1" t="s">
        <v>261</v>
      </c>
    </row>
    <row r="2" spans="1:35" x14ac:dyDescent="0.2">
      <c r="A2" s="2" t="s">
        <v>48</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5" x14ac:dyDescent="0.2">
      <c r="A3" s="2" t="s">
        <v>49</v>
      </c>
      <c r="B3" s="5"/>
      <c r="K3" s="5"/>
      <c r="L3" s="5"/>
      <c r="M3" s="5"/>
      <c r="N3" s="6">
        <v>1</v>
      </c>
      <c r="P3" s="4">
        <v>1</v>
      </c>
      <c r="R3" s="4">
        <f>'[7]summary 0625'!K11</f>
        <v>2</v>
      </c>
      <c r="T3" s="4">
        <f>'[7]summary 0709'!K10</f>
        <v>1</v>
      </c>
      <c r="AE3" s="4">
        <f>'summary 0924'!K11</f>
        <v>1</v>
      </c>
    </row>
    <row r="4" spans="1:35"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c r="AH4" s="4">
        <f>'summary 1015'!K12</f>
        <v>9</v>
      </c>
    </row>
    <row r="5" spans="1:35"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c r="AH5" s="4">
        <f>'summary 1015'!K13</f>
        <v>4</v>
      </c>
    </row>
    <row r="6" spans="1:35"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c r="AH6" s="4">
        <f>'summary 1015'!K14</f>
        <v>2</v>
      </c>
    </row>
    <row r="7" spans="1:35"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5"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c r="AH8" s="4">
        <f>'summary 1015'!K16</f>
        <v>3</v>
      </c>
    </row>
    <row r="9" spans="1:35"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c r="AH9" s="4">
        <f>'summary 1015'!K17</f>
        <v>3</v>
      </c>
    </row>
    <row r="10" spans="1:35"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5"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 t="shared" ref="AC11:AH11" si="2">SUM(AC2:AC10)</f>
        <v>11</v>
      </c>
      <c r="AD11" s="4">
        <f t="shared" si="2"/>
        <v>16</v>
      </c>
      <c r="AE11" s="4">
        <f t="shared" si="2"/>
        <v>14</v>
      </c>
      <c r="AF11" s="4">
        <f t="shared" si="2"/>
        <v>23</v>
      </c>
      <c r="AG11" s="4">
        <f t="shared" si="2"/>
        <v>18</v>
      </c>
      <c r="AH11" s="4">
        <f t="shared" si="2"/>
        <v>21</v>
      </c>
    </row>
    <row r="12" spans="1:35"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c r="AH12" s="9">
        <v>37179</v>
      </c>
    </row>
    <row r="15" spans="1:35" x14ac:dyDescent="0.2">
      <c r="A15" s="4" t="s">
        <v>323</v>
      </c>
      <c r="Y15" s="4">
        <f>[8]Aug!$U$24+[8]Aug!$U$9</f>
        <v>3</v>
      </c>
      <c r="Z15" s="4">
        <f>[8]Aug!$AB$27</f>
        <v>1</v>
      </c>
      <c r="AB15" s="4">
        <f>3</f>
        <v>3</v>
      </c>
      <c r="AC15" s="4">
        <f>2</f>
        <v>2</v>
      </c>
      <c r="AD15" s="4">
        <v>3</v>
      </c>
      <c r="AE15" s="4">
        <f>7+1</f>
        <v>8</v>
      </c>
      <c r="AF15" s="4">
        <f>2</f>
        <v>2</v>
      </c>
      <c r="AG15" s="4">
        <f>1</f>
        <v>1</v>
      </c>
      <c r="AH15" s="4">
        <v>3</v>
      </c>
      <c r="AI15" s="4" t="s">
        <v>323</v>
      </c>
    </row>
    <row r="16" spans="1:35" x14ac:dyDescent="0.2">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v>16</v>
      </c>
      <c r="AI16" s="4" t="s">
        <v>96</v>
      </c>
    </row>
    <row r="17" spans="1:35" x14ac:dyDescent="0.2">
      <c r="A17" s="4" t="s">
        <v>288</v>
      </c>
      <c r="AI17" s="4" t="s">
        <v>288</v>
      </c>
    </row>
    <row r="18" spans="1:35" x14ac:dyDescent="0.2">
      <c r="A18" s="4" t="s">
        <v>77</v>
      </c>
      <c r="AG18" s="4">
        <f>5</f>
        <v>5</v>
      </c>
      <c r="AI18" s="4" t="s">
        <v>77</v>
      </c>
    </row>
    <row r="19" spans="1:35" x14ac:dyDescent="0.2">
      <c r="A19" s="4" t="s">
        <v>140</v>
      </c>
      <c r="AI19" s="4" t="s">
        <v>140</v>
      </c>
    </row>
    <row r="20" spans="1:35" x14ac:dyDescent="0.2">
      <c r="A20" s="4" t="s">
        <v>405</v>
      </c>
      <c r="X20" s="4">
        <f>[8]Aug!$N$21+[8]Aug!$N$15</f>
        <v>6</v>
      </c>
      <c r="Y20" s="4">
        <f>[8]Aug!$U$26+[8]Aug!$U$21</f>
        <v>7</v>
      </c>
      <c r="Z20" s="4">
        <f>[8]Aug!$AB$26+[8]Aug!$AB$21</f>
        <v>3</v>
      </c>
      <c r="AA20" s="4">
        <f>[8]Aug!$AI$26+[8]Aug!$AI$21</f>
        <v>11</v>
      </c>
      <c r="AB20" s="4">
        <f>1</f>
        <v>1</v>
      </c>
      <c r="AC20" s="4">
        <f>14+3</f>
        <v>17</v>
      </c>
      <c r="AD20" s="4">
        <v>6</v>
      </c>
      <c r="AE20" s="4">
        <v>5</v>
      </c>
      <c r="AF20" s="4">
        <f>1+1+7</f>
        <v>9</v>
      </c>
      <c r="AG20" s="4">
        <f>5+2+2</f>
        <v>9</v>
      </c>
      <c r="AH20" s="4">
        <f>4+4</f>
        <v>8</v>
      </c>
      <c r="AI20" s="4" t="s">
        <v>405</v>
      </c>
    </row>
    <row r="22" spans="1:35" x14ac:dyDescent="0.2">
      <c r="A22" s="4" t="s">
        <v>402</v>
      </c>
      <c r="X22" s="4">
        <f t="shared" ref="X22:AH22" si="3">SUM(X15:X20)</f>
        <v>20</v>
      </c>
      <c r="Y22" s="4">
        <f t="shared" si="3"/>
        <v>13</v>
      </c>
      <c r="Z22" s="4">
        <f t="shared" si="3"/>
        <v>12</v>
      </c>
      <c r="AA22" s="4">
        <f t="shared" si="3"/>
        <v>13</v>
      </c>
      <c r="AB22" s="4">
        <f t="shared" si="3"/>
        <v>13</v>
      </c>
      <c r="AC22" s="4">
        <f t="shared" si="3"/>
        <v>36</v>
      </c>
      <c r="AD22" s="4">
        <f t="shared" si="3"/>
        <v>66</v>
      </c>
      <c r="AE22" s="4">
        <f t="shared" si="3"/>
        <v>29</v>
      </c>
      <c r="AF22" s="4">
        <f t="shared" si="3"/>
        <v>13</v>
      </c>
      <c r="AG22" s="4">
        <f t="shared" si="3"/>
        <v>20</v>
      </c>
      <c r="AH22" s="4">
        <f t="shared" si="3"/>
        <v>27</v>
      </c>
      <c r="AI22" s="4" t="s">
        <v>406</v>
      </c>
    </row>
    <row r="24" spans="1:35" x14ac:dyDescent="0.2">
      <c r="A24" s="4" t="s">
        <v>403</v>
      </c>
      <c r="AI24" s="4" t="s">
        <v>403</v>
      </c>
    </row>
    <row r="111" spans="1:12" x14ac:dyDescent="0.2">
      <c r="A111" s="10" t="s">
        <v>193</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59</v>
      </c>
      <c r="B113" s="11"/>
      <c r="C113" s="11"/>
      <c r="D113" s="11"/>
      <c r="E113" s="11"/>
      <c r="F113" s="12"/>
      <c r="G113" s="11"/>
      <c r="H113" s="11"/>
      <c r="I113" s="12"/>
      <c r="J113" s="12"/>
      <c r="K113" s="12"/>
      <c r="L113" s="11"/>
    </row>
    <row r="114" spans="1:12" x14ac:dyDescent="0.2">
      <c r="A114" s="11" t="s">
        <v>340</v>
      </c>
      <c r="B114" s="11"/>
      <c r="C114" s="11"/>
      <c r="D114" s="11"/>
      <c r="E114" s="11"/>
      <c r="F114" s="12"/>
      <c r="G114" s="11"/>
      <c r="H114" s="11"/>
      <c r="I114" s="12"/>
      <c r="J114" s="12"/>
      <c r="K114" s="12"/>
      <c r="L114" s="11"/>
    </row>
    <row r="115" spans="1:12" x14ac:dyDescent="0.2">
      <c r="A115" s="11" t="s">
        <v>341</v>
      </c>
      <c r="B115" s="11"/>
      <c r="C115" s="11"/>
      <c r="D115" s="11"/>
      <c r="E115" s="11"/>
      <c r="F115" s="12"/>
      <c r="G115" s="11"/>
      <c r="H115" s="11"/>
      <c r="I115" s="12"/>
      <c r="J115" s="12"/>
      <c r="K115" s="12"/>
      <c r="L115" s="11"/>
    </row>
    <row r="116" spans="1:12" x14ac:dyDescent="0.2">
      <c r="A116" s="11" t="s">
        <v>342</v>
      </c>
      <c r="B116" s="11"/>
      <c r="C116" s="11"/>
      <c r="D116" s="11"/>
      <c r="E116" s="11"/>
      <c r="F116" s="12"/>
      <c r="G116" s="11"/>
      <c r="H116" s="11"/>
      <c r="I116" s="12"/>
      <c r="J116" s="12"/>
      <c r="K116" s="12"/>
      <c r="L116" s="11"/>
    </row>
    <row r="117" spans="1:12" x14ac:dyDescent="0.2">
      <c r="A117" s="11" t="s">
        <v>343</v>
      </c>
      <c r="B117" s="11"/>
      <c r="C117" s="11"/>
      <c r="D117" s="11"/>
      <c r="E117" s="11"/>
      <c r="F117" s="12"/>
      <c r="G117" s="11"/>
      <c r="H117" s="11"/>
      <c r="I117" s="12"/>
      <c r="J117" s="12"/>
      <c r="K117" s="12"/>
      <c r="L117" s="11"/>
    </row>
    <row r="118" spans="1:12" x14ac:dyDescent="0.2">
      <c r="A118" s="11" t="s">
        <v>344</v>
      </c>
      <c r="B118" s="11"/>
      <c r="C118" s="11"/>
      <c r="D118" s="11"/>
      <c r="E118" s="11"/>
      <c r="F118" s="12"/>
      <c r="G118" s="11"/>
      <c r="H118" s="11"/>
      <c r="I118" s="12"/>
      <c r="J118" s="12"/>
      <c r="K118" s="12"/>
      <c r="L118" s="11"/>
    </row>
    <row r="119" spans="1:12" x14ac:dyDescent="0.2">
      <c r="A119" s="11" t="s">
        <v>345</v>
      </c>
      <c r="B119" s="11"/>
      <c r="C119" s="11"/>
      <c r="D119" s="11"/>
      <c r="E119" s="11"/>
      <c r="F119" s="12"/>
      <c r="G119" s="11"/>
      <c r="H119" s="11"/>
      <c r="I119" s="12"/>
      <c r="J119" s="12"/>
      <c r="K119" s="12"/>
      <c r="L119" s="11"/>
    </row>
    <row r="120" spans="1:12" x14ac:dyDescent="0.2">
      <c r="A120" s="11" t="s">
        <v>346</v>
      </c>
      <c r="B120" s="11"/>
      <c r="C120" s="11"/>
      <c r="D120" s="11"/>
      <c r="E120" s="11"/>
      <c r="F120" s="12"/>
      <c r="G120" s="11"/>
      <c r="H120" s="11"/>
      <c r="I120" s="12"/>
      <c r="J120" s="12"/>
      <c r="K120" s="12"/>
      <c r="L120" s="11"/>
    </row>
    <row r="121" spans="1:12" x14ac:dyDescent="0.2">
      <c r="A121" s="11" t="s">
        <v>347</v>
      </c>
      <c r="B121" s="11"/>
      <c r="C121" s="11"/>
      <c r="D121" s="11"/>
      <c r="E121" s="11"/>
      <c r="F121" s="12"/>
      <c r="G121" s="11"/>
      <c r="H121" s="11"/>
      <c r="I121" s="12"/>
      <c r="J121" s="12"/>
      <c r="K121" s="12"/>
      <c r="L121" s="11"/>
    </row>
    <row r="122" spans="1:12" x14ac:dyDescent="0.2">
      <c r="A122" s="11" t="s">
        <v>348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60</v>
      </c>
      <c r="F124" s="14"/>
      <c r="G124" s="14"/>
      <c r="H124" s="14"/>
      <c r="I124" s="14" t="s">
        <v>61</v>
      </c>
      <c r="J124" s="14" t="s">
        <v>62</v>
      </c>
      <c r="K124" s="14" t="s">
        <v>63</v>
      </c>
      <c r="L124" s="14" t="s">
        <v>64</v>
      </c>
    </row>
    <row r="125" spans="1:12" x14ac:dyDescent="0.2">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
      <c r="A126" s="14"/>
      <c r="B126" s="14"/>
      <c r="C126" s="14"/>
      <c r="D126" s="14"/>
      <c r="E126" s="14"/>
      <c r="F126" s="14"/>
      <c r="G126" s="14"/>
      <c r="H126" s="14"/>
      <c r="I126" s="14"/>
      <c r="J126" s="14"/>
      <c r="K126" s="14"/>
      <c r="L126" s="14"/>
    </row>
    <row r="127" spans="1:12" ht="87.75" customHeight="1" x14ac:dyDescent="0.2">
      <c r="A127" s="15">
        <v>37183</v>
      </c>
      <c r="B127" s="31" t="s">
        <v>149</v>
      </c>
      <c r="C127" s="16" t="s">
        <v>150</v>
      </c>
      <c r="D127" s="16" t="s">
        <v>151</v>
      </c>
      <c r="E127" s="16" t="s">
        <v>520</v>
      </c>
      <c r="F127" s="16" t="s">
        <v>335</v>
      </c>
      <c r="G127" s="62" t="s">
        <v>152</v>
      </c>
      <c r="H127" s="16"/>
      <c r="I127" s="16" t="s">
        <v>84</v>
      </c>
      <c r="J127" s="16" t="s">
        <v>83</v>
      </c>
      <c r="K127" s="16" t="s">
        <v>83</v>
      </c>
      <c r="L127" s="16" t="s">
        <v>351</v>
      </c>
    </row>
    <row r="128" spans="1:12" ht="38.25" x14ac:dyDescent="0.2">
      <c r="A128" s="15">
        <v>37183</v>
      </c>
      <c r="B128" s="31" t="s">
        <v>1</v>
      </c>
      <c r="C128" s="16" t="s">
        <v>77</v>
      </c>
      <c r="D128" s="16" t="s">
        <v>387</v>
      </c>
      <c r="E128" s="16" t="s">
        <v>79</v>
      </c>
      <c r="F128" s="16" t="s">
        <v>80</v>
      </c>
      <c r="G128" s="62" t="s">
        <v>153</v>
      </c>
      <c r="H128" s="16"/>
      <c r="I128" s="16" t="s">
        <v>83</v>
      </c>
      <c r="J128" s="16" t="s">
        <v>83</v>
      </c>
      <c r="K128" s="16" t="s">
        <v>84</v>
      </c>
      <c r="L128" s="16" t="s">
        <v>351</v>
      </c>
    </row>
    <row r="129" spans="1:25" ht="38.25" x14ac:dyDescent="0.2">
      <c r="A129" s="15">
        <v>37183</v>
      </c>
      <c r="B129" s="31" t="s">
        <v>313</v>
      </c>
      <c r="C129" s="16" t="s">
        <v>77</v>
      </c>
      <c r="D129" s="16" t="s">
        <v>154</v>
      </c>
      <c r="E129" s="16" t="s">
        <v>79</v>
      </c>
      <c r="F129" s="16" t="s">
        <v>80</v>
      </c>
      <c r="G129" s="62" t="s">
        <v>155</v>
      </c>
      <c r="H129" s="16"/>
      <c r="I129" s="16" t="s">
        <v>84</v>
      </c>
      <c r="J129" s="16" t="s">
        <v>83</v>
      </c>
      <c r="K129" s="16" t="s">
        <v>84</v>
      </c>
      <c r="L129" s="16" t="s">
        <v>351</v>
      </c>
    </row>
    <row r="130" spans="1:25" ht="23.25" customHeight="1" x14ac:dyDescent="0.2">
      <c r="A130" s="15">
        <v>37183</v>
      </c>
      <c r="B130" s="31" t="s">
        <v>156</v>
      </c>
      <c r="C130" s="16" t="s">
        <v>87</v>
      </c>
      <c r="D130" s="16" t="s">
        <v>211</v>
      </c>
      <c r="E130" s="16" t="s">
        <v>212</v>
      </c>
      <c r="F130" s="16" t="s">
        <v>104</v>
      </c>
      <c r="G130" s="62" t="s">
        <v>157</v>
      </c>
      <c r="H130" s="16"/>
      <c r="I130" s="16" t="s">
        <v>83</v>
      </c>
      <c r="J130" s="16" t="s">
        <v>84</v>
      </c>
      <c r="K130" s="16" t="s">
        <v>84</v>
      </c>
      <c r="L130" s="16" t="s">
        <v>351</v>
      </c>
    </row>
    <row r="131" spans="1:25" ht="24.75" customHeight="1" x14ac:dyDescent="0.2">
      <c r="A131" s="15">
        <v>37183</v>
      </c>
      <c r="B131" s="31" t="s">
        <v>158</v>
      </c>
      <c r="C131" s="16" t="s">
        <v>323</v>
      </c>
      <c r="D131" s="16" t="s">
        <v>159</v>
      </c>
      <c r="E131" s="16" t="s">
        <v>365</v>
      </c>
      <c r="F131" s="16" t="s">
        <v>255</v>
      </c>
      <c r="G131" s="62" t="s">
        <v>160</v>
      </c>
      <c r="H131" s="16"/>
      <c r="I131" s="16" t="s">
        <v>83</v>
      </c>
      <c r="J131" s="16" t="s">
        <v>83</v>
      </c>
      <c r="K131" s="16" t="s">
        <v>83</v>
      </c>
      <c r="L131" s="16" t="s">
        <v>351</v>
      </c>
    </row>
    <row r="132" spans="1:25" x14ac:dyDescent="0.2">
      <c r="A132" s="15">
        <v>37183</v>
      </c>
      <c r="B132" s="31" t="s">
        <v>161</v>
      </c>
      <c r="C132" s="16" t="s">
        <v>140</v>
      </c>
      <c r="D132" s="16"/>
      <c r="E132" s="16" t="s">
        <v>142</v>
      </c>
      <c r="F132" s="16" t="s">
        <v>109</v>
      </c>
      <c r="G132" s="62" t="s">
        <v>162</v>
      </c>
      <c r="H132" s="16"/>
      <c r="I132" s="16" t="s">
        <v>84</v>
      </c>
      <c r="J132" s="16" t="s">
        <v>83</v>
      </c>
      <c r="K132" s="16" t="s">
        <v>84</v>
      </c>
      <c r="L132" s="16" t="s">
        <v>351</v>
      </c>
      <c r="M132" s="22"/>
      <c r="N132" s="22"/>
      <c r="O132" s="22"/>
      <c r="P132" s="22"/>
      <c r="Q132" s="22"/>
      <c r="R132" s="22"/>
      <c r="S132" s="22"/>
      <c r="T132" s="22"/>
      <c r="U132" s="22"/>
      <c r="V132" s="22"/>
      <c r="W132" s="22"/>
      <c r="X132" s="22"/>
      <c r="Y132" s="22"/>
    </row>
    <row r="133" spans="1:25" ht="76.5" x14ac:dyDescent="0.2">
      <c r="A133" s="15">
        <v>37183</v>
      </c>
      <c r="B133" s="31" t="s">
        <v>163</v>
      </c>
      <c r="C133" s="16" t="s">
        <v>150</v>
      </c>
      <c r="D133" s="16" t="s">
        <v>164</v>
      </c>
      <c r="E133" s="16" t="s">
        <v>520</v>
      </c>
      <c r="F133" s="16" t="s">
        <v>335</v>
      </c>
      <c r="G133" s="62" t="s">
        <v>165</v>
      </c>
      <c r="H133" s="16"/>
      <c r="I133" s="16"/>
      <c r="J133" s="16"/>
      <c r="K133" s="16"/>
      <c r="L133" s="16"/>
      <c r="M133" s="22"/>
      <c r="N133" s="22"/>
      <c r="O133" s="22"/>
      <c r="P133" s="22"/>
      <c r="Q133" s="22"/>
      <c r="R133" s="22"/>
      <c r="S133" s="22"/>
      <c r="T133" s="22"/>
      <c r="U133" s="22"/>
      <c r="V133" s="22"/>
      <c r="W133" s="22"/>
      <c r="X133" s="22"/>
      <c r="Y133" s="22"/>
    </row>
    <row r="134" spans="1:25" ht="76.5" x14ac:dyDescent="0.2">
      <c r="A134" s="15">
        <v>37182</v>
      </c>
      <c r="B134" s="31" t="s">
        <v>149</v>
      </c>
      <c r="C134" s="16" t="s">
        <v>150</v>
      </c>
      <c r="D134" s="16" t="s">
        <v>151</v>
      </c>
      <c r="E134" s="16" t="s">
        <v>520</v>
      </c>
      <c r="F134" s="16" t="s">
        <v>335</v>
      </c>
      <c r="G134" s="62" t="s">
        <v>152</v>
      </c>
      <c r="H134" s="16"/>
      <c r="I134" s="16" t="s">
        <v>84</v>
      </c>
      <c r="J134" s="16" t="s">
        <v>83</v>
      </c>
      <c r="K134" s="16" t="s">
        <v>83</v>
      </c>
      <c r="L134" s="16" t="s">
        <v>351</v>
      </c>
      <c r="M134" s="22"/>
      <c r="N134" s="22"/>
      <c r="O134" s="22"/>
      <c r="P134" s="22"/>
      <c r="Q134" s="22"/>
      <c r="R134" s="22"/>
      <c r="S134" s="22"/>
      <c r="T134" s="22"/>
      <c r="U134" s="22"/>
      <c r="V134" s="22"/>
      <c r="W134" s="22"/>
      <c r="X134" s="22"/>
      <c r="Y134" s="22"/>
    </row>
    <row r="135" spans="1:25" ht="55.5" customHeight="1" x14ac:dyDescent="0.2">
      <c r="A135" s="15">
        <v>37182</v>
      </c>
      <c r="B135" s="31" t="s">
        <v>158</v>
      </c>
      <c r="C135" s="16" t="s">
        <v>323</v>
      </c>
      <c r="D135" s="16" t="s">
        <v>159</v>
      </c>
      <c r="E135" s="16" t="s">
        <v>365</v>
      </c>
      <c r="F135" s="16" t="s">
        <v>255</v>
      </c>
      <c r="G135" s="62" t="s">
        <v>160</v>
      </c>
      <c r="H135" s="16"/>
      <c r="I135" s="16" t="s">
        <v>83</v>
      </c>
      <c r="J135" s="16" t="s">
        <v>83</v>
      </c>
      <c r="K135" s="16" t="s">
        <v>83</v>
      </c>
      <c r="L135" s="16" t="s">
        <v>351</v>
      </c>
      <c r="M135" s="22"/>
      <c r="N135" s="22"/>
      <c r="O135" s="22"/>
      <c r="P135" s="22"/>
      <c r="Q135" s="22"/>
      <c r="R135" s="22"/>
      <c r="S135" s="22"/>
      <c r="T135" s="22"/>
      <c r="U135" s="22"/>
      <c r="V135" s="22"/>
      <c r="W135" s="22"/>
      <c r="X135" s="22"/>
      <c r="Y135" s="22"/>
    </row>
    <row r="136" spans="1:25" x14ac:dyDescent="0.2">
      <c r="A136" s="15">
        <v>37182</v>
      </c>
      <c r="B136" s="31" t="s">
        <v>436</v>
      </c>
      <c r="C136" s="16" t="s">
        <v>323</v>
      </c>
      <c r="D136" s="16" t="s">
        <v>434</v>
      </c>
      <c r="E136" s="16" t="s">
        <v>438</v>
      </c>
      <c r="F136" s="16" t="s">
        <v>104</v>
      </c>
      <c r="G136" s="62" t="s">
        <v>166</v>
      </c>
      <c r="H136" s="16"/>
      <c r="I136" s="16" t="s">
        <v>84</v>
      </c>
      <c r="J136" s="16" t="s">
        <v>83</v>
      </c>
      <c r="K136" s="16" t="s">
        <v>83</v>
      </c>
      <c r="L136" s="16" t="s">
        <v>351</v>
      </c>
      <c r="M136" s="22"/>
      <c r="N136" s="22"/>
      <c r="O136" s="22"/>
      <c r="P136" s="22"/>
      <c r="Q136" s="22"/>
      <c r="R136" s="22"/>
      <c r="S136" s="22"/>
      <c r="T136" s="22"/>
      <c r="U136" s="22"/>
      <c r="V136" s="22"/>
      <c r="W136" s="22"/>
      <c r="X136" s="22"/>
      <c r="Y136" s="22"/>
    </row>
    <row r="137" spans="1:25" x14ac:dyDescent="0.2">
      <c r="A137" s="15">
        <v>37182</v>
      </c>
      <c r="B137" s="31" t="s">
        <v>76</v>
      </c>
      <c r="C137" s="16" t="s">
        <v>77</v>
      </c>
      <c r="D137" s="16" t="s">
        <v>387</v>
      </c>
      <c r="E137" s="16" t="s">
        <v>79</v>
      </c>
      <c r="F137" s="16" t="s">
        <v>80</v>
      </c>
      <c r="G137" s="62" t="s">
        <v>167</v>
      </c>
      <c r="H137" s="16"/>
      <c r="I137" s="16" t="s">
        <v>83</v>
      </c>
      <c r="J137" s="16" t="s">
        <v>83</v>
      </c>
      <c r="K137" s="16" t="s">
        <v>84</v>
      </c>
      <c r="L137" s="16" t="s">
        <v>351</v>
      </c>
      <c r="M137" s="22"/>
      <c r="N137" s="22"/>
      <c r="O137" s="22"/>
      <c r="P137" s="22"/>
      <c r="Q137" s="22"/>
      <c r="R137" s="22"/>
      <c r="S137" s="22"/>
      <c r="T137" s="22"/>
      <c r="U137" s="22"/>
      <c r="V137" s="22"/>
      <c r="W137" s="22"/>
      <c r="X137" s="22"/>
      <c r="Y137" s="22"/>
    </row>
    <row r="138" spans="1:25" ht="25.5" x14ac:dyDescent="0.2">
      <c r="A138" s="15">
        <v>37181</v>
      </c>
      <c r="B138" s="31" t="s">
        <v>168</v>
      </c>
      <c r="C138" s="16" t="s">
        <v>87</v>
      </c>
      <c r="D138" s="16" t="s">
        <v>169</v>
      </c>
      <c r="E138" s="16" t="s">
        <v>170</v>
      </c>
      <c r="F138" s="16" t="s">
        <v>109</v>
      </c>
      <c r="G138" s="62" t="s">
        <v>171</v>
      </c>
      <c r="H138" s="16"/>
      <c r="I138" s="16" t="s">
        <v>84</v>
      </c>
      <c r="J138" s="16" t="s">
        <v>83</v>
      </c>
      <c r="K138" s="16" t="s">
        <v>84</v>
      </c>
      <c r="L138" s="16" t="s">
        <v>351</v>
      </c>
      <c r="M138" s="22"/>
      <c r="N138" s="22"/>
      <c r="O138" s="22"/>
      <c r="P138" s="22"/>
      <c r="Q138" s="22"/>
      <c r="R138" s="22"/>
      <c r="S138" s="22"/>
      <c r="T138" s="22"/>
      <c r="U138" s="22"/>
      <c r="V138" s="22"/>
      <c r="W138" s="22"/>
      <c r="X138" s="22"/>
      <c r="Y138" s="22"/>
    </row>
    <row r="139" spans="1:25" ht="25.5" x14ac:dyDescent="0.2">
      <c r="A139" s="15">
        <v>37181</v>
      </c>
      <c r="B139" s="31" t="s">
        <v>156</v>
      </c>
      <c r="C139" s="16" t="s">
        <v>87</v>
      </c>
      <c r="D139" s="16" t="s">
        <v>211</v>
      </c>
      <c r="E139" s="16" t="s">
        <v>212</v>
      </c>
      <c r="F139" s="16" t="s">
        <v>104</v>
      </c>
      <c r="G139" s="62" t="s">
        <v>172</v>
      </c>
      <c r="H139" s="16"/>
      <c r="I139" s="16" t="s">
        <v>84</v>
      </c>
      <c r="J139" s="16" t="s">
        <v>83</v>
      </c>
      <c r="K139" s="16" t="s">
        <v>84</v>
      </c>
      <c r="L139" s="16" t="s">
        <v>351</v>
      </c>
      <c r="M139" s="22"/>
      <c r="N139" s="22"/>
      <c r="O139" s="22"/>
      <c r="P139" s="22"/>
      <c r="Q139" s="22"/>
      <c r="R139" s="22"/>
      <c r="S139" s="22"/>
      <c r="T139" s="22"/>
      <c r="U139" s="22"/>
      <c r="V139" s="22"/>
      <c r="W139" s="22"/>
      <c r="X139" s="22"/>
      <c r="Y139" s="22"/>
    </row>
    <row r="140" spans="1:25" x14ac:dyDescent="0.2">
      <c r="A140" s="15">
        <v>37181</v>
      </c>
      <c r="B140" s="31" t="s">
        <v>173</v>
      </c>
      <c r="C140" s="16" t="s">
        <v>174</v>
      </c>
      <c r="D140" s="16" t="s">
        <v>175</v>
      </c>
      <c r="E140" s="16" t="s">
        <v>142</v>
      </c>
      <c r="F140" s="16" t="s">
        <v>104</v>
      </c>
      <c r="G140" s="62" t="s">
        <v>176</v>
      </c>
      <c r="H140" s="16"/>
      <c r="I140" s="16" t="s">
        <v>83</v>
      </c>
      <c r="J140" s="16" t="s">
        <v>83</v>
      </c>
      <c r="K140" s="16" t="s">
        <v>83</v>
      </c>
      <c r="L140" s="16" t="s">
        <v>351</v>
      </c>
      <c r="M140" s="22"/>
      <c r="N140" s="22"/>
      <c r="O140" s="22"/>
      <c r="P140" s="22"/>
      <c r="Q140" s="22"/>
      <c r="R140" s="22"/>
      <c r="S140" s="22"/>
      <c r="T140" s="22"/>
      <c r="U140" s="22"/>
      <c r="V140" s="22"/>
      <c r="W140" s="22"/>
      <c r="X140" s="22"/>
      <c r="Y140" s="22"/>
    </row>
    <row r="141" spans="1:25" ht="25.5" x14ac:dyDescent="0.2">
      <c r="A141" s="15">
        <v>37181</v>
      </c>
      <c r="B141" s="31" t="s">
        <v>387</v>
      </c>
      <c r="C141" s="16" t="s">
        <v>77</v>
      </c>
      <c r="D141" s="16" t="s">
        <v>387</v>
      </c>
      <c r="E141" s="16" t="s">
        <v>79</v>
      </c>
      <c r="F141" s="16" t="s">
        <v>80</v>
      </c>
      <c r="G141" s="62" t="s">
        <v>177</v>
      </c>
      <c r="H141" s="16"/>
      <c r="I141" s="16" t="s">
        <v>83</v>
      </c>
      <c r="J141" s="16" t="s">
        <v>83</v>
      </c>
      <c r="K141" s="16" t="s">
        <v>84</v>
      </c>
      <c r="L141" s="16" t="s">
        <v>351</v>
      </c>
      <c r="M141" s="22"/>
      <c r="N141" s="22"/>
      <c r="O141" s="22"/>
      <c r="P141" s="22"/>
      <c r="Q141" s="22"/>
      <c r="R141" s="22"/>
      <c r="S141" s="22"/>
      <c r="T141" s="22"/>
      <c r="U141" s="22"/>
      <c r="V141" s="22"/>
      <c r="W141" s="22"/>
      <c r="X141" s="22"/>
      <c r="Y141" s="22"/>
    </row>
    <row r="142" spans="1:25" ht="38.25" x14ac:dyDescent="0.2">
      <c r="A142" s="15">
        <v>37180</v>
      </c>
      <c r="B142" s="31" t="s">
        <v>178</v>
      </c>
      <c r="C142" s="16" t="s">
        <v>96</v>
      </c>
      <c r="D142" s="16" t="s">
        <v>493</v>
      </c>
      <c r="E142" s="16" t="s">
        <v>98</v>
      </c>
      <c r="F142" s="16" t="s">
        <v>104</v>
      </c>
      <c r="G142" s="62" t="s">
        <v>179</v>
      </c>
      <c r="H142" s="16"/>
      <c r="I142" s="16" t="s">
        <v>84</v>
      </c>
      <c r="J142" s="16" t="s">
        <v>84</v>
      </c>
      <c r="K142" s="16" t="s">
        <v>84</v>
      </c>
      <c r="L142" s="16" t="s">
        <v>351</v>
      </c>
      <c r="M142" s="22"/>
      <c r="N142" s="22"/>
      <c r="O142" s="22"/>
      <c r="P142" s="22"/>
      <c r="Q142" s="22"/>
      <c r="R142" s="22"/>
      <c r="S142" s="22"/>
      <c r="T142" s="22"/>
      <c r="U142" s="22"/>
      <c r="V142" s="22"/>
      <c r="W142" s="22"/>
      <c r="X142" s="22"/>
      <c r="Y142" s="22"/>
    </row>
    <row r="143" spans="1:25" ht="42.75" customHeight="1" x14ac:dyDescent="0.2">
      <c r="A143" s="15">
        <v>37180</v>
      </c>
      <c r="B143" s="31" t="s">
        <v>425</v>
      </c>
      <c r="C143" s="16" t="s">
        <v>323</v>
      </c>
      <c r="D143" s="16" t="s">
        <v>486</v>
      </c>
      <c r="E143" s="16" t="s">
        <v>365</v>
      </c>
      <c r="F143" s="16" t="s">
        <v>104</v>
      </c>
      <c r="G143" s="62" t="s">
        <v>180</v>
      </c>
      <c r="H143" s="16"/>
      <c r="I143" s="16" t="s">
        <v>83</v>
      </c>
      <c r="J143" s="16" t="s">
        <v>83</v>
      </c>
      <c r="K143" s="16" t="s">
        <v>83</v>
      </c>
      <c r="L143" s="16" t="s">
        <v>351</v>
      </c>
      <c r="M143" s="22"/>
      <c r="N143" s="22"/>
      <c r="O143" s="22"/>
      <c r="P143" s="22"/>
      <c r="Q143" s="22"/>
      <c r="R143" s="22"/>
      <c r="S143" s="22"/>
      <c r="T143" s="22"/>
      <c r="U143" s="22"/>
      <c r="V143" s="22"/>
      <c r="W143" s="22"/>
      <c r="X143" s="22"/>
      <c r="Y143" s="22"/>
    </row>
    <row r="144" spans="1:25" ht="14.1" customHeight="1" x14ac:dyDescent="0.2">
      <c r="A144" s="15">
        <v>37180</v>
      </c>
      <c r="B144" s="31" t="s">
        <v>181</v>
      </c>
      <c r="C144" s="16" t="s">
        <v>182</v>
      </c>
      <c r="D144" s="16" t="s">
        <v>490</v>
      </c>
      <c r="E144" s="16" t="s">
        <v>183</v>
      </c>
      <c r="F144" s="16" t="s">
        <v>104</v>
      </c>
      <c r="G144" s="62" t="s">
        <v>184</v>
      </c>
      <c r="H144" s="16"/>
      <c r="I144" s="16" t="s">
        <v>84</v>
      </c>
      <c r="J144" s="16" t="s">
        <v>83</v>
      </c>
      <c r="K144" s="16" t="s">
        <v>84</v>
      </c>
      <c r="L144" s="16" t="s">
        <v>351</v>
      </c>
      <c r="M144" s="22"/>
      <c r="N144" s="22"/>
      <c r="O144" s="22"/>
      <c r="P144" s="22"/>
      <c r="Q144" s="22"/>
      <c r="R144" s="22"/>
      <c r="S144" s="22"/>
      <c r="T144" s="22"/>
      <c r="U144" s="22"/>
      <c r="V144" s="22"/>
      <c r="W144" s="22"/>
      <c r="X144" s="22"/>
      <c r="Y144" s="22"/>
    </row>
    <row r="145" spans="1:25" ht="14.1" customHeight="1" x14ac:dyDescent="0.2">
      <c r="A145" s="15">
        <v>37180</v>
      </c>
      <c r="B145" s="31" t="s">
        <v>185</v>
      </c>
      <c r="C145" s="16" t="s">
        <v>77</v>
      </c>
      <c r="D145" s="16" t="s">
        <v>186</v>
      </c>
      <c r="E145" s="16" t="s">
        <v>130</v>
      </c>
      <c r="F145" s="16" t="s">
        <v>104</v>
      </c>
      <c r="G145" s="62" t="s">
        <v>176</v>
      </c>
      <c r="H145" s="16"/>
      <c r="I145" s="16" t="s">
        <v>83</v>
      </c>
      <c r="J145" s="16" t="s">
        <v>83</v>
      </c>
      <c r="K145" s="16" t="s">
        <v>83</v>
      </c>
      <c r="L145" s="16" t="s">
        <v>351</v>
      </c>
      <c r="M145" s="22"/>
      <c r="N145" s="22"/>
      <c r="O145" s="22"/>
      <c r="P145" s="22"/>
      <c r="Q145" s="22"/>
      <c r="R145" s="22"/>
      <c r="S145" s="22"/>
      <c r="T145" s="22"/>
      <c r="U145" s="22"/>
      <c r="V145" s="22"/>
      <c r="W145" s="22"/>
      <c r="X145" s="22"/>
      <c r="Y145" s="22"/>
    </row>
    <row r="146" spans="1:25" ht="14.1" customHeight="1" x14ac:dyDescent="0.2">
      <c r="A146" s="15">
        <v>37180</v>
      </c>
      <c r="B146" s="31" t="s">
        <v>76</v>
      </c>
      <c r="C146" s="16" t="s">
        <v>77</v>
      </c>
      <c r="D146" s="16" t="s">
        <v>187</v>
      </c>
      <c r="E146" s="16" t="s">
        <v>79</v>
      </c>
      <c r="F146" s="16" t="s">
        <v>104</v>
      </c>
      <c r="G146" s="62" t="s">
        <v>188</v>
      </c>
      <c r="H146" s="16"/>
      <c r="I146" s="16" t="s">
        <v>83</v>
      </c>
      <c r="J146" s="16" t="s">
        <v>83</v>
      </c>
      <c r="K146" s="16" t="s">
        <v>84</v>
      </c>
      <c r="L146" s="16" t="s">
        <v>351</v>
      </c>
      <c r="M146" s="22"/>
      <c r="N146" s="22"/>
      <c r="O146" s="22"/>
      <c r="P146" s="22"/>
      <c r="Q146" s="22"/>
      <c r="R146" s="22"/>
      <c r="S146" s="22"/>
      <c r="T146" s="22"/>
      <c r="U146" s="22"/>
      <c r="V146" s="22"/>
      <c r="W146" s="22"/>
      <c r="X146" s="22"/>
      <c r="Y146" s="22"/>
    </row>
    <row r="147" spans="1:25" ht="14.1" customHeight="1" x14ac:dyDescent="0.2">
      <c r="A147" s="15">
        <v>37179</v>
      </c>
      <c r="B147" s="31" t="s">
        <v>189</v>
      </c>
      <c r="C147" s="16" t="s">
        <v>190</v>
      </c>
      <c r="D147" s="16" t="s">
        <v>191</v>
      </c>
      <c r="E147" s="16" t="s">
        <v>79</v>
      </c>
      <c r="F147" s="16" t="s">
        <v>109</v>
      </c>
      <c r="G147" s="62" t="s">
        <v>192</v>
      </c>
      <c r="H147" s="16"/>
      <c r="I147" s="16" t="s">
        <v>83</v>
      </c>
      <c r="J147" s="16" t="s">
        <v>83</v>
      </c>
      <c r="K147" s="16" t="s">
        <v>84</v>
      </c>
      <c r="L147" s="16" t="s">
        <v>351</v>
      </c>
      <c r="M147" s="22"/>
      <c r="N147" s="22"/>
      <c r="O147" s="22"/>
      <c r="P147" s="22"/>
      <c r="Q147" s="22"/>
      <c r="R147" s="22"/>
      <c r="S147" s="22"/>
      <c r="T147" s="22"/>
      <c r="U147" s="22"/>
      <c r="V147" s="22"/>
      <c r="W147" s="22"/>
      <c r="X147" s="22"/>
      <c r="Y147" s="22"/>
    </row>
    <row r="148" spans="1:25" ht="14.1" customHeight="1" x14ac:dyDescent="0.2">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
      <c r="A149" s="24"/>
      <c r="B149" s="18"/>
      <c r="C149" s="18"/>
      <c r="D149" s="18"/>
      <c r="E149" s="18"/>
      <c r="F149" s="18"/>
      <c r="G149" s="17"/>
      <c r="H149" s="18"/>
      <c r="I149" s="18"/>
      <c r="J149" s="18"/>
      <c r="K149" s="18"/>
      <c r="L149" s="18"/>
    </row>
    <row r="150" spans="1:25" ht="14.1" customHeight="1" x14ac:dyDescent="0.2">
      <c r="A150" s="24"/>
      <c r="B150" s="18"/>
      <c r="C150" s="18"/>
      <c r="D150" s="18"/>
      <c r="E150" s="18"/>
      <c r="F150" s="18"/>
      <c r="G150" s="17"/>
      <c r="H150" s="18"/>
      <c r="I150" s="18"/>
      <c r="J150" s="18"/>
      <c r="K150" s="18"/>
      <c r="L150" s="18"/>
    </row>
    <row r="151" spans="1:25" ht="14.1" customHeight="1" x14ac:dyDescent="0.2">
      <c r="A151" s="24"/>
      <c r="B151" s="18"/>
      <c r="C151" s="18"/>
      <c r="D151" s="18"/>
      <c r="E151" s="18"/>
      <c r="F151" s="18"/>
      <c r="G151" s="17"/>
      <c r="H151" s="17"/>
      <c r="I151" s="18"/>
      <c r="J151" s="18"/>
      <c r="K151" s="18"/>
      <c r="L151" s="18"/>
    </row>
    <row r="152" spans="1:25" ht="14.1" customHeight="1" x14ac:dyDescent="0.2">
      <c r="A152" s="24"/>
      <c r="B152" s="18"/>
      <c r="C152" s="18"/>
      <c r="D152" s="18"/>
      <c r="E152" s="18"/>
      <c r="F152" s="18"/>
      <c r="G152" s="17"/>
      <c r="H152" s="17"/>
      <c r="I152" s="18"/>
      <c r="J152" s="18"/>
      <c r="K152" s="18"/>
      <c r="L152" s="18"/>
    </row>
    <row r="153" spans="1:25" ht="14.1" customHeight="1" x14ac:dyDescent="0.2">
      <c r="A153" s="24"/>
      <c r="B153" s="18"/>
      <c r="C153" s="18"/>
      <c r="D153" s="18"/>
      <c r="E153" s="18"/>
      <c r="F153" s="18"/>
      <c r="G153" s="17"/>
      <c r="H153" s="17"/>
      <c r="I153" s="18"/>
      <c r="J153" s="18"/>
      <c r="K153" s="18"/>
      <c r="L153" s="18"/>
    </row>
    <row r="154" spans="1:25" ht="14.1" customHeight="1" x14ac:dyDescent="0.2">
      <c r="A154" s="24"/>
      <c r="B154" s="18"/>
      <c r="C154" s="18"/>
      <c r="D154" s="18"/>
      <c r="E154" s="18"/>
      <c r="F154" s="18"/>
      <c r="G154" s="25"/>
      <c r="H154" s="18"/>
      <c r="I154" s="18"/>
      <c r="J154" s="18"/>
      <c r="K154" s="18"/>
      <c r="L154" s="18"/>
    </row>
    <row r="155" spans="1:25" ht="14.1" customHeight="1" x14ac:dyDescent="0.2">
      <c r="A155" s="24"/>
      <c r="B155" s="18"/>
      <c r="C155" s="18"/>
      <c r="D155" s="18"/>
      <c r="E155" s="18"/>
      <c r="F155" s="18"/>
      <c r="G155" s="25"/>
      <c r="H155" s="25"/>
      <c r="I155" s="18"/>
      <c r="J155" s="18"/>
      <c r="K155" s="18"/>
      <c r="L155" s="18"/>
    </row>
    <row r="156" spans="1:25" ht="14.1" customHeight="1" x14ac:dyDescent="0.2">
      <c r="A156" s="24"/>
      <c r="B156" s="25"/>
      <c r="C156" s="18"/>
      <c r="D156" s="18"/>
      <c r="E156" s="18"/>
      <c r="F156" s="18"/>
      <c r="G156" s="25"/>
      <c r="H156" s="18"/>
      <c r="I156" s="18"/>
      <c r="J156" s="18"/>
      <c r="K156" s="18"/>
      <c r="L156" s="18"/>
    </row>
    <row r="157" spans="1:25" ht="14.1" customHeight="1" x14ac:dyDescent="0.2">
      <c r="A157" s="24"/>
      <c r="B157" s="18"/>
      <c r="C157" s="18"/>
      <c r="D157" s="18"/>
      <c r="E157" s="18"/>
      <c r="F157" s="18"/>
      <c r="G157" s="25"/>
      <c r="H157" s="25"/>
      <c r="I157" s="18"/>
      <c r="J157" s="18"/>
      <c r="K157" s="18"/>
      <c r="L157" s="18"/>
    </row>
    <row r="158" spans="1:25" ht="14.1" customHeight="1" x14ac:dyDescent="0.2">
      <c r="A158" s="24"/>
      <c r="B158" s="18"/>
      <c r="C158" s="18"/>
      <c r="D158" s="18"/>
      <c r="E158" s="18"/>
      <c r="F158" s="18"/>
      <c r="G158" s="25"/>
      <c r="H158" s="25"/>
      <c r="I158" s="18"/>
      <c r="J158" s="18"/>
      <c r="K158" s="18"/>
      <c r="L158" s="18"/>
    </row>
    <row r="159" spans="1:25" ht="14.1" customHeight="1" x14ac:dyDescent="0.2">
      <c r="A159" s="24"/>
      <c r="B159" s="18"/>
      <c r="C159" s="18"/>
      <c r="D159" s="18"/>
      <c r="E159" s="18"/>
      <c r="F159" s="18"/>
      <c r="G159" s="25"/>
      <c r="H159" s="25"/>
      <c r="I159" s="18"/>
      <c r="J159" s="18"/>
      <c r="K159" s="18"/>
      <c r="L159" s="18"/>
    </row>
    <row r="160" spans="1:25" ht="14.1" customHeight="1" x14ac:dyDescent="0.2">
      <c r="A160" s="24"/>
      <c r="B160" s="18"/>
      <c r="C160" s="18"/>
      <c r="D160" s="18"/>
      <c r="E160" s="18"/>
      <c r="F160" s="18"/>
      <c r="G160" s="25"/>
      <c r="H160" s="25"/>
      <c r="I160" s="18"/>
      <c r="J160" s="18"/>
      <c r="K160" s="18"/>
      <c r="L160" s="18"/>
    </row>
    <row r="161" spans="1:12" ht="14.1" customHeight="1" x14ac:dyDescent="0.2">
      <c r="A161" s="24"/>
      <c r="B161" s="18"/>
      <c r="C161" s="18"/>
      <c r="D161" s="18"/>
      <c r="E161" s="18"/>
      <c r="F161" s="18"/>
      <c r="G161" s="25"/>
      <c r="H161" s="25"/>
      <c r="I161" s="18"/>
      <c r="J161" s="18"/>
      <c r="K161" s="18"/>
      <c r="L161" s="18"/>
    </row>
    <row r="162" spans="1:12" ht="14.1" customHeight="1" x14ac:dyDescent="0.2">
      <c r="A162" s="24"/>
      <c r="B162" s="18"/>
      <c r="C162" s="18"/>
      <c r="D162" s="18"/>
      <c r="E162" s="18"/>
      <c r="F162" s="18"/>
      <c r="G162" s="25"/>
      <c r="H162" s="25"/>
      <c r="I162" s="18"/>
      <c r="J162" s="18"/>
      <c r="K162" s="18"/>
      <c r="L162" s="18"/>
    </row>
    <row r="163" spans="1:12" ht="14.1" customHeight="1" x14ac:dyDescent="0.2">
      <c r="A163" s="24"/>
      <c r="B163" s="18"/>
      <c r="C163" s="18"/>
      <c r="D163" s="18"/>
      <c r="E163" s="18"/>
      <c r="F163" s="18"/>
      <c r="G163" s="25"/>
      <c r="H163" s="25"/>
      <c r="I163" s="18"/>
      <c r="J163" s="18"/>
      <c r="K163" s="18"/>
      <c r="L163" s="18"/>
    </row>
    <row r="164" spans="1:12" ht="14.1" customHeight="1" x14ac:dyDescent="0.2">
      <c r="A164" s="24"/>
      <c r="B164" s="18"/>
      <c r="C164" s="18"/>
      <c r="D164" s="18"/>
      <c r="E164" s="18"/>
      <c r="F164" s="18"/>
      <c r="G164" s="25"/>
      <c r="H164" s="25"/>
      <c r="I164" s="18"/>
      <c r="J164" s="18"/>
      <c r="K164" s="18"/>
      <c r="L164" s="18"/>
    </row>
    <row r="165" spans="1:12" ht="14.1" customHeight="1" x14ac:dyDescent="0.2">
      <c r="A165" s="24"/>
      <c r="B165" s="18"/>
      <c r="C165" s="18"/>
      <c r="D165" s="18"/>
      <c r="E165" s="18"/>
      <c r="F165" s="18"/>
      <c r="G165" s="25"/>
      <c r="H165" s="25"/>
      <c r="I165" s="18"/>
      <c r="J165" s="18"/>
      <c r="K165" s="18"/>
      <c r="L165" s="18"/>
    </row>
    <row r="166" spans="1:12" ht="14.1" customHeight="1" x14ac:dyDescent="0.2">
      <c r="A166" s="24"/>
      <c r="B166" s="18"/>
      <c r="C166" s="18"/>
      <c r="D166" s="18"/>
      <c r="E166" s="18"/>
      <c r="F166" s="18"/>
      <c r="G166" s="25"/>
      <c r="H166" s="25"/>
      <c r="I166" s="18"/>
      <c r="J166" s="18"/>
      <c r="K166" s="18"/>
      <c r="L166" s="18"/>
    </row>
    <row r="167" spans="1:12" ht="14.1" customHeight="1" x14ac:dyDescent="0.2">
      <c r="A167" s="24"/>
      <c r="B167" s="18"/>
      <c r="C167" s="18"/>
      <c r="D167" s="18"/>
      <c r="E167" s="18"/>
      <c r="F167" s="18"/>
      <c r="G167" s="25"/>
      <c r="H167" s="25"/>
      <c r="I167" s="18"/>
      <c r="J167" s="18"/>
      <c r="K167" s="18"/>
      <c r="L167" s="18"/>
    </row>
    <row r="168" spans="1:12" ht="14.1" customHeight="1" x14ac:dyDescent="0.2">
      <c r="A168" s="26"/>
      <c r="B168" s="18"/>
      <c r="C168" s="18"/>
      <c r="D168" s="18"/>
      <c r="E168" s="18"/>
      <c r="F168" s="18"/>
      <c r="G168" s="25"/>
      <c r="H168" s="25"/>
      <c r="I168" s="18"/>
      <c r="J168" s="18"/>
      <c r="K168" s="18"/>
      <c r="L168" s="18"/>
    </row>
    <row r="169" spans="1:12" ht="14.1" customHeight="1" x14ac:dyDescent="0.2">
      <c r="A169" s="26"/>
      <c r="B169" s="18"/>
      <c r="C169" s="18"/>
      <c r="D169" s="18"/>
      <c r="E169" s="18"/>
      <c r="F169" s="18"/>
      <c r="G169" s="25"/>
      <c r="H169" s="25"/>
      <c r="I169" s="18"/>
      <c r="J169" s="18"/>
      <c r="K169" s="18"/>
      <c r="L169" s="18"/>
    </row>
    <row r="170" spans="1:12" ht="14.1" customHeight="1" x14ac:dyDescent="0.2">
      <c r="A170" s="26"/>
      <c r="B170" s="18"/>
      <c r="C170" s="18"/>
      <c r="D170" s="18"/>
      <c r="E170" s="18"/>
      <c r="F170" s="18"/>
      <c r="G170" s="25"/>
      <c r="H170" s="25"/>
      <c r="I170" s="18"/>
      <c r="J170" s="18"/>
      <c r="K170" s="18"/>
      <c r="L170" s="18"/>
    </row>
    <row r="171" spans="1:12" ht="14.1" customHeight="1" x14ac:dyDescent="0.2">
      <c r="A171" s="26"/>
      <c r="B171" s="18"/>
      <c r="C171" s="18"/>
      <c r="D171" s="18"/>
      <c r="E171" s="18"/>
      <c r="F171" s="18"/>
      <c r="G171" s="25"/>
      <c r="H171" s="25"/>
      <c r="I171" s="18"/>
      <c r="J171" s="18"/>
      <c r="K171" s="18"/>
      <c r="L171" s="18"/>
    </row>
    <row r="172" spans="1:12" ht="14.1" customHeight="1" x14ac:dyDescent="0.2">
      <c r="A172" s="26"/>
      <c r="B172" s="18"/>
      <c r="C172" s="18"/>
      <c r="D172" s="18"/>
      <c r="E172" s="18"/>
      <c r="F172" s="18"/>
      <c r="G172" s="25"/>
      <c r="H172" s="25"/>
      <c r="I172" s="18"/>
      <c r="J172" s="18"/>
      <c r="K172" s="18"/>
      <c r="L172" s="18"/>
    </row>
    <row r="173" spans="1:12" ht="14.1" customHeight="1" x14ac:dyDescent="0.2">
      <c r="A173" s="26"/>
      <c r="B173" s="25"/>
      <c r="C173" s="27"/>
      <c r="D173" s="25"/>
      <c r="E173" s="28"/>
      <c r="F173" s="27"/>
      <c r="G173" s="25"/>
      <c r="H173" s="25"/>
      <c r="I173" s="18"/>
      <c r="J173" s="18"/>
      <c r="K173" s="18"/>
      <c r="L173" s="18"/>
    </row>
    <row r="174" spans="1:12" ht="14.1" customHeight="1" x14ac:dyDescent="0.2">
      <c r="A174" s="26"/>
      <c r="B174" s="25"/>
      <c r="C174" s="27"/>
      <c r="D174" s="25"/>
      <c r="E174" s="28"/>
      <c r="F174" s="27"/>
      <c r="G174" s="18"/>
      <c r="H174" s="18"/>
      <c r="I174" s="18"/>
      <c r="J174" s="18"/>
      <c r="K174" s="18"/>
      <c r="L174" s="18"/>
    </row>
    <row r="175" spans="1:12" ht="14.1" customHeight="1" x14ac:dyDescent="0.2">
      <c r="A175" s="29"/>
      <c r="B175" s="25"/>
      <c r="C175" s="27"/>
      <c r="D175" s="25"/>
      <c r="E175" s="28"/>
      <c r="F175" s="27"/>
      <c r="G175" s="25"/>
      <c r="H175" s="28"/>
      <c r="I175" s="18"/>
      <c r="J175" s="18"/>
      <c r="K175" s="18"/>
      <c r="L175" s="18"/>
    </row>
    <row r="176" spans="1:12" ht="14.1" customHeight="1" x14ac:dyDescent="0.2">
      <c r="A176" s="29"/>
      <c r="B176" s="25"/>
      <c r="C176" s="27"/>
      <c r="D176" s="25"/>
      <c r="E176" s="28"/>
      <c r="F176" s="27"/>
      <c r="G176" s="25"/>
      <c r="H176" s="28"/>
      <c r="I176" s="18"/>
      <c r="J176" s="18"/>
      <c r="K176" s="18"/>
      <c r="L176" s="18"/>
    </row>
    <row r="177" spans="1:12" ht="14.1" customHeight="1" x14ac:dyDescent="0.2">
      <c r="A177" s="30"/>
      <c r="B177" s="25"/>
      <c r="C177" s="27"/>
      <c r="D177" s="25"/>
      <c r="E177" s="28"/>
      <c r="F177" s="27"/>
      <c r="G177" s="28"/>
      <c r="H177" s="28"/>
      <c r="I177" s="27"/>
      <c r="J177" s="27"/>
      <c r="K177" s="27"/>
      <c r="L177" s="27"/>
    </row>
    <row r="178" spans="1:12" ht="14.1" customHeight="1" x14ac:dyDescent="0.2">
      <c r="A178" s="30"/>
      <c r="B178" s="25"/>
      <c r="C178" s="27"/>
      <c r="D178" s="28"/>
      <c r="E178" s="28"/>
      <c r="F178" s="27"/>
      <c r="G178" s="28"/>
      <c r="H178" s="28"/>
      <c r="I178" s="27"/>
      <c r="J178" s="27"/>
      <c r="K178" s="27"/>
      <c r="L178" s="27"/>
    </row>
    <row r="179" spans="1:12" ht="14.1" customHeight="1" x14ac:dyDescent="0.2">
      <c r="A179" s="30"/>
      <c r="B179" s="25"/>
      <c r="C179" s="27"/>
      <c r="D179" s="25"/>
      <c r="E179" s="28"/>
      <c r="F179" s="27"/>
      <c r="G179" s="28"/>
      <c r="H179" s="28"/>
      <c r="I179" s="27"/>
      <c r="J179" s="27"/>
      <c r="K179" s="27"/>
      <c r="L179" s="27"/>
    </row>
    <row r="180" spans="1:12" ht="14.1" customHeight="1" x14ac:dyDescent="0.2">
      <c r="A180" s="30"/>
      <c r="B180" s="25"/>
      <c r="C180" s="27"/>
      <c r="D180" s="25"/>
      <c r="E180" s="28"/>
      <c r="F180" s="27"/>
      <c r="G180" s="28"/>
      <c r="H180" s="28"/>
      <c r="I180" s="27"/>
      <c r="J180" s="27"/>
      <c r="K180" s="27"/>
      <c r="L180" s="27"/>
    </row>
    <row r="181" spans="1:12" ht="14.1" customHeight="1" x14ac:dyDescent="0.2">
      <c r="A181" s="30"/>
      <c r="B181" s="25"/>
      <c r="C181" s="27"/>
      <c r="D181" s="25"/>
      <c r="E181" s="28"/>
      <c r="F181" s="27"/>
      <c r="G181" s="28"/>
      <c r="H181" s="28"/>
      <c r="I181" s="27"/>
      <c r="J181" s="27"/>
      <c r="K181" s="27"/>
      <c r="L181" s="27"/>
    </row>
    <row r="182" spans="1:12" ht="14.1" customHeight="1" x14ac:dyDescent="0.2">
      <c r="A182" s="30"/>
      <c r="B182" s="25"/>
      <c r="C182" s="18"/>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30"/>
      <c r="B184" s="25"/>
      <c r="C184" s="27"/>
      <c r="D184" s="25"/>
      <c r="E184" s="28"/>
      <c r="F184" s="27"/>
      <c r="G184" s="28"/>
      <c r="H184" s="28"/>
      <c r="I184" s="27"/>
      <c r="J184" s="27"/>
      <c r="K184" s="27"/>
      <c r="L184" s="27"/>
    </row>
    <row r="185" spans="1:12" x14ac:dyDescent="0.2">
      <c r="A185" s="29"/>
      <c r="B185" s="17"/>
      <c r="C185" s="31"/>
      <c r="D185" s="17"/>
      <c r="E185" s="32"/>
      <c r="F185" s="31"/>
      <c r="G185" s="17"/>
      <c r="H185" s="17"/>
      <c r="I185" s="31"/>
      <c r="J185" s="31"/>
      <c r="K185" s="31"/>
      <c r="L185" s="31"/>
    </row>
    <row r="186" spans="1:12" x14ac:dyDescent="0.2">
      <c r="A186" s="29"/>
      <c r="B186" s="17"/>
      <c r="C186" s="31"/>
      <c r="D186" s="17"/>
      <c r="E186" s="32"/>
      <c r="F186" s="31"/>
      <c r="G186" s="17"/>
      <c r="H186" s="17"/>
      <c r="I186" s="31"/>
      <c r="J186" s="31"/>
      <c r="K186" s="31"/>
      <c r="L186" s="31"/>
    </row>
    <row r="188" spans="1:12" x14ac:dyDescent="0.2">
      <c r="A188" s="1" t="s">
        <v>318</v>
      </c>
      <c r="B188" s="1" t="s">
        <v>319</v>
      </c>
      <c r="C188" s="4" t="s">
        <v>320</v>
      </c>
      <c r="D188" s="33" t="s">
        <v>321</v>
      </c>
      <c r="E188" s="33" t="s">
        <v>322</v>
      </c>
    </row>
    <row r="189" spans="1:12" x14ac:dyDescent="0.2">
      <c r="A189" s="34" t="s">
        <v>323</v>
      </c>
      <c r="B189" s="35">
        <f t="shared" ref="B189:B197" si="4">C189/$C$198</f>
        <v>0.19047619047619047</v>
      </c>
      <c r="C189" s="5">
        <f>'summary 1015'!I24</f>
        <v>4</v>
      </c>
      <c r="D189" s="4">
        <f>33+1+1+1+1+1+8+1+1+1+2+1+2+1+1+1+2+3+8+2+1+3</f>
        <v>76</v>
      </c>
      <c r="E189" s="36"/>
    </row>
    <row r="190" spans="1:12" x14ac:dyDescent="0.2">
      <c r="A190" s="34" t="s">
        <v>96</v>
      </c>
      <c r="B190" s="35">
        <f t="shared" si="4"/>
        <v>4.7619047619047616E-2</v>
      </c>
      <c r="C190" s="5">
        <f>'summary 1015'!I25</f>
        <v>1</v>
      </c>
      <c r="D190" s="4">
        <f>540+17+1+1+6+10+1+2+12+2+1+1+1+3+4+3+1+1+1+8+2+1+1+6+1+1+2+1+2+1+4+1+1+1+12+4+57+16+1+1+5+16</f>
        <v>753</v>
      </c>
      <c r="E190" s="36"/>
    </row>
    <row r="191" spans="1:12" x14ac:dyDescent="0.2">
      <c r="A191" s="34" t="s">
        <v>77</v>
      </c>
      <c r="B191" s="35">
        <f t="shared" si="4"/>
        <v>0.33333333333333331</v>
      </c>
      <c r="C191" s="5">
        <f>'summary 1015'!I26</f>
        <v>7</v>
      </c>
      <c r="D191" s="4">
        <f>13+1+1+1+16+10+5</f>
        <v>47</v>
      </c>
      <c r="E191" s="36">
        <f>(C191/D191)*100</f>
        <v>14.893617021276595</v>
      </c>
    </row>
    <row r="192" spans="1:12" x14ac:dyDescent="0.2">
      <c r="A192" s="34" t="s">
        <v>324</v>
      </c>
      <c r="B192" s="35">
        <f t="shared" si="4"/>
        <v>9.5238095238095233E-2</v>
      </c>
      <c r="C192" s="5">
        <f>'summary 1015'!I27</f>
        <v>2</v>
      </c>
      <c r="D192" s="4">
        <f>36+1+1+2+1+2+4</f>
        <v>47</v>
      </c>
      <c r="E192" s="36">
        <f>(C192/D192)*100</f>
        <v>4.2553191489361701</v>
      </c>
    </row>
    <row r="193" spans="1:5" x14ac:dyDescent="0.2">
      <c r="A193" s="34" t="s">
        <v>325</v>
      </c>
      <c r="B193" s="35">
        <f t="shared" si="4"/>
        <v>0</v>
      </c>
      <c r="C193" s="5"/>
      <c r="D193" s="4">
        <f>288+2+13+2+5+56+59+14+2+3+3+1+4+14+1+2+4</f>
        <v>473</v>
      </c>
      <c r="E193" s="36">
        <f>(C193/D193)*100</f>
        <v>0</v>
      </c>
    </row>
    <row r="194" spans="1:5" x14ac:dyDescent="0.2">
      <c r="A194" s="34" t="s">
        <v>326</v>
      </c>
      <c r="B194" s="35">
        <f t="shared" si="4"/>
        <v>4.7619047619047616E-2</v>
      </c>
      <c r="C194" s="5">
        <f>'summary 1015'!I29</f>
        <v>1</v>
      </c>
      <c r="D194" s="4">
        <f>132+2+1+2+7+3+4+2+7+1+3+4+5+7+5</f>
        <v>185</v>
      </c>
      <c r="E194" s="36"/>
    </row>
    <row r="195" spans="1:5" x14ac:dyDescent="0.2">
      <c r="A195" s="34" t="s">
        <v>140</v>
      </c>
      <c r="B195" s="35">
        <f t="shared" si="4"/>
        <v>9.5238095238095233E-2</v>
      </c>
      <c r="C195" s="5">
        <f>'summary 1015'!I30</f>
        <v>2</v>
      </c>
      <c r="D195" s="4">
        <v>9</v>
      </c>
      <c r="E195" s="36">
        <f>(C195/D195)*100</f>
        <v>22.222222222222221</v>
      </c>
    </row>
    <row r="196" spans="1:5" x14ac:dyDescent="0.2">
      <c r="A196" s="34" t="s">
        <v>288</v>
      </c>
      <c r="B196" s="35">
        <f t="shared" si="4"/>
        <v>0</v>
      </c>
      <c r="C196" s="5"/>
      <c r="D196" s="4">
        <f>10+5+2</f>
        <v>17</v>
      </c>
      <c r="E196" s="36">
        <f>(C196/D196)*100</f>
        <v>0</v>
      </c>
    </row>
    <row r="197" spans="1:5" x14ac:dyDescent="0.2">
      <c r="A197" s="37" t="s">
        <v>327</v>
      </c>
      <c r="B197" s="35">
        <f t="shared" si="4"/>
        <v>0.19047619047619047</v>
      </c>
      <c r="C197" s="5">
        <f>'summary 1015'!I32</f>
        <v>4</v>
      </c>
    </row>
    <row r="198" spans="1:5" x14ac:dyDescent="0.2">
      <c r="A198" s="37" t="s">
        <v>328</v>
      </c>
      <c r="B198" s="38">
        <f>SUM(B189:B197)</f>
        <v>0.99999999999999989</v>
      </c>
      <c r="C198" s="4">
        <f>SUM(C189:C197)</f>
        <v>21</v>
      </c>
      <c r="D198" s="4">
        <f>SUM(D189:D197)</f>
        <v>1607</v>
      </c>
    </row>
  </sheetData>
  <phoneticPr fontId="0" type="noConversion"/>
  <printOptions horizontalCentered="1"/>
  <pageMargins left="0.25" right="0.25" top="1" bottom="0.5" header="0.5" footer="0.25"/>
  <pageSetup paperSize="5" scale="76" fitToHeight="2" orientation="landscape" r:id="rId1"/>
  <headerFooter alignWithMargins="0">
    <oddHeader>&amp;C&amp;"Arial,Bold"EWS-Global Risk Operations
Weekly Summary of Market Risk Aggregation Issues
Week Beginning October 15</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f>2</f>
        <v>2</v>
      </c>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6</f>
        <v>6</v>
      </c>
    </row>
    <row r="13" spans="1:11" x14ac:dyDescent="0.2">
      <c r="A13" s="6" t="s">
        <v>80</v>
      </c>
      <c r="B13" s="7"/>
      <c r="C13" s="7" t="s">
        <v>334</v>
      </c>
      <c r="D13" s="7"/>
      <c r="E13" s="7"/>
      <c r="F13" s="7"/>
      <c r="G13" s="7"/>
      <c r="H13" s="7"/>
      <c r="I13" s="7"/>
      <c r="J13" s="7"/>
      <c r="K13" s="7">
        <f>6</f>
        <v>6</v>
      </c>
    </row>
    <row r="14" spans="1:11" x14ac:dyDescent="0.2">
      <c r="A14" s="6" t="s">
        <v>255</v>
      </c>
      <c r="B14" s="7"/>
      <c r="C14" s="7" t="s">
        <v>52</v>
      </c>
      <c r="D14" s="7"/>
      <c r="E14" s="7"/>
      <c r="F14" s="7"/>
      <c r="G14" s="7"/>
      <c r="H14" s="7"/>
      <c r="I14" s="7"/>
      <c r="J14" s="7"/>
      <c r="K14" s="7"/>
    </row>
    <row r="15" spans="1:11" x14ac:dyDescent="0.2">
      <c r="A15" s="6" t="s">
        <v>90</v>
      </c>
      <c r="B15" s="7"/>
      <c r="C15" s="7" t="s">
        <v>53</v>
      </c>
      <c r="D15" s="7"/>
      <c r="E15" s="7"/>
      <c r="F15" s="7"/>
      <c r="G15" s="7"/>
      <c r="H15" s="7"/>
      <c r="I15" s="7"/>
      <c r="J15" s="7"/>
      <c r="K15" s="7"/>
    </row>
    <row r="16" spans="1:11" x14ac:dyDescent="0.2">
      <c r="A16" s="6" t="s">
        <v>335</v>
      </c>
      <c r="B16" s="7"/>
      <c r="C16" s="7" t="s">
        <v>54</v>
      </c>
      <c r="D16" s="7"/>
      <c r="E16" s="7"/>
      <c r="F16" s="7"/>
      <c r="G16" s="7"/>
      <c r="H16" s="7"/>
      <c r="I16" s="7"/>
      <c r="J16" s="7"/>
      <c r="K16" s="7"/>
    </row>
    <row r="17" spans="1:11" x14ac:dyDescent="0.2">
      <c r="A17" s="6" t="s">
        <v>109</v>
      </c>
      <c r="B17" s="7"/>
      <c r="C17" s="7" t="s">
        <v>55</v>
      </c>
      <c r="D17" s="7"/>
      <c r="E17" s="7"/>
      <c r="F17" s="7"/>
      <c r="G17" s="7"/>
      <c r="H17" s="7"/>
      <c r="I17" s="7"/>
      <c r="J17" s="7"/>
      <c r="K17" s="7">
        <f>1</f>
        <v>1</v>
      </c>
    </row>
    <row r="18" spans="1:11" x14ac:dyDescent="0.2">
      <c r="A18" s="6" t="s">
        <v>115</v>
      </c>
      <c r="B18" s="7"/>
      <c r="C18" s="7" t="s">
        <v>56</v>
      </c>
      <c r="D18" s="7"/>
      <c r="E18" s="7"/>
      <c r="F18" s="7"/>
      <c r="G18" s="7"/>
      <c r="H18" s="7"/>
      <c r="I18" s="7"/>
      <c r="J18" s="7"/>
      <c r="K18" s="47">
        <f>1</f>
        <v>1</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c r="J24" s="31"/>
      <c r="K24" s="31"/>
    </row>
    <row r="25" spans="1:11" x14ac:dyDescent="0.2">
      <c r="A25" s="29" t="s">
        <v>96</v>
      </c>
      <c r="B25" s="17"/>
      <c r="C25" s="17"/>
      <c r="D25" s="32"/>
      <c r="E25" s="31"/>
      <c r="F25" s="32"/>
      <c r="G25" s="32"/>
      <c r="H25" s="31"/>
      <c r="I25" s="6">
        <f>1+1+1+1+1</f>
        <v>5</v>
      </c>
      <c r="J25" s="31"/>
      <c r="K25" s="49"/>
    </row>
    <row r="26" spans="1:11" x14ac:dyDescent="0.2">
      <c r="A26" s="29" t="s">
        <v>77</v>
      </c>
      <c r="B26" s="17"/>
      <c r="C26" s="17"/>
      <c r="D26" s="32"/>
      <c r="E26" s="31"/>
      <c r="F26" s="32"/>
      <c r="G26" s="32"/>
      <c r="H26" s="31"/>
      <c r="I26" s="6">
        <f>1+1+1+1+1+1+1+1+1+1</f>
        <v>10</v>
      </c>
      <c r="J26" s="31"/>
      <c r="K26" s="32"/>
    </row>
    <row r="27" spans="1:11" x14ac:dyDescent="0.2">
      <c r="A27" s="29" t="s">
        <v>324</v>
      </c>
      <c r="B27" s="17"/>
      <c r="C27" s="17"/>
      <c r="D27" s="32"/>
      <c r="E27" s="31"/>
      <c r="F27" s="32"/>
      <c r="G27" s="32"/>
      <c r="H27" s="31"/>
      <c r="I27" s="6"/>
      <c r="J27" s="31"/>
      <c r="K27" s="31"/>
    </row>
    <row r="28" spans="1:11" x14ac:dyDescent="0.2">
      <c r="A28" s="29" t="s">
        <v>325</v>
      </c>
      <c r="B28" s="17"/>
      <c r="C28" s="17"/>
      <c r="D28" s="32"/>
      <c r="E28" s="31"/>
      <c r="F28" s="32"/>
      <c r="G28" s="32"/>
      <c r="H28" s="31"/>
      <c r="I28" s="6"/>
      <c r="J28" s="31"/>
      <c r="K28" s="31"/>
    </row>
    <row r="29" spans="1:11" x14ac:dyDescent="0.2">
      <c r="A29" s="29" t="s">
        <v>326</v>
      </c>
      <c r="B29" s="17"/>
      <c r="C29" s="17"/>
      <c r="D29" s="32"/>
      <c r="E29" s="31"/>
      <c r="F29" s="32"/>
      <c r="G29" s="32"/>
      <c r="H29" s="31"/>
      <c r="I29" s="6">
        <f>1</f>
        <v>1</v>
      </c>
      <c r="J29" s="31"/>
      <c r="K29" s="32"/>
    </row>
    <row r="30" spans="1:11" x14ac:dyDescent="0.2">
      <c r="A30" s="29" t="s">
        <v>140</v>
      </c>
      <c r="B30" s="17"/>
      <c r="C30" s="17"/>
      <c r="D30" s="32"/>
      <c r="E30" s="31"/>
      <c r="F30" s="32"/>
      <c r="G30" s="32"/>
      <c r="H30" s="31"/>
      <c r="I30" s="6"/>
      <c r="J30" s="31"/>
      <c r="K30" s="31"/>
    </row>
    <row r="31" spans="1:11" x14ac:dyDescent="0.2">
      <c r="A31" s="29" t="s">
        <v>288</v>
      </c>
      <c r="B31" s="17"/>
      <c r="C31" s="17"/>
      <c r="D31" s="32"/>
      <c r="E31" s="31"/>
      <c r="F31" s="32"/>
      <c r="G31" s="32"/>
      <c r="H31" s="31"/>
      <c r="I31" s="6"/>
      <c r="J31" s="31"/>
      <c r="K31" s="31"/>
    </row>
    <row r="32" spans="1:11" ht="13.5" thickBot="1" x14ac:dyDescent="0.25">
      <c r="A32" s="50" t="s">
        <v>339</v>
      </c>
      <c r="I32" s="5"/>
      <c r="K32" s="51"/>
    </row>
    <row r="33" spans="1:11" ht="13.5" thickTop="1" x14ac:dyDescent="0.2">
      <c r="A33" s="52" t="s">
        <v>330</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row>
    <row r="2" spans="1:30" x14ac:dyDescent="0.2">
      <c r="A2" s="2" t="s">
        <v>48</v>
      </c>
      <c r="B2" s="3"/>
      <c r="H2" s="4">
        <f>1+1</f>
        <v>2</v>
      </c>
      <c r="J2" s="4">
        <f>1</f>
        <v>1</v>
      </c>
      <c r="K2" s="3"/>
      <c r="L2" s="5"/>
      <c r="M2" s="3"/>
      <c r="N2" s="3"/>
      <c r="P2" s="4">
        <v>1</v>
      </c>
      <c r="AC2" s="4">
        <f>'summary 0910'!K10</f>
        <v>1</v>
      </c>
    </row>
    <row r="3" spans="1:30" x14ac:dyDescent="0.2">
      <c r="A3" s="2" t="s">
        <v>49</v>
      </c>
      <c r="B3" s="5"/>
      <c r="K3" s="5"/>
      <c r="L3" s="5"/>
      <c r="M3" s="5"/>
      <c r="N3" s="6">
        <v>1</v>
      </c>
      <c r="P3" s="4">
        <v>1</v>
      </c>
      <c r="R3" s="4">
        <f>'[7]summary 0625'!K11</f>
        <v>2</v>
      </c>
      <c r="T3" s="4">
        <f>'[7]summary 0709'!K10</f>
        <v>1</v>
      </c>
    </row>
    <row r="4" spans="1:30"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323</v>
      </c>
      <c r="Y15" s="4">
        <f>[8]Aug!$U$24+[8]Aug!$U$9</f>
        <v>3</v>
      </c>
      <c r="Z15" s="4">
        <f>[8]Aug!$AB$27</f>
        <v>1</v>
      </c>
      <c r="AB15" s="4">
        <f>3</f>
        <v>3</v>
      </c>
      <c r="AC15" s="4">
        <f>2</f>
        <v>2</v>
      </c>
      <c r="AD15" s="4" t="s">
        <v>323</v>
      </c>
    </row>
    <row r="16" spans="1:30" x14ac:dyDescent="0.2">
      <c r="A16" s="4" t="s">
        <v>96</v>
      </c>
      <c r="X16" s="4">
        <f>[8]Aug!$N$22+[8]Aug!$N$20+[8]Aug!$N$7+[8]Aug!$N$8</f>
        <v>14</v>
      </c>
      <c r="Y16" s="4">
        <f>[8]Aug!$U$20+[8]Aug!$U$22+[8]Aug!$U$16</f>
        <v>3</v>
      </c>
      <c r="Z16" s="4">
        <f>[8]Aug!$AB$22+[8]Aug!$AB$7+[8]Aug!$AB$8</f>
        <v>8</v>
      </c>
      <c r="AA16" s="4">
        <f>[8]Aug!$AI$16+1</f>
        <v>2</v>
      </c>
      <c r="AB16" s="4">
        <f>1+1+5+2</f>
        <v>9</v>
      </c>
      <c r="AC16" s="4">
        <f>1+4+12</f>
        <v>17</v>
      </c>
      <c r="AD16" s="4" t="s">
        <v>96</v>
      </c>
    </row>
    <row r="17" spans="1:30" x14ac:dyDescent="0.2">
      <c r="A17" s="4" t="s">
        <v>288</v>
      </c>
      <c r="AD17" s="4" t="s">
        <v>288</v>
      </c>
    </row>
    <row r="18" spans="1:30" x14ac:dyDescent="0.2">
      <c r="A18" s="4" t="s">
        <v>77</v>
      </c>
      <c r="AD18" s="4" t="s">
        <v>77</v>
      </c>
    </row>
    <row r="19" spans="1:30" x14ac:dyDescent="0.2">
      <c r="A19" s="4" t="s">
        <v>140</v>
      </c>
      <c r="AD19" s="4" t="s">
        <v>140</v>
      </c>
    </row>
    <row r="20" spans="1:30" x14ac:dyDescent="0.2">
      <c r="A20" s="4" t="s">
        <v>405</v>
      </c>
      <c r="X20" s="4">
        <f>[8]Aug!$N$21+[8]Aug!$N$15</f>
        <v>6</v>
      </c>
      <c r="Y20" s="4">
        <f>[8]Aug!$U$26+[8]Aug!$U$21</f>
        <v>7</v>
      </c>
      <c r="Z20" s="4">
        <f>[8]Aug!$AB$26+[8]Aug!$AB$21</f>
        <v>3</v>
      </c>
      <c r="AA20" s="4">
        <f>[8]Aug!$AI$26+[8]Aug!$AI$21</f>
        <v>11</v>
      </c>
      <c r="AB20" s="4">
        <f>1</f>
        <v>1</v>
      </c>
      <c r="AC20" s="4">
        <f>14+3</f>
        <v>17</v>
      </c>
      <c r="AD20" s="4" t="s">
        <v>405</v>
      </c>
    </row>
    <row r="22" spans="1:30" x14ac:dyDescent="0.2">
      <c r="A22" s="4" t="s">
        <v>402</v>
      </c>
      <c r="X22" s="4">
        <f t="shared" ref="X22:AC22" si="2">SUM(X15:X20)</f>
        <v>20</v>
      </c>
      <c r="Y22" s="4">
        <f t="shared" si="2"/>
        <v>13</v>
      </c>
      <c r="Z22" s="4">
        <f t="shared" si="2"/>
        <v>12</v>
      </c>
      <c r="AA22" s="4">
        <f t="shared" si="2"/>
        <v>13</v>
      </c>
      <c r="AB22" s="4">
        <f t="shared" si="2"/>
        <v>13</v>
      </c>
      <c r="AC22" s="4">
        <f t="shared" si="2"/>
        <v>36</v>
      </c>
      <c r="AD22" s="4" t="s">
        <v>406</v>
      </c>
    </row>
    <row r="24" spans="1:30" x14ac:dyDescent="0.2">
      <c r="A24" s="4" t="s">
        <v>403</v>
      </c>
      <c r="AD24" s="4" t="s">
        <v>403</v>
      </c>
    </row>
    <row r="98" spans="1:12" x14ac:dyDescent="0.2">
      <c r="A98" s="10" t="s">
        <v>400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59</v>
      </c>
      <c r="B100" s="11"/>
      <c r="C100" s="11"/>
      <c r="D100" s="11"/>
      <c r="E100" s="11"/>
      <c r="F100" s="12"/>
      <c r="G100" s="11"/>
      <c r="H100" s="11"/>
      <c r="I100" s="12"/>
      <c r="J100" s="12"/>
      <c r="K100" s="12"/>
      <c r="L100" s="11"/>
    </row>
    <row r="101" spans="1:12" x14ac:dyDescent="0.2">
      <c r="A101" s="11" t="s">
        <v>340</v>
      </c>
      <c r="B101" s="11"/>
      <c r="C101" s="11"/>
      <c r="D101" s="11"/>
      <c r="E101" s="11"/>
      <c r="F101" s="12"/>
      <c r="G101" s="11"/>
      <c r="H101" s="11"/>
      <c r="I101" s="12"/>
      <c r="J101" s="12"/>
      <c r="K101" s="12"/>
      <c r="L101" s="11"/>
    </row>
    <row r="102" spans="1:12" x14ac:dyDescent="0.2">
      <c r="A102" s="11" t="s">
        <v>341</v>
      </c>
      <c r="B102" s="11"/>
      <c r="C102" s="11"/>
      <c r="D102" s="11"/>
      <c r="E102" s="11"/>
      <c r="F102" s="12"/>
      <c r="G102" s="11"/>
      <c r="H102" s="11"/>
      <c r="I102" s="12"/>
      <c r="J102" s="12"/>
      <c r="K102" s="12"/>
      <c r="L102" s="11"/>
    </row>
    <row r="103" spans="1:12" x14ac:dyDescent="0.2">
      <c r="A103" s="11" t="s">
        <v>342</v>
      </c>
      <c r="B103" s="11"/>
      <c r="C103" s="11"/>
      <c r="D103" s="11"/>
      <c r="E103" s="11"/>
      <c r="F103" s="12"/>
      <c r="G103" s="11"/>
      <c r="H103" s="11"/>
      <c r="I103" s="12"/>
      <c r="J103" s="12"/>
      <c r="K103" s="12"/>
      <c r="L103" s="11"/>
    </row>
    <row r="104" spans="1:12" x14ac:dyDescent="0.2">
      <c r="A104" s="11" t="s">
        <v>343</v>
      </c>
      <c r="B104" s="11"/>
      <c r="C104" s="11"/>
      <c r="D104" s="11"/>
      <c r="E104" s="11"/>
      <c r="F104" s="12"/>
      <c r="G104" s="11"/>
      <c r="H104" s="11"/>
      <c r="I104" s="12"/>
      <c r="J104" s="12"/>
      <c r="K104" s="12"/>
      <c r="L104" s="11"/>
    </row>
    <row r="105" spans="1:12" x14ac:dyDescent="0.2">
      <c r="A105" s="11" t="s">
        <v>344</v>
      </c>
      <c r="B105" s="11"/>
      <c r="C105" s="11"/>
      <c r="D105" s="11"/>
      <c r="E105" s="11"/>
      <c r="F105" s="12"/>
      <c r="G105" s="11"/>
      <c r="H105" s="11"/>
      <c r="I105" s="12"/>
      <c r="J105" s="12"/>
      <c r="K105" s="12"/>
      <c r="L105" s="11"/>
    </row>
    <row r="106" spans="1:12" x14ac:dyDescent="0.2">
      <c r="A106" s="11" t="s">
        <v>345</v>
      </c>
      <c r="B106" s="11"/>
      <c r="C106" s="11"/>
      <c r="D106" s="11"/>
      <c r="E106" s="11"/>
      <c r="F106" s="12"/>
      <c r="G106" s="11"/>
      <c r="H106" s="11"/>
      <c r="I106" s="12"/>
      <c r="J106" s="12"/>
      <c r="K106" s="12"/>
      <c r="L106" s="11"/>
    </row>
    <row r="107" spans="1:12" x14ac:dyDescent="0.2">
      <c r="A107" s="11" t="s">
        <v>346</v>
      </c>
      <c r="B107" s="11"/>
      <c r="C107" s="11"/>
      <c r="D107" s="11"/>
      <c r="E107" s="11"/>
      <c r="F107" s="12"/>
      <c r="G107" s="11"/>
      <c r="H107" s="11"/>
      <c r="I107" s="12"/>
      <c r="J107" s="12"/>
      <c r="K107" s="12"/>
      <c r="L107" s="11"/>
    </row>
    <row r="108" spans="1:12" x14ac:dyDescent="0.2">
      <c r="A108" s="11" t="s">
        <v>347</v>
      </c>
      <c r="B108" s="11"/>
      <c r="C108" s="11"/>
      <c r="D108" s="11"/>
      <c r="E108" s="11"/>
      <c r="F108" s="12"/>
      <c r="G108" s="11"/>
      <c r="H108" s="11"/>
      <c r="I108" s="12"/>
      <c r="J108" s="12"/>
      <c r="K108" s="12"/>
      <c r="L108" s="11"/>
    </row>
    <row r="109" spans="1:12" x14ac:dyDescent="0.2">
      <c r="A109" s="11" t="s">
        <v>348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60</v>
      </c>
      <c r="F111" s="14"/>
      <c r="G111" s="14"/>
      <c r="H111" s="14"/>
      <c r="I111" s="14" t="s">
        <v>61</v>
      </c>
      <c r="J111" s="14" t="s">
        <v>62</v>
      </c>
      <c r="K111" s="14" t="s">
        <v>63</v>
      </c>
      <c r="L111" s="14" t="s">
        <v>64</v>
      </c>
    </row>
    <row r="112" spans="1:12" x14ac:dyDescent="0.2">
      <c r="A112" s="14" t="s">
        <v>65</v>
      </c>
      <c r="B112" s="14" t="s">
        <v>66</v>
      </c>
      <c r="C112" s="14" t="s">
        <v>67</v>
      </c>
      <c r="D112" s="14" t="s">
        <v>68</v>
      </c>
      <c r="E112" s="14" t="s">
        <v>69</v>
      </c>
      <c r="F112" s="14" t="s">
        <v>59</v>
      </c>
      <c r="G112" s="14" t="s">
        <v>70</v>
      </c>
      <c r="H112" s="14" t="s">
        <v>71</v>
      </c>
      <c r="I112" s="14" t="s">
        <v>72</v>
      </c>
      <c r="J112" s="14" t="s">
        <v>73</v>
      </c>
      <c r="K112" s="14" t="s">
        <v>74</v>
      </c>
      <c r="L112" s="14" t="s">
        <v>75</v>
      </c>
    </row>
    <row r="113" spans="1:25" x14ac:dyDescent="0.2">
      <c r="A113" s="14"/>
      <c r="B113" s="14"/>
      <c r="C113" s="14"/>
      <c r="D113" s="14"/>
      <c r="E113" s="14"/>
      <c r="F113" s="14"/>
      <c r="G113" s="14"/>
      <c r="H113" s="14"/>
      <c r="I113" s="14"/>
      <c r="J113" s="14"/>
      <c r="K113" s="14"/>
      <c r="L113" s="14"/>
    </row>
    <row r="114" spans="1:25" ht="114.75" x14ac:dyDescent="0.2">
      <c r="A114" s="24">
        <v>37148</v>
      </c>
      <c r="B114" s="17" t="s">
        <v>447</v>
      </c>
      <c r="C114" s="18" t="s">
        <v>96</v>
      </c>
      <c r="D114" s="18" t="s">
        <v>355</v>
      </c>
      <c r="E114" s="18" t="s">
        <v>98</v>
      </c>
      <c r="F114" s="18" t="s">
        <v>90</v>
      </c>
      <c r="G114" s="17" t="s">
        <v>448</v>
      </c>
      <c r="H114" s="18"/>
      <c r="I114" s="18" t="s">
        <v>84</v>
      </c>
      <c r="J114" s="18" t="s">
        <v>83</v>
      </c>
      <c r="K114" s="18" t="s">
        <v>83</v>
      </c>
      <c r="L114" s="16" t="s">
        <v>351</v>
      </c>
    </row>
    <row r="115" spans="1:25" ht="38.25" x14ac:dyDescent="0.2">
      <c r="A115" s="24">
        <v>37148</v>
      </c>
      <c r="B115" s="18" t="s">
        <v>449</v>
      </c>
      <c r="C115" s="18" t="s">
        <v>323</v>
      </c>
      <c r="D115" s="18" t="s">
        <v>450</v>
      </c>
      <c r="E115" s="18" t="s">
        <v>451</v>
      </c>
      <c r="F115" s="18" t="s">
        <v>104</v>
      </c>
      <c r="G115" s="17" t="s">
        <v>452</v>
      </c>
      <c r="H115" s="18"/>
      <c r="I115" s="18" t="s">
        <v>84</v>
      </c>
      <c r="J115" s="18" t="s">
        <v>83</v>
      </c>
      <c r="K115" s="18" t="s">
        <v>84</v>
      </c>
      <c r="L115" s="16" t="s">
        <v>351</v>
      </c>
    </row>
    <row r="116" spans="1:25" ht="25.5" x14ac:dyDescent="0.2">
      <c r="A116" s="24">
        <v>37148</v>
      </c>
      <c r="B116" s="18" t="s">
        <v>363</v>
      </c>
      <c r="C116" s="18" t="s">
        <v>323</v>
      </c>
      <c r="D116" s="18" t="s">
        <v>364</v>
      </c>
      <c r="E116" s="18" t="s">
        <v>365</v>
      </c>
      <c r="F116" s="18" t="s">
        <v>270</v>
      </c>
      <c r="G116" s="17" t="s">
        <v>453</v>
      </c>
      <c r="H116" s="18"/>
      <c r="I116" s="18" t="s">
        <v>83</v>
      </c>
      <c r="J116" s="18" t="s">
        <v>83</v>
      </c>
      <c r="K116" s="18" t="s">
        <v>83</v>
      </c>
      <c r="L116" s="16" t="s">
        <v>351</v>
      </c>
    </row>
    <row r="117" spans="1:25" ht="63.75" x14ac:dyDescent="0.2">
      <c r="A117" s="24">
        <v>37148</v>
      </c>
      <c r="B117" s="17" t="s">
        <v>454</v>
      </c>
      <c r="C117" s="18" t="s">
        <v>140</v>
      </c>
      <c r="D117" s="18" t="s">
        <v>393</v>
      </c>
      <c r="E117" s="18" t="s">
        <v>142</v>
      </c>
      <c r="F117" s="18" t="s">
        <v>104</v>
      </c>
      <c r="G117" s="17" t="s">
        <v>455</v>
      </c>
      <c r="H117" s="18"/>
      <c r="I117" s="18" t="s">
        <v>83</v>
      </c>
      <c r="J117" s="18" t="s">
        <v>84</v>
      </c>
      <c r="K117" s="18" t="s">
        <v>84</v>
      </c>
      <c r="L117" s="16" t="s">
        <v>351</v>
      </c>
    </row>
    <row r="118" spans="1:25" ht="24.75" customHeight="1" x14ac:dyDescent="0.2">
      <c r="A118" s="24">
        <v>37148</v>
      </c>
      <c r="B118" s="18" t="s">
        <v>456</v>
      </c>
      <c r="C118" s="18"/>
      <c r="D118" s="18"/>
      <c r="E118" s="18" t="s">
        <v>457</v>
      </c>
      <c r="F118" s="18" t="s">
        <v>255</v>
      </c>
      <c r="G118" s="17" t="s">
        <v>458</v>
      </c>
      <c r="H118" s="18"/>
      <c r="I118" s="18" t="s">
        <v>83</v>
      </c>
      <c r="J118" s="18" t="s">
        <v>84</v>
      </c>
      <c r="K118" s="18" t="s">
        <v>84</v>
      </c>
      <c r="L118" s="16" t="s">
        <v>351</v>
      </c>
    </row>
    <row r="119" spans="1:25" ht="25.5" x14ac:dyDescent="0.2">
      <c r="A119" s="24">
        <v>37148</v>
      </c>
      <c r="B119" s="17" t="s">
        <v>459</v>
      </c>
      <c r="C119" s="18" t="s">
        <v>96</v>
      </c>
      <c r="D119" s="18" t="s">
        <v>460</v>
      </c>
      <c r="E119" s="18" t="s">
        <v>461</v>
      </c>
      <c r="F119" s="18" t="s">
        <v>104</v>
      </c>
      <c r="G119" s="17" t="s">
        <v>462</v>
      </c>
      <c r="H119" s="17"/>
      <c r="I119" s="18" t="s">
        <v>83</v>
      </c>
      <c r="J119" s="18" t="s">
        <v>83</v>
      </c>
      <c r="K119" s="18" t="s">
        <v>83</v>
      </c>
      <c r="L119" s="18" t="s">
        <v>351</v>
      </c>
      <c r="M119" s="22"/>
      <c r="N119" s="22"/>
      <c r="O119" s="22"/>
      <c r="P119" s="22"/>
      <c r="Q119" s="22"/>
      <c r="R119" s="22"/>
      <c r="S119" s="22"/>
      <c r="T119" s="22"/>
      <c r="U119" s="22"/>
      <c r="V119" s="22"/>
      <c r="W119" s="22"/>
      <c r="X119" s="22"/>
      <c r="Y119" s="22"/>
    </row>
    <row r="120" spans="1:25" ht="25.5" x14ac:dyDescent="0.2">
      <c r="A120" s="24">
        <v>37147</v>
      </c>
      <c r="B120" s="17" t="s">
        <v>463</v>
      </c>
      <c r="C120" s="18" t="s">
        <v>87</v>
      </c>
      <c r="D120" s="18" t="s">
        <v>464</v>
      </c>
      <c r="E120" s="18" t="s">
        <v>465</v>
      </c>
      <c r="F120" s="18" t="s">
        <v>104</v>
      </c>
      <c r="G120" s="17" t="s">
        <v>466</v>
      </c>
      <c r="H120" s="17"/>
      <c r="I120" s="18" t="s">
        <v>83</v>
      </c>
      <c r="J120" s="18" t="s">
        <v>84</v>
      </c>
      <c r="K120" s="18" t="s">
        <v>84</v>
      </c>
      <c r="L120" s="18" t="s">
        <v>351</v>
      </c>
      <c r="M120" s="22"/>
      <c r="N120" s="22"/>
      <c r="O120" s="22"/>
      <c r="P120" s="22"/>
      <c r="Q120" s="22"/>
      <c r="R120" s="22"/>
      <c r="S120" s="22"/>
      <c r="T120" s="22"/>
      <c r="U120" s="22"/>
      <c r="V120" s="22"/>
      <c r="W120" s="22"/>
      <c r="X120" s="22"/>
      <c r="Y120" s="22"/>
    </row>
    <row r="121" spans="1:25" ht="63.75" x14ac:dyDescent="0.2">
      <c r="A121" s="24">
        <v>37147</v>
      </c>
      <c r="B121" s="18" t="s">
        <v>361</v>
      </c>
      <c r="C121" s="18" t="s">
        <v>77</v>
      </c>
      <c r="D121" s="18" t="s">
        <v>467</v>
      </c>
      <c r="E121" s="18" t="s">
        <v>468</v>
      </c>
      <c r="F121" s="18" t="s">
        <v>80</v>
      </c>
      <c r="G121" s="17" t="s">
        <v>469</v>
      </c>
      <c r="H121" s="17"/>
      <c r="I121" s="18" t="s">
        <v>84</v>
      </c>
      <c r="J121" s="18" t="s">
        <v>84</v>
      </c>
      <c r="K121" s="18" t="s">
        <v>84</v>
      </c>
      <c r="L121" s="18" t="s">
        <v>351</v>
      </c>
      <c r="M121" s="22"/>
      <c r="N121" s="22"/>
      <c r="O121" s="22"/>
      <c r="P121" s="22"/>
      <c r="Q121" s="22"/>
      <c r="R121" s="22"/>
      <c r="S121" s="22"/>
      <c r="T121" s="22"/>
      <c r="U121" s="22"/>
      <c r="V121" s="22"/>
      <c r="W121" s="22"/>
      <c r="X121" s="22"/>
      <c r="Y121" s="22"/>
    </row>
    <row r="122" spans="1:25" ht="55.5" customHeight="1" x14ac:dyDescent="0.2">
      <c r="A122" s="24">
        <v>37147</v>
      </c>
      <c r="B122" s="18" t="s">
        <v>313</v>
      </c>
      <c r="C122" s="18" t="s">
        <v>77</v>
      </c>
      <c r="D122" s="18" t="s">
        <v>313</v>
      </c>
      <c r="E122" s="18" t="s">
        <v>79</v>
      </c>
      <c r="F122" s="18" t="s">
        <v>270</v>
      </c>
      <c r="G122" s="17" t="s">
        <v>470</v>
      </c>
      <c r="H122" s="17"/>
      <c r="I122" s="18" t="s">
        <v>83</v>
      </c>
      <c r="J122" s="18" t="s">
        <v>83</v>
      </c>
      <c r="K122" s="18" t="s">
        <v>84</v>
      </c>
      <c r="L122" s="18" t="s">
        <v>351</v>
      </c>
      <c r="M122" s="22"/>
      <c r="N122" s="22"/>
      <c r="O122" s="22"/>
      <c r="P122" s="22"/>
      <c r="Q122" s="22"/>
      <c r="R122" s="22"/>
      <c r="S122" s="22"/>
      <c r="T122" s="22"/>
      <c r="U122" s="22"/>
      <c r="V122" s="22"/>
      <c r="W122" s="22"/>
      <c r="X122" s="22"/>
      <c r="Y122" s="22"/>
    </row>
    <row r="123" spans="1:25" ht="76.5" x14ac:dyDescent="0.2">
      <c r="A123" s="24">
        <v>37146</v>
      </c>
      <c r="B123" s="18" t="s">
        <v>313</v>
      </c>
      <c r="C123" s="18" t="s">
        <v>77</v>
      </c>
      <c r="D123" s="18" t="s">
        <v>313</v>
      </c>
      <c r="E123" s="18" t="s">
        <v>79</v>
      </c>
      <c r="F123" s="18" t="s">
        <v>80</v>
      </c>
      <c r="G123" s="17" t="s">
        <v>471</v>
      </c>
      <c r="H123" s="17"/>
      <c r="I123" s="18" t="s">
        <v>84</v>
      </c>
      <c r="J123" s="18" t="s">
        <v>84</v>
      </c>
      <c r="K123" s="18" t="s">
        <v>84</v>
      </c>
      <c r="L123" s="18" t="s">
        <v>351</v>
      </c>
      <c r="M123" s="22"/>
      <c r="N123" s="22"/>
      <c r="O123" s="22"/>
      <c r="P123" s="22"/>
      <c r="Q123" s="22"/>
      <c r="R123" s="22"/>
      <c r="S123" s="22"/>
      <c r="T123" s="22"/>
      <c r="U123" s="22"/>
      <c r="V123" s="22"/>
      <c r="W123" s="22"/>
      <c r="X123" s="22"/>
      <c r="Y123" s="22"/>
    </row>
    <row r="124" spans="1:25" ht="38.25" x14ac:dyDescent="0.2">
      <c r="A124" s="24">
        <v>37144</v>
      </c>
      <c r="B124" s="60" t="s">
        <v>472</v>
      </c>
      <c r="C124" s="18" t="s">
        <v>77</v>
      </c>
      <c r="D124" s="18" t="s">
        <v>78</v>
      </c>
      <c r="E124" s="18" t="s">
        <v>79</v>
      </c>
      <c r="F124" s="18" t="s">
        <v>80</v>
      </c>
      <c r="G124" s="60" t="s">
        <v>473</v>
      </c>
      <c r="H124" s="60"/>
      <c r="I124" s="18" t="s">
        <v>83</v>
      </c>
      <c r="J124" s="18" t="s">
        <v>83</v>
      </c>
      <c r="K124" s="18" t="s">
        <v>83</v>
      </c>
      <c r="L124" s="18" t="s">
        <v>351</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318</v>
      </c>
      <c r="B174" s="1" t="s">
        <v>319</v>
      </c>
      <c r="C174" s="4" t="s">
        <v>320</v>
      </c>
      <c r="D174" s="33" t="s">
        <v>321</v>
      </c>
      <c r="E174" s="33" t="s">
        <v>322</v>
      </c>
    </row>
    <row r="175" spans="1:12" x14ac:dyDescent="0.2">
      <c r="A175" s="34" t="s">
        <v>323</v>
      </c>
      <c r="B175" s="35">
        <f t="shared" ref="B175:B183" si="3">C175/$C$184</f>
        <v>0.18181818181818182</v>
      </c>
      <c r="C175" s="5">
        <f>'summary 0910'!I24</f>
        <v>2</v>
      </c>
      <c r="D175" s="4">
        <f>33+1+1+1+1+1+8+1+1+1+2+1+2+1+1+1+2</f>
        <v>59</v>
      </c>
      <c r="E175" s="36">
        <f t="shared" ref="E175:E182" si="4">(C175/D175)*100</f>
        <v>3.3898305084745761</v>
      </c>
    </row>
    <row r="176" spans="1:12" x14ac:dyDescent="0.2">
      <c r="A176" s="34" t="s">
        <v>96</v>
      </c>
      <c r="B176" s="35">
        <f t="shared" si="3"/>
        <v>0.18181818181818182</v>
      </c>
      <c r="C176" s="5">
        <f>'summary 0910'!I25</f>
        <v>2</v>
      </c>
      <c r="D176" s="4">
        <f>540+17+1+1+6+10+1+2+12+2+1+1+1+3+4+3+1+1+1+8+2+1+1+6+1+1+2+1+2+1+4+1+1+1+12+4</f>
        <v>657</v>
      </c>
      <c r="E176" s="36">
        <f t="shared" si="4"/>
        <v>0.30441400304414001</v>
      </c>
    </row>
    <row r="177" spans="1:5" x14ac:dyDescent="0.2">
      <c r="A177" s="34" t="s">
        <v>77</v>
      </c>
      <c r="B177" s="35">
        <f t="shared" si="3"/>
        <v>0.36363636363636365</v>
      </c>
      <c r="C177" s="5">
        <f>'summary 0910'!I26</f>
        <v>4</v>
      </c>
      <c r="D177" s="4">
        <f>13+1+1+1+16+10</f>
        <v>42</v>
      </c>
      <c r="E177" s="36">
        <f t="shared" si="4"/>
        <v>9.5238095238095237</v>
      </c>
    </row>
    <row r="178" spans="1:5" x14ac:dyDescent="0.2">
      <c r="A178" s="34" t="s">
        <v>324</v>
      </c>
      <c r="B178" s="35">
        <f t="shared" si="3"/>
        <v>0</v>
      </c>
      <c r="C178" s="5">
        <f>'summary 0910'!I27</f>
        <v>0</v>
      </c>
      <c r="D178" s="4">
        <f>36+1+1</f>
        <v>38</v>
      </c>
      <c r="E178" s="36">
        <f t="shared" si="4"/>
        <v>0</v>
      </c>
    </row>
    <row r="179" spans="1:5" x14ac:dyDescent="0.2">
      <c r="A179" s="34" t="s">
        <v>325</v>
      </c>
      <c r="B179" s="35">
        <f t="shared" si="3"/>
        <v>9.0909090909090912E-2</v>
      </c>
      <c r="C179" s="5">
        <f>'summary 0910'!I28</f>
        <v>1</v>
      </c>
      <c r="D179" s="4">
        <f>288+2+13+2+5+56+59+14+2+3+3+1+4+14</f>
        <v>466</v>
      </c>
      <c r="E179" s="36">
        <f t="shared" si="4"/>
        <v>0.21459227467811159</v>
      </c>
    </row>
    <row r="180" spans="1:5" x14ac:dyDescent="0.2">
      <c r="A180" s="34" t="s">
        <v>326</v>
      </c>
      <c r="B180" s="35">
        <f t="shared" si="3"/>
        <v>0</v>
      </c>
      <c r="C180" s="5">
        <f>'summary 0910'!I29</f>
        <v>0</v>
      </c>
      <c r="D180" s="4">
        <f>132+2+1+2+7+3+4+2+7+1+3</f>
        <v>164</v>
      </c>
      <c r="E180" s="36">
        <f t="shared" si="4"/>
        <v>0</v>
      </c>
    </row>
    <row r="181" spans="1:5" x14ac:dyDescent="0.2">
      <c r="A181" s="34" t="s">
        <v>140</v>
      </c>
      <c r="B181" s="35">
        <f t="shared" si="3"/>
        <v>9.0909090909090912E-2</v>
      </c>
      <c r="C181" s="5">
        <f>'summary 0910'!I30</f>
        <v>1</v>
      </c>
      <c r="D181" s="4">
        <v>9</v>
      </c>
      <c r="E181" s="36">
        <f t="shared" si="4"/>
        <v>11.111111111111111</v>
      </c>
    </row>
    <row r="182" spans="1:5" x14ac:dyDescent="0.2">
      <c r="A182" s="34" t="s">
        <v>288</v>
      </c>
      <c r="B182" s="35">
        <f t="shared" si="3"/>
        <v>0</v>
      </c>
      <c r="C182" s="5">
        <f>'summary 0910'!I31</f>
        <v>0</v>
      </c>
      <c r="D182" s="4">
        <f>10+5+2</f>
        <v>17</v>
      </c>
      <c r="E182" s="36">
        <f t="shared" si="4"/>
        <v>0</v>
      </c>
    </row>
    <row r="183" spans="1:5" x14ac:dyDescent="0.2">
      <c r="A183" s="37" t="s">
        <v>327</v>
      </c>
      <c r="B183" s="35">
        <f t="shared" si="3"/>
        <v>9.0909090909090912E-2</v>
      </c>
      <c r="C183" s="5">
        <f>'summary 0910'!I32</f>
        <v>1</v>
      </c>
    </row>
    <row r="184" spans="1:5" x14ac:dyDescent="0.2">
      <c r="A184" s="37" t="s">
        <v>328</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f>1</f>
        <v>1</v>
      </c>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1+1+1+1</f>
        <v>4</v>
      </c>
    </row>
    <row r="13" spans="1:11" x14ac:dyDescent="0.2">
      <c r="A13" s="6" t="s">
        <v>80</v>
      </c>
      <c r="B13" s="7"/>
      <c r="C13" s="7" t="s">
        <v>334</v>
      </c>
      <c r="D13" s="7"/>
      <c r="E13" s="7"/>
      <c r="F13" s="7"/>
      <c r="G13" s="7"/>
      <c r="H13" s="7"/>
      <c r="I13" s="7"/>
      <c r="J13" s="7"/>
      <c r="K13" s="7">
        <f>1+1+1</f>
        <v>3</v>
      </c>
    </row>
    <row r="14" spans="1:11" x14ac:dyDescent="0.2">
      <c r="A14" s="6" t="s">
        <v>255</v>
      </c>
      <c r="B14" s="7"/>
      <c r="C14" s="7" t="s">
        <v>52</v>
      </c>
      <c r="D14" s="7"/>
      <c r="E14" s="7"/>
      <c r="F14" s="7"/>
      <c r="G14" s="7"/>
      <c r="H14" s="7"/>
      <c r="I14" s="7"/>
      <c r="J14" s="7"/>
      <c r="K14" s="7">
        <f>2</f>
        <v>2</v>
      </c>
    </row>
    <row r="15" spans="1:11" x14ac:dyDescent="0.2">
      <c r="A15" s="6" t="s">
        <v>90</v>
      </c>
      <c r="B15" s="7"/>
      <c r="C15" s="7" t="s">
        <v>53</v>
      </c>
      <c r="D15" s="7"/>
      <c r="E15" s="7"/>
      <c r="F15" s="7"/>
      <c r="G15" s="7"/>
      <c r="H15" s="7"/>
      <c r="I15" s="7"/>
      <c r="J15" s="7"/>
      <c r="K15" s="7">
        <f>1</f>
        <v>1</v>
      </c>
    </row>
    <row r="16" spans="1:11" x14ac:dyDescent="0.2">
      <c r="A16" s="6" t="s">
        <v>335</v>
      </c>
      <c r="B16" s="7"/>
      <c r="C16" s="7" t="s">
        <v>54</v>
      </c>
      <c r="D16" s="7"/>
      <c r="E16" s="7"/>
      <c r="F16" s="7"/>
      <c r="G16" s="7"/>
      <c r="H16" s="7"/>
      <c r="I16" s="7"/>
      <c r="J16" s="7"/>
      <c r="K16" s="7"/>
    </row>
    <row r="17" spans="1:11" x14ac:dyDescent="0.2">
      <c r="A17" s="6" t="s">
        <v>109</v>
      </c>
      <c r="B17" s="7"/>
      <c r="C17" s="7" t="s">
        <v>55</v>
      </c>
      <c r="D17" s="7"/>
      <c r="E17" s="7"/>
      <c r="F17" s="7"/>
      <c r="G17" s="7"/>
      <c r="H17" s="7"/>
      <c r="I17" s="7"/>
      <c r="J17" s="7"/>
      <c r="K17" s="7"/>
    </row>
    <row r="18" spans="1:11" x14ac:dyDescent="0.2">
      <c r="A18" s="6" t="s">
        <v>115</v>
      </c>
      <c r="B18" s="7"/>
      <c r="C18" s="7" t="s">
        <v>56</v>
      </c>
      <c r="D18" s="7"/>
      <c r="E18" s="7"/>
      <c r="F18" s="7"/>
      <c r="G18" s="7"/>
      <c r="H18" s="7"/>
      <c r="I18" s="7"/>
      <c r="J18" s="7"/>
      <c r="K18" s="47"/>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f>1+1</f>
        <v>2</v>
      </c>
      <c r="J24" s="31"/>
      <c r="K24" s="31"/>
    </row>
    <row r="25" spans="1:11" x14ac:dyDescent="0.2">
      <c r="A25" s="29" t="s">
        <v>96</v>
      </c>
      <c r="B25" s="17"/>
      <c r="C25" s="17"/>
      <c r="D25" s="32"/>
      <c r="E25" s="31"/>
      <c r="F25" s="32"/>
      <c r="G25" s="32"/>
      <c r="H25" s="31"/>
      <c r="I25" s="6">
        <f>1+1</f>
        <v>2</v>
      </c>
      <c r="J25" s="31"/>
      <c r="K25" s="49"/>
    </row>
    <row r="26" spans="1:11" x14ac:dyDescent="0.2">
      <c r="A26" s="29" t="s">
        <v>77</v>
      </c>
      <c r="B26" s="17"/>
      <c r="C26" s="17"/>
      <c r="D26" s="32"/>
      <c r="E26" s="31"/>
      <c r="F26" s="32"/>
      <c r="G26" s="32"/>
      <c r="H26" s="31"/>
      <c r="I26" s="6">
        <f>4</f>
        <v>4</v>
      </c>
      <c r="J26" s="31"/>
      <c r="K26" s="32"/>
    </row>
    <row r="27" spans="1:11" x14ac:dyDescent="0.2">
      <c r="A27" s="29" t="s">
        <v>324</v>
      </c>
      <c r="B27" s="17"/>
      <c r="C27" s="17"/>
      <c r="D27" s="32"/>
      <c r="E27" s="31"/>
      <c r="F27" s="32"/>
      <c r="G27" s="32"/>
      <c r="H27" s="31"/>
      <c r="I27" s="6"/>
      <c r="J27" s="31"/>
      <c r="K27" s="31"/>
    </row>
    <row r="28" spans="1:11" x14ac:dyDescent="0.2">
      <c r="A28" s="29" t="s">
        <v>325</v>
      </c>
      <c r="B28" s="17"/>
      <c r="C28" s="17"/>
      <c r="D28" s="32"/>
      <c r="E28" s="31"/>
      <c r="F28" s="32"/>
      <c r="G28" s="32"/>
      <c r="H28" s="31"/>
      <c r="I28" s="6">
        <f>1</f>
        <v>1</v>
      </c>
      <c r="J28" s="31"/>
      <c r="K28" s="31"/>
    </row>
    <row r="29" spans="1:11" x14ac:dyDescent="0.2">
      <c r="A29" s="29" t="s">
        <v>326</v>
      </c>
      <c r="B29" s="17"/>
      <c r="C29" s="17"/>
      <c r="D29" s="32"/>
      <c r="E29" s="31"/>
      <c r="F29" s="32"/>
      <c r="G29" s="32"/>
      <c r="H29" s="31"/>
      <c r="I29" s="6"/>
      <c r="J29" s="31"/>
      <c r="K29" s="32"/>
    </row>
    <row r="30" spans="1:11" x14ac:dyDescent="0.2">
      <c r="A30" s="29" t="s">
        <v>140</v>
      </c>
      <c r="B30" s="17"/>
      <c r="C30" s="17"/>
      <c r="D30" s="32"/>
      <c r="E30" s="31"/>
      <c r="F30" s="32"/>
      <c r="G30" s="32"/>
      <c r="H30" s="31"/>
      <c r="I30" s="6">
        <f>1</f>
        <v>1</v>
      </c>
      <c r="J30" s="31"/>
      <c r="K30" s="31"/>
    </row>
    <row r="31" spans="1:11" x14ac:dyDescent="0.2">
      <c r="A31" s="29" t="s">
        <v>288</v>
      </c>
      <c r="B31" s="17"/>
      <c r="C31" s="17"/>
      <c r="D31" s="32"/>
      <c r="E31" s="31"/>
      <c r="F31" s="32"/>
      <c r="G31" s="32"/>
      <c r="H31" s="31"/>
      <c r="I31" s="6"/>
      <c r="J31" s="31"/>
      <c r="K31" s="31"/>
    </row>
    <row r="32" spans="1:11" ht="13.5" thickBot="1" x14ac:dyDescent="0.25">
      <c r="A32" s="50" t="s">
        <v>339</v>
      </c>
      <c r="I32" s="5">
        <f>1</f>
        <v>1</v>
      </c>
      <c r="K32" s="51"/>
    </row>
    <row r="33" spans="1:11" ht="13.5" thickTop="1" x14ac:dyDescent="0.2">
      <c r="A33" s="52" t="s">
        <v>330</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row>
    <row r="2" spans="1:29" x14ac:dyDescent="0.2">
      <c r="A2" s="2" t="s">
        <v>48</v>
      </c>
      <c r="B2" s="3"/>
      <c r="H2" s="4">
        <f>1+1</f>
        <v>2</v>
      </c>
      <c r="J2" s="4">
        <f>1</f>
        <v>1</v>
      </c>
      <c r="K2" s="3"/>
      <c r="L2" s="5"/>
      <c r="M2" s="3"/>
      <c r="N2" s="3"/>
      <c r="P2" s="4">
        <v>1</v>
      </c>
    </row>
    <row r="3" spans="1:29" x14ac:dyDescent="0.2">
      <c r="A3" s="2" t="s">
        <v>49</v>
      </c>
      <c r="B3" s="5"/>
      <c r="K3" s="5"/>
      <c r="L3" s="5"/>
      <c r="M3" s="5"/>
      <c r="N3" s="6">
        <v>1</v>
      </c>
      <c r="P3" s="4">
        <v>1</v>
      </c>
      <c r="R3" s="4">
        <f>'[7]summary 0625'!K11</f>
        <v>2</v>
      </c>
      <c r="T3" s="4">
        <f>'[7]summary 0709'!K10</f>
        <v>1</v>
      </c>
    </row>
    <row r="4" spans="1:29"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323</v>
      </c>
      <c r="Y15" s="4">
        <f>[8]Aug!$U$24+[8]Aug!$U$9</f>
        <v>3</v>
      </c>
      <c r="Z15" s="4">
        <f>[8]Aug!$AB$27</f>
        <v>1</v>
      </c>
      <c r="AB15" s="4">
        <f>3</f>
        <v>3</v>
      </c>
      <c r="AC15" s="4" t="s">
        <v>323</v>
      </c>
    </row>
    <row r="16" spans="1:29" x14ac:dyDescent="0.2">
      <c r="A16" s="4" t="s">
        <v>96</v>
      </c>
      <c r="X16" s="4">
        <f>[8]Aug!$N$22+[8]Aug!$N$20+[8]Aug!$N$7+[8]Aug!$N$8</f>
        <v>14</v>
      </c>
      <c r="Y16" s="4">
        <f>[8]Aug!$U$20+[8]Aug!$U$22+[8]Aug!$U$16</f>
        <v>3</v>
      </c>
      <c r="Z16" s="4">
        <f>[8]Aug!$AB$22+[8]Aug!$AB$7+[8]Aug!$AB$8</f>
        <v>8</v>
      </c>
      <c r="AA16" s="4">
        <f>[8]Aug!$AI$16+1</f>
        <v>2</v>
      </c>
      <c r="AB16" s="4">
        <f>1+1+5+2</f>
        <v>9</v>
      </c>
      <c r="AC16" s="4" t="s">
        <v>96</v>
      </c>
    </row>
    <row r="17" spans="1:29" x14ac:dyDescent="0.2">
      <c r="A17" s="4" t="s">
        <v>288</v>
      </c>
      <c r="AC17" s="4" t="s">
        <v>288</v>
      </c>
    </row>
    <row r="18" spans="1:29" x14ac:dyDescent="0.2">
      <c r="A18" s="4" t="s">
        <v>77</v>
      </c>
      <c r="AC18" s="4" t="s">
        <v>77</v>
      </c>
    </row>
    <row r="19" spans="1:29" x14ac:dyDescent="0.2">
      <c r="A19" s="4" t="s">
        <v>140</v>
      </c>
      <c r="AC19" s="4" t="s">
        <v>140</v>
      </c>
    </row>
    <row r="20" spans="1:29" x14ac:dyDescent="0.2">
      <c r="A20" s="4" t="s">
        <v>405</v>
      </c>
      <c r="X20" s="4">
        <f>[8]Aug!$N$21+[8]Aug!$N$15</f>
        <v>6</v>
      </c>
      <c r="Y20" s="4">
        <f>[8]Aug!$U$26+[8]Aug!$U$21</f>
        <v>7</v>
      </c>
      <c r="Z20" s="4">
        <f>[8]Aug!$AB$26+[8]Aug!$AB$21</f>
        <v>3</v>
      </c>
      <c r="AA20" s="4">
        <f>[8]Aug!$AI$26+[8]Aug!$AI$21</f>
        <v>11</v>
      </c>
      <c r="AB20" s="4">
        <f>1</f>
        <v>1</v>
      </c>
      <c r="AC20" s="4" t="s">
        <v>405</v>
      </c>
    </row>
    <row r="22" spans="1:29" x14ac:dyDescent="0.2">
      <c r="A22" s="4" t="s">
        <v>402</v>
      </c>
      <c r="X22" s="4">
        <f>SUM(X15:X20)</f>
        <v>20</v>
      </c>
      <c r="Y22" s="4">
        <f>SUM(Y15:Y20)</f>
        <v>13</v>
      </c>
      <c r="Z22" s="4">
        <f>SUM(Z15:Z20)</f>
        <v>12</v>
      </c>
      <c r="AA22" s="4">
        <f>SUM(AA15:AA20)</f>
        <v>13</v>
      </c>
      <c r="AB22" s="4">
        <f>SUM(AB15:AB20)</f>
        <v>13</v>
      </c>
      <c r="AC22" s="4" t="s">
        <v>406</v>
      </c>
    </row>
    <row r="24" spans="1:29" x14ac:dyDescent="0.2">
      <c r="A24" s="4" t="s">
        <v>403</v>
      </c>
      <c r="AC24" s="4" t="s">
        <v>403</v>
      </c>
    </row>
    <row r="98" spans="1:12" x14ac:dyDescent="0.2">
      <c r="A98" s="10" t="s">
        <v>400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59</v>
      </c>
      <c r="B100" s="11"/>
      <c r="C100" s="11"/>
      <c r="D100" s="11"/>
      <c r="E100" s="11"/>
      <c r="F100" s="12"/>
      <c r="G100" s="11"/>
      <c r="H100" s="11"/>
      <c r="I100" s="12"/>
      <c r="J100" s="12"/>
      <c r="K100" s="12"/>
      <c r="L100" s="11"/>
    </row>
    <row r="101" spans="1:12" x14ac:dyDescent="0.2">
      <c r="A101" s="11" t="s">
        <v>340</v>
      </c>
      <c r="B101" s="11"/>
      <c r="C101" s="11"/>
      <c r="D101" s="11"/>
      <c r="E101" s="11"/>
      <c r="F101" s="12"/>
      <c r="G101" s="11"/>
      <c r="H101" s="11"/>
      <c r="I101" s="12"/>
      <c r="J101" s="12"/>
      <c r="K101" s="12"/>
      <c r="L101" s="11"/>
    </row>
    <row r="102" spans="1:12" x14ac:dyDescent="0.2">
      <c r="A102" s="11" t="s">
        <v>341</v>
      </c>
      <c r="B102" s="11"/>
      <c r="C102" s="11"/>
      <c r="D102" s="11"/>
      <c r="E102" s="11"/>
      <c r="F102" s="12"/>
      <c r="G102" s="11"/>
      <c r="H102" s="11"/>
      <c r="I102" s="12"/>
      <c r="J102" s="12"/>
      <c r="K102" s="12"/>
      <c r="L102" s="11"/>
    </row>
    <row r="103" spans="1:12" x14ac:dyDescent="0.2">
      <c r="A103" s="11" t="s">
        <v>342</v>
      </c>
      <c r="B103" s="11"/>
      <c r="C103" s="11"/>
      <c r="D103" s="11"/>
      <c r="E103" s="11"/>
      <c r="F103" s="12"/>
      <c r="G103" s="11"/>
      <c r="H103" s="11"/>
      <c r="I103" s="12"/>
      <c r="J103" s="12"/>
      <c r="K103" s="12"/>
      <c r="L103" s="11"/>
    </row>
    <row r="104" spans="1:12" x14ac:dyDescent="0.2">
      <c r="A104" s="11" t="s">
        <v>343</v>
      </c>
      <c r="B104" s="11"/>
      <c r="C104" s="11"/>
      <c r="D104" s="11"/>
      <c r="E104" s="11"/>
      <c r="F104" s="12"/>
      <c r="G104" s="11"/>
      <c r="H104" s="11"/>
      <c r="I104" s="12"/>
      <c r="J104" s="12"/>
      <c r="K104" s="12"/>
      <c r="L104" s="11"/>
    </row>
    <row r="105" spans="1:12" x14ac:dyDescent="0.2">
      <c r="A105" s="11" t="s">
        <v>344</v>
      </c>
      <c r="B105" s="11"/>
      <c r="C105" s="11"/>
      <c r="D105" s="11"/>
      <c r="E105" s="11"/>
      <c r="F105" s="12"/>
      <c r="G105" s="11"/>
      <c r="H105" s="11"/>
      <c r="I105" s="12"/>
      <c r="J105" s="12"/>
      <c r="K105" s="12"/>
      <c r="L105" s="11"/>
    </row>
    <row r="106" spans="1:12" x14ac:dyDescent="0.2">
      <c r="A106" s="11" t="s">
        <v>345</v>
      </c>
      <c r="B106" s="11"/>
      <c r="C106" s="11"/>
      <c r="D106" s="11"/>
      <c r="E106" s="11"/>
      <c r="F106" s="12"/>
      <c r="G106" s="11"/>
      <c r="H106" s="11"/>
      <c r="I106" s="12"/>
      <c r="J106" s="12"/>
      <c r="K106" s="12"/>
      <c r="L106" s="11"/>
    </row>
    <row r="107" spans="1:12" x14ac:dyDescent="0.2">
      <c r="A107" s="11" t="s">
        <v>346</v>
      </c>
      <c r="B107" s="11"/>
      <c r="C107" s="11"/>
      <c r="D107" s="11"/>
      <c r="E107" s="11"/>
      <c r="F107" s="12"/>
      <c r="G107" s="11"/>
      <c r="H107" s="11"/>
      <c r="I107" s="12"/>
      <c r="J107" s="12"/>
      <c r="K107" s="12"/>
      <c r="L107" s="11"/>
    </row>
    <row r="108" spans="1:12" x14ac:dyDescent="0.2">
      <c r="A108" s="11" t="s">
        <v>347</v>
      </c>
      <c r="B108" s="11"/>
      <c r="C108" s="11"/>
      <c r="D108" s="11"/>
      <c r="E108" s="11"/>
      <c r="F108" s="12"/>
      <c r="G108" s="11"/>
      <c r="H108" s="11"/>
      <c r="I108" s="12"/>
      <c r="J108" s="12"/>
      <c r="K108" s="12"/>
      <c r="L108" s="11"/>
    </row>
    <row r="109" spans="1:12" x14ac:dyDescent="0.2">
      <c r="A109" s="11" t="s">
        <v>348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60</v>
      </c>
      <c r="F111" s="14"/>
      <c r="G111" s="14"/>
      <c r="H111" s="14"/>
      <c r="I111" s="14" t="s">
        <v>61</v>
      </c>
      <c r="J111" s="14" t="s">
        <v>62</v>
      </c>
      <c r="K111" s="14" t="s">
        <v>63</v>
      </c>
      <c r="L111" s="14" t="s">
        <v>64</v>
      </c>
    </row>
    <row r="112" spans="1:12" x14ac:dyDescent="0.2">
      <c r="A112" s="14" t="s">
        <v>65</v>
      </c>
      <c r="B112" s="14" t="s">
        <v>66</v>
      </c>
      <c r="C112" s="14" t="s">
        <v>67</v>
      </c>
      <c r="D112" s="14" t="s">
        <v>68</v>
      </c>
      <c r="E112" s="14" t="s">
        <v>69</v>
      </c>
      <c r="F112" s="14" t="s">
        <v>59</v>
      </c>
      <c r="G112" s="14" t="s">
        <v>70</v>
      </c>
      <c r="H112" s="14" t="s">
        <v>71</v>
      </c>
      <c r="I112" s="14" t="s">
        <v>72</v>
      </c>
      <c r="J112" s="14" t="s">
        <v>73</v>
      </c>
      <c r="K112" s="14" t="s">
        <v>74</v>
      </c>
      <c r="L112" s="14" t="s">
        <v>75</v>
      </c>
    </row>
    <row r="113" spans="1:25" x14ac:dyDescent="0.2">
      <c r="A113" s="14"/>
      <c r="B113" s="14"/>
      <c r="C113" s="14"/>
      <c r="D113" s="14"/>
      <c r="E113" s="14"/>
      <c r="F113" s="14"/>
      <c r="G113" s="14"/>
      <c r="H113" s="14"/>
      <c r="I113" s="14"/>
      <c r="J113" s="14"/>
      <c r="K113" s="14"/>
      <c r="L113" s="14"/>
    </row>
    <row r="114" spans="1:25" ht="25.5" x14ac:dyDescent="0.2">
      <c r="A114" s="24">
        <v>37141</v>
      </c>
      <c r="B114" s="18" t="s">
        <v>407</v>
      </c>
      <c r="C114" s="18" t="s">
        <v>288</v>
      </c>
      <c r="D114" s="18" t="s">
        <v>408</v>
      </c>
      <c r="E114" s="18" t="s">
        <v>409</v>
      </c>
      <c r="F114" s="18" t="s">
        <v>104</v>
      </c>
      <c r="G114" s="17" t="s">
        <v>410</v>
      </c>
      <c r="H114" s="17"/>
      <c r="I114" s="18" t="s">
        <v>83</v>
      </c>
      <c r="J114" s="18" t="s">
        <v>83</v>
      </c>
      <c r="K114" s="18" t="s">
        <v>84</v>
      </c>
      <c r="L114" s="18" t="s">
        <v>351</v>
      </c>
    </row>
    <row r="115" spans="1:25" ht="25.5" x14ac:dyDescent="0.2">
      <c r="A115" s="24">
        <v>37141</v>
      </c>
      <c r="B115" s="18" t="s">
        <v>411</v>
      </c>
      <c r="C115" s="18" t="s">
        <v>96</v>
      </c>
      <c r="D115" s="18" t="s">
        <v>355</v>
      </c>
      <c r="E115" s="18" t="s">
        <v>98</v>
      </c>
      <c r="F115" s="18" t="s">
        <v>104</v>
      </c>
      <c r="G115" s="17" t="s">
        <v>412</v>
      </c>
      <c r="H115" s="17"/>
      <c r="I115" s="18" t="s">
        <v>83</v>
      </c>
      <c r="J115" s="18" t="s">
        <v>83</v>
      </c>
      <c r="K115" s="18" t="s">
        <v>83</v>
      </c>
      <c r="L115" s="18" t="s">
        <v>351</v>
      </c>
    </row>
    <row r="116" spans="1:25" ht="25.5" x14ac:dyDescent="0.2">
      <c r="A116" s="24">
        <v>37141</v>
      </c>
      <c r="B116" s="18" t="s">
        <v>413</v>
      </c>
      <c r="C116" s="18" t="s">
        <v>96</v>
      </c>
      <c r="D116" s="18" t="s">
        <v>97</v>
      </c>
      <c r="E116" s="18" t="s">
        <v>98</v>
      </c>
      <c r="F116" s="18" t="s">
        <v>104</v>
      </c>
      <c r="G116" s="17" t="s">
        <v>414</v>
      </c>
      <c r="H116" s="17"/>
      <c r="I116" s="18" t="s">
        <v>83</v>
      </c>
      <c r="J116" s="18" t="s">
        <v>83</v>
      </c>
      <c r="K116" s="18" t="s">
        <v>83</v>
      </c>
      <c r="L116" s="18" t="s">
        <v>351</v>
      </c>
    </row>
    <row r="117" spans="1:25" ht="63.75" x14ac:dyDescent="0.2">
      <c r="A117" s="24">
        <v>37141</v>
      </c>
      <c r="B117" s="18" t="s">
        <v>313</v>
      </c>
      <c r="C117" s="18" t="s">
        <v>77</v>
      </c>
      <c r="D117" s="18" t="s">
        <v>313</v>
      </c>
      <c r="E117" s="18" t="s">
        <v>79</v>
      </c>
      <c r="F117" s="18" t="s">
        <v>80</v>
      </c>
      <c r="G117" s="17" t="s">
        <v>415</v>
      </c>
      <c r="H117" s="17"/>
      <c r="I117" s="18" t="s">
        <v>83</v>
      </c>
      <c r="J117" s="18" t="s">
        <v>83</v>
      </c>
      <c r="K117" s="18" t="s">
        <v>84</v>
      </c>
      <c r="L117" s="18" t="s">
        <v>351</v>
      </c>
    </row>
    <row r="118" spans="1:25" ht="24.75" customHeight="1" x14ac:dyDescent="0.2">
      <c r="A118" s="24">
        <v>37141</v>
      </c>
      <c r="B118" s="18" t="s">
        <v>361</v>
      </c>
      <c r="C118" s="18" t="s">
        <v>77</v>
      </c>
      <c r="D118" s="18" t="s">
        <v>202</v>
      </c>
      <c r="E118" s="18" t="s">
        <v>416</v>
      </c>
      <c r="F118" s="18" t="s">
        <v>80</v>
      </c>
      <c r="G118" s="17" t="s">
        <v>417</v>
      </c>
      <c r="H118" s="17"/>
      <c r="I118" s="18" t="s">
        <v>84</v>
      </c>
      <c r="J118" s="18" t="s">
        <v>84</v>
      </c>
      <c r="K118" s="18" t="s">
        <v>84</v>
      </c>
      <c r="L118" s="18" t="s">
        <v>351</v>
      </c>
    </row>
    <row r="119" spans="1:25" ht="38.25" x14ac:dyDescent="0.2">
      <c r="A119" s="56">
        <v>37140</v>
      </c>
      <c r="B119" s="57" t="s">
        <v>418</v>
      </c>
      <c r="C119" s="57" t="s">
        <v>77</v>
      </c>
      <c r="D119" s="57" t="s">
        <v>205</v>
      </c>
      <c r="E119" s="57" t="s">
        <v>79</v>
      </c>
      <c r="F119" s="57" t="s">
        <v>80</v>
      </c>
      <c r="G119" s="58" t="s">
        <v>419</v>
      </c>
      <c r="H119" s="58"/>
      <c r="I119" s="57" t="s">
        <v>83</v>
      </c>
      <c r="J119" s="57" t="s">
        <v>83</v>
      </c>
      <c r="K119" s="57" t="s">
        <v>84</v>
      </c>
      <c r="L119" s="16" t="s">
        <v>351</v>
      </c>
      <c r="M119" s="22"/>
      <c r="N119" s="22"/>
      <c r="O119" s="22"/>
      <c r="P119" s="22"/>
      <c r="Q119" s="22"/>
      <c r="R119" s="22"/>
      <c r="S119" s="22"/>
      <c r="T119" s="22"/>
      <c r="U119" s="22"/>
      <c r="V119" s="22"/>
      <c r="W119" s="22"/>
      <c r="X119" s="22"/>
      <c r="Y119" s="22"/>
    </row>
    <row r="120" spans="1:25" ht="38.25" x14ac:dyDescent="0.2">
      <c r="A120" s="24">
        <v>37140</v>
      </c>
      <c r="B120" s="18" t="s">
        <v>420</v>
      </c>
      <c r="C120" s="18" t="s">
        <v>87</v>
      </c>
      <c r="D120" s="18" t="s">
        <v>421</v>
      </c>
      <c r="E120" s="18" t="s">
        <v>148</v>
      </c>
      <c r="F120" s="18" t="s">
        <v>104</v>
      </c>
      <c r="G120" s="17" t="s">
        <v>422</v>
      </c>
      <c r="H120" s="17"/>
      <c r="I120" s="18" t="s">
        <v>83</v>
      </c>
      <c r="J120" s="18" t="s">
        <v>84</v>
      </c>
      <c r="K120" s="18" t="s">
        <v>83</v>
      </c>
      <c r="L120" s="16" t="s">
        <v>351</v>
      </c>
      <c r="M120" s="22"/>
      <c r="N120" s="22"/>
      <c r="O120" s="22"/>
      <c r="P120" s="22"/>
      <c r="Q120" s="22"/>
      <c r="R120" s="22"/>
      <c r="S120" s="22"/>
      <c r="T120" s="22"/>
      <c r="U120" s="22"/>
      <c r="V120" s="22"/>
      <c r="W120" s="22"/>
      <c r="X120" s="22"/>
      <c r="Y120" s="22"/>
    </row>
    <row r="121" spans="1:25" x14ac:dyDescent="0.2">
      <c r="A121" s="24">
        <v>37140</v>
      </c>
      <c r="B121" s="18" t="s">
        <v>423</v>
      </c>
      <c r="C121" s="18" t="s">
        <v>87</v>
      </c>
      <c r="D121" s="18" t="s">
        <v>134</v>
      </c>
      <c r="E121" s="18"/>
      <c r="F121" s="18" t="s">
        <v>104</v>
      </c>
      <c r="G121" s="17" t="s">
        <v>424</v>
      </c>
      <c r="H121" s="17"/>
      <c r="I121" s="18" t="s">
        <v>83</v>
      </c>
      <c r="J121" s="18" t="s">
        <v>83</v>
      </c>
      <c r="K121" s="18" t="s">
        <v>83</v>
      </c>
      <c r="L121" s="16" t="s">
        <v>351</v>
      </c>
      <c r="M121" s="22"/>
      <c r="N121" s="22"/>
      <c r="O121" s="22"/>
      <c r="P121" s="22"/>
      <c r="Q121" s="22"/>
      <c r="R121" s="22"/>
      <c r="S121" s="22"/>
      <c r="T121" s="22"/>
      <c r="U121" s="22"/>
      <c r="V121" s="22"/>
      <c r="W121" s="22"/>
      <c r="X121" s="22"/>
      <c r="Y121" s="22"/>
    </row>
    <row r="122" spans="1:25" ht="55.5" customHeight="1" x14ac:dyDescent="0.2">
      <c r="A122" s="24">
        <v>37140</v>
      </c>
      <c r="B122" s="18" t="s">
        <v>425</v>
      </c>
      <c r="C122" s="18" t="s">
        <v>323</v>
      </c>
      <c r="D122" s="18" t="s">
        <v>426</v>
      </c>
      <c r="E122" s="18" t="s">
        <v>365</v>
      </c>
      <c r="F122" s="18" t="s">
        <v>104</v>
      </c>
      <c r="G122" s="17" t="s">
        <v>427</v>
      </c>
      <c r="H122" s="17"/>
      <c r="I122" s="18" t="s">
        <v>83</v>
      </c>
      <c r="J122" s="18" t="s">
        <v>83</v>
      </c>
      <c r="K122" s="18" t="s">
        <v>83</v>
      </c>
      <c r="L122" s="16" t="s">
        <v>351</v>
      </c>
      <c r="M122" s="22"/>
      <c r="N122" s="22"/>
      <c r="O122" s="22"/>
      <c r="P122" s="22"/>
      <c r="Q122" s="22"/>
      <c r="R122" s="22"/>
      <c r="S122" s="22"/>
      <c r="T122" s="22"/>
      <c r="U122" s="22"/>
      <c r="V122" s="22"/>
      <c r="W122" s="22"/>
      <c r="X122" s="22"/>
      <c r="Y122" s="22"/>
    </row>
    <row r="123" spans="1:25" ht="63.75" x14ac:dyDescent="0.2">
      <c r="A123" s="24">
        <v>37140</v>
      </c>
      <c r="B123" s="18" t="s">
        <v>361</v>
      </c>
      <c r="C123" s="18" t="s">
        <v>77</v>
      </c>
      <c r="D123" s="18" t="s">
        <v>202</v>
      </c>
      <c r="E123" s="18" t="s">
        <v>79</v>
      </c>
      <c r="F123" s="18" t="s">
        <v>115</v>
      </c>
      <c r="G123" s="17" t="s">
        <v>428</v>
      </c>
      <c r="H123" s="17"/>
      <c r="I123" s="18" t="s">
        <v>84</v>
      </c>
      <c r="J123" s="18" t="s">
        <v>84</v>
      </c>
      <c r="K123" s="18" t="s">
        <v>84</v>
      </c>
      <c r="L123" s="16" t="s">
        <v>351</v>
      </c>
      <c r="M123" s="22"/>
      <c r="N123" s="22"/>
      <c r="O123" s="22"/>
      <c r="P123" s="22"/>
      <c r="Q123" s="22"/>
      <c r="R123" s="22"/>
      <c r="S123" s="22"/>
      <c r="T123" s="22"/>
      <c r="U123" s="22"/>
      <c r="V123" s="22"/>
      <c r="W123" s="22"/>
      <c r="X123" s="22"/>
      <c r="Y123" s="22"/>
    </row>
    <row r="124" spans="1:25" x14ac:dyDescent="0.2">
      <c r="A124" s="24">
        <v>37139</v>
      </c>
      <c r="B124" s="18" t="s">
        <v>429</v>
      </c>
      <c r="C124" s="18" t="s">
        <v>140</v>
      </c>
      <c r="D124" s="18" t="s">
        <v>141</v>
      </c>
      <c r="E124" s="18" t="s">
        <v>142</v>
      </c>
      <c r="F124" s="18" t="s">
        <v>104</v>
      </c>
      <c r="G124" s="17" t="s">
        <v>430</v>
      </c>
      <c r="H124" s="17"/>
      <c r="I124" s="18" t="s">
        <v>84</v>
      </c>
      <c r="J124" s="18" t="s">
        <v>83</v>
      </c>
      <c r="K124" s="18" t="s">
        <v>84</v>
      </c>
      <c r="L124" s="16" t="s">
        <v>351</v>
      </c>
      <c r="M124" s="22"/>
      <c r="N124" s="22"/>
      <c r="O124" s="22"/>
      <c r="P124" s="22"/>
      <c r="Q124" s="22"/>
      <c r="R124" s="22"/>
      <c r="S124" s="22"/>
      <c r="T124" s="22"/>
      <c r="U124" s="22"/>
      <c r="V124" s="22"/>
      <c r="W124" s="22"/>
      <c r="X124" s="22"/>
      <c r="Y124" s="22"/>
    </row>
    <row r="125" spans="1:25" ht="25.5" x14ac:dyDescent="0.2">
      <c r="A125" s="24">
        <v>37139</v>
      </c>
      <c r="B125" s="18" t="s">
        <v>431</v>
      </c>
      <c r="C125" s="18" t="s">
        <v>77</v>
      </c>
      <c r="D125" s="18" t="s">
        <v>78</v>
      </c>
      <c r="E125" s="18" t="s">
        <v>79</v>
      </c>
      <c r="F125" s="18" t="s">
        <v>80</v>
      </c>
      <c r="G125" s="17" t="s">
        <v>432</v>
      </c>
      <c r="H125" s="17"/>
      <c r="I125" s="18" t="s">
        <v>83</v>
      </c>
      <c r="J125" s="18" t="s">
        <v>83</v>
      </c>
      <c r="K125" s="18" t="s">
        <v>84</v>
      </c>
      <c r="L125" s="16" t="s">
        <v>351</v>
      </c>
      <c r="M125" s="22"/>
      <c r="N125" s="22"/>
      <c r="O125" s="22"/>
      <c r="P125" s="22"/>
      <c r="Q125" s="22"/>
      <c r="R125" s="22"/>
      <c r="S125" s="22"/>
      <c r="T125" s="22"/>
      <c r="U125" s="22"/>
      <c r="V125" s="22"/>
      <c r="W125" s="22"/>
      <c r="X125" s="22"/>
      <c r="Y125" s="22"/>
    </row>
    <row r="126" spans="1:25" ht="38.25" x14ac:dyDescent="0.2">
      <c r="A126" s="24">
        <v>37138</v>
      </c>
      <c r="B126" s="17" t="s">
        <v>433</v>
      </c>
      <c r="C126" s="18" t="s">
        <v>323</v>
      </c>
      <c r="D126" s="18" t="s">
        <v>434</v>
      </c>
      <c r="E126" s="18" t="s">
        <v>435</v>
      </c>
      <c r="F126" s="18" t="s">
        <v>104</v>
      </c>
      <c r="G126" s="17" t="s">
        <v>372</v>
      </c>
      <c r="H126" s="17"/>
      <c r="I126" s="18" t="s">
        <v>83</v>
      </c>
      <c r="J126" s="18" t="s">
        <v>83</v>
      </c>
      <c r="K126" s="18" t="s">
        <v>83</v>
      </c>
      <c r="L126" s="16" t="s">
        <v>351</v>
      </c>
      <c r="M126" s="22"/>
      <c r="N126" s="22"/>
      <c r="O126" s="22"/>
      <c r="P126" s="22"/>
      <c r="Q126" s="22"/>
      <c r="R126" s="22"/>
      <c r="S126" s="22"/>
      <c r="T126" s="22"/>
      <c r="U126" s="22"/>
      <c r="V126" s="22"/>
      <c r="W126" s="22"/>
      <c r="X126" s="22"/>
      <c r="Y126" s="22"/>
    </row>
    <row r="127" spans="1:25" ht="25.5" x14ac:dyDescent="0.2">
      <c r="A127" s="24">
        <v>37138</v>
      </c>
      <c r="B127" s="59" t="s">
        <v>436</v>
      </c>
      <c r="C127" s="18" t="s">
        <v>323</v>
      </c>
      <c r="D127" s="18" t="s">
        <v>434</v>
      </c>
      <c r="E127" s="18" t="s">
        <v>435</v>
      </c>
      <c r="F127" s="18" t="s">
        <v>104</v>
      </c>
      <c r="G127" s="17" t="s">
        <v>372</v>
      </c>
      <c r="H127" s="17"/>
      <c r="I127" s="18" t="s">
        <v>83</v>
      </c>
      <c r="J127" s="18" t="s">
        <v>83</v>
      </c>
      <c r="K127" s="18" t="s">
        <v>83</v>
      </c>
      <c r="L127" s="16" t="s">
        <v>351</v>
      </c>
      <c r="M127" s="22"/>
      <c r="N127" s="22"/>
      <c r="O127" s="22"/>
      <c r="P127" s="22"/>
      <c r="Q127" s="22"/>
      <c r="R127" s="22"/>
      <c r="S127" s="22"/>
      <c r="T127" s="22"/>
      <c r="U127" s="22"/>
      <c r="V127" s="22"/>
      <c r="W127" s="22"/>
      <c r="X127" s="22"/>
      <c r="Y127" s="22"/>
    </row>
    <row r="128" spans="1:25" ht="38.25" x14ac:dyDescent="0.2">
      <c r="A128" s="24">
        <v>37138</v>
      </c>
      <c r="B128" s="17" t="s">
        <v>437</v>
      </c>
      <c r="C128" s="18" t="s">
        <v>140</v>
      </c>
      <c r="D128" s="18" t="s">
        <v>393</v>
      </c>
      <c r="E128" s="18" t="s">
        <v>142</v>
      </c>
      <c r="F128" s="18" t="s">
        <v>104</v>
      </c>
      <c r="G128" s="17" t="s">
        <v>372</v>
      </c>
      <c r="H128" s="17"/>
      <c r="I128" s="18" t="s">
        <v>83</v>
      </c>
      <c r="J128" s="18" t="s">
        <v>83</v>
      </c>
      <c r="K128" s="18" t="s">
        <v>84</v>
      </c>
      <c r="L128" s="16" t="s">
        <v>351</v>
      </c>
      <c r="M128" s="22"/>
      <c r="N128" s="22"/>
      <c r="O128" s="22"/>
      <c r="P128" s="22"/>
      <c r="Q128" s="22"/>
      <c r="R128" s="22"/>
      <c r="S128" s="22"/>
      <c r="T128" s="22"/>
      <c r="U128" s="22"/>
      <c r="V128" s="22"/>
      <c r="W128" s="22"/>
      <c r="X128" s="22"/>
      <c r="Y128" s="22"/>
    </row>
    <row r="129" spans="1:25" ht="25.5" x14ac:dyDescent="0.2">
      <c r="A129" s="24">
        <v>37138</v>
      </c>
      <c r="B129" s="18" t="s">
        <v>413</v>
      </c>
      <c r="C129" s="18" t="s">
        <v>96</v>
      </c>
      <c r="D129" s="18" t="s">
        <v>97</v>
      </c>
      <c r="E129" s="18" t="s">
        <v>438</v>
      </c>
      <c r="F129" s="18" t="s">
        <v>104</v>
      </c>
      <c r="G129" s="17" t="s">
        <v>439</v>
      </c>
      <c r="H129" s="17"/>
      <c r="I129" s="18" t="s">
        <v>83</v>
      </c>
      <c r="J129" s="18" t="s">
        <v>83</v>
      </c>
      <c r="K129" s="18" t="s">
        <v>84</v>
      </c>
      <c r="L129" s="16" t="s">
        <v>351</v>
      </c>
      <c r="M129" s="22"/>
      <c r="N129" s="22"/>
      <c r="O129" s="22"/>
      <c r="P129" s="22"/>
      <c r="Q129" s="22"/>
      <c r="R129" s="22"/>
      <c r="S129" s="22"/>
      <c r="T129" s="22"/>
      <c r="U129" s="22"/>
      <c r="V129" s="22"/>
      <c r="W129" s="22"/>
      <c r="X129" s="22"/>
      <c r="Y129" s="22"/>
    </row>
    <row r="130" spans="1:25" ht="89.25" x14ac:dyDescent="0.2">
      <c r="A130" s="24">
        <v>37138</v>
      </c>
      <c r="B130" s="18" t="s">
        <v>440</v>
      </c>
      <c r="C130" s="18" t="s">
        <v>77</v>
      </c>
      <c r="D130" s="18" t="s">
        <v>78</v>
      </c>
      <c r="E130" s="18" t="s">
        <v>79</v>
      </c>
      <c r="F130" s="18" t="s">
        <v>90</v>
      </c>
      <c r="G130" s="17" t="s">
        <v>441</v>
      </c>
      <c r="H130" s="17"/>
      <c r="I130" s="18" t="s">
        <v>83</v>
      </c>
      <c r="J130" s="18" t="s">
        <v>83</v>
      </c>
      <c r="K130" s="18" t="s">
        <v>84</v>
      </c>
      <c r="L130" s="16" t="s">
        <v>351</v>
      </c>
      <c r="M130" s="22"/>
      <c r="N130" s="22"/>
      <c r="O130" s="22"/>
      <c r="P130" s="22"/>
      <c r="Q130" s="22"/>
      <c r="R130" s="22"/>
      <c r="S130" s="22"/>
      <c r="T130" s="22"/>
      <c r="U130" s="22"/>
      <c r="V130" s="22"/>
      <c r="W130" s="22"/>
      <c r="X130" s="22"/>
      <c r="Y130" s="22"/>
    </row>
    <row r="131" spans="1:25" ht="51" x14ac:dyDescent="0.2">
      <c r="A131" s="24">
        <v>37138</v>
      </c>
      <c r="B131" s="18" t="s">
        <v>442</v>
      </c>
      <c r="C131" s="18"/>
      <c r="D131" s="18"/>
      <c r="E131" s="18"/>
      <c r="F131" s="18" t="s">
        <v>109</v>
      </c>
      <c r="G131" s="17" t="s">
        <v>445</v>
      </c>
      <c r="H131" s="17"/>
      <c r="I131" s="18" t="s">
        <v>83</v>
      </c>
      <c r="J131" s="18" t="s">
        <v>84</v>
      </c>
      <c r="K131" s="18" t="s">
        <v>84</v>
      </c>
      <c r="L131" s="16" t="s">
        <v>351</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318</v>
      </c>
      <c r="B174" s="1" t="s">
        <v>319</v>
      </c>
      <c r="C174" s="4" t="s">
        <v>320</v>
      </c>
      <c r="D174" s="33" t="s">
        <v>321</v>
      </c>
      <c r="E174" s="33" t="s">
        <v>322</v>
      </c>
    </row>
    <row r="175" spans="1:12" x14ac:dyDescent="0.2">
      <c r="A175" s="34" t="s">
        <v>323</v>
      </c>
      <c r="B175" s="35">
        <f t="shared" ref="B175:B183" si="2">C175/$C$184</f>
        <v>0.16666666666666666</v>
      </c>
      <c r="C175" s="5">
        <f>'summary 0904'!I24</f>
        <v>3</v>
      </c>
      <c r="D175" s="4">
        <f>33+1+1+1+1+1+8+1+1+1+2+1+2+1+1+1</f>
        <v>57</v>
      </c>
      <c r="E175" s="36">
        <f t="shared" ref="E175:E182" si="3">(C175/D175)*100</f>
        <v>5.2631578947368416</v>
      </c>
    </row>
    <row r="176" spans="1:12" x14ac:dyDescent="0.2">
      <c r="A176" s="34" t="s">
        <v>96</v>
      </c>
      <c r="B176" s="35">
        <f t="shared" si="2"/>
        <v>0.16666666666666666</v>
      </c>
      <c r="C176" s="5">
        <f>'summary 0904'!I25</f>
        <v>3</v>
      </c>
      <c r="D176" s="4">
        <f>540+17+1+1+6+10+1+2+12+2+1+1+1+3+4+3+1+1+1+8+2+1+1+6+1+1+2+1+2+1+4+1+1</f>
        <v>640</v>
      </c>
      <c r="E176" s="36">
        <f t="shared" si="3"/>
        <v>0.46875</v>
      </c>
    </row>
    <row r="177" spans="1:5" x14ac:dyDescent="0.2">
      <c r="A177" s="34" t="s">
        <v>77</v>
      </c>
      <c r="B177" s="35">
        <f t="shared" si="2"/>
        <v>0.33333333333333331</v>
      </c>
      <c r="C177" s="5">
        <f>'summary 0904'!I26</f>
        <v>6</v>
      </c>
      <c r="D177" s="4">
        <f>13+1+1+1+16+10</f>
        <v>42</v>
      </c>
      <c r="E177" s="36">
        <f t="shared" si="3"/>
        <v>14.285714285714285</v>
      </c>
    </row>
    <row r="178" spans="1:5" x14ac:dyDescent="0.2">
      <c r="A178" s="34" t="s">
        <v>324</v>
      </c>
      <c r="B178" s="35">
        <f t="shared" si="2"/>
        <v>0</v>
      </c>
      <c r="C178" s="5">
        <f>'summary 0904'!I27</f>
        <v>0</v>
      </c>
      <c r="D178" s="4">
        <f>36+1+1</f>
        <v>38</v>
      </c>
      <c r="E178" s="36">
        <f t="shared" si="3"/>
        <v>0</v>
      </c>
    </row>
    <row r="179" spans="1:5" x14ac:dyDescent="0.2">
      <c r="A179" s="34" t="s">
        <v>325</v>
      </c>
      <c r="B179" s="35">
        <f t="shared" si="2"/>
        <v>0.1111111111111111</v>
      </c>
      <c r="C179" s="5">
        <f>'summary 0904'!I28</f>
        <v>2</v>
      </c>
      <c r="D179" s="4">
        <f>288+2+13+2+5+56+59+14+2+3+3+1+4</f>
        <v>452</v>
      </c>
      <c r="E179" s="36">
        <f t="shared" si="3"/>
        <v>0.44247787610619471</v>
      </c>
    </row>
    <row r="180" spans="1:5" x14ac:dyDescent="0.2">
      <c r="A180" s="34" t="s">
        <v>326</v>
      </c>
      <c r="B180" s="35">
        <f t="shared" si="2"/>
        <v>0</v>
      </c>
      <c r="C180" s="5">
        <f>'summary 0904'!I29</f>
        <v>0</v>
      </c>
      <c r="D180" s="4">
        <f>132+2+1+2+7+3+4+2+7+1</f>
        <v>161</v>
      </c>
      <c r="E180" s="36">
        <f t="shared" si="3"/>
        <v>0</v>
      </c>
    </row>
    <row r="181" spans="1:5" x14ac:dyDescent="0.2">
      <c r="A181" s="34" t="s">
        <v>140</v>
      </c>
      <c r="B181" s="35">
        <f t="shared" si="2"/>
        <v>0.1111111111111111</v>
      </c>
      <c r="C181" s="5">
        <f>'summary 0904'!I30</f>
        <v>2</v>
      </c>
      <c r="D181" s="4">
        <v>9</v>
      </c>
      <c r="E181" s="36">
        <f t="shared" si="3"/>
        <v>22.222222222222221</v>
      </c>
    </row>
    <row r="182" spans="1:5" x14ac:dyDescent="0.2">
      <c r="A182" s="34" t="s">
        <v>288</v>
      </c>
      <c r="B182" s="35">
        <f t="shared" si="2"/>
        <v>5.5555555555555552E-2</v>
      </c>
      <c r="C182" s="5">
        <f>'summary 0904'!I31</f>
        <v>1</v>
      </c>
      <c r="D182" s="4">
        <f>10+5+2</f>
        <v>17</v>
      </c>
      <c r="E182" s="36">
        <f t="shared" si="3"/>
        <v>5.8823529411764701</v>
      </c>
    </row>
    <row r="183" spans="1:5" x14ac:dyDescent="0.2">
      <c r="A183" s="37" t="s">
        <v>327</v>
      </c>
      <c r="B183" s="35">
        <f t="shared" si="2"/>
        <v>5.5555555555555552E-2</v>
      </c>
      <c r="C183" s="5">
        <f>'summary 0904'!I32</f>
        <v>1</v>
      </c>
    </row>
    <row r="184" spans="1:5" x14ac:dyDescent="0.2">
      <c r="A184" s="37" t="s">
        <v>328</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1+1+1+1+1+1+1+1+1+1+1</f>
        <v>11</v>
      </c>
    </row>
    <row r="13" spans="1:11" x14ac:dyDescent="0.2">
      <c r="A13" s="6" t="s">
        <v>80</v>
      </c>
      <c r="B13" s="7"/>
      <c r="C13" s="7" t="s">
        <v>334</v>
      </c>
      <c r="D13" s="7"/>
      <c r="E13" s="7"/>
      <c r="F13" s="7"/>
      <c r="G13" s="7"/>
      <c r="H13" s="7"/>
      <c r="I13" s="7"/>
      <c r="J13" s="7"/>
      <c r="K13" s="7">
        <f>1+1+1+1</f>
        <v>4</v>
      </c>
    </row>
    <row r="14" spans="1:11" x14ac:dyDescent="0.2">
      <c r="A14" s="6" t="s">
        <v>255</v>
      </c>
      <c r="B14" s="7"/>
      <c r="C14" s="7" t="s">
        <v>52</v>
      </c>
      <c r="D14" s="7"/>
      <c r="E14" s="7"/>
      <c r="F14" s="7"/>
      <c r="G14" s="7"/>
      <c r="H14" s="7"/>
      <c r="I14" s="7"/>
      <c r="J14" s="7"/>
      <c r="K14" s="7"/>
    </row>
    <row r="15" spans="1:11" x14ac:dyDescent="0.2">
      <c r="A15" s="6" t="s">
        <v>90</v>
      </c>
      <c r="B15" s="7"/>
      <c r="C15" s="7" t="s">
        <v>53</v>
      </c>
      <c r="D15" s="7"/>
      <c r="E15" s="7"/>
      <c r="F15" s="7"/>
      <c r="G15" s="7"/>
      <c r="H15" s="7"/>
      <c r="I15" s="7"/>
      <c r="J15" s="7"/>
      <c r="K15" s="7">
        <f>1</f>
        <v>1</v>
      </c>
    </row>
    <row r="16" spans="1:11" x14ac:dyDescent="0.2">
      <c r="A16" s="6" t="s">
        <v>335</v>
      </c>
      <c r="B16" s="7"/>
      <c r="C16" s="7" t="s">
        <v>54</v>
      </c>
      <c r="D16" s="7"/>
      <c r="E16" s="7"/>
      <c r="F16" s="7"/>
      <c r="G16" s="7"/>
      <c r="H16" s="7"/>
      <c r="I16" s="7"/>
      <c r="J16" s="7"/>
      <c r="K16" s="7"/>
    </row>
    <row r="17" spans="1:11" x14ac:dyDescent="0.2">
      <c r="A17" s="6" t="s">
        <v>109</v>
      </c>
      <c r="B17" s="7"/>
      <c r="C17" s="7" t="s">
        <v>55</v>
      </c>
      <c r="D17" s="7"/>
      <c r="E17" s="7"/>
      <c r="F17" s="7"/>
      <c r="G17" s="7"/>
      <c r="H17" s="7"/>
      <c r="I17" s="7"/>
      <c r="J17" s="7"/>
      <c r="K17" s="7">
        <f>1</f>
        <v>1</v>
      </c>
    </row>
    <row r="18" spans="1:11" x14ac:dyDescent="0.2">
      <c r="A18" s="6" t="s">
        <v>115</v>
      </c>
      <c r="B18" s="7"/>
      <c r="C18" s="7" t="s">
        <v>56</v>
      </c>
      <c r="D18" s="7"/>
      <c r="E18" s="7"/>
      <c r="F18" s="7"/>
      <c r="G18" s="7"/>
      <c r="H18" s="7"/>
      <c r="I18" s="7"/>
      <c r="J18" s="7"/>
      <c r="K18" s="47">
        <f>1</f>
        <v>1</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f>1+1+1</f>
        <v>3</v>
      </c>
      <c r="J24" s="31"/>
      <c r="K24" s="31"/>
    </row>
    <row r="25" spans="1:11" x14ac:dyDescent="0.2">
      <c r="A25" s="29" t="s">
        <v>96</v>
      </c>
      <c r="B25" s="17"/>
      <c r="C25" s="17"/>
      <c r="D25" s="32"/>
      <c r="E25" s="31"/>
      <c r="F25" s="32"/>
      <c r="G25" s="32"/>
      <c r="H25" s="31"/>
      <c r="I25" s="6">
        <f>1+1+1</f>
        <v>3</v>
      </c>
      <c r="J25" s="31"/>
      <c r="K25" s="49"/>
    </row>
    <row r="26" spans="1:11" x14ac:dyDescent="0.2">
      <c r="A26" s="29" t="s">
        <v>77</v>
      </c>
      <c r="B26" s="17"/>
      <c r="C26" s="17"/>
      <c r="D26" s="32"/>
      <c r="E26" s="31"/>
      <c r="F26" s="32"/>
      <c r="G26" s="32"/>
      <c r="H26" s="31"/>
      <c r="I26" s="6">
        <f>1+1+1+1+1+1</f>
        <v>6</v>
      </c>
      <c r="J26" s="31"/>
      <c r="K26" s="32"/>
    </row>
    <row r="27" spans="1:11" x14ac:dyDescent="0.2">
      <c r="A27" s="29" t="s">
        <v>324</v>
      </c>
      <c r="B27" s="17"/>
      <c r="C27" s="17"/>
      <c r="D27" s="32"/>
      <c r="E27" s="31"/>
      <c r="F27" s="32"/>
      <c r="G27" s="32"/>
      <c r="H27" s="31"/>
      <c r="I27" s="6"/>
      <c r="J27" s="31"/>
      <c r="K27" s="31"/>
    </row>
    <row r="28" spans="1:11" x14ac:dyDescent="0.2">
      <c r="A28" s="29" t="s">
        <v>325</v>
      </c>
      <c r="B28" s="17"/>
      <c r="C28" s="17"/>
      <c r="D28" s="32"/>
      <c r="E28" s="31"/>
      <c r="F28" s="32"/>
      <c r="G28" s="32"/>
      <c r="H28" s="31"/>
      <c r="I28" s="6">
        <f>1+1</f>
        <v>2</v>
      </c>
      <c r="J28" s="31"/>
      <c r="K28" s="31"/>
    </row>
    <row r="29" spans="1:11" x14ac:dyDescent="0.2">
      <c r="A29" s="29" t="s">
        <v>326</v>
      </c>
      <c r="B29" s="17"/>
      <c r="C29" s="17"/>
      <c r="D29" s="32"/>
      <c r="E29" s="31"/>
      <c r="F29" s="32"/>
      <c r="G29" s="32"/>
      <c r="H29" s="31"/>
      <c r="I29" s="6"/>
      <c r="J29" s="31"/>
      <c r="K29" s="32"/>
    </row>
    <row r="30" spans="1:11" x14ac:dyDescent="0.2">
      <c r="A30" s="29" t="s">
        <v>140</v>
      </c>
      <c r="B30" s="17"/>
      <c r="C30" s="17"/>
      <c r="D30" s="32"/>
      <c r="E30" s="31"/>
      <c r="F30" s="32"/>
      <c r="G30" s="32"/>
      <c r="H30" s="31"/>
      <c r="I30" s="6">
        <f>1+1</f>
        <v>2</v>
      </c>
      <c r="J30" s="31"/>
      <c r="K30" s="31"/>
    </row>
    <row r="31" spans="1:11" x14ac:dyDescent="0.2">
      <c r="A31" s="29" t="s">
        <v>288</v>
      </c>
      <c r="B31" s="17"/>
      <c r="C31" s="17"/>
      <c r="D31" s="32"/>
      <c r="E31" s="31"/>
      <c r="F31" s="32"/>
      <c r="G31" s="32"/>
      <c r="H31" s="31"/>
      <c r="I31" s="6">
        <f>1</f>
        <v>1</v>
      </c>
      <c r="J31" s="31"/>
      <c r="K31" s="31"/>
    </row>
    <row r="32" spans="1:11" ht="13.5" thickBot="1" x14ac:dyDescent="0.25">
      <c r="A32" s="50" t="s">
        <v>339</v>
      </c>
      <c r="I32" s="5">
        <f>1</f>
        <v>1</v>
      </c>
      <c r="K32" s="51"/>
    </row>
    <row r="33" spans="1:11" ht="13.5" thickTop="1" x14ac:dyDescent="0.2">
      <c r="A33" s="52" t="s">
        <v>330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row>
    <row r="2" spans="1:27" x14ac:dyDescent="0.2">
      <c r="A2" s="2" t="s">
        <v>48</v>
      </c>
      <c r="B2" s="3"/>
      <c r="H2" s="4">
        <f>1+1</f>
        <v>2</v>
      </c>
      <c r="J2" s="4">
        <f>1</f>
        <v>1</v>
      </c>
      <c r="K2" s="3"/>
      <c r="L2" s="5"/>
      <c r="M2" s="3"/>
      <c r="N2" s="3"/>
      <c r="P2" s="4">
        <v>1</v>
      </c>
    </row>
    <row r="3" spans="1:27" x14ac:dyDescent="0.2">
      <c r="A3" s="2" t="s">
        <v>49</v>
      </c>
      <c r="B3" s="5"/>
      <c r="K3" s="5"/>
      <c r="L3" s="5"/>
      <c r="M3" s="5"/>
      <c r="N3" s="6">
        <v>1</v>
      </c>
      <c r="P3" s="4">
        <v>1</v>
      </c>
      <c r="R3" s="4">
        <f>'[7]summary 0625'!K11</f>
        <v>2</v>
      </c>
      <c r="T3" s="4">
        <f>'[7]summary 0709'!K10</f>
        <v>1</v>
      </c>
    </row>
    <row r="4" spans="1:27"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400</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59</v>
      </c>
      <c r="B91" s="11"/>
      <c r="C91" s="11"/>
      <c r="D91" s="11"/>
      <c r="E91" s="11"/>
      <c r="F91" s="12"/>
      <c r="G91" s="11"/>
      <c r="H91" s="11"/>
      <c r="I91" s="12"/>
      <c r="J91" s="12"/>
      <c r="K91" s="12"/>
      <c r="L91" s="11"/>
    </row>
    <row r="92" spans="1:12" x14ac:dyDescent="0.2">
      <c r="A92" s="11" t="s">
        <v>340</v>
      </c>
      <c r="B92" s="11"/>
      <c r="C92" s="11"/>
      <c r="D92" s="11"/>
      <c r="E92" s="11"/>
      <c r="F92" s="12"/>
      <c r="G92" s="11"/>
      <c r="H92" s="11"/>
      <c r="I92" s="12"/>
      <c r="J92" s="12"/>
      <c r="K92" s="12"/>
      <c r="L92" s="11"/>
    </row>
    <row r="93" spans="1:12" x14ac:dyDescent="0.2">
      <c r="A93" s="11" t="s">
        <v>341</v>
      </c>
      <c r="B93" s="11"/>
      <c r="C93" s="11"/>
      <c r="D93" s="11"/>
      <c r="E93" s="11"/>
      <c r="F93" s="12"/>
      <c r="G93" s="11"/>
      <c r="H93" s="11"/>
      <c r="I93" s="12"/>
      <c r="J93" s="12"/>
      <c r="K93" s="12"/>
      <c r="L93" s="11"/>
    </row>
    <row r="94" spans="1:12" x14ac:dyDescent="0.2">
      <c r="A94" s="11" t="s">
        <v>342</v>
      </c>
      <c r="B94" s="11"/>
      <c r="C94" s="11"/>
      <c r="D94" s="11"/>
      <c r="E94" s="11"/>
      <c r="F94" s="12"/>
      <c r="G94" s="11"/>
      <c r="H94" s="11"/>
      <c r="I94" s="12"/>
      <c r="J94" s="12"/>
      <c r="K94" s="12"/>
      <c r="L94" s="11"/>
    </row>
    <row r="95" spans="1:12" x14ac:dyDescent="0.2">
      <c r="A95" s="11" t="s">
        <v>343</v>
      </c>
      <c r="B95" s="11"/>
      <c r="C95" s="11"/>
      <c r="D95" s="11"/>
      <c r="E95" s="11"/>
      <c r="F95" s="12"/>
      <c r="G95" s="11"/>
      <c r="H95" s="11"/>
      <c r="I95" s="12"/>
      <c r="J95" s="12"/>
      <c r="K95" s="12"/>
      <c r="L95" s="11"/>
    </row>
    <row r="96" spans="1:12" x14ac:dyDescent="0.2">
      <c r="A96" s="11" t="s">
        <v>344</v>
      </c>
      <c r="B96" s="11"/>
      <c r="C96" s="11"/>
      <c r="D96" s="11"/>
      <c r="E96" s="11"/>
      <c r="F96" s="12"/>
      <c r="G96" s="11"/>
      <c r="H96" s="11"/>
      <c r="I96" s="12"/>
      <c r="J96" s="12"/>
      <c r="K96" s="12"/>
      <c r="L96" s="11"/>
    </row>
    <row r="97" spans="1:25" x14ac:dyDescent="0.2">
      <c r="A97" s="11" t="s">
        <v>345</v>
      </c>
      <c r="B97" s="11"/>
      <c r="C97" s="11"/>
      <c r="D97" s="11"/>
      <c r="E97" s="11"/>
      <c r="F97" s="12"/>
      <c r="G97" s="11"/>
      <c r="H97" s="11"/>
      <c r="I97" s="12"/>
      <c r="J97" s="12"/>
      <c r="K97" s="12"/>
      <c r="L97" s="11"/>
    </row>
    <row r="98" spans="1:25" x14ac:dyDescent="0.2">
      <c r="A98" s="11" t="s">
        <v>346</v>
      </c>
      <c r="B98" s="11"/>
      <c r="C98" s="11"/>
      <c r="D98" s="11"/>
      <c r="E98" s="11"/>
      <c r="F98" s="12"/>
      <c r="G98" s="11"/>
      <c r="H98" s="11"/>
      <c r="I98" s="12"/>
      <c r="J98" s="12"/>
      <c r="K98" s="12"/>
      <c r="L98" s="11"/>
    </row>
    <row r="99" spans="1:25" x14ac:dyDescent="0.2">
      <c r="A99" s="11" t="s">
        <v>347</v>
      </c>
      <c r="B99" s="11"/>
      <c r="C99" s="11"/>
      <c r="D99" s="11"/>
      <c r="E99" s="11"/>
      <c r="F99" s="12"/>
      <c r="G99" s="11"/>
      <c r="H99" s="11"/>
      <c r="I99" s="12"/>
      <c r="J99" s="12"/>
      <c r="K99" s="12"/>
      <c r="L99" s="11"/>
    </row>
    <row r="100" spans="1:25" x14ac:dyDescent="0.2">
      <c r="A100" s="11" t="s">
        <v>348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60</v>
      </c>
      <c r="F102" s="14"/>
      <c r="G102" s="14"/>
      <c r="H102" s="14"/>
      <c r="I102" s="14" t="s">
        <v>61</v>
      </c>
      <c r="J102" s="14" t="s">
        <v>62</v>
      </c>
      <c r="K102" s="14" t="s">
        <v>63</v>
      </c>
      <c r="L102" s="14" t="s">
        <v>64</v>
      </c>
    </row>
    <row r="103" spans="1:25" x14ac:dyDescent="0.2">
      <c r="A103" s="14" t="s">
        <v>65</v>
      </c>
      <c r="B103" s="14" t="s">
        <v>66</v>
      </c>
      <c r="C103" s="14" t="s">
        <v>67</v>
      </c>
      <c r="D103" s="14" t="s">
        <v>68</v>
      </c>
      <c r="E103" s="14" t="s">
        <v>69</v>
      </c>
      <c r="F103" s="14" t="s">
        <v>59</v>
      </c>
      <c r="G103" s="14" t="s">
        <v>70</v>
      </c>
      <c r="H103" s="14" t="s">
        <v>71</v>
      </c>
      <c r="I103" s="14" t="s">
        <v>72</v>
      </c>
      <c r="J103" s="14" t="s">
        <v>73</v>
      </c>
      <c r="K103" s="14" t="s">
        <v>74</v>
      </c>
      <c r="L103" s="14" t="s">
        <v>75</v>
      </c>
    </row>
    <row r="104" spans="1:25" x14ac:dyDescent="0.2">
      <c r="A104" s="14"/>
      <c r="B104" s="14"/>
      <c r="C104" s="14"/>
      <c r="D104" s="14"/>
      <c r="E104" s="14"/>
      <c r="F104" s="14"/>
      <c r="G104" s="14"/>
      <c r="H104" s="14"/>
      <c r="I104" s="14"/>
      <c r="J104" s="14"/>
      <c r="K104" s="14"/>
      <c r="L104" s="14"/>
    </row>
    <row r="105" spans="1:25" ht="38.25" x14ac:dyDescent="0.2">
      <c r="A105" s="15">
        <v>37134</v>
      </c>
      <c r="B105" s="16" t="s">
        <v>144</v>
      </c>
      <c r="C105" s="16" t="s">
        <v>77</v>
      </c>
      <c r="D105" s="16" t="s">
        <v>144</v>
      </c>
      <c r="E105" s="16" t="s">
        <v>79</v>
      </c>
      <c r="F105" s="16" t="s">
        <v>80</v>
      </c>
      <c r="G105" s="17" t="s">
        <v>350</v>
      </c>
      <c r="H105" s="17"/>
      <c r="I105" s="16" t="s">
        <v>84</v>
      </c>
      <c r="J105" s="16" t="s">
        <v>83</v>
      </c>
      <c r="K105" s="16" t="s">
        <v>84</v>
      </c>
      <c r="L105" s="16" t="s">
        <v>351</v>
      </c>
    </row>
    <row r="106" spans="1:25" ht="76.5" x14ac:dyDescent="0.2">
      <c r="A106" s="15">
        <v>37134</v>
      </c>
      <c r="B106" s="16" t="s">
        <v>352</v>
      </c>
      <c r="C106" s="16" t="s">
        <v>77</v>
      </c>
      <c r="D106" s="16" t="s">
        <v>78</v>
      </c>
      <c r="E106" s="16" t="s">
        <v>79</v>
      </c>
      <c r="F106" s="16" t="s">
        <v>90</v>
      </c>
      <c r="G106" s="17" t="s">
        <v>353</v>
      </c>
      <c r="H106" s="17"/>
      <c r="I106" s="16" t="s">
        <v>84</v>
      </c>
      <c r="J106" s="16" t="s">
        <v>83</v>
      </c>
      <c r="K106" s="16" t="s">
        <v>84</v>
      </c>
      <c r="L106" s="16" t="s">
        <v>351</v>
      </c>
    </row>
    <row r="107" spans="1:25" ht="25.5" x14ac:dyDescent="0.2">
      <c r="A107" s="15">
        <v>37134</v>
      </c>
      <c r="B107" s="16" t="s">
        <v>354</v>
      </c>
      <c r="C107" s="16" t="s">
        <v>96</v>
      </c>
      <c r="D107" s="16" t="s">
        <v>355</v>
      </c>
      <c r="E107" s="16" t="s">
        <v>98</v>
      </c>
      <c r="F107" s="16" t="s">
        <v>104</v>
      </c>
      <c r="G107" s="17" t="s">
        <v>356</v>
      </c>
      <c r="H107" s="17"/>
      <c r="I107" s="16" t="s">
        <v>83</v>
      </c>
      <c r="J107" s="16" t="s">
        <v>83</v>
      </c>
      <c r="K107" s="16" t="s">
        <v>84</v>
      </c>
      <c r="L107" s="16" t="s">
        <v>351</v>
      </c>
    </row>
    <row r="108" spans="1:25" ht="25.5" x14ac:dyDescent="0.2">
      <c r="A108" s="15">
        <v>37134</v>
      </c>
      <c r="B108" s="16" t="s">
        <v>357</v>
      </c>
      <c r="C108" s="16" t="s">
        <v>96</v>
      </c>
      <c r="D108" s="16" t="s">
        <v>355</v>
      </c>
      <c r="E108" s="16" t="s">
        <v>98</v>
      </c>
      <c r="F108" s="16" t="s">
        <v>104</v>
      </c>
      <c r="G108" s="17" t="s">
        <v>358</v>
      </c>
      <c r="H108" s="17"/>
      <c r="I108" s="16" t="s">
        <v>83</v>
      </c>
      <c r="J108" s="16" t="s">
        <v>83</v>
      </c>
      <c r="K108" s="16" t="s">
        <v>84</v>
      </c>
      <c r="L108" s="16" t="s">
        <v>351</v>
      </c>
    </row>
    <row r="109" spans="1:25" ht="24.75" customHeight="1" x14ac:dyDescent="0.2">
      <c r="A109" s="15">
        <v>37133</v>
      </c>
      <c r="B109" s="17" t="s">
        <v>359</v>
      </c>
      <c r="C109" s="16" t="s">
        <v>140</v>
      </c>
      <c r="D109" s="16" t="s">
        <v>140</v>
      </c>
      <c r="E109" s="16" t="s">
        <v>142</v>
      </c>
      <c r="F109" s="16" t="s">
        <v>104</v>
      </c>
      <c r="G109" s="17" t="s">
        <v>360</v>
      </c>
      <c r="H109" s="17"/>
      <c r="I109" s="16" t="s">
        <v>84</v>
      </c>
      <c r="J109" s="16" t="s">
        <v>83</v>
      </c>
      <c r="K109" s="16" t="s">
        <v>84</v>
      </c>
      <c r="L109" s="16" t="s">
        <v>351</v>
      </c>
    </row>
    <row r="110" spans="1:25" ht="51" x14ac:dyDescent="0.2">
      <c r="A110" s="15">
        <v>37133</v>
      </c>
      <c r="B110" s="16" t="s">
        <v>361</v>
      </c>
      <c r="C110" s="16" t="s">
        <v>77</v>
      </c>
      <c r="D110" s="16" t="s">
        <v>202</v>
      </c>
      <c r="E110" s="16" t="s">
        <v>79</v>
      </c>
      <c r="F110" s="16" t="s">
        <v>80</v>
      </c>
      <c r="G110" s="17" t="s">
        <v>362</v>
      </c>
      <c r="H110" s="17"/>
      <c r="I110" s="16" t="s">
        <v>84</v>
      </c>
      <c r="J110" s="16" t="s">
        <v>84</v>
      </c>
      <c r="K110" s="16" t="s">
        <v>84</v>
      </c>
      <c r="L110" s="16" t="s">
        <v>351</v>
      </c>
      <c r="M110" s="22"/>
      <c r="N110" s="22"/>
      <c r="O110" s="22"/>
      <c r="P110" s="22"/>
      <c r="Q110" s="22"/>
      <c r="R110" s="22"/>
      <c r="S110" s="22"/>
      <c r="T110" s="22"/>
      <c r="U110" s="22"/>
      <c r="V110" s="22"/>
      <c r="W110" s="22"/>
      <c r="X110" s="22"/>
      <c r="Y110" s="22"/>
    </row>
    <row r="111" spans="1:25" ht="51" x14ac:dyDescent="0.2">
      <c r="A111" s="15">
        <v>37133</v>
      </c>
      <c r="B111" s="16" t="s">
        <v>363</v>
      </c>
      <c r="C111" s="16" t="s">
        <v>323</v>
      </c>
      <c r="D111" s="16" t="s">
        <v>364</v>
      </c>
      <c r="E111" s="16" t="s">
        <v>365</v>
      </c>
      <c r="F111" s="16" t="s">
        <v>90</v>
      </c>
      <c r="G111" s="17" t="s">
        <v>366</v>
      </c>
      <c r="H111" s="17"/>
      <c r="I111" s="16" t="s">
        <v>83</v>
      </c>
      <c r="J111" s="16" t="s">
        <v>84</v>
      </c>
      <c r="K111" s="16" t="s">
        <v>84</v>
      </c>
      <c r="L111" s="16" t="s">
        <v>351</v>
      </c>
      <c r="M111" s="22"/>
      <c r="N111" s="22"/>
      <c r="O111" s="22"/>
      <c r="P111" s="22"/>
      <c r="Q111" s="22"/>
      <c r="R111" s="22"/>
      <c r="S111" s="22"/>
      <c r="T111" s="22"/>
      <c r="U111" s="22"/>
      <c r="V111" s="22"/>
      <c r="W111" s="22"/>
      <c r="X111" s="22"/>
      <c r="Y111" s="22"/>
    </row>
    <row r="112" spans="1:25" ht="76.5" x14ac:dyDescent="0.2">
      <c r="A112" s="15">
        <v>37133</v>
      </c>
      <c r="B112" s="17" t="s">
        <v>367</v>
      </c>
      <c r="C112" s="16" t="s">
        <v>87</v>
      </c>
      <c r="D112" s="16" t="s">
        <v>211</v>
      </c>
      <c r="E112" s="16" t="s">
        <v>212</v>
      </c>
      <c r="F112" s="16" t="s">
        <v>335</v>
      </c>
      <c r="G112" s="17" t="s">
        <v>368</v>
      </c>
      <c r="H112" s="17"/>
      <c r="I112" s="16" t="s">
        <v>84</v>
      </c>
      <c r="J112" s="16" t="s">
        <v>83</v>
      </c>
      <c r="K112" s="16" t="s">
        <v>83</v>
      </c>
      <c r="L112" s="16" t="s">
        <v>351</v>
      </c>
      <c r="M112" s="22"/>
      <c r="N112" s="22"/>
      <c r="O112" s="22"/>
      <c r="P112" s="22"/>
      <c r="Q112" s="22"/>
      <c r="R112" s="22"/>
      <c r="S112" s="22"/>
      <c r="T112" s="22"/>
      <c r="U112" s="22"/>
      <c r="V112" s="22"/>
      <c r="W112" s="22"/>
      <c r="X112" s="22"/>
      <c r="Y112" s="22"/>
    </row>
    <row r="113" spans="1:25" ht="55.5" customHeight="1" x14ac:dyDescent="0.2">
      <c r="A113" s="15">
        <v>37133</v>
      </c>
      <c r="B113" s="16" t="s">
        <v>78</v>
      </c>
      <c r="C113" s="16" t="s">
        <v>77</v>
      </c>
      <c r="D113" s="16" t="s">
        <v>78</v>
      </c>
      <c r="E113" s="16" t="s">
        <v>79</v>
      </c>
      <c r="F113" s="16" t="s">
        <v>80</v>
      </c>
      <c r="G113" s="17" t="s">
        <v>369</v>
      </c>
      <c r="H113" s="17"/>
      <c r="I113" s="16" t="s">
        <v>83</v>
      </c>
      <c r="J113" s="16" t="s">
        <v>83</v>
      </c>
      <c r="K113" s="16" t="s">
        <v>84</v>
      </c>
      <c r="L113" s="16" t="s">
        <v>351</v>
      </c>
      <c r="M113" s="22"/>
      <c r="N113" s="22"/>
      <c r="O113" s="22"/>
      <c r="P113" s="22"/>
      <c r="Q113" s="22"/>
      <c r="R113" s="22"/>
      <c r="S113" s="22"/>
      <c r="T113" s="22"/>
      <c r="U113" s="22"/>
      <c r="V113" s="22"/>
      <c r="W113" s="22"/>
      <c r="X113" s="22"/>
      <c r="Y113" s="22"/>
    </row>
    <row r="114" spans="1:25" ht="25.5" x14ac:dyDescent="0.2">
      <c r="A114" s="15">
        <v>37133</v>
      </c>
      <c r="B114" s="16" t="s">
        <v>370</v>
      </c>
      <c r="C114" s="16" t="s">
        <v>87</v>
      </c>
      <c r="D114" s="16" t="s">
        <v>371</v>
      </c>
      <c r="E114" s="16" t="s">
        <v>148</v>
      </c>
      <c r="F114" s="16" t="s">
        <v>104</v>
      </c>
      <c r="G114" s="17" t="s">
        <v>372</v>
      </c>
      <c r="H114" s="17"/>
      <c r="I114" s="16" t="s">
        <v>83</v>
      </c>
      <c r="J114" s="16" t="s">
        <v>83</v>
      </c>
      <c r="K114" s="16" t="s">
        <v>83</v>
      </c>
      <c r="L114" s="16" t="s">
        <v>351</v>
      </c>
      <c r="M114" s="22"/>
      <c r="N114" s="22"/>
      <c r="O114" s="22"/>
      <c r="P114" s="22"/>
      <c r="Q114" s="22"/>
      <c r="R114" s="22"/>
      <c r="S114" s="22"/>
      <c r="T114" s="22"/>
      <c r="U114" s="22"/>
      <c r="V114" s="22"/>
      <c r="W114" s="22"/>
      <c r="X114" s="22"/>
      <c r="Y114" s="22"/>
    </row>
    <row r="115" spans="1:25" ht="25.5" x14ac:dyDescent="0.2">
      <c r="A115" s="15">
        <v>37133</v>
      </c>
      <c r="B115" s="16" t="s">
        <v>373</v>
      </c>
      <c r="C115" s="16" t="s">
        <v>77</v>
      </c>
      <c r="D115" s="16" t="s">
        <v>207</v>
      </c>
      <c r="E115" s="16" t="s">
        <v>374</v>
      </c>
      <c r="F115" s="16" t="s">
        <v>109</v>
      </c>
      <c r="G115" s="17" t="s">
        <v>375</v>
      </c>
      <c r="H115" s="17"/>
      <c r="I115" s="16" t="s">
        <v>84</v>
      </c>
      <c r="J115" s="16" t="s">
        <v>83</v>
      </c>
      <c r="K115" s="16" t="s">
        <v>84</v>
      </c>
      <c r="L115" s="16"/>
      <c r="M115" s="22"/>
      <c r="N115" s="22"/>
      <c r="O115" s="22"/>
      <c r="P115" s="22"/>
      <c r="Q115" s="22"/>
      <c r="R115" s="22"/>
      <c r="S115" s="22"/>
      <c r="T115" s="22"/>
      <c r="U115" s="22"/>
      <c r="V115" s="22"/>
      <c r="W115" s="22"/>
      <c r="X115" s="22"/>
      <c r="Y115" s="22"/>
    </row>
    <row r="116" spans="1:25" ht="51" x14ac:dyDescent="0.2">
      <c r="A116" s="15">
        <v>37132</v>
      </c>
      <c r="B116" s="16" t="s">
        <v>361</v>
      </c>
      <c r="C116" s="16" t="s">
        <v>77</v>
      </c>
      <c r="D116" s="16" t="s">
        <v>202</v>
      </c>
      <c r="E116" s="16" t="s">
        <v>79</v>
      </c>
      <c r="F116" s="16" t="s">
        <v>80</v>
      </c>
      <c r="G116" s="17" t="s">
        <v>362</v>
      </c>
      <c r="H116" s="17"/>
      <c r="I116" s="16" t="s">
        <v>84</v>
      </c>
      <c r="J116" s="16" t="s">
        <v>84</v>
      </c>
      <c r="K116" s="16" t="s">
        <v>84</v>
      </c>
      <c r="L116" s="16" t="s">
        <v>351</v>
      </c>
      <c r="M116" s="22"/>
      <c r="N116" s="22"/>
      <c r="O116" s="22"/>
      <c r="P116" s="22"/>
      <c r="Q116" s="22"/>
      <c r="R116" s="22"/>
      <c r="S116" s="22"/>
      <c r="T116" s="22"/>
      <c r="U116" s="22"/>
      <c r="V116" s="22"/>
      <c r="W116" s="22"/>
      <c r="X116" s="22"/>
      <c r="Y116" s="22"/>
    </row>
    <row r="117" spans="1:25" ht="25.5" x14ac:dyDescent="0.2">
      <c r="A117" s="15">
        <v>37132</v>
      </c>
      <c r="B117" s="16" t="s">
        <v>376</v>
      </c>
      <c r="C117" s="16" t="s">
        <v>87</v>
      </c>
      <c r="D117" s="16" t="s">
        <v>377</v>
      </c>
      <c r="E117" s="16" t="s">
        <v>148</v>
      </c>
      <c r="F117" s="16" t="s">
        <v>255</v>
      </c>
      <c r="G117" s="17" t="s">
        <v>378</v>
      </c>
      <c r="H117" s="17"/>
      <c r="I117" s="16" t="s">
        <v>83</v>
      </c>
      <c r="J117" s="16" t="s">
        <v>84</v>
      </c>
      <c r="K117" s="16" t="s">
        <v>84</v>
      </c>
      <c r="L117" s="16" t="s">
        <v>351</v>
      </c>
      <c r="M117" s="22"/>
      <c r="N117" s="22"/>
      <c r="O117" s="22"/>
      <c r="P117" s="22"/>
      <c r="Q117" s="22"/>
      <c r="R117" s="22"/>
      <c r="S117" s="22"/>
      <c r="T117" s="22"/>
      <c r="U117" s="22"/>
      <c r="V117" s="22"/>
      <c r="W117" s="22"/>
      <c r="X117" s="22"/>
      <c r="Y117" s="22"/>
    </row>
    <row r="118" spans="1:25" x14ac:dyDescent="0.2">
      <c r="A118" s="15">
        <v>37132</v>
      </c>
      <c r="B118" s="16" t="s">
        <v>379</v>
      </c>
      <c r="C118" s="16" t="s">
        <v>87</v>
      </c>
      <c r="D118" s="16" t="s">
        <v>371</v>
      </c>
      <c r="E118" s="16" t="s">
        <v>148</v>
      </c>
      <c r="F118" s="16" t="s">
        <v>104</v>
      </c>
      <c r="G118" s="17" t="s">
        <v>380</v>
      </c>
      <c r="H118" s="17"/>
      <c r="I118" s="16" t="s">
        <v>83</v>
      </c>
      <c r="J118" s="16" t="s">
        <v>83</v>
      </c>
      <c r="K118" s="16" t="s">
        <v>83</v>
      </c>
      <c r="L118" s="16" t="s">
        <v>351</v>
      </c>
      <c r="M118" s="22"/>
      <c r="N118" s="22"/>
      <c r="O118" s="22"/>
      <c r="P118" s="22"/>
      <c r="Q118" s="22"/>
      <c r="R118" s="22"/>
      <c r="S118" s="22"/>
      <c r="T118" s="22"/>
      <c r="U118" s="22"/>
      <c r="V118" s="22"/>
      <c r="W118" s="22"/>
      <c r="X118" s="22"/>
      <c r="Y118" s="22"/>
    </row>
    <row r="119" spans="1:25" ht="25.5" x14ac:dyDescent="0.2">
      <c r="A119" s="15">
        <v>37132</v>
      </c>
      <c r="B119" s="16" t="s">
        <v>381</v>
      </c>
      <c r="C119" s="16" t="s">
        <v>77</v>
      </c>
      <c r="D119" s="16"/>
      <c r="E119" s="16" t="s">
        <v>79</v>
      </c>
      <c r="F119" s="16" t="s">
        <v>109</v>
      </c>
      <c r="G119" s="17" t="s">
        <v>382</v>
      </c>
      <c r="H119" s="17"/>
      <c r="I119" s="16" t="s">
        <v>84</v>
      </c>
      <c r="J119" s="16" t="s">
        <v>83</v>
      </c>
      <c r="K119" s="16" t="s">
        <v>84</v>
      </c>
      <c r="L119" s="16" t="s">
        <v>351</v>
      </c>
      <c r="M119" s="22"/>
      <c r="N119" s="22"/>
      <c r="O119" s="22"/>
      <c r="P119" s="22"/>
      <c r="Q119" s="22"/>
      <c r="R119" s="22"/>
      <c r="S119" s="22"/>
      <c r="T119" s="22"/>
      <c r="U119" s="22"/>
      <c r="V119" s="22"/>
      <c r="W119" s="22"/>
      <c r="X119" s="22"/>
      <c r="Y119" s="22"/>
    </row>
    <row r="120" spans="1:25" ht="38.25" x14ac:dyDescent="0.2">
      <c r="A120" s="15">
        <v>37132</v>
      </c>
      <c r="B120" s="17" t="s">
        <v>144</v>
      </c>
      <c r="C120" s="16" t="s">
        <v>77</v>
      </c>
      <c r="D120" s="16" t="s">
        <v>144</v>
      </c>
      <c r="E120" s="16" t="s">
        <v>79</v>
      </c>
      <c r="F120" s="16" t="s">
        <v>335</v>
      </c>
      <c r="G120" s="17" t="s">
        <v>383</v>
      </c>
      <c r="H120" s="17"/>
      <c r="I120" s="16" t="s">
        <v>83</v>
      </c>
      <c r="J120" s="16" t="s">
        <v>83</v>
      </c>
      <c r="K120" s="16" t="s">
        <v>84</v>
      </c>
      <c r="L120" s="16" t="s">
        <v>351</v>
      </c>
      <c r="M120" s="22"/>
      <c r="N120" s="22"/>
      <c r="O120" s="22"/>
      <c r="P120" s="22"/>
      <c r="Q120" s="22"/>
      <c r="R120" s="22"/>
      <c r="S120" s="22"/>
      <c r="T120" s="22"/>
      <c r="U120" s="22"/>
      <c r="V120" s="22"/>
      <c r="W120" s="22"/>
      <c r="X120" s="22"/>
      <c r="Y120" s="22"/>
    </row>
    <row r="121" spans="1:25" ht="204" x14ac:dyDescent="0.2">
      <c r="A121" s="15">
        <v>37131</v>
      </c>
      <c r="B121" s="17" t="s">
        <v>384</v>
      </c>
      <c r="C121" s="16" t="s">
        <v>96</v>
      </c>
      <c r="D121" s="16" t="s">
        <v>97</v>
      </c>
      <c r="E121" s="16" t="s">
        <v>98</v>
      </c>
      <c r="F121" s="16" t="s">
        <v>104</v>
      </c>
      <c r="G121" s="17" t="s">
        <v>385</v>
      </c>
      <c r="H121" s="17"/>
      <c r="I121" s="16" t="s">
        <v>83</v>
      </c>
      <c r="J121" s="16" t="s">
        <v>83</v>
      </c>
      <c r="K121" s="16" t="s">
        <v>83</v>
      </c>
      <c r="L121" s="16" t="s">
        <v>351</v>
      </c>
      <c r="M121" s="22"/>
      <c r="N121" s="22"/>
      <c r="O121" s="22"/>
      <c r="P121" s="22"/>
      <c r="Q121" s="22"/>
      <c r="R121" s="22"/>
      <c r="S121" s="22"/>
      <c r="T121" s="22"/>
      <c r="U121" s="22"/>
      <c r="V121" s="22"/>
      <c r="W121" s="22"/>
      <c r="X121" s="22"/>
      <c r="Y121" s="22"/>
    </row>
    <row r="122" spans="1:25" ht="51" x14ac:dyDescent="0.2">
      <c r="A122" s="15">
        <v>37131</v>
      </c>
      <c r="B122" s="17" t="s">
        <v>386</v>
      </c>
      <c r="C122" s="16" t="s">
        <v>77</v>
      </c>
      <c r="D122" s="16" t="s">
        <v>387</v>
      </c>
      <c r="E122" s="16" t="s">
        <v>79</v>
      </c>
      <c r="F122" s="16" t="s">
        <v>80</v>
      </c>
      <c r="G122" s="55" t="s">
        <v>388</v>
      </c>
      <c r="H122" s="17"/>
      <c r="I122" s="16" t="s">
        <v>83</v>
      </c>
      <c r="J122" s="16" t="s">
        <v>83</v>
      </c>
      <c r="K122" s="16" t="s">
        <v>84</v>
      </c>
      <c r="L122" s="16" t="s">
        <v>351</v>
      </c>
      <c r="M122" s="22"/>
      <c r="N122" s="22"/>
      <c r="O122" s="22"/>
      <c r="P122" s="22"/>
      <c r="Q122" s="22"/>
      <c r="R122" s="22"/>
      <c r="S122" s="22"/>
      <c r="T122" s="22"/>
      <c r="U122" s="22"/>
      <c r="V122" s="22"/>
      <c r="W122" s="22"/>
      <c r="X122" s="22"/>
      <c r="Y122" s="22"/>
    </row>
    <row r="123" spans="1:25" ht="38.25" x14ac:dyDescent="0.2">
      <c r="A123" s="15">
        <v>37131</v>
      </c>
      <c r="B123" s="17" t="s">
        <v>144</v>
      </c>
      <c r="C123" s="16" t="s">
        <v>77</v>
      </c>
      <c r="D123" s="16" t="s">
        <v>144</v>
      </c>
      <c r="E123" s="16" t="s">
        <v>79</v>
      </c>
      <c r="F123" s="16" t="s">
        <v>90</v>
      </c>
      <c r="G123" s="17" t="s">
        <v>389</v>
      </c>
      <c r="H123" s="17"/>
      <c r="I123" s="16" t="s">
        <v>83</v>
      </c>
      <c r="J123" s="16" t="s">
        <v>83</v>
      </c>
      <c r="K123" s="16" t="s">
        <v>84</v>
      </c>
      <c r="L123" s="16" t="s">
        <v>351</v>
      </c>
      <c r="M123" s="22"/>
      <c r="N123" s="22"/>
      <c r="O123" s="22"/>
      <c r="P123" s="22"/>
      <c r="Q123" s="22"/>
      <c r="R123" s="22"/>
      <c r="S123" s="22"/>
      <c r="T123" s="22"/>
      <c r="U123" s="22"/>
      <c r="V123" s="22"/>
      <c r="W123" s="22"/>
      <c r="X123" s="22"/>
      <c r="Y123" s="22"/>
    </row>
    <row r="124" spans="1:25" ht="38.25" x14ac:dyDescent="0.2">
      <c r="A124" s="15">
        <v>37130</v>
      </c>
      <c r="B124" s="17" t="s">
        <v>390</v>
      </c>
      <c r="C124" s="16" t="s">
        <v>140</v>
      </c>
      <c r="D124" s="16"/>
      <c r="E124" s="16"/>
      <c r="F124" s="16" t="s">
        <v>115</v>
      </c>
      <c r="G124" s="17" t="s">
        <v>391</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392</v>
      </c>
      <c r="C125" s="16" t="s">
        <v>140</v>
      </c>
      <c r="D125" s="16" t="s">
        <v>393</v>
      </c>
      <c r="E125" s="16" t="s">
        <v>142</v>
      </c>
      <c r="F125" s="16" t="s">
        <v>104</v>
      </c>
      <c r="G125" s="17" t="s">
        <v>394</v>
      </c>
      <c r="H125" s="17"/>
      <c r="I125" s="16" t="s">
        <v>84</v>
      </c>
      <c r="J125" s="16" t="s">
        <v>83</v>
      </c>
      <c r="K125" s="16" t="s">
        <v>84</v>
      </c>
      <c r="L125" s="16" t="s">
        <v>351</v>
      </c>
      <c r="M125" s="22"/>
      <c r="N125" s="22"/>
      <c r="O125" s="22"/>
      <c r="P125" s="22"/>
      <c r="Q125" s="22"/>
      <c r="R125" s="22"/>
      <c r="S125" s="22"/>
      <c r="T125" s="22"/>
      <c r="U125" s="22"/>
      <c r="V125" s="22"/>
      <c r="W125" s="22"/>
      <c r="X125" s="22"/>
      <c r="Y125" s="22"/>
    </row>
    <row r="126" spans="1:25" x14ac:dyDescent="0.2">
      <c r="A126" s="15">
        <v>37130</v>
      </c>
      <c r="B126" s="17" t="s">
        <v>395</v>
      </c>
      <c r="C126" s="16" t="s">
        <v>96</v>
      </c>
      <c r="D126" s="16" t="s">
        <v>396</v>
      </c>
      <c r="E126" s="16" t="s">
        <v>397</v>
      </c>
      <c r="F126" s="16" t="s">
        <v>104</v>
      </c>
      <c r="G126" s="17" t="s">
        <v>380</v>
      </c>
      <c r="H126" s="17"/>
      <c r="I126" s="16" t="s">
        <v>83</v>
      </c>
      <c r="J126" s="16" t="s">
        <v>83</v>
      </c>
      <c r="K126" s="16" t="s">
        <v>84</v>
      </c>
      <c r="L126" s="16" t="s">
        <v>351</v>
      </c>
      <c r="M126" s="22"/>
      <c r="N126" s="22"/>
      <c r="O126" s="22"/>
      <c r="P126" s="22"/>
      <c r="Q126" s="22"/>
      <c r="R126" s="22"/>
      <c r="S126" s="22"/>
      <c r="T126" s="22"/>
      <c r="U126" s="22"/>
      <c r="V126" s="22"/>
      <c r="W126" s="22"/>
      <c r="X126" s="22"/>
      <c r="Y126" s="22"/>
    </row>
    <row r="127" spans="1:25" ht="105.75" customHeight="1" x14ac:dyDescent="0.2">
      <c r="A127" s="15">
        <v>37130</v>
      </c>
      <c r="B127" s="17" t="s">
        <v>398</v>
      </c>
      <c r="C127" s="16" t="s">
        <v>77</v>
      </c>
      <c r="D127" s="16" t="s">
        <v>78</v>
      </c>
      <c r="E127" s="16" t="s">
        <v>79</v>
      </c>
      <c r="F127" s="16" t="s">
        <v>80</v>
      </c>
      <c r="G127" s="17" t="s">
        <v>399</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318</v>
      </c>
      <c r="B165" s="1" t="s">
        <v>319</v>
      </c>
      <c r="C165" s="4" t="s">
        <v>320</v>
      </c>
      <c r="D165" s="33" t="s">
        <v>321</v>
      </c>
      <c r="E165" s="33" t="s">
        <v>322</v>
      </c>
    </row>
    <row r="166" spans="1:12" x14ac:dyDescent="0.2">
      <c r="A166" s="34" t="s">
        <v>323</v>
      </c>
      <c r="B166" s="35">
        <f t="shared" ref="B166:B174" si="2">C166/$C$175</f>
        <v>4.3478260869565216E-2</v>
      </c>
      <c r="C166" s="5">
        <f>'summary 0827'!I24</f>
        <v>1</v>
      </c>
      <c r="D166" s="4">
        <f>33+1+1+1+1+1+8+1+1+1+2+1+2+1+1+1</f>
        <v>57</v>
      </c>
      <c r="E166" s="36">
        <f t="shared" ref="E166:E173" si="3">(C166/D166)*100</f>
        <v>1.7543859649122806</v>
      </c>
    </row>
    <row r="167" spans="1:12" x14ac:dyDescent="0.2">
      <c r="A167" s="34" t="s">
        <v>96</v>
      </c>
      <c r="B167" s="35">
        <f t="shared" si="2"/>
        <v>0.17391304347826086</v>
      </c>
      <c r="C167" s="5">
        <f>'summary 0827'!I25</f>
        <v>4</v>
      </c>
      <c r="D167" s="4">
        <f>540+17+1+1+6+10+1+2+12+2+1+1+1+3+4+3+1+1+1+8+2+1+1+6+1+1+2+1+2+1+4</f>
        <v>638</v>
      </c>
      <c r="E167" s="36">
        <f t="shared" si="3"/>
        <v>0.62695924764890276</v>
      </c>
    </row>
    <row r="168" spans="1:12" x14ac:dyDescent="0.2">
      <c r="A168" s="34" t="s">
        <v>77</v>
      </c>
      <c r="B168" s="35">
        <f t="shared" si="2"/>
        <v>0.47826086956521741</v>
      </c>
      <c r="C168" s="5">
        <f>'summary 0827'!I26</f>
        <v>11</v>
      </c>
      <c r="D168" s="4">
        <f>13+1+1+1+16</f>
        <v>32</v>
      </c>
      <c r="E168" s="36">
        <f t="shared" si="3"/>
        <v>34.375</v>
      </c>
    </row>
    <row r="169" spans="1:12" x14ac:dyDescent="0.2">
      <c r="A169" s="34" t="s">
        <v>324</v>
      </c>
      <c r="B169" s="35">
        <f t="shared" si="2"/>
        <v>4.3478260869565216E-2</v>
      </c>
      <c r="C169" s="5">
        <f>'summary 0827'!I27</f>
        <v>1</v>
      </c>
      <c r="D169" s="4">
        <f>36+1+1</f>
        <v>38</v>
      </c>
      <c r="E169" s="36">
        <f t="shared" si="3"/>
        <v>2.6315789473684208</v>
      </c>
    </row>
    <row r="170" spans="1:12" x14ac:dyDescent="0.2">
      <c r="A170" s="34" t="s">
        <v>325</v>
      </c>
      <c r="B170" s="35">
        <f t="shared" si="2"/>
        <v>0.13043478260869565</v>
      </c>
      <c r="C170" s="5">
        <f>'summary 0827'!I28</f>
        <v>3</v>
      </c>
      <c r="D170" s="4">
        <f>288+2+13+2+5+56+59+14+2+3+3+1+4</f>
        <v>452</v>
      </c>
      <c r="E170" s="36">
        <f t="shared" si="3"/>
        <v>0.66371681415929207</v>
      </c>
    </row>
    <row r="171" spans="1:12" x14ac:dyDescent="0.2">
      <c r="A171" s="34" t="s">
        <v>326</v>
      </c>
      <c r="B171" s="35">
        <f t="shared" si="2"/>
        <v>0</v>
      </c>
      <c r="C171" s="5"/>
      <c r="D171" s="4">
        <f>132+2+1+2+7+3+4+2+7</f>
        <v>160</v>
      </c>
      <c r="E171" s="36">
        <f t="shared" si="3"/>
        <v>0</v>
      </c>
    </row>
    <row r="172" spans="1:12" x14ac:dyDescent="0.2">
      <c r="A172" s="34" t="s">
        <v>140</v>
      </c>
      <c r="B172" s="35">
        <f t="shared" si="2"/>
        <v>0.13043478260869565</v>
      </c>
      <c r="C172" s="5">
        <f>'summary 0827'!I30</f>
        <v>3</v>
      </c>
      <c r="D172" s="4">
        <v>9</v>
      </c>
      <c r="E172" s="36">
        <f t="shared" si="3"/>
        <v>33.333333333333329</v>
      </c>
    </row>
    <row r="173" spans="1:12" x14ac:dyDescent="0.2">
      <c r="A173" s="34" t="s">
        <v>288</v>
      </c>
      <c r="B173" s="35">
        <f t="shared" si="2"/>
        <v>0</v>
      </c>
      <c r="C173" s="5"/>
      <c r="D173" s="4">
        <f>10+5+2</f>
        <v>17</v>
      </c>
      <c r="E173" s="36">
        <f t="shared" si="3"/>
        <v>0</v>
      </c>
    </row>
    <row r="174" spans="1:12" x14ac:dyDescent="0.2">
      <c r="A174" s="37" t="s">
        <v>327</v>
      </c>
      <c r="B174" s="35">
        <f t="shared" si="2"/>
        <v>0</v>
      </c>
      <c r="C174" s="5"/>
    </row>
    <row r="175" spans="1:12" x14ac:dyDescent="0.2">
      <c r="A175" s="37" t="s">
        <v>328</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329</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1+1+1+1+1+1+1+1</f>
        <v>8</v>
      </c>
    </row>
    <row r="13" spans="1:11" x14ac:dyDescent="0.2">
      <c r="A13" s="6" t="s">
        <v>80</v>
      </c>
      <c r="B13" s="7"/>
      <c r="C13" s="7" t="s">
        <v>334</v>
      </c>
      <c r="D13" s="7"/>
      <c r="E13" s="7"/>
      <c r="F13" s="7"/>
      <c r="G13" s="7"/>
      <c r="H13" s="7"/>
      <c r="I13" s="7"/>
      <c r="J13" s="7"/>
      <c r="K13" s="7">
        <f>1+1+1+1+1+1</f>
        <v>6</v>
      </c>
    </row>
    <row r="14" spans="1:11" x14ac:dyDescent="0.2">
      <c r="A14" s="6" t="s">
        <v>255</v>
      </c>
      <c r="B14" s="7"/>
      <c r="C14" s="7" t="s">
        <v>52</v>
      </c>
      <c r="D14" s="7"/>
      <c r="E14" s="7"/>
      <c r="F14" s="7"/>
      <c r="G14" s="7"/>
      <c r="H14" s="7"/>
      <c r="I14" s="7"/>
      <c r="J14" s="7"/>
      <c r="K14" s="7">
        <f>1</f>
        <v>1</v>
      </c>
    </row>
    <row r="15" spans="1:11" x14ac:dyDescent="0.2">
      <c r="A15" s="6" t="s">
        <v>90</v>
      </c>
      <c r="B15" s="7"/>
      <c r="C15" s="7" t="s">
        <v>53</v>
      </c>
      <c r="D15" s="7"/>
      <c r="E15" s="7"/>
      <c r="F15" s="7"/>
      <c r="G15" s="7"/>
      <c r="H15" s="7"/>
      <c r="I15" s="7"/>
      <c r="J15" s="7"/>
      <c r="K15" s="7">
        <f>1+1+1</f>
        <v>3</v>
      </c>
    </row>
    <row r="16" spans="1:11" x14ac:dyDescent="0.2">
      <c r="A16" s="6" t="s">
        <v>335</v>
      </c>
      <c r="B16" s="7"/>
      <c r="C16" s="7" t="s">
        <v>54</v>
      </c>
      <c r="D16" s="7"/>
      <c r="E16" s="7"/>
      <c r="F16" s="7"/>
      <c r="G16" s="7"/>
      <c r="H16" s="7"/>
      <c r="I16" s="7"/>
      <c r="J16" s="7"/>
      <c r="K16" s="7">
        <f>1+1</f>
        <v>2</v>
      </c>
    </row>
    <row r="17" spans="1:11" x14ac:dyDescent="0.2">
      <c r="A17" s="6" t="s">
        <v>109</v>
      </c>
      <c r="B17" s="7"/>
      <c r="C17" s="7" t="s">
        <v>55</v>
      </c>
      <c r="D17" s="7"/>
      <c r="E17" s="7"/>
      <c r="F17" s="7"/>
      <c r="G17" s="7"/>
      <c r="H17" s="7"/>
      <c r="I17" s="7"/>
      <c r="J17" s="7"/>
      <c r="K17" s="7">
        <f>1+1</f>
        <v>2</v>
      </c>
    </row>
    <row r="18" spans="1:11" x14ac:dyDescent="0.2">
      <c r="A18" s="6" t="s">
        <v>115</v>
      </c>
      <c r="B18" s="7"/>
      <c r="C18" s="7" t="s">
        <v>56</v>
      </c>
      <c r="D18" s="7"/>
      <c r="E18" s="7"/>
      <c r="F18" s="7"/>
      <c r="G18" s="7"/>
      <c r="H18" s="7"/>
      <c r="I18" s="7"/>
      <c r="J18" s="7"/>
      <c r="K18" s="47">
        <f>1</f>
        <v>1</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5">
        <f>1</f>
        <v>1</v>
      </c>
      <c r="J24" s="31"/>
      <c r="K24" s="31"/>
    </row>
    <row r="25" spans="1:11" x14ac:dyDescent="0.2">
      <c r="A25" s="29" t="s">
        <v>96</v>
      </c>
      <c r="B25" s="17"/>
      <c r="C25" s="17"/>
      <c r="D25" s="32"/>
      <c r="E25" s="31"/>
      <c r="F25" s="32"/>
      <c r="G25" s="32"/>
      <c r="H25" s="31"/>
      <c r="I25" s="5">
        <f>1+1+1+1</f>
        <v>4</v>
      </c>
      <c r="J25" s="31"/>
      <c r="K25" s="49"/>
    </row>
    <row r="26" spans="1:11" x14ac:dyDescent="0.2">
      <c r="A26" s="29" t="s">
        <v>77</v>
      </c>
      <c r="B26" s="17"/>
      <c r="C26" s="17"/>
      <c r="D26" s="32"/>
      <c r="E26" s="31"/>
      <c r="F26" s="32"/>
      <c r="G26" s="32"/>
      <c r="H26" s="31"/>
      <c r="I26" s="5">
        <f>1+1+1+1+1+1+1+1+1+1+1</f>
        <v>11</v>
      </c>
      <c r="J26" s="31"/>
      <c r="K26" s="32"/>
    </row>
    <row r="27" spans="1:11" x14ac:dyDescent="0.2">
      <c r="A27" s="29" t="s">
        <v>324</v>
      </c>
      <c r="B27" s="17"/>
      <c r="C27" s="17"/>
      <c r="D27" s="32"/>
      <c r="E27" s="31"/>
      <c r="F27" s="32"/>
      <c r="G27" s="32"/>
      <c r="H27" s="31"/>
      <c r="I27" s="5">
        <f>1</f>
        <v>1</v>
      </c>
      <c r="J27" s="31"/>
      <c r="K27" s="31"/>
    </row>
    <row r="28" spans="1:11" x14ac:dyDescent="0.2">
      <c r="A28" s="29" t="s">
        <v>325</v>
      </c>
      <c r="B28" s="17"/>
      <c r="C28" s="17"/>
      <c r="D28" s="32"/>
      <c r="E28" s="31"/>
      <c r="F28" s="32"/>
      <c r="G28" s="32"/>
      <c r="H28" s="31"/>
      <c r="I28" s="5">
        <f>3</f>
        <v>3</v>
      </c>
      <c r="J28" s="31"/>
      <c r="K28" s="31"/>
    </row>
    <row r="29" spans="1:11" x14ac:dyDescent="0.2">
      <c r="A29" s="29" t="s">
        <v>326</v>
      </c>
      <c r="B29" s="17"/>
      <c r="C29" s="17"/>
      <c r="D29" s="32"/>
      <c r="E29" s="31"/>
      <c r="F29" s="32"/>
      <c r="G29" s="32"/>
      <c r="H29" s="31"/>
      <c r="I29" s="5"/>
      <c r="J29" s="31"/>
      <c r="K29" s="32"/>
    </row>
    <row r="30" spans="1:11" x14ac:dyDescent="0.2">
      <c r="A30" s="29" t="s">
        <v>140</v>
      </c>
      <c r="B30" s="17"/>
      <c r="C30" s="17"/>
      <c r="D30" s="32"/>
      <c r="E30" s="31"/>
      <c r="F30" s="32"/>
      <c r="G30" s="32"/>
      <c r="H30" s="31"/>
      <c r="I30" s="5">
        <f>1+1+1</f>
        <v>3</v>
      </c>
      <c r="J30" s="31"/>
      <c r="K30" s="31"/>
    </row>
    <row r="31" spans="1:11" x14ac:dyDescent="0.2">
      <c r="A31" s="29" t="s">
        <v>288</v>
      </c>
      <c r="B31" s="17"/>
      <c r="C31" s="17"/>
      <c r="D31" s="32"/>
      <c r="E31" s="31"/>
      <c r="F31" s="32"/>
      <c r="G31" s="32"/>
      <c r="H31" s="31"/>
      <c r="I31" s="5"/>
      <c r="J31" s="31"/>
      <c r="K31" s="31"/>
    </row>
    <row r="32" spans="1:11" ht="13.5" thickBot="1" x14ac:dyDescent="0.25">
      <c r="A32" s="50" t="s">
        <v>339</v>
      </c>
      <c r="I32" s="5"/>
      <c r="K32" s="51"/>
    </row>
    <row r="33" spans="1:11" ht="13.5" thickTop="1" x14ac:dyDescent="0.2">
      <c r="A33" s="52" t="s">
        <v>330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row>
    <row r="2" spans="1:26" x14ac:dyDescent="0.2">
      <c r="A2" s="2" t="s">
        <v>48</v>
      </c>
      <c r="B2" s="3"/>
      <c r="H2" s="4">
        <f>1+1</f>
        <v>2</v>
      </c>
      <c r="J2" s="4">
        <f>1</f>
        <v>1</v>
      </c>
      <c r="K2" s="3"/>
      <c r="L2" s="5"/>
      <c r="M2" s="3"/>
      <c r="N2" s="3"/>
      <c r="P2" s="4">
        <v>1</v>
      </c>
    </row>
    <row r="3" spans="1:26" x14ac:dyDescent="0.2">
      <c r="A3" s="2" t="s">
        <v>49</v>
      </c>
      <c r="B3" s="5"/>
      <c r="K3" s="5"/>
      <c r="L3" s="5"/>
      <c r="M3" s="5"/>
      <c r="N3" s="6">
        <v>1</v>
      </c>
      <c r="P3" s="4">
        <v>1</v>
      </c>
      <c r="R3" s="4">
        <f>'[7]summary 0625'!K11</f>
        <v>2</v>
      </c>
      <c r="T3" s="4">
        <f>'[7]summary 0709'!K10</f>
        <v>1</v>
      </c>
    </row>
    <row r="4" spans="1:26"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58</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59</v>
      </c>
      <c r="B91" s="11"/>
      <c r="C91" s="11"/>
      <c r="D91" s="11"/>
      <c r="E91" s="11"/>
      <c r="F91" s="12"/>
      <c r="G91" s="11"/>
      <c r="H91" s="11"/>
      <c r="I91" s="12"/>
      <c r="J91" s="12"/>
      <c r="K91" s="12"/>
      <c r="L91" s="11"/>
    </row>
    <row r="92" spans="1:12" x14ac:dyDescent="0.2">
      <c r="A92" s="11" t="s">
        <v>340</v>
      </c>
      <c r="B92" s="11"/>
      <c r="C92" s="11"/>
      <c r="D92" s="11"/>
      <c r="E92" s="11"/>
      <c r="F92" s="12"/>
      <c r="G92" s="11"/>
      <c r="H92" s="11"/>
      <c r="I92" s="12"/>
      <c r="J92" s="12"/>
      <c r="K92" s="12"/>
      <c r="L92" s="11"/>
    </row>
    <row r="93" spans="1:12" x14ac:dyDescent="0.2">
      <c r="A93" s="11" t="s">
        <v>341</v>
      </c>
      <c r="B93" s="11"/>
      <c r="C93" s="11"/>
      <c r="D93" s="11"/>
      <c r="E93" s="11"/>
      <c r="F93" s="12"/>
      <c r="G93" s="11"/>
      <c r="H93" s="11"/>
      <c r="I93" s="12"/>
      <c r="J93" s="12"/>
      <c r="K93" s="12"/>
      <c r="L93" s="11"/>
    </row>
    <row r="94" spans="1:12" x14ac:dyDescent="0.2">
      <c r="A94" s="11" t="s">
        <v>342</v>
      </c>
      <c r="B94" s="11"/>
      <c r="C94" s="11"/>
      <c r="D94" s="11"/>
      <c r="E94" s="11"/>
      <c r="F94" s="12"/>
      <c r="G94" s="11"/>
      <c r="H94" s="11"/>
      <c r="I94" s="12"/>
      <c r="J94" s="12"/>
      <c r="K94" s="12"/>
      <c r="L94" s="11"/>
    </row>
    <row r="95" spans="1:12" x14ac:dyDescent="0.2">
      <c r="A95" s="11" t="s">
        <v>343</v>
      </c>
      <c r="B95" s="11"/>
      <c r="C95" s="11"/>
      <c r="D95" s="11"/>
      <c r="E95" s="11"/>
      <c r="F95" s="12"/>
      <c r="G95" s="11"/>
      <c r="H95" s="11"/>
      <c r="I95" s="12"/>
      <c r="J95" s="12"/>
      <c r="K95" s="12"/>
      <c r="L95" s="11"/>
    </row>
    <row r="96" spans="1:12" x14ac:dyDescent="0.2">
      <c r="A96" s="11" t="s">
        <v>344</v>
      </c>
      <c r="B96" s="11"/>
      <c r="C96" s="11"/>
      <c r="D96" s="11"/>
      <c r="E96" s="11"/>
      <c r="F96" s="12"/>
      <c r="G96" s="11"/>
      <c r="H96" s="11"/>
      <c r="I96" s="12"/>
      <c r="J96" s="12"/>
      <c r="K96" s="12"/>
      <c r="L96" s="11"/>
    </row>
    <row r="97" spans="1:25" x14ac:dyDescent="0.2">
      <c r="A97" s="11" t="s">
        <v>345</v>
      </c>
      <c r="B97" s="11"/>
      <c r="C97" s="11"/>
      <c r="D97" s="11"/>
      <c r="E97" s="11"/>
      <c r="F97" s="12"/>
      <c r="G97" s="11"/>
      <c r="H97" s="11"/>
      <c r="I97" s="12"/>
      <c r="J97" s="12"/>
      <c r="K97" s="12"/>
      <c r="L97" s="11"/>
    </row>
    <row r="98" spans="1:25" x14ac:dyDescent="0.2">
      <c r="A98" s="11" t="s">
        <v>346</v>
      </c>
      <c r="B98" s="11"/>
      <c r="C98" s="11"/>
      <c r="D98" s="11"/>
      <c r="E98" s="11"/>
      <c r="F98" s="12"/>
      <c r="G98" s="11"/>
      <c r="H98" s="11"/>
      <c r="I98" s="12"/>
      <c r="J98" s="12"/>
      <c r="K98" s="12"/>
      <c r="L98" s="11"/>
    </row>
    <row r="99" spans="1:25" x14ac:dyDescent="0.2">
      <c r="A99" s="11" t="s">
        <v>347</v>
      </c>
      <c r="B99" s="11"/>
      <c r="C99" s="11"/>
      <c r="D99" s="11"/>
      <c r="E99" s="11"/>
      <c r="F99" s="12"/>
      <c r="G99" s="11"/>
      <c r="H99" s="11"/>
      <c r="I99" s="12"/>
      <c r="J99" s="12"/>
      <c r="K99" s="12"/>
      <c r="L99" s="11"/>
    </row>
    <row r="100" spans="1:25" x14ac:dyDescent="0.2">
      <c r="A100" s="11" t="s">
        <v>348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60</v>
      </c>
      <c r="F102" s="14"/>
      <c r="G102" s="14"/>
      <c r="H102" s="14"/>
      <c r="I102" s="14" t="s">
        <v>61</v>
      </c>
      <c r="J102" s="14" t="s">
        <v>62</v>
      </c>
      <c r="K102" s="14" t="s">
        <v>63</v>
      </c>
      <c r="L102" s="14" t="s">
        <v>64</v>
      </c>
    </row>
    <row r="103" spans="1:25" x14ac:dyDescent="0.2">
      <c r="A103" s="14" t="s">
        <v>65</v>
      </c>
      <c r="B103" s="14" t="s">
        <v>66</v>
      </c>
      <c r="C103" s="14" t="s">
        <v>67</v>
      </c>
      <c r="D103" s="14" t="s">
        <v>68</v>
      </c>
      <c r="E103" s="14" t="s">
        <v>69</v>
      </c>
      <c r="F103" s="14" t="s">
        <v>59</v>
      </c>
      <c r="G103" s="14" t="s">
        <v>70</v>
      </c>
      <c r="H103" s="14" t="s">
        <v>71</v>
      </c>
      <c r="I103" s="14" t="s">
        <v>72</v>
      </c>
      <c r="J103" s="14" t="s">
        <v>73</v>
      </c>
      <c r="K103" s="14" t="s">
        <v>74</v>
      </c>
      <c r="L103" s="14" t="s">
        <v>75</v>
      </c>
    </row>
    <row r="104" spans="1:25" x14ac:dyDescent="0.2">
      <c r="A104" s="14"/>
      <c r="B104" s="14"/>
      <c r="C104" s="14"/>
      <c r="D104" s="14"/>
      <c r="E104" s="14"/>
      <c r="F104" s="14"/>
      <c r="G104" s="14"/>
      <c r="H104" s="14"/>
      <c r="I104" s="14"/>
      <c r="J104" s="14"/>
      <c r="K104" s="14"/>
      <c r="L104" s="14"/>
    </row>
    <row r="105" spans="1:25" ht="25.5" x14ac:dyDescent="0.2">
      <c r="A105" s="15">
        <v>37119</v>
      </c>
      <c r="B105" s="16" t="s">
        <v>76</v>
      </c>
      <c r="C105" s="16" t="s">
        <v>77</v>
      </c>
      <c r="D105" s="16" t="s">
        <v>78</v>
      </c>
      <c r="E105" s="16" t="s">
        <v>79</v>
      </c>
      <c r="F105" s="16" t="s">
        <v>80</v>
      </c>
      <c r="G105" s="17" t="s">
        <v>81</v>
      </c>
      <c r="H105" s="17" t="s">
        <v>82</v>
      </c>
      <c r="I105" s="16" t="s">
        <v>83</v>
      </c>
      <c r="J105" s="16" t="s">
        <v>83</v>
      </c>
      <c r="K105" s="16" t="s">
        <v>84</v>
      </c>
      <c r="L105" s="16" t="s">
        <v>85</v>
      </c>
    </row>
    <row r="106" spans="1:25" ht="89.25" x14ac:dyDescent="0.2">
      <c r="A106" s="15">
        <v>37116</v>
      </c>
      <c r="B106" s="18" t="s">
        <v>86</v>
      </c>
      <c r="C106" s="16" t="s">
        <v>87</v>
      </c>
      <c r="D106" s="16" t="s">
        <v>88</v>
      </c>
      <c r="E106" s="16" t="s">
        <v>89</v>
      </c>
      <c r="F106" s="16" t="s">
        <v>90</v>
      </c>
      <c r="G106" s="17" t="s">
        <v>91</v>
      </c>
      <c r="H106" s="17" t="s">
        <v>92</v>
      </c>
      <c r="I106" s="16" t="s">
        <v>83</v>
      </c>
      <c r="J106" s="16" t="s">
        <v>84</v>
      </c>
      <c r="K106" s="16" t="s">
        <v>84</v>
      </c>
      <c r="L106" s="16" t="s">
        <v>85</v>
      </c>
    </row>
    <row r="107" spans="1:25" ht="38.25" x14ac:dyDescent="0.2">
      <c r="A107" s="15">
        <v>37116</v>
      </c>
      <c r="B107" s="16" t="s">
        <v>76</v>
      </c>
      <c r="C107" s="16" t="s">
        <v>77</v>
      </c>
      <c r="D107" s="16" t="s">
        <v>78</v>
      </c>
      <c r="E107" s="16" t="s">
        <v>79</v>
      </c>
      <c r="F107" s="16" t="s">
        <v>80</v>
      </c>
      <c r="G107" s="17" t="s">
        <v>93</v>
      </c>
      <c r="H107" s="17" t="s">
        <v>94</v>
      </c>
      <c r="I107" s="16" t="s">
        <v>83</v>
      </c>
      <c r="J107" s="16" t="s">
        <v>83</v>
      </c>
      <c r="K107" s="16" t="s">
        <v>84</v>
      </c>
      <c r="L107" s="16" t="s">
        <v>85</v>
      </c>
    </row>
    <row r="108" spans="1:25" ht="76.5" x14ac:dyDescent="0.2">
      <c r="A108" s="15">
        <v>37116</v>
      </c>
      <c r="B108" s="16" t="s">
        <v>95</v>
      </c>
      <c r="C108" s="16" t="s">
        <v>96</v>
      </c>
      <c r="D108" s="16" t="s">
        <v>97</v>
      </c>
      <c r="E108" s="16" t="s">
        <v>98</v>
      </c>
      <c r="F108" s="16" t="s">
        <v>90</v>
      </c>
      <c r="G108" s="17" t="s">
        <v>99</v>
      </c>
      <c r="H108" s="17" t="s">
        <v>100</v>
      </c>
      <c r="I108" s="16" t="s">
        <v>83</v>
      </c>
      <c r="J108" s="16" t="s">
        <v>84</v>
      </c>
      <c r="K108" s="16" t="s">
        <v>84</v>
      </c>
      <c r="L108" s="16" t="s">
        <v>85</v>
      </c>
    </row>
    <row r="109" spans="1:25" ht="24.75" customHeight="1" x14ac:dyDescent="0.2">
      <c r="A109" s="15">
        <v>37113</v>
      </c>
      <c r="B109" s="16" t="s">
        <v>76</v>
      </c>
      <c r="C109" s="16" t="s">
        <v>77</v>
      </c>
      <c r="D109" s="16" t="s">
        <v>78</v>
      </c>
      <c r="E109" s="16" t="s">
        <v>79</v>
      </c>
      <c r="F109" s="16" t="s">
        <v>80</v>
      </c>
      <c r="G109" s="17" t="s">
        <v>93</v>
      </c>
      <c r="H109" s="17" t="s">
        <v>94</v>
      </c>
      <c r="I109" s="16" t="s">
        <v>83</v>
      </c>
      <c r="J109" s="16" t="s">
        <v>83</v>
      </c>
      <c r="K109" s="16" t="s">
        <v>84</v>
      </c>
      <c r="L109" s="16" t="s">
        <v>85</v>
      </c>
    </row>
    <row r="110" spans="1:25" ht="25.5" x14ac:dyDescent="0.2">
      <c r="A110" s="15">
        <v>37109</v>
      </c>
      <c r="B110" s="16" t="s">
        <v>101</v>
      </c>
      <c r="C110" s="19" t="s">
        <v>77</v>
      </c>
      <c r="D110" s="20" t="s">
        <v>102</v>
      </c>
      <c r="E110" s="21" t="s">
        <v>103</v>
      </c>
      <c r="F110" s="16" t="s">
        <v>104</v>
      </c>
      <c r="G110" s="17" t="s">
        <v>105</v>
      </c>
      <c r="H110" s="18" t="s">
        <v>106</v>
      </c>
      <c r="I110" s="16" t="s">
        <v>84</v>
      </c>
      <c r="J110" s="16" t="s">
        <v>83</v>
      </c>
      <c r="K110" s="16" t="s">
        <v>84</v>
      </c>
      <c r="L110" s="16" t="s">
        <v>85</v>
      </c>
      <c r="M110" s="22"/>
      <c r="N110" s="22"/>
      <c r="O110" s="22"/>
      <c r="P110" s="22"/>
      <c r="Q110" s="22"/>
      <c r="R110" s="22"/>
      <c r="S110" s="22"/>
      <c r="T110" s="22"/>
      <c r="U110" s="22"/>
      <c r="V110" s="22"/>
      <c r="W110" s="22"/>
      <c r="X110" s="22"/>
      <c r="Y110" s="22"/>
    </row>
    <row r="111" spans="1:25" ht="38.25" x14ac:dyDescent="0.2">
      <c r="A111" s="15">
        <v>37109</v>
      </c>
      <c r="B111" s="16" t="s">
        <v>107</v>
      </c>
      <c r="C111" s="16" t="s">
        <v>96</v>
      </c>
      <c r="D111" s="16" t="s">
        <v>108</v>
      </c>
      <c r="E111" s="16"/>
      <c r="F111" s="16" t="s">
        <v>109</v>
      </c>
      <c r="G111" s="17" t="s">
        <v>110</v>
      </c>
      <c r="H111" s="17" t="s">
        <v>111</v>
      </c>
      <c r="I111" s="16" t="s">
        <v>84</v>
      </c>
      <c r="J111" s="16" t="s">
        <v>83</v>
      </c>
      <c r="K111" s="16" t="s">
        <v>84</v>
      </c>
      <c r="L111" s="16" t="s">
        <v>85</v>
      </c>
      <c r="M111" s="22"/>
      <c r="N111" s="22"/>
      <c r="O111" s="22"/>
      <c r="P111" s="22"/>
      <c r="Q111" s="22"/>
      <c r="R111" s="22"/>
      <c r="S111" s="22"/>
      <c r="T111" s="22"/>
      <c r="U111" s="22"/>
      <c r="V111" s="22"/>
      <c r="W111" s="22"/>
      <c r="X111" s="22"/>
      <c r="Y111" s="22"/>
    </row>
    <row r="112" spans="1:25" ht="63.75" x14ac:dyDescent="0.2">
      <c r="A112" s="15">
        <v>37105</v>
      </c>
      <c r="B112" s="23" t="s">
        <v>112</v>
      </c>
      <c r="C112" s="16" t="s">
        <v>87</v>
      </c>
      <c r="D112" s="16" t="s">
        <v>113</v>
      </c>
      <c r="E112" s="16" t="s">
        <v>114</v>
      </c>
      <c r="F112" s="16" t="s">
        <v>115</v>
      </c>
      <c r="G112" s="17" t="s">
        <v>116</v>
      </c>
      <c r="H112" s="17" t="s">
        <v>117</v>
      </c>
      <c r="I112" s="16" t="s">
        <v>84</v>
      </c>
      <c r="J112" s="16" t="s">
        <v>83</v>
      </c>
      <c r="K112" s="16" t="s">
        <v>84</v>
      </c>
      <c r="L112" s="16" t="s">
        <v>85</v>
      </c>
      <c r="M112" s="22"/>
      <c r="N112" s="22"/>
      <c r="O112" s="22"/>
      <c r="P112" s="22"/>
      <c r="Q112" s="22"/>
      <c r="R112" s="22"/>
      <c r="S112" s="22"/>
      <c r="T112" s="22"/>
      <c r="U112" s="22"/>
      <c r="V112" s="22"/>
      <c r="W112" s="22"/>
      <c r="X112" s="22"/>
      <c r="Y112" s="22"/>
    </row>
    <row r="113" spans="1:25" ht="55.5" customHeight="1" x14ac:dyDescent="0.2">
      <c r="A113" s="15">
        <v>37105</v>
      </c>
      <c r="B113" s="16" t="s">
        <v>78</v>
      </c>
      <c r="C113" s="16" t="s">
        <v>77</v>
      </c>
      <c r="D113" s="16" t="s">
        <v>78</v>
      </c>
      <c r="E113" s="16" t="s">
        <v>79</v>
      </c>
      <c r="F113" s="16" t="s">
        <v>115</v>
      </c>
      <c r="G113" s="17" t="s">
        <v>118</v>
      </c>
      <c r="H113" s="17" t="s">
        <v>119</v>
      </c>
      <c r="I113" s="16" t="s">
        <v>84</v>
      </c>
      <c r="J113" s="16" t="s">
        <v>83</v>
      </c>
      <c r="K113" s="16" t="s">
        <v>84</v>
      </c>
      <c r="L113" s="16" t="s">
        <v>85</v>
      </c>
      <c r="M113" s="22"/>
      <c r="N113" s="22"/>
      <c r="O113" s="22"/>
      <c r="P113" s="22"/>
      <c r="Q113" s="22"/>
      <c r="R113" s="22"/>
      <c r="S113" s="22"/>
      <c r="T113" s="22"/>
      <c r="U113" s="22"/>
      <c r="V113" s="22"/>
      <c r="W113" s="22"/>
      <c r="X113" s="22"/>
      <c r="Y113" s="22"/>
    </row>
    <row r="114" spans="1:25" ht="51" x14ac:dyDescent="0.2">
      <c r="A114" s="15">
        <v>37102</v>
      </c>
      <c r="B114" s="16" t="s">
        <v>120</v>
      </c>
      <c r="C114" s="16" t="s">
        <v>87</v>
      </c>
      <c r="D114" s="16" t="s">
        <v>121</v>
      </c>
      <c r="E114" s="16" t="s">
        <v>89</v>
      </c>
      <c r="F114" s="16" t="s">
        <v>90</v>
      </c>
      <c r="G114" s="17" t="s">
        <v>122</v>
      </c>
      <c r="H114" s="17" t="s">
        <v>123</v>
      </c>
      <c r="I114" s="16" t="s">
        <v>83</v>
      </c>
      <c r="J114" s="16" t="s">
        <v>84</v>
      </c>
      <c r="K114" s="16" t="s">
        <v>84</v>
      </c>
      <c r="L114" s="16" t="s">
        <v>85</v>
      </c>
      <c r="M114" s="22"/>
      <c r="N114" s="22"/>
      <c r="O114" s="22"/>
      <c r="P114" s="22"/>
      <c r="Q114" s="22"/>
      <c r="R114" s="22"/>
      <c r="S114" s="22"/>
      <c r="T114" s="22"/>
      <c r="U114" s="22"/>
      <c r="V114" s="22"/>
      <c r="W114" s="22"/>
      <c r="X114" s="22"/>
      <c r="Y114" s="22"/>
    </row>
    <row r="115" spans="1:25" ht="63.75" x14ac:dyDescent="0.2">
      <c r="A115" s="15">
        <v>37099</v>
      </c>
      <c r="B115" s="16" t="s">
        <v>124</v>
      </c>
      <c r="C115" s="16" t="s">
        <v>77</v>
      </c>
      <c r="D115" s="16" t="s">
        <v>125</v>
      </c>
      <c r="E115" s="16" t="s">
        <v>79</v>
      </c>
      <c r="F115" s="16" t="s">
        <v>80</v>
      </c>
      <c r="G115" s="17" t="s">
        <v>126</v>
      </c>
      <c r="H115" s="17" t="s">
        <v>127</v>
      </c>
      <c r="I115" s="16" t="s">
        <v>83</v>
      </c>
      <c r="J115" s="16" t="s">
        <v>83</v>
      </c>
      <c r="K115" s="16" t="s">
        <v>83</v>
      </c>
      <c r="L115" s="16" t="s">
        <v>85</v>
      </c>
      <c r="M115" s="22"/>
      <c r="N115" s="22"/>
      <c r="O115" s="22"/>
      <c r="P115" s="22"/>
      <c r="Q115" s="22"/>
      <c r="R115" s="22"/>
      <c r="S115" s="22"/>
      <c r="T115" s="22"/>
      <c r="U115" s="22"/>
      <c r="V115" s="22"/>
      <c r="W115" s="22"/>
      <c r="X115" s="22"/>
      <c r="Y115" s="22"/>
    </row>
    <row r="116" spans="1:25" ht="76.5" x14ac:dyDescent="0.2">
      <c r="A116" s="15">
        <v>37099</v>
      </c>
      <c r="B116" s="23" t="s">
        <v>128</v>
      </c>
      <c r="C116" s="16" t="s">
        <v>96</v>
      </c>
      <c r="D116" s="16" t="s">
        <v>129</v>
      </c>
      <c r="E116" s="16" t="s">
        <v>130</v>
      </c>
      <c r="F116" s="16" t="s">
        <v>115</v>
      </c>
      <c r="G116" s="17" t="s">
        <v>131</v>
      </c>
      <c r="H116" s="17" t="s">
        <v>132</v>
      </c>
      <c r="I116" s="16" t="s">
        <v>84</v>
      </c>
      <c r="J116" s="16" t="s">
        <v>83</v>
      </c>
      <c r="K116" s="16" t="s">
        <v>84</v>
      </c>
      <c r="L116" s="16" t="s">
        <v>85</v>
      </c>
      <c r="M116" s="22"/>
      <c r="N116" s="22"/>
      <c r="O116" s="22"/>
      <c r="P116" s="22"/>
      <c r="Q116" s="22"/>
      <c r="R116" s="22"/>
      <c r="S116" s="22"/>
      <c r="T116" s="22"/>
      <c r="U116" s="22"/>
      <c r="V116" s="22"/>
      <c r="W116" s="22"/>
      <c r="X116" s="22"/>
      <c r="Y116" s="22"/>
    </row>
    <row r="117" spans="1:25" ht="38.25" x14ac:dyDescent="0.2">
      <c r="A117" s="15">
        <v>37095</v>
      </c>
      <c r="B117" s="16" t="s">
        <v>133</v>
      </c>
      <c r="C117" s="16" t="s">
        <v>87</v>
      </c>
      <c r="D117" s="16" t="s">
        <v>134</v>
      </c>
      <c r="E117" s="16" t="s">
        <v>135</v>
      </c>
      <c r="F117" s="16" t="s">
        <v>104</v>
      </c>
      <c r="G117" s="17" t="s">
        <v>136</v>
      </c>
      <c r="H117" s="17" t="s">
        <v>137</v>
      </c>
      <c r="I117" s="16" t="s">
        <v>84</v>
      </c>
      <c r="J117" s="16" t="s">
        <v>83</v>
      </c>
      <c r="K117" s="16" t="s">
        <v>84</v>
      </c>
      <c r="L117" s="16" t="s">
        <v>85</v>
      </c>
      <c r="M117" s="22"/>
      <c r="N117" s="22"/>
      <c r="O117" s="22"/>
      <c r="P117" s="22"/>
      <c r="Q117" s="22"/>
      <c r="R117" s="22"/>
      <c r="S117" s="22"/>
      <c r="T117" s="22"/>
      <c r="U117" s="22"/>
      <c r="V117" s="22"/>
      <c r="W117" s="22"/>
      <c r="X117" s="22"/>
      <c r="Y117" s="22"/>
    </row>
    <row r="118" spans="1:25" ht="38.25" x14ac:dyDescent="0.2">
      <c r="A118" s="15">
        <v>37092</v>
      </c>
      <c r="B118" s="16" t="s">
        <v>133</v>
      </c>
      <c r="C118" s="16" t="s">
        <v>87</v>
      </c>
      <c r="D118" s="16" t="s">
        <v>134</v>
      </c>
      <c r="E118" s="16" t="s">
        <v>135</v>
      </c>
      <c r="F118" s="16" t="s">
        <v>104</v>
      </c>
      <c r="G118" s="17" t="s">
        <v>136</v>
      </c>
      <c r="H118" s="17" t="s">
        <v>138</v>
      </c>
      <c r="I118" s="16" t="s">
        <v>84</v>
      </c>
      <c r="J118" s="16" t="s">
        <v>83</v>
      </c>
      <c r="K118" s="16" t="s">
        <v>83</v>
      </c>
      <c r="L118" s="16" t="s">
        <v>85</v>
      </c>
      <c r="M118" s="22"/>
      <c r="N118" s="22"/>
      <c r="O118" s="22"/>
      <c r="P118" s="22"/>
      <c r="Q118" s="22"/>
      <c r="R118" s="22"/>
      <c r="S118" s="22"/>
      <c r="T118" s="22"/>
      <c r="U118" s="22"/>
      <c r="V118" s="22"/>
      <c r="W118" s="22"/>
      <c r="X118" s="22"/>
      <c r="Y118" s="22"/>
    </row>
    <row r="119" spans="1:25" ht="38.25" x14ac:dyDescent="0.2">
      <c r="A119" s="24">
        <v>37092</v>
      </c>
      <c r="B119" s="18" t="s">
        <v>139</v>
      </c>
      <c r="C119" s="18" t="s">
        <v>140</v>
      </c>
      <c r="D119" s="18" t="s">
        <v>141</v>
      </c>
      <c r="E119" s="18" t="s">
        <v>142</v>
      </c>
      <c r="F119" s="18" t="s">
        <v>104</v>
      </c>
      <c r="G119" s="17" t="s">
        <v>143</v>
      </c>
      <c r="H119" s="18" t="s">
        <v>111</v>
      </c>
      <c r="I119" s="18" t="s">
        <v>84</v>
      </c>
      <c r="J119" s="18" t="s">
        <v>83</v>
      </c>
      <c r="K119" s="18" t="s">
        <v>83</v>
      </c>
      <c r="L119" s="18" t="s">
        <v>85</v>
      </c>
      <c r="M119" s="22"/>
      <c r="N119" s="22"/>
      <c r="O119" s="22"/>
      <c r="P119" s="22"/>
      <c r="Q119" s="22"/>
      <c r="R119" s="22"/>
      <c r="S119" s="22"/>
      <c r="T119" s="22"/>
      <c r="U119" s="22"/>
      <c r="V119" s="22"/>
      <c r="W119" s="22"/>
      <c r="X119" s="22"/>
      <c r="Y119" s="22"/>
    </row>
    <row r="120" spans="1:25" ht="38.25" x14ac:dyDescent="0.2">
      <c r="A120" s="24">
        <v>37090</v>
      </c>
      <c r="B120" s="18" t="s">
        <v>144</v>
      </c>
      <c r="C120" s="18" t="s">
        <v>77</v>
      </c>
      <c r="D120" s="18" t="s">
        <v>144</v>
      </c>
      <c r="E120" s="18" t="s">
        <v>79</v>
      </c>
      <c r="F120" s="18" t="s">
        <v>80</v>
      </c>
      <c r="G120" s="17" t="s">
        <v>145</v>
      </c>
      <c r="H120" s="18" t="s">
        <v>123</v>
      </c>
      <c r="I120" s="18" t="s">
        <v>83</v>
      </c>
      <c r="J120" s="18" t="s">
        <v>83</v>
      </c>
      <c r="K120" s="18" t="s">
        <v>83</v>
      </c>
      <c r="L120" s="18" t="s">
        <v>85</v>
      </c>
      <c r="M120" s="22"/>
      <c r="N120" s="22"/>
      <c r="O120" s="22"/>
      <c r="P120" s="22"/>
      <c r="Q120" s="22"/>
      <c r="R120" s="22"/>
      <c r="S120" s="22"/>
      <c r="T120" s="22"/>
      <c r="U120" s="22"/>
      <c r="V120" s="22"/>
      <c r="W120" s="22"/>
      <c r="X120" s="22"/>
      <c r="Y120" s="22"/>
    </row>
    <row r="121" spans="1:25" ht="51" x14ac:dyDescent="0.2">
      <c r="A121" s="24">
        <v>37081</v>
      </c>
      <c r="B121" s="18" t="s">
        <v>146</v>
      </c>
      <c r="C121" s="18" t="s">
        <v>87</v>
      </c>
      <c r="D121" s="18" t="s">
        <v>147</v>
      </c>
      <c r="E121" s="18" t="s">
        <v>148</v>
      </c>
      <c r="F121" s="18" t="s">
        <v>104</v>
      </c>
      <c r="G121" s="17" t="s">
        <v>194</v>
      </c>
      <c r="H121" s="18" t="s">
        <v>195</v>
      </c>
      <c r="I121" s="18" t="s">
        <v>84</v>
      </c>
      <c r="J121" s="18" t="s">
        <v>83</v>
      </c>
      <c r="K121" s="18" t="s">
        <v>83</v>
      </c>
      <c r="L121" s="18" t="s">
        <v>85</v>
      </c>
      <c r="M121" s="22"/>
      <c r="N121" s="22"/>
      <c r="O121" s="22"/>
      <c r="P121" s="22"/>
      <c r="Q121" s="22"/>
      <c r="R121" s="22"/>
      <c r="S121" s="22"/>
      <c r="T121" s="22"/>
      <c r="U121" s="22"/>
      <c r="V121" s="22"/>
      <c r="W121" s="22"/>
      <c r="X121" s="22"/>
      <c r="Y121" s="22"/>
    </row>
    <row r="122" spans="1:25" ht="76.5" x14ac:dyDescent="0.2">
      <c r="A122" s="24">
        <v>37081</v>
      </c>
      <c r="B122" s="18" t="s">
        <v>196</v>
      </c>
      <c r="C122" s="18" t="s">
        <v>77</v>
      </c>
      <c r="D122" s="18" t="s">
        <v>197</v>
      </c>
      <c r="E122" s="18" t="s">
        <v>79</v>
      </c>
      <c r="F122" s="18" t="s">
        <v>90</v>
      </c>
      <c r="G122" s="17" t="s">
        <v>198</v>
      </c>
      <c r="H122" s="17" t="s">
        <v>199</v>
      </c>
      <c r="I122" s="18" t="s">
        <v>84</v>
      </c>
      <c r="J122" s="18" t="s">
        <v>83</v>
      </c>
      <c r="K122" s="18" t="s">
        <v>83</v>
      </c>
      <c r="L122" s="18" t="s">
        <v>85</v>
      </c>
      <c r="M122" s="22"/>
      <c r="N122" s="22"/>
      <c r="O122" s="22"/>
      <c r="P122" s="22"/>
      <c r="Q122" s="22"/>
      <c r="R122" s="22"/>
      <c r="S122" s="22"/>
      <c r="T122" s="22"/>
      <c r="U122" s="22"/>
      <c r="V122" s="22"/>
      <c r="W122" s="22"/>
      <c r="X122" s="22"/>
      <c r="Y122" s="22"/>
    </row>
    <row r="123" spans="1:25" x14ac:dyDescent="0.2">
      <c r="A123" s="24">
        <v>37074</v>
      </c>
      <c r="B123" s="18" t="s">
        <v>200</v>
      </c>
      <c r="C123" s="18" t="s">
        <v>201</v>
      </c>
      <c r="D123" s="18" t="s">
        <v>202</v>
      </c>
      <c r="E123" s="18" t="s">
        <v>203</v>
      </c>
      <c r="F123" s="18" t="s">
        <v>115</v>
      </c>
      <c r="G123" s="17" t="s">
        <v>111</v>
      </c>
      <c r="H123" s="17"/>
      <c r="I123" s="18"/>
      <c r="J123" s="18"/>
      <c r="K123" s="18"/>
      <c r="L123" s="18" t="s">
        <v>85</v>
      </c>
      <c r="M123" s="22"/>
      <c r="N123" s="22"/>
      <c r="O123" s="22"/>
      <c r="P123" s="22"/>
      <c r="Q123" s="22"/>
      <c r="R123" s="22"/>
      <c r="S123" s="22"/>
      <c r="T123" s="22"/>
      <c r="U123" s="22"/>
      <c r="V123" s="22"/>
      <c r="W123" s="22"/>
      <c r="X123" s="22"/>
      <c r="Y123" s="22"/>
    </row>
    <row r="124" spans="1:25" ht="51" x14ac:dyDescent="0.2">
      <c r="A124" s="24">
        <v>37074</v>
      </c>
      <c r="B124" s="18" t="s">
        <v>204</v>
      </c>
      <c r="C124" s="18" t="s">
        <v>77</v>
      </c>
      <c r="D124" s="18" t="s">
        <v>205</v>
      </c>
      <c r="E124" s="18" t="s">
        <v>79</v>
      </c>
      <c r="F124" s="18" t="s">
        <v>90</v>
      </c>
      <c r="G124" s="17" t="s">
        <v>206</v>
      </c>
      <c r="H124" s="17" t="s">
        <v>82</v>
      </c>
      <c r="I124" s="18" t="s">
        <v>84</v>
      </c>
      <c r="J124" s="18" t="s">
        <v>84</v>
      </c>
      <c r="K124" s="18" t="s">
        <v>84</v>
      </c>
      <c r="L124" s="18" t="s">
        <v>85</v>
      </c>
      <c r="M124" s="22"/>
      <c r="N124" s="22"/>
      <c r="O124" s="22"/>
      <c r="P124" s="22"/>
      <c r="Q124" s="22"/>
      <c r="R124" s="22"/>
      <c r="S124" s="22"/>
      <c r="T124" s="22"/>
      <c r="U124" s="22"/>
      <c r="V124" s="22"/>
      <c r="W124" s="22"/>
      <c r="X124" s="22"/>
      <c r="Y124" s="22"/>
    </row>
    <row r="125" spans="1:25" ht="25.5" x14ac:dyDescent="0.2">
      <c r="A125" s="24">
        <v>37071</v>
      </c>
      <c r="B125" s="18" t="s">
        <v>207</v>
      </c>
      <c r="C125" s="18" t="s">
        <v>77</v>
      </c>
      <c r="D125" s="18" t="s">
        <v>207</v>
      </c>
      <c r="E125" s="18" t="s">
        <v>79</v>
      </c>
      <c r="F125" s="18" t="s">
        <v>109</v>
      </c>
      <c r="G125" s="17" t="s">
        <v>208</v>
      </c>
      <c r="H125" s="17" t="s">
        <v>209</v>
      </c>
      <c r="I125" s="18" t="s">
        <v>84</v>
      </c>
      <c r="J125" s="18" t="s">
        <v>83</v>
      </c>
      <c r="K125" s="18" t="s">
        <v>84</v>
      </c>
      <c r="L125" s="18" t="s">
        <v>85</v>
      </c>
      <c r="M125" s="22"/>
      <c r="N125" s="22"/>
      <c r="O125" s="22"/>
      <c r="P125" s="22"/>
      <c r="Q125" s="22"/>
      <c r="R125" s="22"/>
      <c r="S125" s="22"/>
      <c r="T125" s="22"/>
      <c r="U125" s="22"/>
      <c r="V125" s="22"/>
      <c r="W125" s="22"/>
      <c r="X125" s="22"/>
      <c r="Y125" s="22"/>
    </row>
    <row r="126" spans="1:25" ht="51" x14ac:dyDescent="0.2">
      <c r="A126" s="24">
        <v>37069</v>
      </c>
      <c r="B126" s="17" t="s">
        <v>210</v>
      </c>
      <c r="C126" s="18" t="s">
        <v>87</v>
      </c>
      <c r="D126" s="18" t="s">
        <v>211</v>
      </c>
      <c r="E126" s="18" t="s">
        <v>212</v>
      </c>
      <c r="F126" s="18" t="s">
        <v>109</v>
      </c>
      <c r="G126" s="17" t="s">
        <v>213</v>
      </c>
      <c r="H126" s="17" t="s">
        <v>214</v>
      </c>
      <c r="I126" s="18" t="s">
        <v>84</v>
      </c>
      <c r="J126" s="18" t="s">
        <v>83</v>
      </c>
      <c r="K126" s="18" t="s">
        <v>84</v>
      </c>
      <c r="L126" s="18" t="s">
        <v>85</v>
      </c>
      <c r="M126" s="22"/>
      <c r="N126" s="22"/>
      <c r="O126" s="22"/>
      <c r="P126" s="22"/>
      <c r="Q126" s="22"/>
      <c r="R126" s="22"/>
      <c r="S126" s="22"/>
      <c r="T126" s="22"/>
      <c r="U126" s="22"/>
      <c r="V126" s="22"/>
      <c r="W126" s="22"/>
      <c r="X126" s="22"/>
      <c r="Y126" s="22"/>
    </row>
    <row r="127" spans="1:25" ht="76.5" x14ac:dyDescent="0.2">
      <c r="A127" s="24">
        <v>37069</v>
      </c>
      <c r="B127" s="18" t="s">
        <v>215</v>
      </c>
      <c r="C127" s="18" t="s">
        <v>77</v>
      </c>
      <c r="D127" s="18" t="s">
        <v>215</v>
      </c>
      <c r="E127" s="18" t="s">
        <v>79</v>
      </c>
      <c r="F127" s="18" t="s">
        <v>109</v>
      </c>
      <c r="G127" s="17" t="s">
        <v>216</v>
      </c>
      <c r="H127" s="17" t="s">
        <v>217</v>
      </c>
      <c r="I127" s="18" t="s">
        <v>84</v>
      </c>
      <c r="J127" s="18" t="s">
        <v>83</v>
      </c>
      <c r="K127" s="18" t="s">
        <v>84</v>
      </c>
      <c r="L127" s="18" t="s">
        <v>85</v>
      </c>
    </row>
    <row r="128" spans="1:25" ht="38.25" x14ac:dyDescent="0.2">
      <c r="A128" s="24">
        <v>37069</v>
      </c>
      <c r="B128" s="18" t="s">
        <v>218</v>
      </c>
      <c r="C128" s="18" t="s">
        <v>140</v>
      </c>
      <c r="D128" s="18" t="s">
        <v>219</v>
      </c>
      <c r="E128" s="18" t="s">
        <v>142</v>
      </c>
      <c r="F128" s="18" t="s">
        <v>90</v>
      </c>
      <c r="G128" s="17" t="s">
        <v>220</v>
      </c>
      <c r="H128" s="17" t="s">
        <v>221</v>
      </c>
      <c r="I128" s="18" t="s">
        <v>83</v>
      </c>
      <c r="J128" s="18" t="s">
        <v>83</v>
      </c>
      <c r="K128" s="18" t="s">
        <v>83</v>
      </c>
      <c r="L128" s="18" t="s">
        <v>85</v>
      </c>
    </row>
    <row r="129" spans="1:12" ht="38.25" x14ac:dyDescent="0.2">
      <c r="A129" s="24">
        <v>37069</v>
      </c>
      <c r="B129" s="18" t="s">
        <v>222</v>
      </c>
      <c r="C129" s="18"/>
      <c r="D129" s="18"/>
      <c r="E129" s="18"/>
      <c r="F129" s="18"/>
      <c r="G129" s="17" t="s">
        <v>223</v>
      </c>
      <c r="H129" s="17" t="s">
        <v>224</v>
      </c>
      <c r="I129" s="18" t="s">
        <v>84</v>
      </c>
      <c r="J129" s="18" t="s">
        <v>83</v>
      </c>
      <c r="K129" s="18" t="s">
        <v>84</v>
      </c>
      <c r="L129" s="18" t="s">
        <v>85</v>
      </c>
    </row>
    <row r="130" spans="1:12" ht="102" x14ac:dyDescent="0.2">
      <c r="A130" s="24">
        <v>37068</v>
      </c>
      <c r="B130" s="18" t="s">
        <v>225</v>
      </c>
      <c r="C130" s="18"/>
      <c r="D130" s="18"/>
      <c r="E130" s="18"/>
      <c r="F130" s="18" t="s">
        <v>90</v>
      </c>
      <c r="G130" s="17" t="s">
        <v>226</v>
      </c>
      <c r="H130" s="17" t="s">
        <v>227</v>
      </c>
      <c r="I130" s="18" t="s">
        <v>83</v>
      </c>
      <c r="J130" s="18" t="s">
        <v>84</v>
      </c>
      <c r="K130" s="18" t="s">
        <v>84</v>
      </c>
      <c r="L130" s="18" t="s">
        <v>85</v>
      </c>
    </row>
    <row r="131" spans="1:12" ht="38.25" x14ac:dyDescent="0.2">
      <c r="A131" s="24">
        <v>37064</v>
      </c>
      <c r="B131" s="18" t="s">
        <v>196</v>
      </c>
      <c r="C131" s="18" t="s">
        <v>77</v>
      </c>
      <c r="D131" s="18" t="s">
        <v>197</v>
      </c>
      <c r="E131" s="18" t="s">
        <v>79</v>
      </c>
      <c r="F131" s="18" t="s">
        <v>80</v>
      </c>
      <c r="G131" s="25" t="s">
        <v>228</v>
      </c>
      <c r="H131" s="18" t="s">
        <v>229</v>
      </c>
      <c r="I131" s="18" t="s">
        <v>83</v>
      </c>
      <c r="J131" s="18" t="s">
        <v>83</v>
      </c>
      <c r="K131" s="18" t="s">
        <v>83</v>
      </c>
      <c r="L131" s="18" t="s">
        <v>85</v>
      </c>
    </row>
    <row r="132" spans="1:12" ht="63.75" x14ac:dyDescent="0.2">
      <c r="A132" s="24">
        <v>37064</v>
      </c>
      <c r="B132" s="18" t="s">
        <v>144</v>
      </c>
      <c r="C132" s="18" t="s">
        <v>77</v>
      </c>
      <c r="D132" s="18" t="s">
        <v>144</v>
      </c>
      <c r="E132" s="18" t="s">
        <v>79</v>
      </c>
      <c r="F132" s="18" t="s">
        <v>80</v>
      </c>
      <c r="G132" s="25" t="s">
        <v>230</v>
      </c>
      <c r="H132" s="25" t="s">
        <v>231</v>
      </c>
      <c r="I132" s="18" t="s">
        <v>83</v>
      </c>
      <c r="J132" s="18" t="s">
        <v>83</v>
      </c>
      <c r="K132" s="18" t="s">
        <v>84</v>
      </c>
      <c r="L132" s="18" t="s">
        <v>85</v>
      </c>
    </row>
    <row r="133" spans="1:12" ht="76.5" x14ac:dyDescent="0.2">
      <c r="A133" s="24">
        <v>37064</v>
      </c>
      <c r="B133" s="25" t="s">
        <v>232</v>
      </c>
      <c r="C133" s="18" t="s">
        <v>140</v>
      </c>
      <c r="D133" s="18" t="s">
        <v>219</v>
      </c>
      <c r="E133" s="18" t="s">
        <v>142</v>
      </c>
      <c r="F133" s="18" t="s">
        <v>115</v>
      </c>
      <c r="G133" s="25" t="s">
        <v>233</v>
      </c>
      <c r="H133" s="18" t="s">
        <v>234</v>
      </c>
      <c r="I133" s="18" t="s">
        <v>83</v>
      </c>
      <c r="J133" s="18" t="s">
        <v>83</v>
      </c>
      <c r="K133" s="18" t="s">
        <v>83</v>
      </c>
      <c r="L133" s="18" t="s">
        <v>85</v>
      </c>
    </row>
    <row r="134" spans="1:12" ht="51" x14ac:dyDescent="0.2">
      <c r="A134" s="24">
        <v>37063</v>
      </c>
      <c r="B134" s="18" t="s">
        <v>235</v>
      </c>
      <c r="C134" s="18" t="s">
        <v>77</v>
      </c>
      <c r="D134" s="18" t="s">
        <v>197</v>
      </c>
      <c r="E134" s="18" t="s">
        <v>79</v>
      </c>
      <c r="F134" s="18" t="s">
        <v>109</v>
      </c>
      <c r="G134" s="25" t="s">
        <v>236</v>
      </c>
      <c r="H134" s="25" t="s">
        <v>237</v>
      </c>
      <c r="I134" s="18" t="s">
        <v>83</v>
      </c>
      <c r="J134" s="18" t="s">
        <v>83</v>
      </c>
      <c r="K134" s="18" t="s">
        <v>83</v>
      </c>
      <c r="L134" s="18" t="s">
        <v>85</v>
      </c>
    </row>
    <row r="135" spans="1:12" ht="38.25" x14ac:dyDescent="0.2">
      <c r="A135" s="24">
        <v>37063</v>
      </c>
      <c r="B135" s="18" t="s">
        <v>144</v>
      </c>
      <c r="C135" s="18" t="s">
        <v>77</v>
      </c>
      <c r="D135" s="18" t="s">
        <v>144</v>
      </c>
      <c r="E135" s="18" t="s">
        <v>79</v>
      </c>
      <c r="F135" s="18" t="s">
        <v>90</v>
      </c>
      <c r="G135" s="25" t="s">
        <v>238</v>
      </c>
      <c r="H135" s="25" t="s">
        <v>239</v>
      </c>
      <c r="I135" s="18" t="s">
        <v>83</v>
      </c>
      <c r="J135" s="18" t="s">
        <v>83</v>
      </c>
      <c r="K135" s="18" t="s">
        <v>83</v>
      </c>
      <c r="L135" s="18" t="s">
        <v>85</v>
      </c>
    </row>
    <row r="136" spans="1:12" ht="38.25" x14ac:dyDescent="0.2">
      <c r="A136" s="24">
        <v>37063</v>
      </c>
      <c r="B136" s="18" t="s">
        <v>240</v>
      </c>
      <c r="C136" s="18" t="s">
        <v>140</v>
      </c>
      <c r="D136" s="18"/>
      <c r="E136" s="18" t="s">
        <v>142</v>
      </c>
      <c r="F136" s="18" t="s">
        <v>109</v>
      </c>
      <c r="G136" s="25" t="s">
        <v>241</v>
      </c>
      <c r="H136" s="25" t="s">
        <v>242</v>
      </c>
      <c r="I136" s="18" t="s">
        <v>84</v>
      </c>
      <c r="J136" s="18" t="s">
        <v>83</v>
      </c>
      <c r="K136" s="18" t="s">
        <v>83</v>
      </c>
      <c r="L136" s="18" t="s">
        <v>85</v>
      </c>
    </row>
    <row r="137" spans="1:12" ht="63.75" x14ac:dyDescent="0.2">
      <c r="A137" s="24">
        <v>37063</v>
      </c>
      <c r="B137" s="18" t="s">
        <v>243</v>
      </c>
      <c r="C137" s="18"/>
      <c r="D137" s="18"/>
      <c r="E137" s="18"/>
      <c r="F137" s="18" t="s">
        <v>109</v>
      </c>
      <c r="G137" s="25" t="s">
        <v>244</v>
      </c>
      <c r="H137" s="25" t="s">
        <v>245</v>
      </c>
      <c r="I137" s="18" t="s">
        <v>84</v>
      </c>
      <c r="J137" s="18" t="s">
        <v>83</v>
      </c>
      <c r="K137" s="18" t="s">
        <v>84</v>
      </c>
      <c r="L137" s="18" t="s">
        <v>85</v>
      </c>
    </row>
    <row r="138" spans="1:12" ht="63.75" x14ac:dyDescent="0.2">
      <c r="A138" s="24">
        <v>37062</v>
      </c>
      <c r="B138" s="18" t="s">
        <v>235</v>
      </c>
      <c r="C138" s="18" t="s">
        <v>77</v>
      </c>
      <c r="D138" s="18" t="s">
        <v>197</v>
      </c>
      <c r="E138" s="18" t="s">
        <v>79</v>
      </c>
      <c r="F138" s="18" t="s">
        <v>80</v>
      </c>
      <c r="G138" s="25" t="s">
        <v>246</v>
      </c>
      <c r="H138" s="25" t="s">
        <v>247</v>
      </c>
      <c r="I138" s="18" t="s">
        <v>83</v>
      </c>
      <c r="J138" s="18" t="s">
        <v>83</v>
      </c>
      <c r="K138" s="18" t="s">
        <v>83</v>
      </c>
      <c r="L138" s="18" t="s">
        <v>85</v>
      </c>
    </row>
    <row r="139" spans="1:12" ht="54.75" customHeight="1" x14ac:dyDescent="0.2">
      <c r="A139" s="24">
        <v>37061</v>
      </c>
      <c r="B139" s="18" t="s">
        <v>144</v>
      </c>
      <c r="C139" s="18" t="s">
        <v>77</v>
      </c>
      <c r="D139" s="18" t="s">
        <v>144</v>
      </c>
      <c r="E139" s="18" t="s">
        <v>79</v>
      </c>
      <c r="F139" s="18" t="s">
        <v>109</v>
      </c>
      <c r="G139" s="25" t="s">
        <v>248</v>
      </c>
      <c r="H139" s="25" t="s">
        <v>249</v>
      </c>
      <c r="I139" s="18" t="s">
        <v>83</v>
      </c>
      <c r="J139" s="18" t="s">
        <v>83</v>
      </c>
      <c r="K139" s="18" t="s">
        <v>83</v>
      </c>
      <c r="L139" s="18" t="s">
        <v>85</v>
      </c>
    </row>
    <row r="140" spans="1:12" ht="51" x14ac:dyDescent="0.2">
      <c r="A140" s="24">
        <v>37060</v>
      </c>
      <c r="B140" s="18" t="s">
        <v>250</v>
      </c>
      <c r="C140" s="18" t="s">
        <v>77</v>
      </c>
      <c r="D140" s="18" t="s">
        <v>197</v>
      </c>
      <c r="E140" s="18" t="s">
        <v>79</v>
      </c>
      <c r="F140" s="18" t="s">
        <v>80</v>
      </c>
      <c r="G140" s="25" t="s">
        <v>251</v>
      </c>
      <c r="H140" s="25" t="s">
        <v>252</v>
      </c>
      <c r="I140" s="18" t="s">
        <v>83</v>
      </c>
      <c r="J140" s="18" t="s">
        <v>83</v>
      </c>
      <c r="K140" s="18" t="s">
        <v>83</v>
      </c>
      <c r="L140" s="18" t="s">
        <v>85</v>
      </c>
    </row>
    <row r="141" spans="1:12" ht="63.75" x14ac:dyDescent="0.2">
      <c r="A141" s="24">
        <v>37057</v>
      </c>
      <c r="B141" s="18" t="s">
        <v>253</v>
      </c>
      <c r="C141" s="18" t="s">
        <v>87</v>
      </c>
      <c r="D141" s="18" t="s">
        <v>254</v>
      </c>
      <c r="E141" s="18"/>
      <c r="F141" s="18" t="s">
        <v>255</v>
      </c>
      <c r="G141" s="25" t="s">
        <v>256</v>
      </c>
      <c r="H141" s="25" t="s">
        <v>257</v>
      </c>
      <c r="I141" s="18" t="s">
        <v>83</v>
      </c>
      <c r="J141" s="18" t="s">
        <v>83</v>
      </c>
      <c r="K141" s="18" t="s">
        <v>83</v>
      </c>
      <c r="L141" s="18" t="s">
        <v>85</v>
      </c>
    </row>
    <row r="142" spans="1:12" ht="54" customHeight="1" x14ac:dyDescent="0.2">
      <c r="A142" s="24">
        <v>37057</v>
      </c>
      <c r="B142" s="18" t="s">
        <v>258</v>
      </c>
      <c r="C142" s="18" t="s">
        <v>77</v>
      </c>
      <c r="D142" s="18" t="s">
        <v>259</v>
      </c>
      <c r="E142" s="18" t="s">
        <v>79</v>
      </c>
      <c r="F142" s="18" t="s">
        <v>80</v>
      </c>
      <c r="G142" s="25" t="s">
        <v>260</v>
      </c>
      <c r="H142" s="25" t="s">
        <v>262</v>
      </c>
      <c r="I142" s="18" t="s">
        <v>83</v>
      </c>
      <c r="J142" s="18" t="s">
        <v>83</v>
      </c>
      <c r="K142" s="18" t="s">
        <v>83</v>
      </c>
      <c r="L142" s="18" t="s">
        <v>85</v>
      </c>
    </row>
    <row r="143" spans="1:12" ht="42" customHeight="1" x14ac:dyDescent="0.2">
      <c r="A143" s="24">
        <v>37057</v>
      </c>
      <c r="B143" s="18" t="s">
        <v>124</v>
      </c>
      <c r="C143" s="18" t="s">
        <v>77</v>
      </c>
      <c r="D143" s="18" t="s">
        <v>259</v>
      </c>
      <c r="E143" s="18" t="s">
        <v>79</v>
      </c>
      <c r="F143" s="18" t="s">
        <v>80</v>
      </c>
      <c r="G143" s="25" t="s">
        <v>263</v>
      </c>
      <c r="H143" s="25" t="s">
        <v>262</v>
      </c>
      <c r="I143" s="18" t="s">
        <v>83</v>
      </c>
      <c r="J143" s="18" t="s">
        <v>83</v>
      </c>
      <c r="K143" s="18" t="s">
        <v>83</v>
      </c>
      <c r="L143" s="18" t="s">
        <v>85</v>
      </c>
    </row>
    <row r="144" spans="1:12" ht="42" customHeight="1" x14ac:dyDescent="0.2">
      <c r="A144" s="24">
        <v>37057</v>
      </c>
      <c r="B144" s="18" t="s">
        <v>264</v>
      </c>
      <c r="C144" s="18"/>
      <c r="D144" s="18" t="s">
        <v>265</v>
      </c>
      <c r="E144" s="18" t="s">
        <v>266</v>
      </c>
      <c r="F144" s="18" t="s">
        <v>104</v>
      </c>
      <c r="G144" s="25" t="s">
        <v>267</v>
      </c>
      <c r="H144" s="25" t="s">
        <v>268</v>
      </c>
      <c r="I144" s="18" t="s">
        <v>83</v>
      </c>
      <c r="J144" s="18" t="s">
        <v>83</v>
      </c>
      <c r="K144" s="18" t="s">
        <v>83</v>
      </c>
      <c r="L144" s="18" t="s">
        <v>85</v>
      </c>
    </row>
    <row r="145" spans="1:12" ht="76.5" x14ac:dyDescent="0.2">
      <c r="A145" s="26">
        <v>37056</v>
      </c>
      <c r="B145" s="18" t="s">
        <v>269</v>
      </c>
      <c r="C145" s="18" t="s">
        <v>77</v>
      </c>
      <c r="D145" s="18" t="s">
        <v>78</v>
      </c>
      <c r="E145" s="18" t="s">
        <v>79</v>
      </c>
      <c r="F145" s="18" t="s">
        <v>270</v>
      </c>
      <c r="G145" s="25" t="s">
        <v>271</v>
      </c>
      <c r="H145" s="25" t="s">
        <v>272</v>
      </c>
      <c r="I145" s="18" t="s">
        <v>84</v>
      </c>
      <c r="J145" s="18" t="s">
        <v>83</v>
      </c>
      <c r="K145" s="18" t="s">
        <v>83</v>
      </c>
      <c r="L145" s="18" t="s">
        <v>85</v>
      </c>
    </row>
    <row r="146" spans="1:12" ht="76.5" x14ac:dyDescent="0.2">
      <c r="A146" s="26">
        <v>37053</v>
      </c>
      <c r="B146" s="18" t="s">
        <v>253</v>
      </c>
      <c r="C146" s="18" t="s">
        <v>87</v>
      </c>
      <c r="D146" s="18" t="s">
        <v>113</v>
      </c>
      <c r="E146" s="18" t="s">
        <v>89</v>
      </c>
      <c r="F146" s="18" t="s">
        <v>273</v>
      </c>
      <c r="G146" s="25" t="s">
        <v>274</v>
      </c>
      <c r="H146" s="25" t="s">
        <v>275</v>
      </c>
      <c r="I146" s="18" t="s">
        <v>83</v>
      </c>
      <c r="J146" s="18" t="s">
        <v>83</v>
      </c>
      <c r="K146" s="18" t="s">
        <v>83</v>
      </c>
      <c r="L146" s="18" t="s">
        <v>85</v>
      </c>
    </row>
    <row r="147" spans="1:12" ht="38.25" x14ac:dyDescent="0.2">
      <c r="A147" s="26">
        <v>37050</v>
      </c>
      <c r="B147" s="18" t="s">
        <v>200</v>
      </c>
      <c r="C147" s="18" t="s">
        <v>77</v>
      </c>
      <c r="D147" s="18" t="s">
        <v>276</v>
      </c>
      <c r="E147" s="18" t="s">
        <v>203</v>
      </c>
      <c r="F147" s="18" t="s">
        <v>104</v>
      </c>
      <c r="G147" s="25" t="s">
        <v>277</v>
      </c>
      <c r="H147" s="25" t="s">
        <v>278</v>
      </c>
      <c r="I147" s="18" t="s">
        <v>83</v>
      </c>
      <c r="J147" s="18" t="s">
        <v>83</v>
      </c>
      <c r="K147" s="18" t="s">
        <v>83</v>
      </c>
      <c r="L147" s="18" t="s">
        <v>85</v>
      </c>
    </row>
    <row r="148" spans="1:12" ht="51" x14ac:dyDescent="0.2">
      <c r="A148" s="26">
        <v>37049</v>
      </c>
      <c r="B148" s="18" t="s">
        <v>196</v>
      </c>
      <c r="C148" s="18" t="s">
        <v>77</v>
      </c>
      <c r="D148" s="18" t="s">
        <v>78</v>
      </c>
      <c r="E148" s="18" t="s">
        <v>79</v>
      </c>
      <c r="F148" s="18" t="s">
        <v>90</v>
      </c>
      <c r="G148" s="25" t="s">
        <v>279</v>
      </c>
      <c r="H148" s="25" t="s">
        <v>280</v>
      </c>
      <c r="I148" s="18" t="s">
        <v>84</v>
      </c>
      <c r="J148" s="18" t="s">
        <v>83</v>
      </c>
      <c r="K148" s="18" t="s">
        <v>83</v>
      </c>
      <c r="L148" s="18" t="s">
        <v>85</v>
      </c>
    </row>
    <row r="149" spans="1:12" ht="38.25" x14ac:dyDescent="0.2">
      <c r="A149" s="26">
        <v>37049</v>
      </c>
      <c r="B149" s="18" t="s">
        <v>78</v>
      </c>
      <c r="C149" s="18" t="s">
        <v>77</v>
      </c>
      <c r="D149" s="18" t="s">
        <v>78</v>
      </c>
      <c r="E149" s="18" t="s">
        <v>79</v>
      </c>
      <c r="F149" s="18" t="s">
        <v>90</v>
      </c>
      <c r="G149" s="25" t="s">
        <v>281</v>
      </c>
      <c r="H149" s="25" t="s">
        <v>282</v>
      </c>
      <c r="I149" s="18" t="s">
        <v>84</v>
      </c>
      <c r="J149" s="18" t="s">
        <v>84</v>
      </c>
      <c r="K149" s="18" t="s">
        <v>84</v>
      </c>
      <c r="L149" s="18" t="s">
        <v>85</v>
      </c>
    </row>
    <row r="150" spans="1:12" ht="102" x14ac:dyDescent="0.2">
      <c r="A150" s="26">
        <v>37046</v>
      </c>
      <c r="B150" s="25" t="s">
        <v>283</v>
      </c>
      <c r="C150" s="27"/>
      <c r="D150" s="25"/>
      <c r="E150" s="28" t="s">
        <v>284</v>
      </c>
      <c r="F150" s="27" t="s">
        <v>109</v>
      </c>
      <c r="G150" s="25" t="s">
        <v>285</v>
      </c>
      <c r="H150" s="25" t="s">
        <v>286</v>
      </c>
      <c r="I150" s="18" t="s">
        <v>84</v>
      </c>
      <c r="J150" s="18" t="s">
        <v>84</v>
      </c>
      <c r="K150" s="18" t="s">
        <v>84</v>
      </c>
      <c r="L150" s="18" t="s">
        <v>85</v>
      </c>
    </row>
    <row r="151" spans="1:12" x14ac:dyDescent="0.2">
      <c r="A151" s="26">
        <v>37043</v>
      </c>
      <c r="B151" s="25" t="s">
        <v>287</v>
      </c>
      <c r="C151" s="27" t="s">
        <v>288</v>
      </c>
      <c r="D151" s="25" t="s">
        <v>289</v>
      </c>
      <c r="E151" s="28" t="s">
        <v>290</v>
      </c>
      <c r="F151" s="27" t="s">
        <v>90</v>
      </c>
      <c r="G151" s="18" t="s">
        <v>291</v>
      </c>
      <c r="H151" s="18" t="s">
        <v>292</v>
      </c>
      <c r="I151" s="18" t="s">
        <v>83</v>
      </c>
      <c r="J151" s="18" t="s">
        <v>84</v>
      </c>
      <c r="K151" s="18" t="s">
        <v>84</v>
      </c>
      <c r="L151" s="18" t="s">
        <v>85</v>
      </c>
    </row>
    <row r="152" spans="1:12" ht="38.25" x14ac:dyDescent="0.2">
      <c r="A152" s="29">
        <v>37043</v>
      </c>
      <c r="B152" s="25" t="s">
        <v>293</v>
      </c>
      <c r="C152" s="27" t="s">
        <v>77</v>
      </c>
      <c r="D152" s="25" t="s">
        <v>293</v>
      </c>
      <c r="E152" s="28" t="s">
        <v>79</v>
      </c>
      <c r="F152" s="27" t="s">
        <v>104</v>
      </c>
      <c r="G152" s="25" t="s">
        <v>294</v>
      </c>
      <c r="H152" s="28"/>
      <c r="I152" s="18" t="s">
        <v>83</v>
      </c>
      <c r="J152" s="18" t="s">
        <v>83</v>
      </c>
      <c r="K152" s="18" t="s">
        <v>83</v>
      </c>
      <c r="L152" s="18" t="s">
        <v>85</v>
      </c>
    </row>
    <row r="153" spans="1:12" ht="51" x14ac:dyDescent="0.2">
      <c r="A153" s="29">
        <v>37043</v>
      </c>
      <c r="B153" s="25" t="s">
        <v>144</v>
      </c>
      <c r="C153" s="27" t="s">
        <v>77</v>
      </c>
      <c r="D153" s="25" t="s">
        <v>144</v>
      </c>
      <c r="E153" s="28" t="s">
        <v>79</v>
      </c>
      <c r="F153" s="27" t="s">
        <v>104</v>
      </c>
      <c r="G153" s="25" t="s">
        <v>295</v>
      </c>
      <c r="H153" s="28" t="s">
        <v>296</v>
      </c>
      <c r="I153" s="18" t="s">
        <v>84</v>
      </c>
      <c r="J153" s="18" t="s">
        <v>83</v>
      </c>
      <c r="K153" s="18" t="s">
        <v>83</v>
      </c>
      <c r="L153" s="18" t="s">
        <v>85</v>
      </c>
    </row>
    <row r="154" spans="1:12" ht="38.25" x14ac:dyDescent="0.2">
      <c r="A154" s="30">
        <v>37040</v>
      </c>
      <c r="B154" s="25" t="s">
        <v>144</v>
      </c>
      <c r="C154" s="27" t="s">
        <v>77</v>
      </c>
      <c r="D154" s="25" t="s">
        <v>144</v>
      </c>
      <c r="E154" s="28" t="s">
        <v>79</v>
      </c>
      <c r="F154" s="27" t="s">
        <v>80</v>
      </c>
      <c r="G154" s="28" t="s">
        <v>297</v>
      </c>
      <c r="H154" s="28" t="s">
        <v>298</v>
      </c>
      <c r="I154" s="27" t="s">
        <v>84</v>
      </c>
      <c r="J154" s="27" t="s">
        <v>84</v>
      </c>
      <c r="K154" s="27" t="s">
        <v>84</v>
      </c>
      <c r="L154" s="27" t="s">
        <v>85</v>
      </c>
    </row>
    <row r="155" spans="1:12" ht="38.25" x14ac:dyDescent="0.2">
      <c r="A155" s="30">
        <v>37035</v>
      </c>
      <c r="B155" s="25" t="s">
        <v>299</v>
      </c>
      <c r="C155" s="27" t="s">
        <v>77</v>
      </c>
      <c r="D155" s="28" t="s">
        <v>300</v>
      </c>
      <c r="E155" s="28" t="s">
        <v>79</v>
      </c>
      <c r="F155" s="27" t="s">
        <v>80</v>
      </c>
      <c r="G155" s="28" t="s">
        <v>301</v>
      </c>
      <c r="H155" s="28" t="s">
        <v>298</v>
      </c>
      <c r="I155" s="27" t="s">
        <v>84</v>
      </c>
      <c r="J155" s="27" t="s">
        <v>83</v>
      </c>
      <c r="K155" s="27" t="s">
        <v>83</v>
      </c>
      <c r="L155" s="27" t="s">
        <v>85</v>
      </c>
    </row>
    <row r="156" spans="1:12" x14ac:dyDescent="0.2">
      <c r="A156" s="30">
        <v>37035</v>
      </c>
      <c r="B156" s="25" t="s">
        <v>78</v>
      </c>
      <c r="C156" s="27" t="s">
        <v>77</v>
      </c>
      <c r="D156" s="25" t="s">
        <v>78</v>
      </c>
      <c r="E156" s="28" t="s">
        <v>79</v>
      </c>
      <c r="F156" s="27" t="s">
        <v>80</v>
      </c>
      <c r="G156" s="28" t="s">
        <v>302</v>
      </c>
      <c r="H156" s="28" t="s">
        <v>303</v>
      </c>
      <c r="I156" s="27"/>
      <c r="J156" s="27"/>
      <c r="K156" s="27"/>
      <c r="L156" s="27" t="s">
        <v>85</v>
      </c>
    </row>
    <row r="157" spans="1:12" ht="51" x14ac:dyDescent="0.2">
      <c r="A157" s="30">
        <v>37033</v>
      </c>
      <c r="B157" s="25" t="s">
        <v>144</v>
      </c>
      <c r="C157" s="27" t="s">
        <v>77</v>
      </c>
      <c r="D157" s="25" t="s">
        <v>144</v>
      </c>
      <c r="E157" s="28" t="s">
        <v>79</v>
      </c>
      <c r="F157" s="27" t="s">
        <v>80</v>
      </c>
      <c r="G157" s="28" t="s">
        <v>304</v>
      </c>
      <c r="H157" s="28" t="s">
        <v>305</v>
      </c>
      <c r="I157" s="27" t="s">
        <v>84</v>
      </c>
      <c r="J157" s="27" t="s">
        <v>84</v>
      </c>
      <c r="K157" s="27" t="s">
        <v>84</v>
      </c>
      <c r="L157" s="27" t="s">
        <v>85</v>
      </c>
    </row>
    <row r="158" spans="1:12" ht="19.5" customHeight="1" x14ac:dyDescent="0.2">
      <c r="A158" s="30">
        <v>37033</v>
      </c>
      <c r="B158" s="25" t="s">
        <v>205</v>
      </c>
      <c r="C158" s="27" t="s">
        <v>77</v>
      </c>
      <c r="D158" s="25" t="s">
        <v>205</v>
      </c>
      <c r="E158" s="28" t="s">
        <v>79</v>
      </c>
      <c r="F158" s="27" t="s">
        <v>90</v>
      </c>
      <c r="G158" s="28" t="s">
        <v>306</v>
      </c>
      <c r="H158" s="28" t="s">
        <v>307</v>
      </c>
      <c r="I158" s="27" t="s">
        <v>83</v>
      </c>
      <c r="J158" s="27" t="s">
        <v>84</v>
      </c>
      <c r="K158" s="27" t="s">
        <v>84</v>
      </c>
      <c r="L158" s="27" t="s">
        <v>85</v>
      </c>
    </row>
    <row r="159" spans="1:12" ht="25.5" x14ac:dyDescent="0.2">
      <c r="A159" s="30">
        <v>37032</v>
      </c>
      <c r="B159" s="25" t="s">
        <v>308</v>
      </c>
      <c r="C159" s="18" t="s">
        <v>87</v>
      </c>
      <c r="D159" s="25" t="s">
        <v>309</v>
      </c>
      <c r="E159" s="28" t="s">
        <v>310</v>
      </c>
      <c r="F159" s="27" t="s">
        <v>80</v>
      </c>
      <c r="G159" s="28" t="s">
        <v>311</v>
      </c>
      <c r="H159" s="28" t="s">
        <v>312</v>
      </c>
      <c r="I159" s="27" t="s">
        <v>84</v>
      </c>
      <c r="J159" s="27" t="s">
        <v>83</v>
      </c>
      <c r="K159" s="27" t="s">
        <v>84</v>
      </c>
      <c r="L159" s="27" t="s">
        <v>85</v>
      </c>
    </row>
    <row r="160" spans="1:12" ht="127.5" x14ac:dyDescent="0.2">
      <c r="A160" s="30">
        <v>37019</v>
      </c>
      <c r="B160" s="25" t="s">
        <v>313</v>
      </c>
      <c r="C160" s="27" t="s">
        <v>77</v>
      </c>
      <c r="D160" s="25" t="s">
        <v>313</v>
      </c>
      <c r="E160" s="28" t="s">
        <v>79</v>
      </c>
      <c r="F160" s="27" t="s">
        <v>80</v>
      </c>
      <c r="G160" s="28" t="s">
        <v>314</v>
      </c>
      <c r="H160" s="28" t="s">
        <v>315</v>
      </c>
      <c r="I160" s="27" t="s">
        <v>83</v>
      </c>
      <c r="J160" s="27" t="s">
        <v>83</v>
      </c>
      <c r="K160" s="27" t="s">
        <v>83</v>
      </c>
      <c r="L160" s="27" t="s">
        <v>85</v>
      </c>
    </row>
    <row r="161" spans="1:12" ht="114.75" x14ac:dyDescent="0.2">
      <c r="A161" s="30">
        <v>37019</v>
      </c>
      <c r="B161" s="25" t="s">
        <v>144</v>
      </c>
      <c r="C161" s="27" t="s">
        <v>77</v>
      </c>
      <c r="D161" s="25" t="s">
        <v>144</v>
      </c>
      <c r="E161" s="28" t="s">
        <v>79</v>
      </c>
      <c r="F161" s="27" t="s">
        <v>80</v>
      </c>
      <c r="G161" s="28" t="s">
        <v>316</v>
      </c>
      <c r="H161" s="28" t="s">
        <v>317</v>
      </c>
      <c r="I161" s="27" t="s">
        <v>84</v>
      </c>
      <c r="J161" s="27" t="s">
        <v>84</v>
      </c>
      <c r="K161" s="27" t="s">
        <v>84</v>
      </c>
      <c r="L161" s="27" t="s">
        <v>85</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318</v>
      </c>
      <c r="B165" s="1" t="s">
        <v>319</v>
      </c>
      <c r="C165" s="4" t="s">
        <v>320</v>
      </c>
      <c r="D165" s="33" t="s">
        <v>321</v>
      </c>
      <c r="E165" s="33" t="s">
        <v>322</v>
      </c>
    </row>
    <row r="166" spans="1:12" x14ac:dyDescent="0.2">
      <c r="A166" s="34" t="s">
        <v>323</v>
      </c>
      <c r="B166" s="35">
        <f t="shared" ref="B166:B174" si="2">C166/$C$175</f>
        <v>0</v>
      </c>
      <c r="C166" s="5"/>
      <c r="D166" s="4">
        <f>33+1+1+1+1+1+8+1+1+1+2+1+2+1+1</f>
        <v>56</v>
      </c>
      <c r="E166" s="36">
        <f t="shared" ref="E166:E173" si="3">(C166/D166)*100</f>
        <v>0</v>
      </c>
    </row>
    <row r="167" spans="1:12" x14ac:dyDescent="0.2">
      <c r="A167" s="34" t="s">
        <v>96</v>
      </c>
      <c r="B167" s="35">
        <f t="shared" si="2"/>
        <v>0.14285714285714285</v>
      </c>
      <c r="C167" s="5">
        <f>'summary 0820'!I25</f>
        <v>2</v>
      </c>
      <c r="D167" s="4">
        <f>540+17+1+1+6+10+1+2+12+2+1+1+1+3+4+3+1+1+1+8+2+1+1+6+1+1</f>
        <v>628</v>
      </c>
      <c r="E167" s="36">
        <f t="shared" si="3"/>
        <v>0.31847133757961787</v>
      </c>
    </row>
    <row r="168" spans="1:12" x14ac:dyDescent="0.2">
      <c r="A168" s="34" t="s">
        <v>77</v>
      </c>
      <c r="B168" s="35">
        <f t="shared" si="2"/>
        <v>0.35714285714285715</v>
      </c>
      <c r="C168" s="5">
        <f>'summary 0820'!I26</f>
        <v>5</v>
      </c>
      <c r="D168" s="4">
        <f>13+1+1+1+16</f>
        <v>32</v>
      </c>
      <c r="E168" s="36">
        <f t="shared" si="3"/>
        <v>15.625</v>
      </c>
    </row>
    <row r="169" spans="1:12" x14ac:dyDescent="0.2">
      <c r="A169" s="34" t="s">
        <v>324</v>
      </c>
      <c r="B169" s="35">
        <f t="shared" si="2"/>
        <v>7.1428571428571425E-2</v>
      </c>
      <c r="C169" s="5">
        <f>'summary 0820'!I27</f>
        <v>1</v>
      </c>
      <c r="D169" s="4">
        <f>36+1+1</f>
        <v>38</v>
      </c>
      <c r="E169" s="36">
        <f t="shared" si="3"/>
        <v>2.6315789473684208</v>
      </c>
    </row>
    <row r="170" spans="1:12" x14ac:dyDescent="0.2">
      <c r="A170" s="34" t="s">
        <v>325</v>
      </c>
      <c r="B170" s="35">
        <f t="shared" si="2"/>
        <v>0.21428571428571427</v>
      </c>
      <c r="C170" s="5">
        <f>'summary 0820'!I28</f>
        <v>3</v>
      </c>
      <c r="D170" s="4">
        <f>288+2+13+2+5+56+59+14+2+3+3</f>
        <v>447</v>
      </c>
      <c r="E170" s="36">
        <f t="shared" si="3"/>
        <v>0.67114093959731547</v>
      </c>
    </row>
    <row r="171" spans="1:12" x14ac:dyDescent="0.2">
      <c r="A171" s="34" t="s">
        <v>326</v>
      </c>
      <c r="B171" s="35">
        <f t="shared" si="2"/>
        <v>0</v>
      </c>
      <c r="C171" s="5"/>
      <c r="D171" s="4">
        <f>132+2+1+2+7+3+4</f>
        <v>151</v>
      </c>
      <c r="E171" s="36">
        <f t="shared" si="3"/>
        <v>0</v>
      </c>
    </row>
    <row r="172" spans="1:12" x14ac:dyDescent="0.2">
      <c r="A172" s="34" t="s">
        <v>140</v>
      </c>
      <c r="B172" s="35">
        <f t="shared" si="2"/>
        <v>7.1428571428571425E-2</v>
      </c>
      <c r="C172" s="5">
        <f>'summary 0820'!I30</f>
        <v>1</v>
      </c>
      <c r="D172" s="4">
        <v>9</v>
      </c>
      <c r="E172" s="36">
        <f t="shared" si="3"/>
        <v>11.111111111111111</v>
      </c>
    </row>
    <row r="173" spans="1:12" x14ac:dyDescent="0.2">
      <c r="A173" s="34" t="s">
        <v>288</v>
      </c>
      <c r="B173" s="35">
        <f t="shared" si="2"/>
        <v>0.14285714285714285</v>
      </c>
      <c r="C173" s="5">
        <f>'summary 0820'!I31</f>
        <v>2</v>
      </c>
      <c r="D173" s="4">
        <f>10+5+2</f>
        <v>17</v>
      </c>
      <c r="E173" s="36">
        <f t="shared" si="3"/>
        <v>11.76470588235294</v>
      </c>
    </row>
    <row r="174" spans="1:12" x14ac:dyDescent="0.2">
      <c r="A174" s="37" t="s">
        <v>327</v>
      </c>
      <c r="B174" s="35">
        <f t="shared" si="2"/>
        <v>0</v>
      </c>
      <c r="C174" s="5"/>
    </row>
    <row r="175" spans="1:12" x14ac:dyDescent="0.2">
      <c r="A175" s="37" t="s">
        <v>328</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329</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4</f>
        <v>4</v>
      </c>
    </row>
    <row r="13" spans="1:11" x14ac:dyDescent="0.2">
      <c r="A13" s="6" t="s">
        <v>80</v>
      </c>
      <c r="B13" s="7"/>
      <c r="C13" s="7" t="s">
        <v>334</v>
      </c>
      <c r="D13" s="7"/>
      <c r="E13" s="7"/>
      <c r="F13" s="7"/>
      <c r="G13" s="7"/>
      <c r="H13" s="7"/>
      <c r="I13" s="7"/>
      <c r="J13" s="7"/>
      <c r="K13" s="7">
        <f>3</f>
        <v>3</v>
      </c>
    </row>
    <row r="14" spans="1:11" x14ac:dyDescent="0.2">
      <c r="A14" s="6" t="s">
        <v>255</v>
      </c>
      <c r="B14" s="7"/>
      <c r="C14" s="7" t="s">
        <v>52</v>
      </c>
      <c r="D14" s="7"/>
      <c r="E14" s="7"/>
      <c r="F14" s="7"/>
      <c r="G14" s="7"/>
      <c r="H14" s="7"/>
      <c r="I14" s="7"/>
      <c r="J14" s="7"/>
      <c r="K14" s="7"/>
    </row>
    <row r="15" spans="1:11" x14ac:dyDescent="0.2">
      <c r="A15" s="6" t="s">
        <v>90</v>
      </c>
      <c r="B15" s="7"/>
      <c r="C15" s="7" t="s">
        <v>53</v>
      </c>
      <c r="D15" s="7"/>
      <c r="E15" s="7"/>
      <c r="F15" s="7"/>
      <c r="G15" s="7"/>
      <c r="H15" s="7"/>
      <c r="I15" s="7"/>
      <c r="J15" s="7"/>
      <c r="K15" s="7"/>
    </row>
    <row r="16" spans="1:11" x14ac:dyDescent="0.2">
      <c r="A16" s="6" t="s">
        <v>335</v>
      </c>
      <c r="B16" s="7"/>
      <c r="C16" s="7" t="s">
        <v>54</v>
      </c>
      <c r="D16" s="7"/>
      <c r="E16" s="7"/>
      <c r="F16" s="7"/>
      <c r="G16" s="7"/>
      <c r="H16" s="7"/>
      <c r="I16" s="7"/>
      <c r="J16" s="7"/>
      <c r="K16" s="7">
        <f>2+1</f>
        <v>3</v>
      </c>
    </row>
    <row r="17" spans="1:11" x14ac:dyDescent="0.2">
      <c r="A17" s="6" t="s">
        <v>109</v>
      </c>
      <c r="B17" s="7"/>
      <c r="C17" s="7" t="s">
        <v>55</v>
      </c>
      <c r="D17" s="7"/>
      <c r="E17" s="7"/>
      <c r="F17" s="7"/>
      <c r="G17" s="7"/>
      <c r="H17" s="7"/>
      <c r="I17" s="7"/>
      <c r="J17" s="7"/>
      <c r="K17" s="7">
        <f>3</f>
        <v>3</v>
      </c>
    </row>
    <row r="18" spans="1:11" x14ac:dyDescent="0.2">
      <c r="A18" s="6" t="s">
        <v>115</v>
      </c>
      <c r="B18" s="7"/>
      <c r="C18" s="7" t="s">
        <v>56</v>
      </c>
      <c r="D18" s="7"/>
      <c r="E18" s="7"/>
      <c r="F18" s="7"/>
      <c r="G18" s="7"/>
      <c r="H18" s="7"/>
      <c r="I18" s="7"/>
      <c r="J18" s="7"/>
      <c r="K18" s="47">
        <v>1</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5"/>
      <c r="J24" s="31"/>
      <c r="K24" s="31"/>
    </row>
    <row r="25" spans="1:11" x14ac:dyDescent="0.2">
      <c r="A25" s="29" t="s">
        <v>96</v>
      </c>
      <c r="B25" s="17"/>
      <c r="C25" s="17"/>
      <c r="D25" s="32"/>
      <c r="E25" s="31"/>
      <c r="F25" s="32"/>
      <c r="G25" s="32"/>
      <c r="H25" s="31"/>
      <c r="I25" s="5">
        <f>1+1</f>
        <v>2</v>
      </c>
      <c r="J25" s="31"/>
      <c r="K25" s="49"/>
    </row>
    <row r="26" spans="1:11" x14ac:dyDescent="0.2">
      <c r="A26" s="29" t="s">
        <v>77</v>
      </c>
      <c r="B26" s="17"/>
      <c r="C26" s="17"/>
      <c r="D26" s="32"/>
      <c r="E26" s="31"/>
      <c r="F26" s="32"/>
      <c r="G26" s="32"/>
      <c r="H26" s="31"/>
      <c r="I26" s="5">
        <f>5</f>
        <v>5</v>
      </c>
      <c r="J26" s="31"/>
      <c r="K26" s="32"/>
    </row>
    <row r="27" spans="1:11" x14ac:dyDescent="0.2">
      <c r="A27" s="29" t="s">
        <v>324</v>
      </c>
      <c r="B27" s="17"/>
      <c r="C27" s="17"/>
      <c r="D27" s="32"/>
      <c r="E27" s="31"/>
      <c r="F27" s="32"/>
      <c r="G27" s="32"/>
      <c r="H27" s="31"/>
      <c r="I27" s="5">
        <f>1</f>
        <v>1</v>
      </c>
      <c r="J27" s="31"/>
      <c r="K27" s="31"/>
    </row>
    <row r="28" spans="1:11" x14ac:dyDescent="0.2">
      <c r="A28" s="29" t="s">
        <v>325</v>
      </c>
      <c r="B28" s="17"/>
      <c r="C28" s="17"/>
      <c r="D28" s="32"/>
      <c r="E28" s="31"/>
      <c r="F28" s="32"/>
      <c r="G28" s="32"/>
      <c r="H28" s="31"/>
      <c r="I28" s="5">
        <f>2+1</f>
        <v>3</v>
      </c>
      <c r="J28" s="31"/>
      <c r="K28" s="31"/>
    </row>
    <row r="29" spans="1:11" x14ac:dyDescent="0.2">
      <c r="A29" s="29" t="s">
        <v>326</v>
      </c>
      <c r="B29" s="17"/>
      <c r="C29" s="17"/>
      <c r="D29" s="32"/>
      <c r="E29" s="31"/>
      <c r="F29" s="32"/>
      <c r="G29" s="32"/>
      <c r="H29" s="31"/>
      <c r="I29" s="5"/>
      <c r="J29" s="31"/>
      <c r="K29" s="32"/>
    </row>
    <row r="30" spans="1:11" x14ac:dyDescent="0.2">
      <c r="A30" s="29" t="s">
        <v>140</v>
      </c>
      <c r="B30" s="17"/>
      <c r="C30" s="17"/>
      <c r="D30" s="32"/>
      <c r="E30" s="31"/>
      <c r="F30" s="32"/>
      <c r="G30" s="32"/>
      <c r="H30" s="31"/>
      <c r="I30" s="5">
        <f>1</f>
        <v>1</v>
      </c>
      <c r="J30" s="31"/>
      <c r="K30" s="31"/>
    </row>
    <row r="31" spans="1:11" x14ac:dyDescent="0.2">
      <c r="A31" s="29" t="s">
        <v>288</v>
      </c>
      <c r="B31" s="17"/>
      <c r="C31" s="17"/>
      <c r="D31" s="32"/>
      <c r="E31" s="31"/>
      <c r="F31" s="32"/>
      <c r="G31" s="32"/>
      <c r="H31" s="31"/>
      <c r="I31" s="5">
        <f>1+1</f>
        <v>2</v>
      </c>
      <c r="J31" s="31"/>
      <c r="K31" s="31"/>
    </row>
    <row r="32" spans="1:11" ht="13.5" thickBot="1" x14ac:dyDescent="0.25">
      <c r="A32" s="50" t="s">
        <v>339</v>
      </c>
      <c r="I32" s="5"/>
      <c r="K32" s="51"/>
    </row>
    <row r="33" spans="1:11" ht="13.5" thickTop="1" x14ac:dyDescent="0.2">
      <c r="A33" s="52" t="s">
        <v>330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1" sqref="I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21</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1+1+1+1+1+1+1+1+1</f>
        <v>9</v>
      </c>
    </row>
    <row r="13" spans="1:11" x14ac:dyDescent="0.2">
      <c r="A13" s="6" t="s">
        <v>80</v>
      </c>
      <c r="B13" s="7"/>
      <c r="C13" s="7" t="s">
        <v>334</v>
      </c>
      <c r="D13" s="7"/>
      <c r="E13" s="7"/>
      <c r="F13" s="7"/>
      <c r="G13" s="7"/>
      <c r="H13" s="7"/>
      <c r="I13" s="7"/>
      <c r="J13" s="7"/>
      <c r="K13" s="7">
        <f>1+1+1+1</f>
        <v>4</v>
      </c>
    </row>
    <row r="14" spans="1:11" x14ac:dyDescent="0.2">
      <c r="A14" s="6" t="s">
        <v>255</v>
      </c>
      <c r="B14" s="7"/>
      <c r="C14" s="7" t="s">
        <v>52</v>
      </c>
      <c r="D14" s="7"/>
      <c r="E14" s="7"/>
      <c r="F14" s="7"/>
      <c r="G14" s="7"/>
      <c r="H14" s="7"/>
      <c r="I14" s="7"/>
      <c r="J14" s="7"/>
      <c r="K14" s="7">
        <f>1+1</f>
        <v>2</v>
      </c>
    </row>
    <row r="15" spans="1:11" x14ac:dyDescent="0.2">
      <c r="A15" s="6" t="s">
        <v>90</v>
      </c>
      <c r="B15" s="7"/>
      <c r="C15" s="7" t="s">
        <v>53</v>
      </c>
      <c r="D15" s="7"/>
      <c r="E15" s="7"/>
      <c r="F15" s="7"/>
      <c r="G15" s="7"/>
      <c r="H15" s="7"/>
      <c r="I15" s="7"/>
      <c r="J15" s="7"/>
      <c r="K15" s="7"/>
    </row>
    <row r="16" spans="1:11" x14ac:dyDescent="0.2">
      <c r="A16" s="6" t="s">
        <v>335</v>
      </c>
      <c r="B16" s="7"/>
      <c r="C16" s="7" t="s">
        <v>54</v>
      </c>
      <c r="D16" s="7"/>
      <c r="E16" s="7"/>
      <c r="F16" s="7"/>
      <c r="G16" s="7"/>
      <c r="H16" s="7"/>
      <c r="I16" s="7"/>
      <c r="J16" s="7"/>
      <c r="K16" s="7">
        <f>1+1+1</f>
        <v>3</v>
      </c>
    </row>
    <row r="17" spans="1:11" x14ac:dyDescent="0.2">
      <c r="A17" s="6" t="s">
        <v>109</v>
      </c>
      <c r="B17" s="7"/>
      <c r="C17" s="7" t="s">
        <v>55</v>
      </c>
      <c r="D17" s="7"/>
      <c r="E17" s="7"/>
      <c r="F17" s="7"/>
      <c r="G17" s="7"/>
      <c r="H17" s="7"/>
      <c r="I17" s="7"/>
      <c r="J17" s="7"/>
      <c r="K17" s="7">
        <f>1+1+1</f>
        <v>3</v>
      </c>
    </row>
    <row r="18" spans="1:11" x14ac:dyDescent="0.2">
      <c r="A18" s="6" t="s">
        <v>115</v>
      </c>
      <c r="B18" s="7"/>
      <c r="C18" s="7" t="s">
        <v>56</v>
      </c>
      <c r="D18" s="7"/>
      <c r="E18" s="7"/>
      <c r="F18" s="7"/>
      <c r="G18" s="7"/>
      <c r="H18" s="7"/>
      <c r="I18" s="7"/>
      <c r="J18" s="7"/>
      <c r="K18" s="47"/>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f>1+1+1+1</f>
        <v>4</v>
      </c>
      <c r="J24" s="31"/>
      <c r="K24" s="31"/>
    </row>
    <row r="25" spans="1:11" x14ac:dyDescent="0.2">
      <c r="A25" s="29" t="s">
        <v>96</v>
      </c>
      <c r="B25" s="17"/>
      <c r="C25" s="17"/>
      <c r="D25" s="32"/>
      <c r="E25" s="31"/>
      <c r="F25" s="32"/>
      <c r="G25" s="32"/>
      <c r="H25" s="31"/>
      <c r="I25" s="6">
        <f>1</f>
        <v>1</v>
      </c>
      <c r="J25" s="31"/>
      <c r="K25" s="49"/>
    </row>
    <row r="26" spans="1:11" x14ac:dyDescent="0.2">
      <c r="A26" s="29" t="s">
        <v>77</v>
      </c>
      <c r="B26" s="17"/>
      <c r="C26" s="17"/>
      <c r="D26" s="32"/>
      <c r="E26" s="31"/>
      <c r="F26" s="32"/>
      <c r="G26" s="32"/>
      <c r="H26" s="31"/>
      <c r="I26" s="6">
        <f>7</f>
        <v>7</v>
      </c>
      <c r="J26" s="31"/>
      <c r="K26" s="32"/>
    </row>
    <row r="27" spans="1:11" x14ac:dyDescent="0.2">
      <c r="A27" s="29" t="s">
        <v>324</v>
      </c>
      <c r="B27" s="17"/>
      <c r="C27" s="17"/>
      <c r="D27" s="32"/>
      <c r="E27" s="31"/>
      <c r="F27" s="32"/>
      <c r="G27" s="32"/>
      <c r="H27" s="31"/>
      <c r="I27" s="6">
        <f>1+1</f>
        <v>2</v>
      </c>
      <c r="J27" s="31"/>
      <c r="K27" s="31"/>
    </row>
    <row r="28" spans="1:11" x14ac:dyDescent="0.2">
      <c r="A28" s="29" t="s">
        <v>325</v>
      </c>
      <c r="B28" s="17"/>
      <c r="C28" s="17"/>
      <c r="D28" s="32"/>
      <c r="E28" s="31"/>
      <c r="F28" s="32"/>
      <c r="G28" s="32"/>
      <c r="H28" s="31"/>
      <c r="I28" s="6"/>
      <c r="J28" s="31"/>
      <c r="K28" s="31"/>
    </row>
    <row r="29" spans="1:11" x14ac:dyDescent="0.2">
      <c r="A29" s="29" t="s">
        <v>326</v>
      </c>
      <c r="B29" s="17"/>
      <c r="C29" s="17"/>
      <c r="D29" s="32"/>
      <c r="E29" s="31"/>
      <c r="F29" s="32"/>
      <c r="G29" s="32"/>
      <c r="H29" s="31"/>
      <c r="I29" s="6">
        <f>1</f>
        <v>1</v>
      </c>
      <c r="J29" s="31"/>
      <c r="K29" s="32"/>
    </row>
    <row r="30" spans="1:11" x14ac:dyDescent="0.2">
      <c r="A30" s="29" t="s">
        <v>140</v>
      </c>
      <c r="B30" s="17"/>
      <c r="C30" s="17"/>
      <c r="D30" s="32"/>
      <c r="E30" s="31"/>
      <c r="F30" s="32"/>
      <c r="G30" s="32"/>
      <c r="H30" s="31"/>
      <c r="I30" s="6">
        <f>1+1</f>
        <v>2</v>
      </c>
      <c r="J30" s="31"/>
      <c r="K30" s="31"/>
    </row>
    <row r="31" spans="1:11" ht="15.75" customHeight="1" x14ac:dyDescent="0.2">
      <c r="A31" s="29" t="s">
        <v>288</v>
      </c>
      <c r="B31" s="17"/>
      <c r="C31" s="17"/>
      <c r="D31" s="32"/>
      <c r="E31" s="31"/>
      <c r="F31" s="32"/>
      <c r="G31" s="32"/>
      <c r="H31" s="31"/>
      <c r="I31" s="6"/>
      <c r="J31" s="31"/>
      <c r="K31" s="31"/>
    </row>
    <row r="32" spans="1:11" ht="13.5" thickBot="1" x14ac:dyDescent="0.25">
      <c r="A32" s="50" t="s">
        <v>339</v>
      </c>
      <c r="I32" s="5">
        <f>1+1+1+1</f>
        <v>4</v>
      </c>
      <c r="K32" s="51"/>
    </row>
    <row r="33" spans="1:11" ht="13.5" thickTop="1" x14ac:dyDescent="0.2">
      <c r="A33" s="52" t="s">
        <v>330</v>
      </c>
      <c r="B33" s="53"/>
      <c r="C33" s="53"/>
      <c r="D33" s="53"/>
      <c r="E33" s="53"/>
      <c r="F33" s="53"/>
      <c r="G33" s="53"/>
      <c r="H33" s="53"/>
      <c r="I33" s="54">
        <f>SUM(I24:I32)</f>
        <v>21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opLeftCell="A67" zoomScaleNormal="100" workbookViewId="0">
      <selection activeCell="H146" sqref="H146"/>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4"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c r="AG1" s="1" t="s">
        <v>518</v>
      </c>
    </row>
    <row r="2" spans="1:34" x14ac:dyDescent="0.2">
      <c r="A2" s="2" t="s">
        <v>48</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
      <c r="A3" s="2" t="s">
        <v>49</v>
      </c>
      <c r="B3" s="5"/>
      <c r="K3" s="5"/>
      <c r="L3" s="5"/>
      <c r="M3" s="5"/>
      <c r="N3" s="6">
        <v>1</v>
      </c>
      <c r="P3" s="4">
        <v>1</v>
      </c>
      <c r="R3" s="4">
        <f>'[7]summary 0625'!K11</f>
        <v>2</v>
      </c>
      <c r="T3" s="4">
        <f>'[7]summary 0709'!K10</f>
        <v>1</v>
      </c>
      <c r="AE3" s="4">
        <f>'summary 0924'!K11</f>
        <v>1</v>
      </c>
    </row>
    <row r="4" spans="1:34"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
      <c r="A15" s="4" t="s">
        <v>323</v>
      </c>
      <c r="Y15" s="4">
        <f>[8]Aug!$U$24+[8]Aug!$U$9</f>
        <v>3</v>
      </c>
      <c r="Z15" s="4">
        <f>[8]Aug!$AB$27</f>
        <v>1</v>
      </c>
      <c r="AB15" s="4">
        <f>3</f>
        <v>3</v>
      </c>
      <c r="AC15" s="4">
        <f>2</f>
        <v>2</v>
      </c>
      <c r="AD15" s="4">
        <v>3</v>
      </c>
      <c r="AE15" s="4">
        <f>7+1</f>
        <v>8</v>
      </c>
      <c r="AF15" s="4">
        <f>2</f>
        <v>2</v>
      </c>
      <c r="AG15" s="4">
        <f>1</f>
        <v>1</v>
      </c>
      <c r="AH15" s="4" t="s">
        <v>323</v>
      </c>
    </row>
    <row r="16" spans="1:34" x14ac:dyDescent="0.2">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96</v>
      </c>
    </row>
    <row r="17" spans="1:34" x14ac:dyDescent="0.2">
      <c r="A17" s="4" t="s">
        <v>288</v>
      </c>
      <c r="AH17" s="4" t="s">
        <v>288</v>
      </c>
    </row>
    <row r="18" spans="1:34" x14ac:dyDescent="0.2">
      <c r="A18" s="4" t="s">
        <v>77</v>
      </c>
      <c r="AG18" s="4">
        <f>5</f>
        <v>5</v>
      </c>
      <c r="AH18" s="4" t="s">
        <v>77</v>
      </c>
    </row>
    <row r="19" spans="1:34" x14ac:dyDescent="0.2">
      <c r="A19" s="4" t="s">
        <v>140</v>
      </c>
      <c r="AH19" s="4" t="s">
        <v>140</v>
      </c>
    </row>
    <row r="20" spans="1:34" x14ac:dyDescent="0.2">
      <c r="A20" s="4" t="s">
        <v>405</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405</v>
      </c>
    </row>
    <row r="22" spans="1:34" x14ac:dyDescent="0.2">
      <c r="A22" s="4" t="s">
        <v>402</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406</v>
      </c>
    </row>
    <row r="24" spans="1:34" x14ac:dyDescent="0.2">
      <c r="A24" s="4" t="s">
        <v>403</v>
      </c>
      <c r="AH24" s="4" t="s">
        <v>403</v>
      </c>
    </row>
    <row r="111" spans="1:12" x14ac:dyDescent="0.2">
      <c r="A111" s="10" t="s">
        <v>530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59</v>
      </c>
      <c r="B113" s="11"/>
      <c r="C113" s="11"/>
      <c r="D113" s="11"/>
      <c r="E113" s="11"/>
      <c r="F113" s="12"/>
      <c r="G113" s="11"/>
      <c r="H113" s="11"/>
      <c r="I113" s="12"/>
      <c r="J113" s="12"/>
      <c r="K113" s="12"/>
      <c r="L113" s="11"/>
    </row>
    <row r="114" spans="1:12" x14ac:dyDescent="0.2">
      <c r="A114" s="11" t="s">
        <v>340</v>
      </c>
      <c r="B114" s="11"/>
      <c r="C114" s="11"/>
      <c r="D114" s="11"/>
      <c r="E114" s="11"/>
      <c r="F114" s="12"/>
      <c r="G114" s="11"/>
      <c r="H114" s="11"/>
      <c r="I114" s="12"/>
      <c r="J114" s="12"/>
      <c r="K114" s="12"/>
      <c r="L114" s="11"/>
    </row>
    <row r="115" spans="1:12" x14ac:dyDescent="0.2">
      <c r="A115" s="11" t="s">
        <v>341</v>
      </c>
      <c r="B115" s="11"/>
      <c r="C115" s="11"/>
      <c r="D115" s="11"/>
      <c r="E115" s="11"/>
      <c r="F115" s="12"/>
      <c r="G115" s="11"/>
      <c r="H115" s="11"/>
      <c r="I115" s="12"/>
      <c r="J115" s="12"/>
      <c r="K115" s="12"/>
      <c r="L115" s="11"/>
    </row>
    <row r="116" spans="1:12" x14ac:dyDescent="0.2">
      <c r="A116" s="11" t="s">
        <v>342</v>
      </c>
      <c r="B116" s="11"/>
      <c r="C116" s="11"/>
      <c r="D116" s="11"/>
      <c r="E116" s="11"/>
      <c r="F116" s="12"/>
      <c r="G116" s="11"/>
      <c r="H116" s="11"/>
      <c r="I116" s="12"/>
      <c r="J116" s="12"/>
      <c r="K116" s="12"/>
      <c r="L116" s="11"/>
    </row>
    <row r="117" spans="1:12" x14ac:dyDescent="0.2">
      <c r="A117" s="11" t="s">
        <v>343</v>
      </c>
      <c r="B117" s="11"/>
      <c r="C117" s="11"/>
      <c r="D117" s="11"/>
      <c r="E117" s="11"/>
      <c r="F117" s="12"/>
      <c r="G117" s="11"/>
      <c r="H117" s="11"/>
      <c r="I117" s="12"/>
      <c r="J117" s="12"/>
      <c r="K117" s="12"/>
      <c r="L117" s="11"/>
    </row>
    <row r="118" spans="1:12" x14ac:dyDescent="0.2">
      <c r="A118" s="11" t="s">
        <v>344</v>
      </c>
      <c r="B118" s="11"/>
      <c r="C118" s="11"/>
      <c r="D118" s="11"/>
      <c r="E118" s="11"/>
      <c r="F118" s="12"/>
      <c r="G118" s="11"/>
      <c r="H118" s="11"/>
      <c r="I118" s="12"/>
      <c r="J118" s="12"/>
      <c r="K118" s="12"/>
      <c r="L118" s="11"/>
    </row>
    <row r="119" spans="1:12" x14ac:dyDescent="0.2">
      <c r="A119" s="11" t="s">
        <v>345</v>
      </c>
      <c r="B119" s="11"/>
      <c r="C119" s="11"/>
      <c r="D119" s="11"/>
      <c r="E119" s="11"/>
      <c r="F119" s="12"/>
      <c r="G119" s="11"/>
      <c r="H119" s="11"/>
      <c r="I119" s="12"/>
      <c r="J119" s="12"/>
      <c r="K119" s="12"/>
      <c r="L119" s="11"/>
    </row>
    <row r="120" spans="1:12" x14ac:dyDescent="0.2">
      <c r="A120" s="11" t="s">
        <v>346</v>
      </c>
      <c r="B120" s="11"/>
      <c r="C120" s="11"/>
      <c r="D120" s="11"/>
      <c r="E120" s="11"/>
      <c r="F120" s="12"/>
      <c r="G120" s="11"/>
      <c r="H120" s="11"/>
      <c r="I120" s="12"/>
      <c r="J120" s="12"/>
      <c r="K120" s="12"/>
      <c r="L120" s="11"/>
    </row>
    <row r="121" spans="1:12" x14ac:dyDescent="0.2">
      <c r="A121" s="11" t="s">
        <v>347</v>
      </c>
      <c r="B121" s="11"/>
      <c r="C121" s="11"/>
      <c r="D121" s="11"/>
      <c r="E121" s="11"/>
      <c r="F121" s="12"/>
      <c r="G121" s="11"/>
      <c r="H121" s="11"/>
      <c r="I121" s="12"/>
      <c r="J121" s="12"/>
      <c r="K121" s="12"/>
      <c r="L121" s="11"/>
    </row>
    <row r="122" spans="1:12" x14ac:dyDescent="0.2">
      <c r="A122" s="11" t="s">
        <v>348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60</v>
      </c>
      <c r="F124" s="14"/>
      <c r="G124" s="14"/>
      <c r="H124" s="14"/>
      <c r="I124" s="14" t="s">
        <v>61</v>
      </c>
      <c r="J124" s="14" t="s">
        <v>62</v>
      </c>
      <c r="K124" s="14" t="s">
        <v>63</v>
      </c>
      <c r="L124" s="14" t="s">
        <v>64</v>
      </c>
    </row>
    <row r="125" spans="1:12" x14ac:dyDescent="0.2">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
      <c r="A126" s="14"/>
      <c r="B126" s="14"/>
      <c r="C126" s="14"/>
      <c r="D126" s="14"/>
      <c r="E126" s="14"/>
      <c r="F126" s="14"/>
      <c r="G126" s="14"/>
      <c r="H126" s="14"/>
      <c r="I126" s="14"/>
      <c r="J126" s="14"/>
      <c r="K126" s="14"/>
      <c r="L126" s="14"/>
    </row>
    <row r="127" spans="1:12" ht="246.75" customHeight="1" x14ac:dyDescent="0.2">
      <c r="A127" s="15">
        <v>37176</v>
      </c>
      <c r="B127" s="61" t="s">
        <v>521</v>
      </c>
      <c r="C127" s="16" t="s">
        <v>519</v>
      </c>
      <c r="D127" s="16" t="s">
        <v>355</v>
      </c>
      <c r="E127" s="16" t="s">
        <v>522</v>
      </c>
      <c r="F127" s="16" t="s">
        <v>335</v>
      </c>
      <c r="G127" s="62" t="s">
        <v>443</v>
      </c>
      <c r="H127" s="16"/>
      <c r="I127" s="16" t="s">
        <v>83</v>
      </c>
      <c r="J127" s="16" t="s">
        <v>83</v>
      </c>
      <c r="K127" s="16" t="s">
        <v>83</v>
      </c>
      <c r="L127" s="16" t="s">
        <v>351</v>
      </c>
    </row>
    <row r="128" spans="1:12" ht="25.5" x14ac:dyDescent="0.2">
      <c r="A128" s="24">
        <v>37176</v>
      </c>
      <c r="B128" s="31" t="s">
        <v>482</v>
      </c>
      <c r="C128" s="18" t="s">
        <v>288</v>
      </c>
      <c r="D128" s="18" t="s">
        <v>408</v>
      </c>
      <c r="E128" s="18" t="s">
        <v>483</v>
      </c>
      <c r="F128" s="18" t="s">
        <v>270</v>
      </c>
      <c r="G128" s="17" t="s">
        <v>484</v>
      </c>
      <c r="H128" s="18"/>
      <c r="I128" s="18" t="s">
        <v>83</v>
      </c>
      <c r="J128" s="18" t="s">
        <v>83</v>
      </c>
      <c r="K128" s="18" t="s">
        <v>84</v>
      </c>
      <c r="L128" s="18" t="s">
        <v>351</v>
      </c>
    </row>
    <row r="129" spans="1:25" ht="25.5" x14ac:dyDescent="0.2">
      <c r="A129" s="24">
        <v>37176</v>
      </c>
      <c r="B129" s="31" t="s">
        <v>76</v>
      </c>
      <c r="C129" s="18" t="s">
        <v>77</v>
      </c>
      <c r="D129" s="18" t="s">
        <v>387</v>
      </c>
      <c r="E129" s="18" t="s">
        <v>79</v>
      </c>
      <c r="F129" s="18" t="s">
        <v>80</v>
      </c>
      <c r="G129" s="17" t="s">
        <v>485</v>
      </c>
      <c r="H129" s="18"/>
      <c r="I129" s="18" t="s">
        <v>83</v>
      </c>
      <c r="J129" s="18" t="s">
        <v>83</v>
      </c>
      <c r="K129" s="18" t="s">
        <v>84</v>
      </c>
      <c r="L129" s="18" t="s">
        <v>351</v>
      </c>
    </row>
    <row r="130" spans="1:25" ht="23.25" customHeight="1" x14ac:dyDescent="0.2">
      <c r="A130" s="24">
        <v>37176</v>
      </c>
      <c r="B130" s="31" t="s">
        <v>425</v>
      </c>
      <c r="C130" s="18" t="s">
        <v>519</v>
      </c>
      <c r="D130" s="18" t="s">
        <v>486</v>
      </c>
      <c r="E130" s="18" t="s">
        <v>520</v>
      </c>
      <c r="F130" s="18" t="s">
        <v>104</v>
      </c>
      <c r="G130" s="17" t="s">
        <v>487</v>
      </c>
      <c r="H130" s="18"/>
      <c r="I130" s="18" t="s">
        <v>84</v>
      </c>
      <c r="J130" s="18" t="s">
        <v>83</v>
      </c>
      <c r="K130" s="18" t="s">
        <v>83</v>
      </c>
      <c r="L130" s="18" t="s">
        <v>351</v>
      </c>
    </row>
    <row r="131" spans="1:25" ht="24.75" customHeight="1" x14ac:dyDescent="0.2">
      <c r="A131" s="24">
        <v>37176</v>
      </c>
      <c r="B131" s="31" t="s">
        <v>488</v>
      </c>
      <c r="C131" s="18" t="s">
        <v>489</v>
      </c>
      <c r="D131" s="18" t="s">
        <v>490</v>
      </c>
      <c r="E131" s="18"/>
      <c r="F131" s="18" t="s">
        <v>104</v>
      </c>
      <c r="G131" s="17" t="s">
        <v>491</v>
      </c>
      <c r="H131" s="18"/>
      <c r="I131" s="18" t="s">
        <v>84</v>
      </c>
      <c r="J131" s="18" t="s">
        <v>84</v>
      </c>
      <c r="K131" s="18" t="s">
        <v>84</v>
      </c>
      <c r="L131" s="18" t="s">
        <v>351</v>
      </c>
    </row>
    <row r="132" spans="1:25" x14ac:dyDescent="0.2">
      <c r="A132" s="24">
        <v>37175</v>
      </c>
      <c r="B132" s="31" t="s">
        <v>492</v>
      </c>
      <c r="C132" s="18" t="s">
        <v>96</v>
      </c>
      <c r="D132" s="18" t="s">
        <v>493</v>
      </c>
      <c r="E132" s="18" t="s">
        <v>98</v>
      </c>
      <c r="F132" s="18" t="s">
        <v>115</v>
      </c>
      <c r="G132" s="17" t="s">
        <v>494</v>
      </c>
      <c r="H132" s="18"/>
      <c r="I132" s="18" t="s">
        <v>84</v>
      </c>
      <c r="J132" s="18" t="s">
        <v>83</v>
      </c>
      <c r="K132" s="18" t="s">
        <v>84</v>
      </c>
      <c r="L132" s="18" t="s">
        <v>351</v>
      </c>
      <c r="M132" s="22"/>
      <c r="N132" s="22"/>
      <c r="O132" s="22"/>
      <c r="P132" s="22"/>
      <c r="Q132" s="22"/>
      <c r="R132" s="22"/>
      <c r="S132" s="22"/>
      <c r="T132" s="22"/>
      <c r="U132" s="22"/>
      <c r="V132" s="22"/>
      <c r="W132" s="22"/>
      <c r="X132" s="22"/>
      <c r="Y132" s="22"/>
    </row>
    <row r="133" spans="1:25" ht="25.5" x14ac:dyDescent="0.2">
      <c r="A133" s="24">
        <v>37175</v>
      </c>
      <c r="B133" s="31" t="s">
        <v>495</v>
      </c>
      <c r="C133" s="18" t="s">
        <v>77</v>
      </c>
      <c r="D133" s="18" t="s">
        <v>205</v>
      </c>
      <c r="E133" s="18" t="s">
        <v>79</v>
      </c>
      <c r="F133" s="18" t="s">
        <v>270</v>
      </c>
      <c r="G133" s="17" t="s">
        <v>496</v>
      </c>
      <c r="H133" s="18"/>
      <c r="I133" s="18" t="s">
        <v>83</v>
      </c>
      <c r="J133" s="18" t="s">
        <v>83</v>
      </c>
      <c r="K133" s="18" t="s">
        <v>83</v>
      </c>
      <c r="L133" s="18" t="s">
        <v>351</v>
      </c>
      <c r="M133" s="22"/>
      <c r="N133" s="22"/>
      <c r="O133" s="22"/>
      <c r="P133" s="22"/>
      <c r="Q133" s="22"/>
      <c r="R133" s="22"/>
      <c r="S133" s="22"/>
      <c r="T133" s="22"/>
      <c r="U133" s="22"/>
      <c r="V133" s="22"/>
      <c r="W133" s="22"/>
      <c r="X133" s="22"/>
      <c r="Y133" s="22"/>
    </row>
    <row r="134" spans="1:25" ht="25.5" x14ac:dyDescent="0.2">
      <c r="A134" s="24">
        <v>37174</v>
      </c>
      <c r="B134" s="31" t="s">
        <v>497</v>
      </c>
      <c r="C134" s="18" t="s">
        <v>77</v>
      </c>
      <c r="D134" s="18" t="s">
        <v>207</v>
      </c>
      <c r="E134" s="18" t="s">
        <v>374</v>
      </c>
      <c r="F134" s="18" t="s">
        <v>104</v>
      </c>
      <c r="G134" s="17" t="s">
        <v>498</v>
      </c>
      <c r="H134" s="18"/>
      <c r="I134" s="18" t="s">
        <v>84</v>
      </c>
      <c r="J134" s="18" t="s">
        <v>83</v>
      </c>
      <c r="K134" s="18" t="s">
        <v>84</v>
      </c>
      <c r="L134" s="18" t="s">
        <v>351</v>
      </c>
      <c r="M134" s="22"/>
      <c r="N134" s="22"/>
      <c r="O134" s="22"/>
      <c r="P134" s="22"/>
      <c r="Q134" s="22"/>
      <c r="R134" s="22"/>
      <c r="S134" s="22"/>
      <c r="T134" s="22"/>
      <c r="U134" s="22"/>
      <c r="V134" s="22"/>
      <c r="W134" s="22"/>
      <c r="X134" s="22"/>
      <c r="Y134" s="22"/>
    </row>
    <row r="135" spans="1:25" ht="55.5" customHeight="1" x14ac:dyDescent="0.2">
      <c r="A135" s="24">
        <v>37174</v>
      </c>
      <c r="B135" s="31" t="s">
        <v>387</v>
      </c>
      <c r="C135" s="18" t="s">
        <v>77</v>
      </c>
      <c r="D135" s="18" t="s">
        <v>387</v>
      </c>
      <c r="E135" s="18" t="s">
        <v>79</v>
      </c>
      <c r="F135" s="18" t="s">
        <v>80</v>
      </c>
      <c r="G135" s="17" t="s">
        <v>499</v>
      </c>
      <c r="H135" s="18"/>
      <c r="I135" s="18" t="s">
        <v>83</v>
      </c>
      <c r="J135" s="18" t="s">
        <v>83</v>
      </c>
      <c r="K135" s="18" t="s">
        <v>84</v>
      </c>
      <c r="L135" s="18" t="s">
        <v>351</v>
      </c>
      <c r="M135" s="22"/>
      <c r="N135" s="22"/>
      <c r="O135" s="22"/>
      <c r="P135" s="22"/>
      <c r="Q135" s="22"/>
      <c r="R135" s="22"/>
      <c r="S135" s="22"/>
      <c r="T135" s="22"/>
      <c r="U135" s="22"/>
      <c r="V135" s="22"/>
      <c r="W135" s="22"/>
      <c r="X135" s="22"/>
      <c r="Y135" s="22"/>
    </row>
    <row r="136" spans="1:25" ht="38.25" x14ac:dyDescent="0.2">
      <c r="A136" s="24">
        <v>37173</v>
      </c>
      <c r="B136" s="31" t="s">
        <v>500</v>
      </c>
      <c r="C136" s="18" t="s">
        <v>77</v>
      </c>
      <c r="D136" s="18" t="s">
        <v>387</v>
      </c>
      <c r="E136" s="18" t="s">
        <v>79</v>
      </c>
      <c r="F136" s="18" t="s">
        <v>80</v>
      </c>
      <c r="G136" s="17" t="s">
        <v>501</v>
      </c>
      <c r="H136" s="18"/>
      <c r="I136" s="18" t="s">
        <v>83</v>
      </c>
      <c r="J136" s="18" t="s">
        <v>83</v>
      </c>
      <c r="K136" s="18" t="s">
        <v>84</v>
      </c>
      <c r="L136" s="18" t="s">
        <v>351</v>
      </c>
      <c r="M136" s="22"/>
      <c r="N136" s="22"/>
      <c r="O136" s="22"/>
      <c r="P136" s="22"/>
      <c r="Q136" s="22"/>
      <c r="R136" s="22"/>
      <c r="S136" s="22"/>
      <c r="T136" s="22"/>
      <c r="U136" s="22"/>
      <c r="V136" s="22"/>
      <c r="W136" s="22"/>
      <c r="X136" s="22"/>
      <c r="Y136" s="22"/>
    </row>
    <row r="137" spans="1:25" ht="25.5" x14ac:dyDescent="0.2">
      <c r="A137" s="24">
        <v>37172</v>
      </c>
      <c r="B137" s="31" t="s">
        <v>502</v>
      </c>
      <c r="C137" s="18" t="s">
        <v>87</v>
      </c>
      <c r="D137" s="18" t="s">
        <v>421</v>
      </c>
      <c r="E137" s="18" t="s">
        <v>148</v>
      </c>
      <c r="F137" s="18" t="s">
        <v>104</v>
      </c>
      <c r="G137" s="17" t="s">
        <v>503</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ht="38.25" x14ac:dyDescent="0.2">
      <c r="A138" s="24">
        <v>37172</v>
      </c>
      <c r="B138" s="31" t="s">
        <v>504</v>
      </c>
      <c r="C138" s="18" t="s">
        <v>519</v>
      </c>
      <c r="D138" s="18" t="s">
        <v>505</v>
      </c>
      <c r="E138" s="18" t="s">
        <v>520</v>
      </c>
      <c r="F138" s="18" t="s">
        <v>255</v>
      </c>
      <c r="G138" s="17" t="s">
        <v>506</v>
      </c>
      <c r="H138" s="18"/>
      <c r="I138" s="18" t="s">
        <v>83</v>
      </c>
      <c r="J138" s="18" t="s">
        <v>83</v>
      </c>
      <c r="K138" s="18" t="s">
        <v>84</v>
      </c>
      <c r="L138" s="18" t="s">
        <v>351</v>
      </c>
      <c r="M138" s="22"/>
      <c r="N138" s="22"/>
      <c r="O138" s="22"/>
      <c r="P138" s="22"/>
      <c r="Q138" s="22"/>
      <c r="R138" s="22"/>
      <c r="S138" s="22"/>
      <c r="T138" s="22"/>
      <c r="U138" s="22"/>
      <c r="V138" s="22"/>
      <c r="W138" s="22"/>
      <c r="X138" s="22"/>
      <c r="Y138" s="22"/>
    </row>
    <row r="139" spans="1:25" ht="25.5" x14ac:dyDescent="0.2">
      <c r="A139" s="24">
        <v>37172</v>
      </c>
      <c r="B139" s="31" t="s">
        <v>507</v>
      </c>
      <c r="C139" s="18" t="s">
        <v>140</v>
      </c>
      <c r="D139" s="18" t="s">
        <v>393</v>
      </c>
      <c r="E139" s="18" t="s">
        <v>142</v>
      </c>
      <c r="F139" s="18" t="s">
        <v>104</v>
      </c>
      <c r="G139" s="17" t="s">
        <v>508</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51" x14ac:dyDescent="0.2">
      <c r="A140" s="24">
        <v>37172</v>
      </c>
      <c r="B140" s="31" t="s">
        <v>573</v>
      </c>
      <c r="C140" s="18" t="s">
        <v>96</v>
      </c>
      <c r="D140" s="18" t="s">
        <v>129</v>
      </c>
      <c r="E140" s="18" t="s">
        <v>130</v>
      </c>
      <c r="F140" s="18" t="s">
        <v>104</v>
      </c>
      <c r="G140" s="17" t="s">
        <v>509</v>
      </c>
      <c r="H140" s="18"/>
      <c r="I140" s="18" t="s">
        <v>84</v>
      </c>
      <c r="J140" s="18" t="s">
        <v>83</v>
      </c>
      <c r="K140" s="18" t="s">
        <v>84</v>
      </c>
      <c r="L140" s="18" t="s">
        <v>351</v>
      </c>
      <c r="M140" s="22"/>
      <c r="N140" s="22"/>
      <c r="O140" s="22"/>
      <c r="P140" s="22"/>
      <c r="Q140" s="22"/>
      <c r="R140" s="22"/>
      <c r="S140" s="22"/>
      <c r="T140" s="22"/>
      <c r="U140" s="22"/>
      <c r="V140" s="22"/>
      <c r="W140" s="22"/>
      <c r="X140" s="22"/>
      <c r="Y140" s="22"/>
    </row>
    <row r="141" spans="1:25" ht="51" x14ac:dyDescent="0.2">
      <c r="A141" s="24">
        <v>37172</v>
      </c>
      <c r="B141" s="31" t="s">
        <v>510</v>
      </c>
      <c r="C141" s="18" t="s">
        <v>77</v>
      </c>
      <c r="D141" s="18" t="s">
        <v>387</v>
      </c>
      <c r="E141" s="18" t="s">
        <v>79</v>
      </c>
      <c r="F141" s="18" t="s">
        <v>80</v>
      </c>
      <c r="G141" s="17" t="s">
        <v>511</v>
      </c>
      <c r="H141" s="18"/>
      <c r="I141" s="18" t="s">
        <v>83</v>
      </c>
      <c r="J141" s="18" t="s">
        <v>83</v>
      </c>
      <c r="K141" s="18" t="s">
        <v>84</v>
      </c>
      <c r="L141" s="18" t="s">
        <v>351</v>
      </c>
      <c r="M141" s="22"/>
      <c r="N141" s="22"/>
      <c r="O141" s="22"/>
      <c r="P141" s="22"/>
      <c r="Q141" s="22"/>
      <c r="R141" s="22"/>
      <c r="S141" s="22"/>
      <c r="T141" s="22"/>
      <c r="U141" s="22"/>
      <c r="V141" s="22"/>
      <c r="W141" s="22"/>
      <c r="X141" s="22"/>
      <c r="Y141" s="22"/>
    </row>
    <row r="142" spans="1:25" ht="38.25" x14ac:dyDescent="0.2">
      <c r="A142" s="24">
        <v>37169</v>
      </c>
      <c r="B142" s="31" t="s">
        <v>512</v>
      </c>
      <c r="C142" s="18" t="s">
        <v>444</v>
      </c>
      <c r="D142" s="18" t="s">
        <v>505</v>
      </c>
      <c r="E142" s="17" t="s">
        <v>513</v>
      </c>
      <c r="F142" s="18" t="s">
        <v>115</v>
      </c>
      <c r="G142" s="17" t="s">
        <v>514</v>
      </c>
      <c r="H142" s="18"/>
      <c r="I142" s="18"/>
      <c r="J142" s="18"/>
      <c r="K142" s="18"/>
      <c r="L142" s="18"/>
      <c r="M142" s="22"/>
      <c r="N142" s="22"/>
      <c r="O142" s="22"/>
      <c r="P142" s="22"/>
      <c r="Q142" s="22"/>
      <c r="R142" s="22"/>
      <c r="S142" s="22"/>
      <c r="T142" s="22"/>
      <c r="U142" s="22"/>
      <c r="V142" s="22"/>
      <c r="W142" s="22"/>
      <c r="X142" s="22"/>
      <c r="Y142" s="22"/>
    </row>
    <row r="143" spans="1:25" ht="42.75" customHeight="1" x14ac:dyDescent="0.2">
      <c r="A143" s="24">
        <v>37169</v>
      </c>
      <c r="B143" s="31" t="s">
        <v>515</v>
      </c>
      <c r="C143" s="18" t="s">
        <v>444</v>
      </c>
      <c r="D143" s="18" t="s">
        <v>97</v>
      </c>
      <c r="E143" s="18" t="s">
        <v>516</v>
      </c>
      <c r="F143" s="18" t="s">
        <v>115</v>
      </c>
      <c r="G143" s="17" t="s">
        <v>517</v>
      </c>
      <c r="H143" s="18"/>
      <c r="I143" s="18"/>
      <c r="J143" s="18"/>
      <c r="K143" s="18"/>
      <c r="L143" s="18"/>
      <c r="M143" s="22"/>
      <c r="N143" s="22"/>
      <c r="O143" s="22"/>
      <c r="P143" s="22"/>
      <c r="Q143" s="22"/>
      <c r="R143" s="22"/>
      <c r="S143" s="22"/>
      <c r="T143" s="22"/>
      <c r="U143" s="22"/>
      <c r="V143" s="22"/>
      <c r="W143" s="22"/>
      <c r="X143" s="22"/>
      <c r="Y143" s="22"/>
    </row>
    <row r="144" spans="1:25" ht="14.1" customHeight="1" x14ac:dyDescent="0.2">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
      <c r="A149" s="24"/>
      <c r="B149" s="18"/>
      <c r="C149" s="18"/>
      <c r="D149" s="18"/>
      <c r="E149" s="18"/>
      <c r="F149" s="18"/>
      <c r="G149" s="17"/>
      <c r="H149" s="18"/>
      <c r="I149" s="18"/>
      <c r="J149" s="18"/>
      <c r="K149" s="18"/>
      <c r="L149" s="18"/>
    </row>
    <row r="150" spans="1:25" ht="14.1" customHeight="1" x14ac:dyDescent="0.2">
      <c r="A150" s="24"/>
      <c r="B150" s="18"/>
      <c r="C150" s="18"/>
      <c r="D150" s="18"/>
      <c r="E150" s="18"/>
      <c r="F150" s="18"/>
      <c r="G150" s="17"/>
      <c r="H150" s="18"/>
      <c r="I150" s="18"/>
      <c r="J150" s="18"/>
      <c r="K150" s="18"/>
      <c r="L150" s="18"/>
    </row>
    <row r="151" spans="1:25" ht="14.1" customHeight="1" x14ac:dyDescent="0.2">
      <c r="A151" s="24"/>
      <c r="B151" s="18"/>
      <c r="C151" s="18"/>
      <c r="D151" s="18"/>
      <c r="E151" s="18"/>
      <c r="F151" s="18"/>
      <c r="G151" s="17"/>
      <c r="H151" s="17"/>
      <c r="I151" s="18"/>
      <c r="J151" s="18"/>
      <c r="K151" s="18"/>
      <c r="L151" s="18"/>
    </row>
    <row r="152" spans="1:25" ht="14.1" customHeight="1" x14ac:dyDescent="0.2">
      <c r="A152" s="24"/>
      <c r="B152" s="18"/>
      <c r="C152" s="18"/>
      <c r="D152" s="18"/>
      <c r="E152" s="18"/>
      <c r="F152" s="18"/>
      <c r="G152" s="17"/>
      <c r="H152" s="17"/>
      <c r="I152" s="18"/>
      <c r="J152" s="18"/>
      <c r="K152" s="18"/>
      <c r="L152" s="18"/>
    </row>
    <row r="153" spans="1:25" ht="14.1" customHeight="1" x14ac:dyDescent="0.2">
      <c r="A153" s="24"/>
      <c r="B153" s="18"/>
      <c r="C153" s="18"/>
      <c r="D153" s="18"/>
      <c r="E153" s="18"/>
      <c r="F153" s="18"/>
      <c r="G153" s="17"/>
      <c r="H153" s="17"/>
      <c r="I153" s="18"/>
      <c r="J153" s="18"/>
      <c r="K153" s="18"/>
      <c r="L153" s="18"/>
    </row>
    <row r="154" spans="1:25" ht="14.1" customHeight="1" x14ac:dyDescent="0.2">
      <c r="A154" s="24"/>
      <c r="B154" s="18"/>
      <c r="C154" s="18"/>
      <c r="D154" s="18"/>
      <c r="E154" s="18"/>
      <c r="F154" s="18"/>
      <c r="G154" s="25"/>
      <c r="H154" s="18"/>
      <c r="I154" s="18"/>
      <c r="J154" s="18"/>
      <c r="K154" s="18"/>
      <c r="L154" s="18"/>
    </row>
    <row r="155" spans="1:25" ht="14.1" customHeight="1" x14ac:dyDescent="0.2">
      <c r="A155" s="24"/>
      <c r="B155" s="18"/>
      <c r="C155" s="18"/>
      <c r="D155" s="18"/>
      <c r="E155" s="18"/>
      <c r="F155" s="18"/>
      <c r="G155" s="25"/>
      <c r="H155" s="25"/>
      <c r="I155" s="18"/>
      <c r="J155" s="18"/>
      <c r="K155" s="18"/>
      <c r="L155" s="18"/>
    </row>
    <row r="156" spans="1:25" ht="14.1" customHeight="1" x14ac:dyDescent="0.2">
      <c r="A156" s="24"/>
      <c r="B156" s="25"/>
      <c r="C156" s="18"/>
      <c r="D156" s="18"/>
      <c r="E156" s="18"/>
      <c r="F156" s="18"/>
      <c r="G156" s="25"/>
      <c r="H156" s="18"/>
      <c r="I156" s="18"/>
      <c r="J156" s="18"/>
      <c r="K156" s="18"/>
      <c r="L156" s="18"/>
    </row>
    <row r="157" spans="1:25" ht="14.1" customHeight="1" x14ac:dyDescent="0.2">
      <c r="A157" s="24"/>
      <c r="B157" s="18"/>
      <c r="C157" s="18"/>
      <c r="D157" s="18"/>
      <c r="E157" s="18"/>
      <c r="F157" s="18"/>
      <c r="G157" s="25"/>
      <c r="H157" s="25"/>
      <c r="I157" s="18"/>
      <c r="J157" s="18"/>
      <c r="K157" s="18"/>
      <c r="L157" s="18"/>
    </row>
    <row r="158" spans="1:25" ht="14.1" customHeight="1" x14ac:dyDescent="0.2">
      <c r="A158" s="24"/>
      <c r="B158" s="18"/>
      <c r="C158" s="18"/>
      <c r="D158" s="18"/>
      <c r="E158" s="18"/>
      <c r="F158" s="18"/>
      <c r="G158" s="25"/>
      <c r="H158" s="25"/>
      <c r="I158" s="18"/>
      <c r="J158" s="18"/>
      <c r="K158" s="18"/>
      <c r="L158" s="18"/>
    </row>
    <row r="159" spans="1:25" ht="14.1" customHeight="1" x14ac:dyDescent="0.2">
      <c r="A159" s="24"/>
      <c r="B159" s="18"/>
      <c r="C159" s="18"/>
      <c r="D159" s="18"/>
      <c r="E159" s="18"/>
      <c r="F159" s="18"/>
      <c r="G159" s="25"/>
      <c r="H159" s="25"/>
      <c r="I159" s="18"/>
      <c r="J159" s="18"/>
      <c r="K159" s="18"/>
      <c r="L159" s="18"/>
    </row>
    <row r="160" spans="1:25" ht="14.1" customHeight="1" x14ac:dyDescent="0.2">
      <c r="A160" s="24"/>
      <c r="B160" s="18"/>
      <c r="C160" s="18"/>
      <c r="D160" s="18"/>
      <c r="E160" s="18"/>
      <c r="F160" s="18"/>
      <c r="G160" s="25"/>
      <c r="H160" s="25"/>
      <c r="I160" s="18"/>
      <c r="J160" s="18"/>
      <c r="K160" s="18"/>
      <c r="L160" s="18"/>
    </row>
    <row r="161" spans="1:12" ht="14.1" customHeight="1" x14ac:dyDescent="0.2">
      <c r="A161" s="24"/>
      <c r="B161" s="18"/>
      <c r="C161" s="18"/>
      <c r="D161" s="18"/>
      <c r="E161" s="18"/>
      <c r="F161" s="18"/>
      <c r="G161" s="25"/>
      <c r="H161" s="25"/>
      <c r="I161" s="18"/>
      <c r="J161" s="18"/>
      <c r="K161" s="18"/>
      <c r="L161" s="18"/>
    </row>
    <row r="162" spans="1:12" ht="14.1" customHeight="1" x14ac:dyDescent="0.2">
      <c r="A162" s="24"/>
      <c r="B162" s="18"/>
      <c r="C162" s="18"/>
      <c r="D162" s="18"/>
      <c r="E162" s="18"/>
      <c r="F162" s="18"/>
      <c r="G162" s="25"/>
      <c r="H162" s="25"/>
      <c r="I162" s="18"/>
      <c r="J162" s="18"/>
      <c r="K162" s="18"/>
      <c r="L162" s="18"/>
    </row>
    <row r="163" spans="1:12" ht="14.1" customHeight="1" x14ac:dyDescent="0.2">
      <c r="A163" s="24"/>
      <c r="B163" s="18"/>
      <c r="C163" s="18"/>
      <c r="D163" s="18"/>
      <c r="E163" s="18"/>
      <c r="F163" s="18"/>
      <c r="G163" s="25"/>
      <c r="H163" s="25"/>
      <c r="I163" s="18"/>
      <c r="J163" s="18"/>
      <c r="K163" s="18"/>
      <c r="L163" s="18"/>
    </row>
    <row r="164" spans="1:12" ht="14.1" customHeight="1" x14ac:dyDescent="0.2">
      <c r="A164" s="24"/>
      <c r="B164" s="18"/>
      <c r="C164" s="18"/>
      <c r="D164" s="18"/>
      <c r="E164" s="18"/>
      <c r="F164" s="18"/>
      <c r="G164" s="25"/>
      <c r="H164" s="25"/>
      <c r="I164" s="18"/>
      <c r="J164" s="18"/>
      <c r="K164" s="18"/>
      <c r="L164" s="18"/>
    </row>
    <row r="165" spans="1:12" ht="14.1" customHeight="1" x14ac:dyDescent="0.2">
      <c r="A165" s="24"/>
      <c r="B165" s="18"/>
      <c r="C165" s="18"/>
      <c r="D165" s="18"/>
      <c r="E165" s="18"/>
      <c r="F165" s="18"/>
      <c r="G165" s="25"/>
      <c r="H165" s="25"/>
      <c r="I165" s="18"/>
      <c r="J165" s="18"/>
      <c r="K165" s="18"/>
      <c r="L165" s="18"/>
    </row>
    <row r="166" spans="1:12" ht="14.1" customHeight="1" x14ac:dyDescent="0.2">
      <c r="A166" s="24"/>
      <c r="B166" s="18"/>
      <c r="C166" s="18"/>
      <c r="D166" s="18"/>
      <c r="E166" s="18"/>
      <c r="F166" s="18"/>
      <c r="G166" s="25"/>
      <c r="H166" s="25"/>
      <c r="I166" s="18"/>
      <c r="J166" s="18"/>
      <c r="K166" s="18"/>
      <c r="L166" s="18"/>
    </row>
    <row r="167" spans="1:12" ht="14.1" customHeight="1" x14ac:dyDescent="0.2">
      <c r="A167" s="24"/>
      <c r="B167" s="18"/>
      <c r="C167" s="18"/>
      <c r="D167" s="18"/>
      <c r="E167" s="18"/>
      <c r="F167" s="18"/>
      <c r="G167" s="25"/>
      <c r="H167" s="25"/>
      <c r="I167" s="18"/>
      <c r="J167" s="18"/>
      <c r="K167" s="18"/>
      <c r="L167" s="18"/>
    </row>
    <row r="168" spans="1:12" ht="14.1" customHeight="1" x14ac:dyDescent="0.2">
      <c r="A168" s="26"/>
      <c r="B168" s="18"/>
      <c r="C168" s="18"/>
      <c r="D168" s="18"/>
      <c r="E168" s="18"/>
      <c r="F168" s="18"/>
      <c r="G168" s="25"/>
      <c r="H168" s="25"/>
      <c r="I168" s="18"/>
      <c r="J168" s="18"/>
      <c r="K168" s="18"/>
      <c r="L168" s="18"/>
    </row>
    <row r="169" spans="1:12" ht="14.1" customHeight="1" x14ac:dyDescent="0.2">
      <c r="A169" s="26"/>
      <c r="B169" s="18"/>
      <c r="C169" s="18"/>
      <c r="D169" s="18"/>
      <c r="E169" s="18"/>
      <c r="F169" s="18"/>
      <c r="G169" s="25"/>
      <c r="H169" s="25"/>
      <c r="I169" s="18"/>
      <c r="J169" s="18"/>
      <c r="K169" s="18"/>
      <c r="L169" s="18"/>
    </row>
    <row r="170" spans="1:12" ht="14.1" customHeight="1" x14ac:dyDescent="0.2">
      <c r="A170" s="26"/>
      <c r="B170" s="18"/>
      <c r="C170" s="18"/>
      <c r="D170" s="18"/>
      <c r="E170" s="18"/>
      <c r="F170" s="18"/>
      <c r="G170" s="25"/>
      <c r="H170" s="25"/>
      <c r="I170" s="18"/>
      <c r="J170" s="18"/>
      <c r="K170" s="18"/>
      <c r="L170" s="18"/>
    </row>
    <row r="171" spans="1:12" ht="14.1" customHeight="1" x14ac:dyDescent="0.2">
      <c r="A171" s="26"/>
      <c r="B171" s="18"/>
      <c r="C171" s="18"/>
      <c r="D171" s="18"/>
      <c r="E171" s="18"/>
      <c r="F171" s="18"/>
      <c r="G171" s="25"/>
      <c r="H171" s="25"/>
      <c r="I171" s="18"/>
      <c r="J171" s="18"/>
      <c r="K171" s="18"/>
      <c r="L171" s="18"/>
    </row>
    <row r="172" spans="1:12" ht="14.1" customHeight="1" x14ac:dyDescent="0.2">
      <c r="A172" s="26"/>
      <c r="B172" s="18"/>
      <c r="C172" s="18"/>
      <c r="D172" s="18"/>
      <c r="E172" s="18"/>
      <c r="F172" s="18"/>
      <c r="G172" s="25"/>
      <c r="H172" s="25"/>
      <c r="I172" s="18"/>
      <c r="J172" s="18"/>
      <c r="K172" s="18"/>
      <c r="L172" s="18"/>
    </row>
    <row r="173" spans="1:12" ht="14.1" customHeight="1" x14ac:dyDescent="0.2">
      <c r="A173" s="26"/>
      <c r="B173" s="25"/>
      <c r="C173" s="27"/>
      <c r="D173" s="25"/>
      <c r="E173" s="28"/>
      <c r="F173" s="27"/>
      <c r="G173" s="25"/>
      <c r="H173" s="25"/>
      <c r="I173" s="18"/>
      <c r="J173" s="18"/>
      <c r="K173" s="18"/>
      <c r="L173" s="18"/>
    </row>
    <row r="174" spans="1:12" ht="14.1" customHeight="1" x14ac:dyDescent="0.2">
      <c r="A174" s="26"/>
      <c r="B174" s="25"/>
      <c r="C174" s="27"/>
      <c r="D174" s="25"/>
      <c r="E174" s="28"/>
      <c r="F174" s="27"/>
      <c r="G174" s="18"/>
      <c r="H174" s="18"/>
      <c r="I174" s="18"/>
      <c r="J174" s="18"/>
      <c r="K174" s="18"/>
      <c r="L174" s="18"/>
    </row>
    <row r="175" spans="1:12" ht="14.1" customHeight="1" x14ac:dyDescent="0.2">
      <c r="A175" s="29"/>
      <c r="B175" s="25"/>
      <c r="C175" s="27"/>
      <c r="D175" s="25"/>
      <c r="E175" s="28"/>
      <c r="F175" s="27"/>
      <c r="G175" s="25"/>
      <c r="H175" s="28"/>
      <c r="I175" s="18"/>
      <c r="J175" s="18"/>
      <c r="K175" s="18"/>
      <c r="L175" s="18"/>
    </row>
    <row r="176" spans="1:12" ht="14.1" customHeight="1" x14ac:dyDescent="0.2">
      <c r="A176" s="29"/>
      <c r="B176" s="25"/>
      <c r="C176" s="27"/>
      <c r="D176" s="25"/>
      <c r="E176" s="28"/>
      <c r="F176" s="27"/>
      <c r="G176" s="25"/>
      <c r="H176" s="28"/>
      <c r="I176" s="18"/>
      <c r="J176" s="18"/>
      <c r="K176" s="18"/>
      <c r="L176" s="18"/>
    </row>
    <row r="177" spans="1:12" ht="14.1" customHeight="1" x14ac:dyDescent="0.2">
      <c r="A177" s="30"/>
      <c r="B177" s="25"/>
      <c r="C177" s="27"/>
      <c r="D177" s="25"/>
      <c r="E177" s="28"/>
      <c r="F177" s="27"/>
      <c r="G177" s="28"/>
      <c r="H177" s="28"/>
      <c r="I177" s="27"/>
      <c r="J177" s="27"/>
      <c r="K177" s="27"/>
      <c r="L177" s="27"/>
    </row>
    <row r="178" spans="1:12" ht="14.1" customHeight="1" x14ac:dyDescent="0.2">
      <c r="A178" s="30"/>
      <c r="B178" s="25"/>
      <c r="C178" s="27"/>
      <c r="D178" s="28"/>
      <c r="E178" s="28"/>
      <c r="F178" s="27"/>
      <c r="G178" s="28"/>
      <c r="H178" s="28"/>
      <c r="I178" s="27"/>
      <c r="J178" s="27"/>
      <c r="K178" s="27"/>
      <c r="L178" s="27"/>
    </row>
    <row r="179" spans="1:12" ht="14.1" customHeight="1" x14ac:dyDescent="0.2">
      <c r="A179" s="30"/>
      <c r="B179" s="25"/>
      <c r="C179" s="27"/>
      <c r="D179" s="25"/>
      <c r="E179" s="28"/>
      <c r="F179" s="27"/>
      <c r="G179" s="28"/>
      <c r="H179" s="28"/>
      <c r="I179" s="27"/>
      <c r="J179" s="27"/>
      <c r="K179" s="27"/>
      <c r="L179" s="27"/>
    </row>
    <row r="180" spans="1:12" ht="14.1" customHeight="1" x14ac:dyDescent="0.2">
      <c r="A180" s="30"/>
      <c r="B180" s="25"/>
      <c r="C180" s="27"/>
      <c r="D180" s="25"/>
      <c r="E180" s="28"/>
      <c r="F180" s="27"/>
      <c r="G180" s="28"/>
      <c r="H180" s="28"/>
      <c r="I180" s="27"/>
      <c r="J180" s="27"/>
      <c r="K180" s="27"/>
      <c r="L180" s="27"/>
    </row>
    <row r="181" spans="1:12" ht="14.1" customHeight="1" x14ac:dyDescent="0.2">
      <c r="A181" s="30"/>
      <c r="B181" s="25"/>
      <c r="C181" s="27"/>
      <c r="D181" s="25"/>
      <c r="E181" s="28"/>
      <c r="F181" s="27"/>
      <c r="G181" s="28"/>
      <c r="H181" s="28"/>
      <c r="I181" s="27"/>
      <c r="J181" s="27"/>
      <c r="K181" s="27"/>
      <c r="L181" s="27"/>
    </row>
    <row r="182" spans="1:12" ht="14.1" customHeight="1" x14ac:dyDescent="0.2">
      <c r="A182" s="30"/>
      <c r="B182" s="25"/>
      <c r="C182" s="18"/>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30"/>
      <c r="B184" s="25"/>
      <c r="C184" s="27"/>
      <c r="D184" s="25"/>
      <c r="E184" s="28"/>
      <c r="F184" s="27"/>
      <c r="G184" s="28"/>
      <c r="H184" s="28"/>
      <c r="I184" s="27"/>
      <c r="J184" s="27"/>
      <c r="K184" s="27"/>
      <c r="L184" s="27"/>
    </row>
    <row r="185" spans="1:12" x14ac:dyDescent="0.2">
      <c r="A185" s="29"/>
      <c r="B185" s="17"/>
      <c r="C185" s="31"/>
      <c r="D185" s="17"/>
      <c r="E185" s="32"/>
      <c r="F185" s="31"/>
      <c r="G185" s="17"/>
      <c r="H185" s="17"/>
      <c r="I185" s="31"/>
      <c r="J185" s="31"/>
      <c r="K185" s="31"/>
      <c r="L185" s="31"/>
    </row>
    <row r="186" spans="1:12" x14ac:dyDescent="0.2">
      <c r="A186" s="29"/>
      <c r="B186" s="17"/>
      <c r="C186" s="31"/>
      <c r="D186" s="17"/>
      <c r="E186" s="32"/>
      <c r="F186" s="31"/>
      <c r="G186" s="17"/>
      <c r="H186" s="17"/>
      <c r="I186" s="31"/>
      <c r="J186" s="31"/>
      <c r="K186" s="31"/>
      <c r="L186" s="31"/>
    </row>
    <row r="188" spans="1:12" x14ac:dyDescent="0.2">
      <c r="A188" s="1" t="s">
        <v>318</v>
      </c>
      <c r="B188" s="1" t="s">
        <v>319</v>
      </c>
      <c r="C188" s="4" t="s">
        <v>320</v>
      </c>
      <c r="D188" s="33" t="s">
        <v>321</v>
      </c>
      <c r="E188" s="33" t="s">
        <v>322</v>
      </c>
    </row>
    <row r="189" spans="1:12" x14ac:dyDescent="0.2">
      <c r="A189" s="34" t="s">
        <v>323</v>
      </c>
      <c r="B189" s="35">
        <f t="shared" ref="B189:B197" si="3">C189/$C$198</f>
        <v>0</v>
      </c>
      <c r="C189" s="5"/>
      <c r="D189" s="4">
        <f>33+1+1+1+1+1+8+1+1+1+2+1+2+1+1+1+2+3+8+2+1</f>
        <v>73</v>
      </c>
      <c r="E189" s="36"/>
    </row>
    <row r="190" spans="1:12" x14ac:dyDescent="0.2">
      <c r="A190" s="34" t="s">
        <v>96</v>
      </c>
      <c r="B190" s="35">
        <f t="shared" si="3"/>
        <v>0.1111111111111111</v>
      </c>
      <c r="C190" s="5">
        <f>'summary 1008'!I25</f>
        <v>2</v>
      </c>
      <c r="D190" s="4">
        <f>540+17+1+1+6+10+1+2+12+2+1+1+1+3+4+3+1+1+1+8+2+1+1+6+1+1+2+1+2+1+4+1+1+1+12+4+57+16+1+1+5</f>
        <v>737</v>
      </c>
      <c r="E190" s="36"/>
    </row>
    <row r="191" spans="1:12" x14ac:dyDescent="0.2">
      <c r="A191" s="34" t="s">
        <v>77</v>
      </c>
      <c r="B191" s="35">
        <f t="shared" si="3"/>
        <v>0.33333333333333331</v>
      </c>
      <c r="C191" s="5">
        <f>'summary 1008'!I26</f>
        <v>6</v>
      </c>
      <c r="D191" s="4">
        <f>13+1+1+1+16+10+5</f>
        <v>47</v>
      </c>
      <c r="E191" s="36">
        <f>(C191/D191)*100</f>
        <v>12.76595744680851</v>
      </c>
    </row>
    <row r="192" spans="1:12" x14ac:dyDescent="0.2">
      <c r="A192" s="34" t="s">
        <v>324</v>
      </c>
      <c r="B192" s="35">
        <f t="shared" si="3"/>
        <v>5.5555555555555552E-2</v>
      </c>
      <c r="C192" s="5">
        <f>'summary 1008'!I27</f>
        <v>1</v>
      </c>
      <c r="D192" s="4">
        <f>36+1+1+2+1+2</f>
        <v>43</v>
      </c>
      <c r="E192" s="36">
        <f>(C192/D192)*100</f>
        <v>2.3255813953488373</v>
      </c>
    </row>
    <row r="193" spans="1:5" x14ac:dyDescent="0.2">
      <c r="A193" s="34" t="s">
        <v>325</v>
      </c>
      <c r="B193" s="35">
        <f t="shared" si="3"/>
        <v>5.5555555555555552E-2</v>
      </c>
      <c r="C193" s="5">
        <f>'summary 1008'!I28</f>
        <v>1</v>
      </c>
      <c r="D193" s="4">
        <f>288+2+13+2+5+56+59+14+2+3+3+1+4+14+1+2</f>
        <v>469</v>
      </c>
      <c r="E193" s="36">
        <f>(C193/D193)*100</f>
        <v>0.21321961620469082</v>
      </c>
    </row>
    <row r="194" spans="1:5" x14ac:dyDescent="0.2">
      <c r="A194" s="34" t="s">
        <v>326</v>
      </c>
      <c r="B194" s="35">
        <f t="shared" si="3"/>
        <v>0</v>
      </c>
      <c r="C194" s="5"/>
      <c r="D194" s="4">
        <f>132+2+1+2+7+3+4+2+7+1+3+4+5+7+5</f>
        <v>185</v>
      </c>
      <c r="E194" s="36"/>
    </row>
    <row r="195" spans="1:5" x14ac:dyDescent="0.2">
      <c r="A195" s="34" t="s">
        <v>140</v>
      </c>
      <c r="B195" s="35">
        <f t="shared" si="3"/>
        <v>5.5555555555555552E-2</v>
      </c>
      <c r="C195" s="5">
        <f>'summary 1008'!I30</f>
        <v>1</v>
      </c>
      <c r="D195" s="4">
        <v>9</v>
      </c>
      <c r="E195" s="36">
        <f>(C195/D195)*100</f>
        <v>11.111111111111111</v>
      </c>
    </row>
    <row r="196" spans="1:5" x14ac:dyDescent="0.2">
      <c r="A196" s="34" t="s">
        <v>288</v>
      </c>
      <c r="B196" s="35">
        <f t="shared" si="3"/>
        <v>5.5555555555555552E-2</v>
      </c>
      <c r="C196" s="5">
        <f>'summary 1008'!I31</f>
        <v>1</v>
      </c>
      <c r="D196" s="4">
        <f>10+5+2</f>
        <v>17</v>
      </c>
      <c r="E196" s="36">
        <f>(C196/D196)*100</f>
        <v>5.8823529411764701</v>
      </c>
    </row>
    <row r="197" spans="1:5" x14ac:dyDescent="0.2">
      <c r="A197" s="37" t="s">
        <v>327</v>
      </c>
      <c r="B197" s="35">
        <f t="shared" si="3"/>
        <v>0.33333333333333331</v>
      </c>
      <c r="C197" s="5">
        <f>'summary 1008'!I32</f>
        <v>6</v>
      </c>
    </row>
    <row r="198" spans="1:5" x14ac:dyDescent="0.2">
      <c r="A198" s="37" t="s">
        <v>328</v>
      </c>
      <c r="B198" s="38">
        <f>SUM(B189:B197)</f>
        <v>1</v>
      </c>
      <c r="C198" s="4">
        <f>SUM(C189:C197)</f>
        <v>18</v>
      </c>
      <c r="D198" s="4">
        <f>SUM(D189:D197)</f>
        <v>1580</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f>1+1</f>
        <v>2</v>
      </c>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1+1+1+1+1+1</f>
        <v>6</v>
      </c>
    </row>
    <row r="13" spans="1:11" x14ac:dyDescent="0.2">
      <c r="A13" s="6" t="s">
        <v>80</v>
      </c>
      <c r="B13" s="7"/>
      <c r="C13" s="7" t="s">
        <v>334</v>
      </c>
      <c r="D13" s="7"/>
      <c r="E13" s="7"/>
      <c r="F13" s="7"/>
      <c r="G13" s="7"/>
      <c r="H13" s="7"/>
      <c r="I13" s="7"/>
      <c r="J13" s="7"/>
      <c r="K13" s="7">
        <f>1+1+1+1</f>
        <v>4</v>
      </c>
    </row>
    <row r="14" spans="1:11" x14ac:dyDescent="0.2">
      <c r="A14" s="6" t="s">
        <v>255</v>
      </c>
      <c r="B14" s="7"/>
      <c r="C14" s="7" t="s">
        <v>52</v>
      </c>
      <c r="D14" s="7"/>
      <c r="E14" s="7"/>
      <c r="F14" s="7"/>
      <c r="G14" s="7"/>
      <c r="H14" s="7"/>
      <c r="I14" s="7"/>
      <c r="J14" s="7"/>
      <c r="K14" s="7">
        <f>2</f>
        <v>2</v>
      </c>
    </row>
    <row r="15" spans="1:11" x14ac:dyDescent="0.2">
      <c r="A15" s="6" t="s">
        <v>90</v>
      </c>
      <c r="B15" s="7"/>
      <c r="C15" s="7" t="s">
        <v>53</v>
      </c>
      <c r="D15" s="7"/>
      <c r="E15" s="7"/>
      <c r="F15" s="7"/>
      <c r="G15" s="7"/>
      <c r="H15" s="7"/>
      <c r="I15" s="7"/>
      <c r="J15" s="7"/>
      <c r="K15" s="7"/>
    </row>
    <row r="16" spans="1:11" x14ac:dyDescent="0.2">
      <c r="A16" s="6" t="s">
        <v>335</v>
      </c>
      <c r="B16" s="7"/>
      <c r="C16" s="7" t="s">
        <v>54</v>
      </c>
      <c r="D16" s="7"/>
      <c r="E16" s="7"/>
      <c r="F16" s="7"/>
      <c r="G16" s="7"/>
      <c r="H16" s="7"/>
      <c r="I16" s="7"/>
      <c r="J16" s="7"/>
      <c r="K16" s="7">
        <f>1</f>
        <v>1</v>
      </c>
    </row>
    <row r="17" spans="1:11" x14ac:dyDescent="0.2">
      <c r="A17" s="6" t="s">
        <v>109</v>
      </c>
      <c r="B17" s="7"/>
      <c r="C17" s="7" t="s">
        <v>55</v>
      </c>
      <c r="D17" s="7"/>
      <c r="E17" s="7"/>
      <c r="F17" s="7"/>
      <c r="G17" s="7"/>
      <c r="H17" s="7"/>
      <c r="I17" s="7"/>
      <c r="J17" s="7"/>
      <c r="K17" s="7"/>
    </row>
    <row r="18" spans="1:11" x14ac:dyDescent="0.2">
      <c r="A18" s="6" t="s">
        <v>115</v>
      </c>
      <c r="B18" s="7"/>
      <c r="C18" s="7" t="s">
        <v>56</v>
      </c>
      <c r="D18" s="7"/>
      <c r="E18" s="7"/>
      <c r="F18" s="7"/>
      <c r="G18" s="7"/>
      <c r="H18" s="7"/>
      <c r="I18" s="7"/>
      <c r="J18" s="7"/>
      <c r="K18" s="47">
        <f>1+1+1</f>
        <v>3</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c r="J24" s="31"/>
      <c r="K24" s="31"/>
    </row>
    <row r="25" spans="1:11" ht="25.5" x14ac:dyDescent="0.2">
      <c r="A25" s="29" t="s">
        <v>96</v>
      </c>
      <c r="B25" s="17"/>
      <c r="C25" s="17"/>
      <c r="D25" s="32"/>
      <c r="E25" s="31"/>
      <c r="F25" s="32"/>
      <c r="G25" s="32"/>
      <c r="H25" s="31"/>
      <c r="I25" s="6">
        <f>1+1</f>
        <v>2</v>
      </c>
      <c r="J25" s="31"/>
      <c r="K25" s="49" t="s">
        <v>523</v>
      </c>
    </row>
    <row r="26" spans="1:11" ht="25.5" x14ac:dyDescent="0.2">
      <c r="A26" s="29" t="s">
        <v>77</v>
      </c>
      <c r="B26" s="17"/>
      <c r="C26" s="17"/>
      <c r="D26" s="32"/>
      <c r="E26" s="31"/>
      <c r="F26" s="32"/>
      <c r="G26" s="32"/>
      <c r="H26" s="31"/>
      <c r="I26" s="6">
        <f>1+1+1+1+1+1</f>
        <v>6</v>
      </c>
      <c r="J26" s="31"/>
      <c r="K26" s="32" t="s">
        <v>524</v>
      </c>
    </row>
    <row r="27" spans="1:11" ht="25.5" x14ac:dyDescent="0.2">
      <c r="A27" s="29" t="s">
        <v>324</v>
      </c>
      <c r="B27" s="17"/>
      <c r="C27" s="17"/>
      <c r="D27" s="32"/>
      <c r="E27" s="31"/>
      <c r="F27" s="32"/>
      <c r="G27" s="32"/>
      <c r="H27" s="31"/>
      <c r="I27" s="6">
        <f>1</f>
        <v>1</v>
      </c>
      <c r="J27" s="31"/>
      <c r="K27" s="31" t="s">
        <v>529</v>
      </c>
    </row>
    <row r="28" spans="1:11" x14ac:dyDescent="0.2">
      <c r="A28" s="29" t="s">
        <v>325</v>
      </c>
      <c r="B28" s="17"/>
      <c r="C28" s="17"/>
      <c r="D28" s="32"/>
      <c r="E28" s="31"/>
      <c r="F28" s="32"/>
      <c r="G28" s="32"/>
      <c r="H28" s="31"/>
      <c r="I28" s="6">
        <f>1</f>
        <v>1</v>
      </c>
      <c r="J28" s="31"/>
      <c r="K28" s="31" t="s">
        <v>528</v>
      </c>
    </row>
    <row r="29" spans="1:11" x14ac:dyDescent="0.2">
      <c r="A29" s="29" t="s">
        <v>326</v>
      </c>
      <c r="B29" s="17"/>
      <c r="C29" s="17"/>
      <c r="D29" s="32"/>
      <c r="E29" s="31"/>
      <c r="F29" s="32"/>
      <c r="G29" s="32"/>
      <c r="H29" s="31"/>
      <c r="I29" s="6"/>
      <c r="J29" s="31"/>
      <c r="K29" s="32"/>
    </row>
    <row r="30" spans="1:11" x14ac:dyDescent="0.2">
      <c r="A30" s="29" t="s">
        <v>140</v>
      </c>
      <c r="B30" s="17"/>
      <c r="C30" s="17"/>
      <c r="D30" s="32"/>
      <c r="E30" s="31"/>
      <c r="F30" s="32"/>
      <c r="G30" s="32"/>
      <c r="H30" s="31"/>
      <c r="I30" s="6">
        <f>1</f>
        <v>1</v>
      </c>
      <c r="J30" s="31"/>
      <c r="K30" s="31" t="s">
        <v>527</v>
      </c>
    </row>
    <row r="31" spans="1:11" ht="15.75" customHeight="1" x14ac:dyDescent="0.2">
      <c r="A31" s="29" t="s">
        <v>288</v>
      </c>
      <c r="B31" s="17"/>
      <c r="C31" s="17"/>
      <c r="D31" s="32"/>
      <c r="E31" s="31"/>
      <c r="F31" s="32"/>
      <c r="G31" s="32"/>
      <c r="H31" s="31"/>
      <c r="I31" s="6">
        <f>1</f>
        <v>1</v>
      </c>
      <c r="J31" s="31"/>
      <c r="K31" s="31" t="s">
        <v>526</v>
      </c>
    </row>
    <row r="32" spans="1:11" ht="13.5" thickBot="1" x14ac:dyDescent="0.25">
      <c r="A32" s="50" t="s">
        <v>339</v>
      </c>
      <c r="I32" s="5">
        <f>1+1+1+1+1+1</f>
        <v>6</v>
      </c>
      <c r="K32" s="51" t="s">
        <v>525</v>
      </c>
    </row>
    <row r="33" spans="1:11" ht="13.5" thickTop="1" x14ac:dyDescent="0.2">
      <c r="A33" s="52" t="s">
        <v>330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68" zoomScaleNormal="100" workbookViewId="0">
      <selection activeCell="G129" sqref="G129"/>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row>
    <row r="2" spans="1:33" x14ac:dyDescent="0.2">
      <c r="A2" s="2" t="s">
        <v>48</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49</v>
      </c>
      <c r="B3" s="5"/>
      <c r="K3" s="5"/>
      <c r="L3" s="5"/>
      <c r="M3" s="5"/>
      <c r="N3" s="6">
        <v>1</v>
      </c>
      <c r="P3" s="4">
        <v>1</v>
      </c>
      <c r="R3" s="4">
        <f>'[7]summary 0625'!K11</f>
        <v>2</v>
      </c>
      <c r="T3" s="4">
        <f>'[7]summary 0709'!K10</f>
        <v>1</v>
      </c>
      <c r="AE3" s="4">
        <f>'summary 0924'!K11</f>
        <v>1</v>
      </c>
    </row>
    <row r="4" spans="1:33"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323</v>
      </c>
      <c r="Y15" s="4">
        <f>[8]Aug!$U$24+[8]Aug!$U$9</f>
        <v>3</v>
      </c>
      <c r="Z15" s="4">
        <f>[8]Aug!$AB$27</f>
        <v>1</v>
      </c>
      <c r="AB15" s="4">
        <f>3</f>
        <v>3</v>
      </c>
      <c r="AC15" s="4">
        <f>2</f>
        <v>2</v>
      </c>
      <c r="AD15" s="4">
        <v>3</v>
      </c>
      <c r="AE15" s="4">
        <f>7+1</f>
        <v>8</v>
      </c>
      <c r="AF15" s="4">
        <f>2</f>
        <v>2</v>
      </c>
      <c r="AG15" s="4" t="s">
        <v>323</v>
      </c>
    </row>
    <row r="16" spans="1:33" x14ac:dyDescent="0.2">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96</v>
      </c>
    </row>
    <row r="17" spans="1:33" x14ac:dyDescent="0.2">
      <c r="A17" s="4" t="s">
        <v>288</v>
      </c>
      <c r="AG17" s="4" t="s">
        <v>288</v>
      </c>
    </row>
    <row r="18" spans="1:33" x14ac:dyDescent="0.2">
      <c r="A18" s="4" t="s">
        <v>77</v>
      </c>
      <c r="AG18" s="4" t="s">
        <v>77</v>
      </c>
    </row>
    <row r="19" spans="1:33" x14ac:dyDescent="0.2">
      <c r="A19" s="4" t="s">
        <v>140</v>
      </c>
      <c r="AG19" s="4" t="s">
        <v>140</v>
      </c>
    </row>
    <row r="20" spans="1:33" x14ac:dyDescent="0.2">
      <c r="A20" s="4" t="s">
        <v>405</v>
      </c>
      <c r="X20" s="4">
        <f>[8]Aug!$N$21+[8]Aug!$N$15</f>
        <v>6</v>
      </c>
      <c r="Y20" s="4">
        <f>[8]Aug!$U$26+[8]Aug!$U$21</f>
        <v>7</v>
      </c>
      <c r="Z20" s="4">
        <f>[8]Aug!$AB$26+[8]Aug!$AB$21</f>
        <v>3</v>
      </c>
      <c r="AA20" s="4">
        <f>[8]Aug!$AI$26+[8]Aug!$AI$21</f>
        <v>11</v>
      </c>
      <c r="AB20" s="4">
        <f>1</f>
        <v>1</v>
      </c>
      <c r="AC20" s="4">
        <f>14+3</f>
        <v>17</v>
      </c>
      <c r="AD20" s="4">
        <v>6</v>
      </c>
      <c r="AE20" s="4">
        <v>5</v>
      </c>
      <c r="AF20" s="4">
        <f>1+1+7</f>
        <v>9</v>
      </c>
      <c r="AG20" s="4" t="s">
        <v>405</v>
      </c>
    </row>
    <row r="22" spans="1:33" x14ac:dyDescent="0.2">
      <c r="A22" s="4" t="s">
        <v>402</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406</v>
      </c>
    </row>
    <row r="24" spans="1:33" x14ac:dyDescent="0.2">
      <c r="A24" s="4" t="s">
        <v>403</v>
      </c>
      <c r="AG24" s="4" t="s">
        <v>403</v>
      </c>
    </row>
    <row r="111" spans="1:12" x14ac:dyDescent="0.2">
      <c r="A111" s="10" t="s">
        <v>400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59</v>
      </c>
      <c r="B113" s="11"/>
      <c r="C113" s="11"/>
      <c r="D113" s="11"/>
      <c r="E113" s="11"/>
      <c r="F113" s="12"/>
      <c r="G113" s="11"/>
      <c r="H113" s="11"/>
      <c r="I113" s="12"/>
      <c r="J113" s="12"/>
      <c r="K113" s="12"/>
      <c r="L113" s="11"/>
    </row>
    <row r="114" spans="1:12" x14ac:dyDescent="0.2">
      <c r="A114" s="11" t="s">
        <v>340</v>
      </c>
      <c r="B114" s="11"/>
      <c r="C114" s="11"/>
      <c r="D114" s="11"/>
      <c r="E114" s="11"/>
      <c r="F114" s="12"/>
      <c r="G114" s="11"/>
      <c r="H114" s="11"/>
      <c r="I114" s="12"/>
      <c r="J114" s="12"/>
      <c r="K114" s="12"/>
      <c r="L114" s="11"/>
    </row>
    <row r="115" spans="1:12" x14ac:dyDescent="0.2">
      <c r="A115" s="11" t="s">
        <v>341</v>
      </c>
      <c r="B115" s="11"/>
      <c r="C115" s="11"/>
      <c r="D115" s="11"/>
      <c r="E115" s="11"/>
      <c r="F115" s="12"/>
      <c r="G115" s="11"/>
      <c r="H115" s="11"/>
      <c r="I115" s="12"/>
      <c r="J115" s="12"/>
      <c r="K115" s="12"/>
      <c r="L115" s="11"/>
    </row>
    <row r="116" spans="1:12" x14ac:dyDescent="0.2">
      <c r="A116" s="11" t="s">
        <v>342</v>
      </c>
      <c r="B116" s="11"/>
      <c r="C116" s="11"/>
      <c r="D116" s="11"/>
      <c r="E116" s="11"/>
      <c r="F116" s="12"/>
      <c r="G116" s="11"/>
      <c r="H116" s="11"/>
      <c r="I116" s="12"/>
      <c r="J116" s="12"/>
      <c r="K116" s="12"/>
      <c r="L116" s="11"/>
    </row>
    <row r="117" spans="1:12" x14ac:dyDescent="0.2">
      <c r="A117" s="11" t="s">
        <v>343</v>
      </c>
      <c r="B117" s="11"/>
      <c r="C117" s="11"/>
      <c r="D117" s="11"/>
      <c r="E117" s="11"/>
      <c r="F117" s="12"/>
      <c r="G117" s="11"/>
      <c r="H117" s="11"/>
      <c r="I117" s="12"/>
      <c r="J117" s="12"/>
      <c r="K117" s="12"/>
      <c r="L117" s="11"/>
    </row>
    <row r="118" spans="1:12" x14ac:dyDescent="0.2">
      <c r="A118" s="11" t="s">
        <v>344</v>
      </c>
      <c r="B118" s="11"/>
      <c r="C118" s="11"/>
      <c r="D118" s="11"/>
      <c r="E118" s="11"/>
      <c r="F118" s="12"/>
      <c r="G118" s="11"/>
      <c r="H118" s="11"/>
      <c r="I118" s="12"/>
      <c r="J118" s="12"/>
      <c r="K118" s="12"/>
      <c r="L118" s="11"/>
    </row>
    <row r="119" spans="1:12" x14ac:dyDescent="0.2">
      <c r="A119" s="11" t="s">
        <v>345</v>
      </c>
      <c r="B119" s="11"/>
      <c r="C119" s="11"/>
      <c r="D119" s="11"/>
      <c r="E119" s="11"/>
      <c r="F119" s="12"/>
      <c r="G119" s="11"/>
      <c r="H119" s="11"/>
      <c r="I119" s="12"/>
      <c r="J119" s="12"/>
      <c r="K119" s="12"/>
      <c r="L119" s="11"/>
    </row>
    <row r="120" spans="1:12" x14ac:dyDescent="0.2">
      <c r="A120" s="11" t="s">
        <v>346</v>
      </c>
      <c r="B120" s="11"/>
      <c r="C120" s="11"/>
      <c r="D120" s="11"/>
      <c r="E120" s="11"/>
      <c r="F120" s="12"/>
      <c r="G120" s="11"/>
      <c r="H120" s="11"/>
      <c r="I120" s="12"/>
      <c r="J120" s="12"/>
      <c r="K120" s="12"/>
      <c r="L120" s="11"/>
    </row>
    <row r="121" spans="1:12" x14ac:dyDescent="0.2">
      <c r="A121" s="11" t="s">
        <v>347</v>
      </c>
      <c r="B121" s="11"/>
      <c r="C121" s="11"/>
      <c r="D121" s="11"/>
      <c r="E121" s="11"/>
      <c r="F121" s="12"/>
      <c r="G121" s="11"/>
      <c r="H121" s="11"/>
      <c r="I121" s="12"/>
      <c r="J121" s="12"/>
      <c r="K121" s="12"/>
      <c r="L121" s="11"/>
    </row>
    <row r="122" spans="1:12" x14ac:dyDescent="0.2">
      <c r="A122" s="11" t="s">
        <v>348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60</v>
      </c>
      <c r="F124" s="14"/>
      <c r="G124" s="14"/>
      <c r="H124" s="14"/>
      <c r="I124" s="14" t="s">
        <v>61</v>
      </c>
      <c r="J124" s="14" t="s">
        <v>62</v>
      </c>
      <c r="K124" s="14" t="s">
        <v>63</v>
      </c>
      <c r="L124" s="14" t="s">
        <v>64</v>
      </c>
    </row>
    <row r="125" spans="1:12" x14ac:dyDescent="0.2">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
      <c r="A126" s="14"/>
      <c r="B126" s="14"/>
      <c r="C126" s="14"/>
      <c r="D126" s="14"/>
      <c r="E126" s="14"/>
      <c r="F126" s="14"/>
      <c r="G126" s="14"/>
      <c r="H126" s="14"/>
      <c r="I126" s="14"/>
      <c r="J126" s="14"/>
      <c r="K126" s="14"/>
      <c r="L126" s="14"/>
    </row>
    <row r="127" spans="1:12" ht="38.25" x14ac:dyDescent="0.2">
      <c r="A127" s="24">
        <v>37169</v>
      </c>
      <c r="B127" s="31" t="s">
        <v>571</v>
      </c>
      <c r="C127" s="18" t="s">
        <v>87</v>
      </c>
      <c r="D127" s="18" t="s">
        <v>464</v>
      </c>
      <c r="E127" s="18" t="s">
        <v>148</v>
      </c>
      <c r="F127" s="18" t="s">
        <v>104</v>
      </c>
      <c r="G127" s="17" t="s">
        <v>572</v>
      </c>
      <c r="H127" s="18"/>
      <c r="I127" s="18" t="s">
        <v>83</v>
      </c>
      <c r="J127" s="18" t="s">
        <v>83</v>
      </c>
      <c r="K127" s="18" t="s">
        <v>83</v>
      </c>
      <c r="L127" s="18" t="s">
        <v>351</v>
      </c>
    </row>
    <row r="128" spans="1:12" ht="51" x14ac:dyDescent="0.2">
      <c r="A128" s="24">
        <v>37169</v>
      </c>
      <c r="B128" s="31" t="s">
        <v>573</v>
      </c>
      <c r="C128" s="18" t="s">
        <v>96</v>
      </c>
      <c r="D128" s="18" t="s">
        <v>129</v>
      </c>
      <c r="E128" s="18" t="s">
        <v>130</v>
      </c>
      <c r="F128" s="18" t="s">
        <v>104</v>
      </c>
      <c r="G128" s="17" t="s">
        <v>20</v>
      </c>
      <c r="H128" s="18"/>
      <c r="I128" s="18" t="s">
        <v>84</v>
      </c>
      <c r="J128" s="18" t="s">
        <v>83</v>
      </c>
      <c r="K128" s="18" t="s">
        <v>83</v>
      </c>
      <c r="L128" s="18" t="s">
        <v>351</v>
      </c>
    </row>
    <row r="129" spans="1:25" ht="25.5" x14ac:dyDescent="0.2">
      <c r="A129" s="24">
        <v>37169</v>
      </c>
      <c r="B129" s="31" t="s">
        <v>554</v>
      </c>
      <c r="C129" s="18" t="s">
        <v>77</v>
      </c>
      <c r="D129" s="18" t="s">
        <v>207</v>
      </c>
      <c r="E129" s="18" t="s">
        <v>374</v>
      </c>
      <c r="F129" s="18" t="s">
        <v>115</v>
      </c>
      <c r="G129" s="17" t="s">
        <v>574</v>
      </c>
      <c r="H129" s="18"/>
      <c r="I129" s="18" t="s">
        <v>84</v>
      </c>
      <c r="J129" s="18" t="s">
        <v>83</v>
      </c>
      <c r="K129" s="18" t="s">
        <v>84</v>
      </c>
      <c r="L129" s="18" t="s">
        <v>351</v>
      </c>
    </row>
    <row r="130" spans="1:25" ht="23.25" customHeight="1" x14ac:dyDescent="0.2">
      <c r="A130" s="24">
        <v>37169</v>
      </c>
      <c r="B130" s="31" t="s">
        <v>575</v>
      </c>
      <c r="C130" s="18" t="s">
        <v>77</v>
      </c>
      <c r="D130" s="18" t="s">
        <v>78</v>
      </c>
      <c r="E130" s="18" t="s">
        <v>79</v>
      </c>
      <c r="F130" s="18" t="s">
        <v>80</v>
      </c>
      <c r="G130" s="17" t="s">
        <v>576</v>
      </c>
      <c r="H130" s="18"/>
      <c r="I130" s="18" t="s">
        <v>83</v>
      </c>
      <c r="J130" s="18" t="s">
        <v>83</v>
      </c>
      <c r="K130" s="18" t="s">
        <v>84</v>
      </c>
      <c r="L130" s="18" t="s">
        <v>351</v>
      </c>
    </row>
    <row r="131" spans="1:25" ht="24.75" customHeight="1" x14ac:dyDescent="0.2">
      <c r="A131" s="24">
        <v>37169</v>
      </c>
      <c r="B131" s="31" t="s">
        <v>577</v>
      </c>
      <c r="C131" s="18" t="s">
        <v>77</v>
      </c>
      <c r="D131" s="18" t="s">
        <v>313</v>
      </c>
      <c r="E131" s="18" t="s">
        <v>79</v>
      </c>
      <c r="F131" s="18" t="s">
        <v>90</v>
      </c>
      <c r="G131" s="17" t="s">
        <v>578</v>
      </c>
      <c r="H131" s="18"/>
      <c r="I131" s="18" t="s">
        <v>84</v>
      </c>
      <c r="J131" s="18" t="s">
        <v>83</v>
      </c>
      <c r="K131" s="18" t="s">
        <v>83</v>
      </c>
      <c r="L131" s="18" t="s">
        <v>351</v>
      </c>
    </row>
    <row r="132" spans="1:25" ht="51" x14ac:dyDescent="0.2">
      <c r="A132" s="24">
        <v>37168</v>
      </c>
      <c r="B132" s="31" t="s">
        <v>579</v>
      </c>
      <c r="C132" s="18" t="s">
        <v>87</v>
      </c>
      <c r="D132" s="18" t="s">
        <v>464</v>
      </c>
      <c r="E132" s="18" t="s">
        <v>148</v>
      </c>
      <c r="F132" s="18" t="s">
        <v>104</v>
      </c>
      <c r="G132" s="17" t="s">
        <v>580</v>
      </c>
      <c r="H132" s="18"/>
      <c r="I132" s="18" t="s">
        <v>84</v>
      </c>
      <c r="J132" s="18" t="s">
        <v>84</v>
      </c>
      <c r="K132" s="18" t="s">
        <v>84</v>
      </c>
      <c r="L132" s="18" t="s">
        <v>351</v>
      </c>
      <c r="M132" s="22"/>
      <c r="N132" s="22"/>
      <c r="O132" s="22"/>
      <c r="P132" s="22"/>
      <c r="Q132" s="22"/>
      <c r="R132" s="22"/>
      <c r="S132" s="22"/>
      <c r="T132" s="22"/>
      <c r="U132" s="22"/>
      <c r="V132" s="22"/>
      <c r="W132" s="22"/>
      <c r="X132" s="22"/>
      <c r="Y132" s="22"/>
    </row>
    <row r="133" spans="1:25" ht="38.25" x14ac:dyDescent="0.2">
      <c r="A133" s="24">
        <v>37168</v>
      </c>
      <c r="B133" s="31" t="s">
        <v>78</v>
      </c>
      <c r="C133" s="18" t="s">
        <v>77</v>
      </c>
      <c r="D133" s="18" t="s">
        <v>78</v>
      </c>
      <c r="E133" s="18" t="s">
        <v>79</v>
      </c>
      <c r="F133" s="18" t="s">
        <v>80</v>
      </c>
      <c r="G133" s="17" t="s">
        <v>581</v>
      </c>
      <c r="H133" s="18"/>
      <c r="I133" s="18" t="s">
        <v>83</v>
      </c>
      <c r="J133" s="18" t="s">
        <v>83</v>
      </c>
      <c r="K133" s="18" t="s">
        <v>84</v>
      </c>
      <c r="L133" s="18" t="s">
        <v>351</v>
      </c>
      <c r="M133" s="22"/>
      <c r="N133" s="22"/>
      <c r="O133" s="22"/>
      <c r="P133" s="22"/>
      <c r="Q133" s="22"/>
      <c r="R133" s="22"/>
      <c r="S133" s="22"/>
      <c r="T133" s="22"/>
      <c r="U133" s="22"/>
      <c r="V133" s="22"/>
      <c r="W133" s="22"/>
      <c r="X133" s="22"/>
      <c r="Y133" s="22"/>
    </row>
    <row r="134" spans="1:25" ht="25.5" x14ac:dyDescent="0.2">
      <c r="A134" s="24">
        <v>37167</v>
      </c>
      <c r="B134" s="31" t="s">
        <v>582</v>
      </c>
      <c r="C134" s="18" t="s">
        <v>96</v>
      </c>
      <c r="D134" s="18" t="s">
        <v>396</v>
      </c>
      <c r="E134" s="18" t="s">
        <v>98</v>
      </c>
      <c r="F134" s="18" t="s">
        <v>270</v>
      </c>
      <c r="G134" s="17" t="s">
        <v>583</v>
      </c>
      <c r="H134" s="18"/>
      <c r="I134" s="18" t="s">
        <v>83</v>
      </c>
      <c r="J134" s="18" t="s">
        <v>83</v>
      </c>
      <c r="K134" s="18" t="s">
        <v>83</v>
      </c>
      <c r="L134" s="18" t="s">
        <v>351</v>
      </c>
      <c r="M134" s="22"/>
      <c r="N134" s="22"/>
      <c r="O134" s="22"/>
      <c r="P134" s="22"/>
      <c r="Q134" s="22"/>
      <c r="R134" s="22"/>
      <c r="S134" s="22"/>
      <c r="T134" s="22"/>
      <c r="U134" s="22"/>
      <c r="V134" s="22"/>
      <c r="W134" s="22"/>
      <c r="X134" s="22"/>
      <c r="Y134" s="22"/>
    </row>
    <row r="135" spans="1:25" ht="55.5" customHeight="1" x14ac:dyDescent="0.2">
      <c r="A135" s="24">
        <v>37167</v>
      </c>
      <c r="B135" s="31" t="s">
        <v>584</v>
      </c>
      <c r="C135" s="18" t="s">
        <v>87</v>
      </c>
      <c r="D135" s="18" t="s">
        <v>585</v>
      </c>
      <c r="E135" s="18" t="s">
        <v>586</v>
      </c>
      <c r="F135" s="18" t="s">
        <v>115</v>
      </c>
      <c r="G135" s="17" t="s">
        <v>587</v>
      </c>
      <c r="H135" s="18"/>
      <c r="I135" s="18" t="s">
        <v>84</v>
      </c>
      <c r="J135" s="18" t="s">
        <v>84</v>
      </c>
      <c r="K135" s="18" t="s">
        <v>84</v>
      </c>
      <c r="L135" s="18" t="s">
        <v>351</v>
      </c>
      <c r="M135" s="22"/>
      <c r="N135" s="22"/>
      <c r="O135" s="22"/>
      <c r="P135" s="22"/>
      <c r="Q135" s="22"/>
      <c r="R135" s="22"/>
      <c r="S135" s="22"/>
      <c r="T135" s="22"/>
      <c r="U135" s="22"/>
      <c r="V135" s="22"/>
      <c r="W135" s="22"/>
      <c r="X135" s="22"/>
      <c r="Y135" s="22"/>
    </row>
    <row r="136" spans="1:25" ht="25.5" x14ac:dyDescent="0.2">
      <c r="A136" s="24">
        <v>37167</v>
      </c>
      <c r="B136" s="31" t="s">
        <v>588</v>
      </c>
      <c r="C136" s="18" t="s">
        <v>87</v>
      </c>
      <c r="D136" s="18" t="s">
        <v>559</v>
      </c>
      <c r="E136" s="18" t="s">
        <v>89</v>
      </c>
      <c r="F136" s="18" t="s">
        <v>104</v>
      </c>
      <c r="G136" s="17" t="s">
        <v>589</v>
      </c>
      <c r="H136" s="18"/>
      <c r="I136" s="18" t="s">
        <v>84</v>
      </c>
      <c r="J136" s="18" t="s">
        <v>83</v>
      </c>
      <c r="K136" s="18" t="s">
        <v>83</v>
      </c>
      <c r="L136" s="18" t="s">
        <v>351</v>
      </c>
      <c r="M136" s="22"/>
      <c r="N136" s="22"/>
      <c r="O136" s="22"/>
      <c r="P136" s="22"/>
      <c r="Q136" s="22"/>
      <c r="R136" s="22"/>
      <c r="S136" s="22"/>
      <c r="T136" s="22"/>
      <c r="U136" s="22"/>
      <c r="V136" s="22"/>
      <c r="W136" s="22"/>
      <c r="X136" s="22"/>
      <c r="Y136" s="22"/>
    </row>
    <row r="137" spans="1:25" ht="25.5" x14ac:dyDescent="0.2">
      <c r="A137" s="24">
        <v>37167</v>
      </c>
      <c r="B137" s="31" t="s">
        <v>361</v>
      </c>
      <c r="C137" s="18" t="s">
        <v>77</v>
      </c>
      <c r="D137" s="18" t="s">
        <v>467</v>
      </c>
      <c r="E137" s="18" t="s">
        <v>468</v>
      </c>
      <c r="F137" s="18" t="s">
        <v>104</v>
      </c>
      <c r="G137" s="17" t="s">
        <v>590</v>
      </c>
      <c r="H137" s="18"/>
      <c r="I137" s="18" t="s">
        <v>84</v>
      </c>
      <c r="J137" s="18" t="s">
        <v>83</v>
      </c>
      <c r="K137" s="18" t="s">
        <v>83</v>
      </c>
      <c r="L137" s="18" t="s">
        <v>351</v>
      </c>
      <c r="M137" s="22"/>
      <c r="N137" s="22"/>
      <c r="O137" s="22"/>
      <c r="P137" s="22"/>
      <c r="Q137" s="22"/>
      <c r="R137" s="22"/>
      <c r="S137" s="22"/>
      <c r="T137" s="22"/>
      <c r="U137" s="22"/>
      <c r="V137" s="22"/>
      <c r="W137" s="22"/>
      <c r="X137" s="22"/>
      <c r="Y137" s="22"/>
    </row>
    <row r="138" spans="1:25" ht="25.5" x14ac:dyDescent="0.2">
      <c r="A138" s="24">
        <v>37167</v>
      </c>
      <c r="B138" s="31" t="s">
        <v>591</v>
      </c>
      <c r="C138" s="18" t="s">
        <v>77</v>
      </c>
      <c r="D138" s="18" t="s">
        <v>592</v>
      </c>
      <c r="E138" s="18" t="s">
        <v>79</v>
      </c>
      <c r="F138" s="18" t="s">
        <v>104</v>
      </c>
      <c r="G138" s="17" t="s">
        <v>593</v>
      </c>
      <c r="H138" s="18"/>
      <c r="I138" s="18" t="s">
        <v>84</v>
      </c>
      <c r="J138" s="18" t="s">
        <v>83</v>
      </c>
      <c r="K138" s="18" t="s">
        <v>84</v>
      </c>
      <c r="L138" s="18" t="s">
        <v>351</v>
      </c>
      <c r="M138" s="22"/>
      <c r="N138" s="22"/>
      <c r="O138" s="22"/>
      <c r="P138" s="22"/>
      <c r="Q138" s="22"/>
      <c r="R138" s="22"/>
      <c r="S138" s="22"/>
      <c r="T138" s="22"/>
      <c r="U138" s="22"/>
      <c r="V138" s="22"/>
      <c r="W138" s="22"/>
      <c r="X138" s="22"/>
      <c r="Y138" s="22"/>
    </row>
    <row r="139" spans="1:25" ht="38.25" x14ac:dyDescent="0.2">
      <c r="A139" s="24">
        <v>37167</v>
      </c>
      <c r="B139" s="31" t="s">
        <v>594</v>
      </c>
      <c r="C139" s="18" t="s">
        <v>77</v>
      </c>
      <c r="D139" s="18" t="s">
        <v>78</v>
      </c>
      <c r="E139" s="18" t="s">
        <v>79</v>
      </c>
      <c r="F139" s="18" t="s">
        <v>104</v>
      </c>
      <c r="G139" s="17" t="s">
        <v>0</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25.5" x14ac:dyDescent="0.2">
      <c r="A140" s="24">
        <v>37167</v>
      </c>
      <c r="B140" s="31" t="s">
        <v>1</v>
      </c>
      <c r="C140" s="18" t="s">
        <v>77</v>
      </c>
      <c r="D140" s="18" t="s">
        <v>78</v>
      </c>
      <c r="E140" s="18" t="s">
        <v>79</v>
      </c>
      <c r="F140" s="18" t="s">
        <v>80</v>
      </c>
      <c r="G140" s="17" t="s">
        <v>2</v>
      </c>
      <c r="H140" s="18"/>
      <c r="I140" s="18" t="s">
        <v>83</v>
      </c>
      <c r="J140" s="18" t="s">
        <v>83</v>
      </c>
      <c r="K140" s="18" t="s">
        <v>84</v>
      </c>
      <c r="L140" s="18" t="s">
        <v>351</v>
      </c>
      <c r="M140" s="22"/>
      <c r="N140" s="22"/>
      <c r="O140" s="22"/>
      <c r="P140" s="22"/>
      <c r="Q140" s="22"/>
      <c r="R140" s="22"/>
      <c r="S140" s="22"/>
      <c r="T140" s="22"/>
      <c r="U140" s="22"/>
      <c r="V140" s="22"/>
      <c r="W140" s="22"/>
      <c r="X140" s="22"/>
      <c r="Y140" s="22"/>
    </row>
    <row r="141" spans="1:25" ht="38.25" x14ac:dyDescent="0.2">
      <c r="A141" s="24">
        <v>37166</v>
      </c>
      <c r="B141" s="31" t="s">
        <v>3</v>
      </c>
      <c r="C141" s="18" t="s">
        <v>96</v>
      </c>
      <c r="D141" s="18" t="s">
        <v>396</v>
      </c>
      <c r="E141" s="18" t="s">
        <v>98</v>
      </c>
      <c r="F141" s="18" t="s">
        <v>104</v>
      </c>
      <c r="G141" s="17" t="s">
        <v>4</v>
      </c>
      <c r="H141" s="18"/>
      <c r="I141" s="18" t="s">
        <v>84</v>
      </c>
      <c r="J141" s="18" t="s">
        <v>83</v>
      </c>
      <c r="K141" s="18" t="s">
        <v>83</v>
      </c>
      <c r="L141" s="18" t="s">
        <v>351</v>
      </c>
      <c r="M141" s="22"/>
      <c r="N141" s="22"/>
      <c r="O141" s="22"/>
      <c r="P141" s="22"/>
      <c r="Q141" s="22"/>
      <c r="R141" s="22"/>
      <c r="S141" s="22"/>
      <c r="T141" s="22"/>
      <c r="U141" s="22"/>
      <c r="V141" s="22"/>
      <c r="W141" s="22"/>
      <c r="X141" s="22"/>
      <c r="Y141" s="22"/>
    </row>
    <row r="142" spans="1:25" x14ac:dyDescent="0.2">
      <c r="A142" s="24">
        <v>37166</v>
      </c>
      <c r="B142" s="31" t="s">
        <v>215</v>
      </c>
      <c r="C142" s="18" t="s">
        <v>77</v>
      </c>
      <c r="D142" s="18" t="s">
        <v>207</v>
      </c>
      <c r="E142" s="18" t="s">
        <v>374</v>
      </c>
      <c r="F142" s="18" t="s">
        <v>104</v>
      </c>
      <c r="G142" s="17" t="s">
        <v>5</v>
      </c>
      <c r="H142" s="18"/>
      <c r="I142" s="18" t="s">
        <v>84</v>
      </c>
      <c r="J142" s="18" t="s">
        <v>83</v>
      </c>
      <c r="K142" s="18" t="s">
        <v>84</v>
      </c>
      <c r="L142" s="18" t="s">
        <v>351</v>
      </c>
      <c r="M142" s="22"/>
      <c r="N142" s="22"/>
      <c r="O142" s="22"/>
      <c r="P142" s="22"/>
      <c r="Q142" s="22"/>
      <c r="R142" s="22"/>
      <c r="S142" s="22"/>
      <c r="T142" s="22"/>
      <c r="U142" s="22"/>
      <c r="V142" s="22"/>
      <c r="W142" s="22"/>
      <c r="X142" s="22"/>
      <c r="Y142" s="22"/>
    </row>
    <row r="143" spans="1:25" ht="25.5" x14ac:dyDescent="0.2">
      <c r="A143" s="24">
        <v>37166</v>
      </c>
      <c r="B143" s="31" t="s">
        <v>387</v>
      </c>
      <c r="C143" s="18" t="s">
        <v>77</v>
      </c>
      <c r="D143" s="18" t="s">
        <v>78</v>
      </c>
      <c r="E143" s="18" t="s">
        <v>79</v>
      </c>
      <c r="F143" s="18" t="s">
        <v>80</v>
      </c>
      <c r="G143" s="17" t="s">
        <v>6</v>
      </c>
      <c r="H143" s="18"/>
      <c r="I143" s="18" t="s">
        <v>83</v>
      </c>
      <c r="J143" s="18" t="s">
        <v>83</v>
      </c>
      <c r="K143" s="18" t="s">
        <v>84</v>
      </c>
      <c r="L143" s="18" t="s">
        <v>351</v>
      </c>
      <c r="M143" s="22"/>
      <c r="N143" s="22"/>
      <c r="O143" s="22"/>
      <c r="P143" s="22"/>
      <c r="Q143" s="22"/>
      <c r="R143" s="22"/>
      <c r="S143" s="22"/>
      <c r="T143" s="22"/>
      <c r="U143" s="22"/>
      <c r="V143" s="22"/>
      <c r="W143" s="22"/>
      <c r="X143" s="22"/>
      <c r="Y143" s="22"/>
    </row>
    <row r="144" spans="1:25" ht="25.5" x14ac:dyDescent="0.2">
      <c r="A144" s="24">
        <v>37165</v>
      </c>
      <c r="B144" s="31" t="s">
        <v>7</v>
      </c>
      <c r="C144" s="18" t="s">
        <v>288</v>
      </c>
      <c r="D144" s="18" t="s">
        <v>408</v>
      </c>
      <c r="E144" s="18" t="s">
        <v>8</v>
      </c>
      <c r="F144" s="18" t="s">
        <v>270</v>
      </c>
      <c r="G144" s="17" t="s">
        <v>9</v>
      </c>
      <c r="H144" s="18"/>
      <c r="I144" s="18" t="s">
        <v>83</v>
      </c>
      <c r="J144" s="18" t="s">
        <v>83</v>
      </c>
      <c r="K144" s="18" t="s">
        <v>84</v>
      </c>
      <c r="L144" s="18" t="s">
        <v>351</v>
      </c>
      <c r="M144" s="22"/>
      <c r="N144" s="22"/>
      <c r="O144" s="22"/>
      <c r="P144" s="22"/>
      <c r="Q144" s="22"/>
      <c r="R144" s="22"/>
      <c r="S144" s="22"/>
      <c r="T144" s="22"/>
      <c r="U144" s="22"/>
      <c r="V144" s="22"/>
      <c r="W144" s="22"/>
      <c r="X144" s="22"/>
      <c r="Y144" s="22"/>
    </row>
    <row r="145" spans="1:25" ht="114.75" x14ac:dyDescent="0.2">
      <c r="A145" s="24">
        <v>37165</v>
      </c>
      <c r="B145" s="17" t="s">
        <v>10</v>
      </c>
      <c r="C145" s="18" t="s">
        <v>96</v>
      </c>
      <c r="D145" s="18" t="s">
        <v>355</v>
      </c>
      <c r="E145" s="18" t="s">
        <v>98</v>
      </c>
      <c r="F145" s="18" t="s">
        <v>109</v>
      </c>
      <c r="G145" s="17" t="s">
        <v>11</v>
      </c>
      <c r="H145" s="18"/>
      <c r="I145" s="18" t="s">
        <v>83</v>
      </c>
      <c r="J145" s="18" t="s">
        <v>83</v>
      </c>
      <c r="K145" s="18" t="s">
        <v>83</v>
      </c>
      <c r="L145" s="18" t="s">
        <v>351</v>
      </c>
      <c r="M145" s="22"/>
      <c r="N145" s="22"/>
      <c r="O145" s="22"/>
      <c r="P145" s="22"/>
      <c r="Q145" s="22"/>
      <c r="R145" s="22"/>
      <c r="S145" s="22"/>
      <c r="T145" s="22"/>
      <c r="U145" s="22"/>
      <c r="V145" s="22"/>
      <c r="W145" s="22"/>
      <c r="X145" s="22"/>
      <c r="Y145" s="22"/>
    </row>
    <row r="146" spans="1:25" ht="25.5" x14ac:dyDescent="0.2">
      <c r="A146" s="24">
        <v>37165</v>
      </c>
      <c r="B146" s="18" t="s">
        <v>449</v>
      </c>
      <c r="C146" s="18" t="s">
        <v>323</v>
      </c>
      <c r="D146" s="18" t="s">
        <v>450</v>
      </c>
      <c r="E146" s="18" t="s">
        <v>451</v>
      </c>
      <c r="F146" s="18" t="s">
        <v>104</v>
      </c>
      <c r="G146" s="17" t="s">
        <v>563</v>
      </c>
      <c r="H146" s="18"/>
      <c r="I146" s="18" t="s">
        <v>84</v>
      </c>
      <c r="J146" s="18" t="s">
        <v>83</v>
      </c>
      <c r="K146" s="18" t="s">
        <v>84</v>
      </c>
      <c r="L146" s="18" t="s">
        <v>351</v>
      </c>
      <c r="M146" s="22"/>
      <c r="N146" s="22"/>
      <c r="O146" s="22"/>
      <c r="P146" s="22"/>
      <c r="Q146" s="22"/>
      <c r="R146" s="22"/>
      <c r="S146" s="22"/>
      <c r="T146" s="22"/>
      <c r="U146" s="22"/>
      <c r="V146" s="22"/>
      <c r="W146" s="22"/>
      <c r="X146" s="22"/>
      <c r="Y146" s="22"/>
    </row>
    <row r="147" spans="1:25" ht="25.5" x14ac:dyDescent="0.2">
      <c r="A147" s="24">
        <v>37165</v>
      </c>
      <c r="B147" s="18" t="s">
        <v>12</v>
      </c>
      <c r="C147" s="18" t="s">
        <v>77</v>
      </c>
      <c r="D147" s="18" t="s">
        <v>78</v>
      </c>
      <c r="E147" s="18" t="s">
        <v>79</v>
      </c>
      <c r="F147" s="18" t="s">
        <v>80</v>
      </c>
      <c r="G147" s="17" t="s">
        <v>13</v>
      </c>
      <c r="H147" s="18"/>
      <c r="I147" s="18" t="s">
        <v>83</v>
      </c>
      <c r="J147" s="18" t="s">
        <v>83</v>
      </c>
      <c r="K147" s="18" t="s">
        <v>84</v>
      </c>
      <c r="L147" s="18" t="s">
        <v>351</v>
      </c>
      <c r="M147" s="22"/>
      <c r="N147" s="22"/>
      <c r="O147" s="22"/>
      <c r="P147" s="22"/>
      <c r="Q147" s="22"/>
      <c r="R147" s="22"/>
      <c r="S147" s="22"/>
      <c r="T147" s="22"/>
      <c r="U147" s="22"/>
      <c r="V147" s="22"/>
      <c r="W147" s="22"/>
      <c r="X147" s="22"/>
      <c r="Y147" s="22"/>
    </row>
    <row r="148" spans="1:25" ht="38.25" x14ac:dyDescent="0.2">
      <c r="A148" s="24">
        <v>37165</v>
      </c>
      <c r="B148" s="18" t="s">
        <v>14</v>
      </c>
      <c r="C148" s="18" t="s">
        <v>77</v>
      </c>
      <c r="D148" s="18" t="s">
        <v>78</v>
      </c>
      <c r="E148" s="18" t="s">
        <v>79</v>
      </c>
      <c r="F148" s="18" t="s">
        <v>80</v>
      </c>
      <c r="G148" s="17" t="s">
        <v>15</v>
      </c>
      <c r="H148" s="18"/>
      <c r="I148" s="18" t="s">
        <v>83</v>
      </c>
      <c r="J148" s="18" t="s">
        <v>83</v>
      </c>
      <c r="K148" s="18" t="s">
        <v>84</v>
      </c>
      <c r="L148" s="18" t="s">
        <v>351</v>
      </c>
      <c r="M148" s="22"/>
      <c r="N148" s="22"/>
      <c r="O148" s="22"/>
      <c r="P148" s="22"/>
      <c r="Q148" s="22"/>
      <c r="R148" s="22"/>
      <c r="S148" s="22"/>
      <c r="T148" s="22"/>
      <c r="U148" s="22"/>
      <c r="V148" s="22"/>
      <c r="W148" s="22"/>
      <c r="X148" s="22"/>
      <c r="Y148" s="22"/>
    </row>
    <row r="149" spans="1:25" ht="105.75" customHeight="1" x14ac:dyDescent="0.2">
      <c r="A149" s="24">
        <v>37165</v>
      </c>
      <c r="B149" s="18" t="s">
        <v>78</v>
      </c>
      <c r="C149" s="18" t="s">
        <v>77</v>
      </c>
      <c r="D149" s="18" t="s">
        <v>78</v>
      </c>
      <c r="E149" s="18" t="s">
        <v>79</v>
      </c>
      <c r="F149" s="18" t="s">
        <v>104</v>
      </c>
      <c r="G149" s="17" t="s">
        <v>16</v>
      </c>
      <c r="H149" s="18"/>
      <c r="I149" s="18" t="s">
        <v>83</v>
      </c>
      <c r="J149" s="18" t="s">
        <v>83</v>
      </c>
      <c r="K149" s="18" t="s">
        <v>84</v>
      </c>
      <c r="L149" s="18" t="s">
        <v>351</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318</v>
      </c>
      <c r="B187" s="1" t="s">
        <v>319</v>
      </c>
      <c r="C187" s="4" t="s">
        <v>320</v>
      </c>
      <c r="D187" s="33" t="s">
        <v>321</v>
      </c>
      <c r="E187" s="33" t="s">
        <v>322</v>
      </c>
    </row>
    <row r="188" spans="1:12" x14ac:dyDescent="0.2">
      <c r="A188" s="34" t="s">
        <v>323</v>
      </c>
      <c r="B188" s="35">
        <f t="shared" ref="B188:B196" si="3">C188/$C$197</f>
        <v>4.3478260869565216E-2</v>
      </c>
      <c r="C188" s="5">
        <f>'summary 1001'!I24</f>
        <v>1</v>
      </c>
      <c r="D188" s="4">
        <f>33+1+1+1+1+1+8+1+1+1+2+1+2+1+1+1+2+3+8+2</f>
        <v>72</v>
      </c>
      <c r="E188" s="36">
        <f t="shared" ref="E188:E195" si="4">(C188/D188)*100</f>
        <v>1.3888888888888888</v>
      </c>
    </row>
    <row r="189" spans="1:12" x14ac:dyDescent="0.2">
      <c r="A189" s="34" t="s">
        <v>96</v>
      </c>
      <c r="B189" s="35">
        <f t="shared" si="3"/>
        <v>0.17391304347826086</v>
      </c>
      <c r="C189" s="5">
        <f>'summary 1001'!I25</f>
        <v>4</v>
      </c>
      <c r="D189" s="4">
        <f>540+17+1+1+6+10+1+2+12+2+1+1+1+3+4+3+1+1+1+8+2+1+1+6+1+1+2+1+2+1+4+1+1+1+12+4+57+16+1+1</f>
        <v>732</v>
      </c>
      <c r="E189" s="36">
        <f t="shared" si="4"/>
        <v>0.54644808743169404</v>
      </c>
    </row>
    <row r="190" spans="1:12" x14ac:dyDescent="0.2">
      <c r="A190" s="34" t="s">
        <v>77</v>
      </c>
      <c r="B190" s="35">
        <f t="shared" si="3"/>
        <v>0.56521739130434778</v>
      </c>
      <c r="C190" s="5">
        <f>'summary 1001'!I26</f>
        <v>13</v>
      </c>
      <c r="D190" s="4">
        <f>13+1+1+1+16+10</f>
        <v>42</v>
      </c>
      <c r="E190" s="36">
        <f t="shared" si="4"/>
        <v>30.952380952380953</v>
      </c>
    </row>
    <row r="191" spans="1:12" x14ac:dyDescent="0.2">
      <c r="A191" s="34" t="s">
        <v>324</v>
      </c>
      <c r="B191" s="35">
        <f t="shared" si="3"/>
        <v>0</v>
      </c>
      <c r="C191" s="5"/>
      <c r="D191" s="4">
        <f>36+1+1+2+1</f>
        <v>41</v>
      </c>
      <c r="E191" s="36"/>
    </row>
    <row r="192" spans="1:12" x14ac:dyDescent="0.2">
      <c r="A192" s="34" t="s">
        <v>325</v>
      </c>
      <c r="B192" s="35">
        <f t="shared" si="3"/>
        <v>8.6956521739130432E-2</v>
      </c>
      <c r="C192" s="5">
        <f>'summary 1001'!I28</f>
        <v>2</v>
      </c>
      <c r="D192" s="4">
        <f>288+2+13+2+5+56+59+14+2+3+3+1+4+14+1</f>
        <v>467</v>
      </c>
      <c r="E192" s="36">
        <f t="shared" si="4"/>
        <v>0.42826552462526768</v>
      </c>
    </row>
    <row r="193" spans="1:5" x14ac:dyDescent="0.2">
      <c r="A193" s="34" t="s">
        <v>326</v>
      </c>
      <c r="B193" s="35">
        <f t="shared" si="3"/>
        <v>8.6956521739130432E-2</v>
      </c>
      <c r="C193" s="5">
        <f>'summary 1001'!I29</f>
        <v>2</v>
      </c>
      <c r="D193" s="4">
        <f>132+2+1+2+7+3+4+2+7+1+3+4+5+7</f>
        <v>180</v>
      </c>
      <c r="E193" s="36">
        <f t="shared" si="4"/>
        <v>1.1111111111111112</v>
      </c>
    </row>
    <row r="194" spans="1:5" x14ac:dyDescent="0.2">
      <c r="A194" s="34" t="s">
        <v>140</v>
      </c>
      <c r="B194" s="35">
        <f t="shared" si="3"/>
        <v>0</v>
      </c>
      <c r="C194" s="5"/>
      <c r="D194" s="4">
        <v>9</v>
      </c>
      <c r="E194" s="36"/>
    </row>
    <row r="195" spans="1:5" x14ac:dyDescent="0.2">
      <c r="A195" s="34" t="s">
        <v>288</v>
      </c>
      <c r="B195" s="35">
        <f t="shared" si="3"/>
        <v>4.3478260869565216E-2</v>
      </c>
      <c r="C195" s="5">
        <f>'summary 1001'!I31</f>
        <v>1</v>
      </c>
      <c r="D195" s="4">
        <f>10+5+2</f>
        <v>17</v>
      </c>
      <c r="E195" s="36">
        <f t="shared" si="4"/>
        <v>5.8823529411764701</v>
      </c>
    </row>
    <row r="196" spans="1:5" x14ac:dyDescent="0.2">
      <c r="A196" s="37" t="s">
        <v>327</v>
      </c>
      <c r="B196" s="35">
        <f t="shared" si="3"/>
        <v>0</v>
      </c>
      <c r="C196" s="5"/>
    </row>
    <row r="197" spans="1:5" x14ac:dyDescent="0.2">
      <c r="A197" s="37" t="s">
        <v>328</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f>2</f>
        <v>2</v>
      </c>
    </row>
    <row r="11" spans="1:11" x14ac:dyDescent="0.2">
      <c r="A11" s="6" t="s">
        <v>333</v>
      </c>
      <c r="B11" s="7"/>
      <c r="C11" s="7" t="s">
        <v>49</v>
      </c>
      <c r="D11" s="7"/>
      <c r="E11" s="7"/>
      <c r="F11" s="7"/>
      <c r="G11" s="7"/>
      <c r="H11" s="7"/>
      <c r="I11" s="7"/>
      <c r="J11" s="7"/>
      <c r="K11" s="7"/>
    </row>
    <row r="12" spans="1:11" x14ac:dyDescent="0.2">
      <c r="A12" s="6" t="s">
        <v>104</v>
      </c>
      <c r="B12" s="7"/>
      <c r="C12" s="7" t="s">
        <v>50</v>
      </c>
      <c r="D12" s="7"/>
      <c r="E12" s="7"/>
      <c r="F12" s="7"/>
      <c r="G12" s="7"/>
      <c r="H12" s="7"/>
      <c r="I12" s="7"/>
      <c r="J12" s="7"/>
      <c r="K12" s="7">
        <f>10</f>
        <v>10</v>
      </c>
    </row>
    <row r="13" spans="1:11" x14ac:dyDescent="0.2">
      <c r="A13" s="6" t="s">
        <v>80</v>
      </c>
      <c r="B13" s="7"/>
      <c r="C13" s="7" t="s">
        <v>334</v>
      </c>
      <c r="D13" s="7"/>
      <c r="E13" s="7"/>
      <c r="F13" s="7"/>
      <c r="G13" s="7"/>
      <c r="H13" s="7"/>
      <c r="I13" s="7"/>
      <c r="J13" s="7"/>
      <c r="K13" s="7">
        <f>6</f>
        <v>6</v>
      </c>
    </row>
    <row r="14" spans="1:11" x14ac:dyDescent="0.2">
      <c r="A14" s="6" t="s">
        <v>255</v>
      </c>
      <c r="B14" s="7"/>
      <c r="C14" s="7" t="s">
        <v>52</v>
      </c>
      <c r="D14" s="7"/>
      <c r="E14" s="7"/>
      <c r="F14" s="7"/>
      <c r="G14" s="7"/>
      <c r="H14" s="7"/>
      <c r="I14" s="7"/>
      <c r="J14" s="7"/>
      <c r="K14" s="7"/>
    </row>
    <row r="15" spans="1:11" x14ac:dyDescent="0.2">
      <c r="A15" s="6" t="s">
        <v>90</v>
      </c>
      <c r="B15" s="7"/>
      <c r="C15" s="7" t="s">
        <v>53</v>
      </c>
      <c r="D15" s="7"/>
      <c r="E15" s="7"/>
      <c r="F15" s="7"/>
      <c r="G15" s="7"/>
      <c r="H15" s="7"/>
      <c r="I15" s="7"/>
      <c r="J15" s="7"/>
      <c r="K15" s="7">
        <f>1</f>
        <v>1</v>
      </c>
    </row>
    <row r="16" spans="1:11" x14ac:dyDescent="0.2">
      <c r="A16" s="6" t="s">
        <v>335</v>
      </c>
      <c r="B16" s="7"/>
      <c r="C16" s="7" t="s">
        <v>54</v>
      </c>
      <c r="D16" s="7"/>
      <c r="E16" s="7"/>
      <c r="F16" s="7"/>
      <c r="G16" s="7"/>
      <c r="H16" s="7"/>
      <c r="I16" s="7"/>
      <c r="J16" s="7"/>
      <c r="K16" s="7"/>
    </row>
    <row r="17" spans="1:11" x14ac:dyDescent="0.2">
      <c r="A17" s="6" t="s">
        <v>109</v>
      </c>
      <c r="B17" s="7"/>
      <c r="C17" s="7" t="s">
        <v>55</v>
      </c>
      <c r="D17" s="7"/>
      <c r="E17" s="7"/>
      <c r="F17" s="7"/>
      <c r="G17" s="7"/>
      <c r="H17" s="7"/>
      <c r="I17" s="7"/>
      <c r="J17" s="7"/>
      <c r="K17" s="7">
        <f>1</f>
        <v>1</v>
      </c>
    </row>
    <row r="18" spans="1:11" x14ac:dyDescent="0.2">
      <c r="A18" s="6" t="s">
        <v>115</v>
      </c>
      <c r="B18" s="7"/>
      <c r="C18" s="7" t="s">
        <v>56</v>
      </c>
      <c r="D18" s="7"/>
      <c r="E18" s="7"/>
      <c r="F18" s="7"/>
      <c r="G18" s="7"/>
      <c r="H18" s="7"/>
      <c r="I18" s="7"/>
      <c r="J18" s="7"/>
      <c r="K18" s="47">
        <f>3</f>
        <v>3</v>
      </c>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ht="25.5" x14ac:dyDescent="0.2">
      <c r="A24" s="29" t="s">
        <v>323</v>
      </c>
      <c r="B24" s="17"/>
      <c r="C24" s="17"/>
      <c r="D24" s="32"/>
      <c r="E24" s="31"/>
      <c r="F24" s="32"/>
      <c r="G24" s="32"/>
      <c r="H24" s="31"/>
      <c r="I24" s="6">
        <f>1</f>
        <v>1</v>
      </c>
      <c r="J24" s="31"/>
      <c r="K24" s="31" t="s">
        <v>17</v>
      </c>
    </row>
    <row r="25" spans="1:11" ht="25.5" x14ac:dyDescent="0.2">
      <c r="A25" s="29" t="s">
        <v>96</v>
      </c>
      <c r="B25" s="17"/>
      <c r="C25" s="17"/>
      <c r="D25" s="32"/>
      <c r="E25" s="31"/>
      <c r="F25" s="32"/>
      <c r="G25" s="32"/>
      <c r="H25" s="31"/>
      <c r="I25" s="6">
        <f>1+1+1+1</f>
        <v>4</v>
      </c>
      <c r="J25" s="31"/>
      <c r="K25" s="49" t="s">
        <v>18</v>
      </c>
    </row>
    <row r="26" spans="1:11" ht="25.5" x14ac:dyDescent="0.2">
      <c r="A26" s="29" t="s">
        <v>77</v>
      </c>
      <c r="B26" s="17"/>
      <c r="C26" s="17"/>
      <c r="D26" s="32"/>
      <c r="E26" s="31"/>
      <c r="F26" s="32"/>
      <c r="G26" s="32"/>
      <c r="H26" s="31"/>
      <c r="I26" s="6">
        <f>1+1+1+1+1+1+1+1+1+1+1+1+1</f>
        <v>13</v>
      </c>
      <c r="J26" s="31"/>
      <c r="K26" s="32" t="s">
        <v>19</v>
      </c>
    </row>
    <row r="27" spans="1:11" x14ac:dyDescent="0.2">
      <c r="A27" s="29" t="s">
        <v>324</v>
      </c>
      <c r="B27" s="17"/>
      <c r="C27" s="17"/>
      <c r="D27" s="32"/>
      <c r="E27" s="31"/>
      <c r="F27" s="32"/>
      <c r="G27" s="32"/>
      <c r="H27" s="31"/>
      <c r="I27" s="6"/>
      <c r="J27" s="31"/>
      <c r="K27" s="31"/>
    </row>
    <row r="28" spans="1:11" x14ac:dyDescent="0.2">
      <c r="A28" s="29" t="s">
        <v>325</v>
      </c>
      <c r="B28" s="17"/>
      <c r="C28" s="17"/>
      <c r="D28" s="32"/>
      <c r="E28" s="31"/>
      <c r="F28" s="32"/>
      <c r="G28" s="32"/>
      <c r="H28" s="31"/>
      <c r="I28" s="6">
        <f>1+1</f>
        <v>2</v>
      </c>
      <c r="J28" s="31"/>
      <c r="K28" s="31" t="s">
        <v>20</v>
      </c>
    </row>
    <row r="29" spans="1:11" x14ac:dyDescent="0.2">
      <c r="A29" s="29" t="s">
        <v>326</v>
      </c>
      <c r="B29" s="17"/>
      <c r="C29" s="17"/>
      <c r="D29" s="32"/>
      <c r="E29" s="31"/>
      <c r="F29" s="32"/>
      <c r="G29" s="32"/>
      <c r="H29" s="31"/>
      <c r="I29" s="6">
        <f>1+1</f>
        <v>2</v>
      </c>
      <c r="J29" s="31"/>
      <c r="K29" s="32" t="s">
        <v>21</v>
      </c>
    </row>
    <row r="30" spans="1:11" x14ac:dyDescent="0.2">
      <c r="A30" s="29" t="s">
        <v>140</v>
      </c>
      <c r="B30" s="17"/>
      <c r="C30" s="17"/>
      <c r="D30" s="32"/>
      <c r="E30" s="31"/>
      <c r="F30" s="32"/>
      <c r="G30" s="32"/>
      <c r="H30" s="31"/>
      <c r="I30" s="6"/>
      <c r="J30" s="31"/>
      <c r="K30" s="31"/>
    </row>
    <row r="31" spans="1:11" ht="15.75" customHeight="1" x14ac:dyDescent="0.2">
      <c r="A31" s="29" t="s">
        <v>288</v>
      </c>
      <c r="B31" s="17"/>
      <c r="C31" s="17"/>
      <c r="D31" s="32"/>
      <c r="E31" s="31"/>
      <c r="F31" s="32"/>
      <c r="G31" s="32"/>
      <c r="H31" s="31"/>
      <c r="I31" s="6">
        <f>1</f>
        <v>1</v>
      </c>
      <c r="J31" s="31"/>
      <c r="K31" s="31" t="s">
        <v>22</v>
      </c>
    </row>
    <row r="32" spans="1:11" ht="13.5" thickBot="1" x14ac:dyDescent="0.25">
      <c r="A32" s="50" t="s">
        <v>339</v>
      </c>
      <c r="I32" s="5"/>
      <c r="K32" s="51"/>
    </row>
    <row r="33" spans="1:11" ht="13.5" thickTop="1" x14ac:dyDescent="0.2">
      <c r="A33" s="52" t="s">
        <v>330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row>
    <row r="2" spans="1:32" x14ac:dyDescent="0.2">
      <c r="A2" s="2" t="s">
        <v>48</v>
      </c>
      <c r="B2" s="3"/>
      <c r="H2" s="4">
        <f>1+1</f>
        <v>2</v>
      </c>
      <c r="J2" s="4">
        <f>1</f>
        <v>1</v>
      </c>
      <c r="K2" s="3"/>
      <c r="L2" s="5"/>
      <c r="M2" s="3"/>
      <c r="N2" s="3"/>
      <c r="P2" s="4">
        <v>1</v>
      </c>
      <c r="AC2" s="4">
        <f>'summary 0910'!K10</f>
        <v>1</v>
      </c>
      <c r="AD2" s="4">
        <f>'summary 0917'!K10</f>
        <v>2</v>
      </c>
      <c r="AE2" s="4">
        <f>'summary 0924'!K10</f>
        <v>2</v>
      </c>
    </row>
    <row r="3" spans="1:32" x14ac:dyDescent="0.2">
      <c r="A3" s="2" t="s">
        <v>49</v>
      </c>
      <c r="B3" s="5"/>
      <c r="K3" s="5"/>
      <c r="L3" s="5"/>
      <c r="M3" s="5"/>
      <c r="N3" s="6">
        <v>1</v>
      </c>
      <c r="P3" s="4">
        <v>1</v>
      </c>
      <c r="R3" s="4">
        <f>'[7]summary 0625'!K11</f>
        <v>2</v>
      </c>
      <c r="T3" s="4">
        <f>'[7]summary 0709'!K10</f>
        <v>1</v>
      </c>
      <c r="AE3" s="4">
        <f>'summary 0924'!K11</f>
        <v>1</v>
      </c>
    </row>
    <row r="4" spans="1:32"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323</v>
      </c>
      <c r="Y15" s="4">
        <f>[8]Aug!$U$24+[8]Aug!$U$9</f>
        <v>3</v>
      </c>
      <c r="Z15" s="4">
        <f>[8]Aug!$AB$27</f>
        <v>1</v>
      </c>
      <c r="AB15" s="4">
        <f>3</f>
        <v>3</v>
      </c>
      <c r="AC15" s="4">
        <f>2</f>
        <v>2</v>
      </c>
      <c r="AD15" s="4">
        <v>3</v>
      </c>
      <c r="AE15" s="4">
        <f>7+1</f>
        <v>8</v>
      </c>
      <c r="AF15" s="4" t="s">
        <v>323</v>
      </c>
    </row>
    <row r="16" spans="1:32" x14ac:dyDescent="0.2">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t="s">
        <v>96</v>
      </c>
    </row>
    <row r="17" spans="1:32" x14ac:dyDescent="0.2">
      <c r="A17" s="4" t="s">
        <v>288</v>
      </c>
      <c r="AF17" s="4" t="s">
        <v>288</v>
      </c>
    </row>
    <row r="18" spans="1:32" x14ac:dyDescent="0.2">
      <c r="A18" s="4" t="s">
        <v>77</v>
      </c>
      <c r="AF18" s="4" t="s">
        <v>77</v>
      </c>
    </row>
    <row r="19" spans="1:32" x14ac:dyDescent="0.2">
      <c r="A19" s="4" t="s">
        <v>140</v>
      </c>
      <c r="AF19" s="4" t="s">
        <v>140</v>
      </c>
    </row>
    <row r="20" spans="1:32" x14ac:dyDescent="0.2">
      <c r="A20" s="4" t="s">
        <v>405</v>
      </c>
      <c r="X20" s="4">
        <f>[8]Aug!$N$21+[8]Aug!$N$15</f>
        <v>6</v>
      </c>
      <c r="Y20" s="4">
        <f>[8]Aug!$U$26+[8]Aug!$U$21</f>
        <v>7</v>
      </c>
      <c r="Z20" s="4">
        <f>[8]Aug!$AB$26+[8]Aug!$AB$21</f>
        <v>3</v>
      </c>
      <c r="AA20" s="4">
        <f>[8]Aug!$AI$26+[8]Aug!$AI$21</f>
        <v>11</v>
      </c>
      <c r="AB20" s="4">
        <f>1</f>
        <v>1</v>
      </c>
      <c r="AC20" s="4">
        <f>14+3</f>
        <v>17</v>
      </c>
      <c r="AD20" s="4">
        <v>6</v>
      </c>
      <c r="AE20" s="4">
        <v>5</v>
      </c>
      <c r="AF20" s="4" t="s">
        <v>405</v>
      </c>
    </row>
    <row r="22" spans="1:32" x14ac:dyDescent="0.2">
      <c r="A22" s="4" t="s">
        <v>402</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406</v>
      </c>
    </row>
    <row r="24" spans="1:32" x14ac:dyDescent="0.2">
      <c r="A24" s="4" t="s">
        <v>403</v>
      </c>
      <c r="AF24" s="4" t="s">
        <v>403</v>
      </c>
    </row>
    <row r="111" spans="1:12" x14ac:dyDescent="0.2">
      <c r="A111" s="10" t="s">
        <v>400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59</v>
      </c>
      <c r="B113" s="11"/>
      <c r="C113" s="11"/>
      <c r="D113" s="11"/>
      <c r="E113" s="11"/>
      <c r="F113" s="12"/>
      <c r="G113" s="11"/>
      <c r="H113" s="11"/>
      <c r="I113" s="12"/>
      <c r="J113" s="12"/>
      <c r="K113" s="12"/>
      <c r="L113" s="11"/>
    </row>
    <row r="114" spans="1:12" x14ac:dyDescent="0.2">
      <c r="A114" s="11" t="s">
        <v>340</v>
      </c>
      <c r="B114" s="11"/>
      <c r="C114" s="11"/>
      <c r="D114" s="11"/>
      <c r="E114" s="11"/>
      <c r="F114" s="12"/>
      <c r="G114" s="11"/>
      <c r="H114" s="11"/>
      <c r="I114" s="12"/>
      <c r="J114" s="12"/>
      <c r="K114" s="12"/>
      <c r="L114" s="11"/>
    </row>
    <row r="115" spans="1:12" x14ac:dyDescent="0.2">
      <c r="A115" s="11" t="s">
        <v>341</v>
      </c>
      <c r="B115" s="11"/>
      <c r="C115" s="11"/>
      <c r="D115" s="11"/>
      <c r="E115" s="11"/>
      <c r="F115" s="12"/>
      <c r="G115" s="11"/>
      <c r="H115" s="11"/>
      <c r="I115" s="12"/>
      <c r="J115" s="12"/>
      <c r="K115" s="12"/>
      <c r="L115" s="11"/>
    </row>
    <row r="116" spans="1:12" x14ac:dyDescent="0.2">
      <c r="A116" s="11" t="s">
        <v>342</v>
      </c>
      <c r="B116" s="11"/>
      <c r="C116" s="11"/>
      <c r="D116" s="11"/>
      <c r="E116" s="11"/>
      <c r="F116" s="12"/>
      <c r="G116" s="11"/>
      <c r="H116" s="11"/>
      <c r="I116" s="12"/>
      <c r="J116" s="12"/>
      <c r="K116" s="12"/>
      <c r="L116" s="11"/>
    </row>
    <row r="117" spans="1:12" x14ac:dyDescent="0.2">
      <c r="A117" s="11" t="s">
        <v>343</v>
      </c>
      <c r="B117" s="11"/>
      <c r="C117" s="11"/>
      <c r="D117" s="11"/>
      <c r="E117" s="11"/>
      <c r="F117" s="12"/>
      <c r="G117" s="11"/>
      <c r="H117" s="11"/>
      <c r="I117" s="12"/>
      <c r="J117" s="12"/>
      <c r="K117" s="12"/>
      <c r="L117" s="11"/>
    </row>
    <row r="118" spans="1:12" x14ac:dyDescent="0.2">
      <c r="A118" s="11" t="s">
        <v>344</v>
      </c>
      <c r="B118" s="11"/>
      <c r="C118" s="11"/>
      <c r="D118" s="11"/>
      <c r="E118" s="11"/>
      <c r="F118" s="12"/>
      <c r="G118" s="11"/>
      <c r="H118" s="11"/>
      <c r="I118" s="12"/>
      <c r="J118" s="12"/>
      <c r="K118" s="12"/>
      <c r="L118" s="11"/>
    </row>
    <row r="119" spans="1:12" x14ac:dyDescent="0.2">
      <c r="A119" s="11" t="s">
        <v>345</v>
      </c>
      <c r="B119" s="11"/>
      <c r="C119" s="11"/>
      <c r="D119" s="11"/>
      <c r="E119" s="11"/>
      <c r="F119" s="12"/>
      <c r="G119" s="11"/>
      <c r="H119" s="11"/>
      <c r="I119" s="12"/>
      <c r="J119" s="12"/>
      <c r="K119" s="12"/>
      <c r="L119" s="11"/>
    </row>
    <row r="120" spans="1:12" x14ac:dyDescent="0.2">
      <c r="A120" s="11" t="s">
        <v>346</v>
      </c>
      <c r="B120" s="11"/>
      <c r="C120" s="11"/>
      <c r="D120" s="11"/>
      <c r="E120" s="11"/>
      <c r="F120" s="12"/>
      <c r="G120" s="11"/>
      <c r="H120" s="11"/>
      <c r="I120" s="12"/>
      <c r="J120" s="12"/>
      <c r="K120" s="12"/>
      <c r="L120" s="11"/>
    </row>
    <row r="121" spans="1:12" x14ac:dyDescent="0.2">
      <c r="A121" s="11" t="s">
        <v>347</v>
      </c>
      <c r="B121" s="11"/>
      <c r="C121" s="11"/>
      <c r="D121" s="11"/>
      <c r="E121" s="11"/>
      <c r="F121" s="12"/>
      <c r="G121" s="11"/>
      <c r="H121" s="11"/>
      <c r="I121" s="12"/>
      <c r="J121" s="12"/>
      <c r="K121" s="12"/>
      <c r="L121" s="11"/>
    </row>
    <row r="122" spans="1:12" x14ac:dyDescent="0.2">
      <c r="A122" s="11" t="s">
        <v>348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60</v>
      </c>
      <c r="F124" s="14"/>
      <c r="G124" s="14"/>
      <c r="H124" s="14"/>
      <c r="I124" s="14" t="s">
        <v>61</v>
      </c>
      <c r="J124" s="14" t="s">
        <v>62</v>
      </c>
      <c r="K124" s="14" t="s">
        <v>63</v>
      </c>
      <c r="L124" s="14" t="s">
        <v>64</v>
      </c>
    </row>
    <row r="125" spans="1:12" x14ac:dyDescent="0.2">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
      <c r="A126" s="14"/>
      <c r="B126" s="14"/>
      <c r="C126" s="14"/>
      <c r="D126" s="14"/>
      <c r="E126" s="14"/>
      <c r="F126" s="14"/>
      <c r="G126" s="14"/>
      <c r="H126" s="14"/>
      <c r="I126" s="14"/>
      <c r="J126" s="14"/>
      <c r="K126" s="14"/>
      <c r="L126" s="14"/>
    </row>
    <row r="127" spans="1:12" ht="25.5" x14ac:dyDescent="0.2">
      <c r="A127" s="24">
        <v>37162</v>
      </c>
      <c r="B127" s="18" t="s">
        <v>550</v>
      </c>
      <c r="C127" s="18" t="s">
        <v>323</v>
      </c>
      <c r="D127" s="18" t="s">
        <v>434</v>
      </c>
      <c r="E127" s="18" t="s">
        <v>435</v>
      </c>
      <c r="F127" s="18" t="s">
        <v>270</v>
      </c>
      <c r="G127" s="17" t="s">
        <v>551</v>
      </c>
      <c r="H127" s="18"/>
      <c r="I127" s="18" t="s">
        <v>83</v>
      </c>
      <c r="J127" s="18" t="s">
        <v>83</v>
      </c>
      <c r="K127" s="18" t="s">
        <v>83</v>
      </c>
      <c r="L127" s="18" t="s">
        <v>351</v>
      </c>
    </row>
    <row r="128" spans="1:12" ht="25.5" x14ac:dyDescent="0.2">
      <c r="A128" s="24">
        <v>37162</v>
      </c>
      <c r="B128" s="18" t="s">
        <v>120</v>
      </c>
      <c r="C128" s="18" t="s">
        <v>87</v>
      </c>
      <c r="D128" s="18" t="s">
        <v>121</v>
      </c>
      <c r="E128" s="18" t="s">
        <v>89</v>
      </c>
      <c r="F128" s="18" t="s">
        <v>270</v>
      </c>
      <c r="G128" s="17" t="s">
        <v>552</v>
      </c>
      <c r="H128" s="18"/>
      <c r="I128" s="18" t="s">
        <v>83</v>
      </c>
      <c r="J128" s="18" t="s">
        <v>83</v>
      </c>
      <c r="K128" s="18" t="s">
        <v>83</v>
      </c>
      <c r="L128" s="18" t="s">
        <v>351</v>
      </c>
    </row>
    <row r="129" spans="1:25" x14ac:dyDescent="0.2">
      <c r="A129" s="24">
        <v>37162</v>
      </c>
      <c r="B129" s="18" t="s">
        <v>361</v>
      </c>
      <c r="C129" s="18" t="s">
        <v>77</v>
      </c>
      <c r="D129" s="18" t="s">
        <v>467</v>
      </c>
      <c r="E129" s="18" t="s">
        <v>468</v>
      </c>
      <c r="F129" s="18" t="s">
        <v>104</v>
      </c>
      <c r="G129" s="17" t="s">
        <v>553</v>
      </c>
      <c r="H129" s="18"/>
      <c r="I129" s="18" t="s">
        <v>84</v>
      </c>
      <c r="J129" s="18" t="s">
        <v>84</v>
      </c>
      <c r="K129" s="18" t="s">
        <v>84</v>
      </c>
      <c r="L129" s="18" t="s">
        <v>351</v>
      </c>
    </row>
    <row r="130" spans="1:25" ht="23.25" customHeight="1" x14ac:dyDescent="0.2">
      <c r="A130" s="24">
        <v>37162</v>
      </c>
      <c r="B130" s="18" t="s">
        <v>554</v>
      </c>
      <c r="C130" s="18" t="s">
        <v>77</v>
      </c>
      <c r="D130" s="18" t="s">
        <v>207</v>
      </c>
      <c r="E130" s="18" t="s">
        <v>374</v>
      </c>
      <c r="F130" s="18" t="s">
        <v>109</v>
      </c>
      <c r="G130" s="17" t="s">
        <v>430</v>
      </c>
      <c r="H130" s="18"/>
      <c r="I130" s="18" t="s">
        <v>84</v>
      </c>
      <c r="J130" s="18" t="s">
        <v>83</v>
      </c>
      <c r="K130" s="18" t="s">
        <v>84</v>
      </c>
      <c r="L130" s="18" t="s">
        <v>351</v>
      </c>
    </row>
    <row r="131" spans="1:25" ht="24.75" customHeight="1" x14ac:dyDescent="0.2">
      <c r="A131" s="24">
        <v>37162</v>
      </c>
      <c r="B131" s="18" t="s">
        <v>387</v>
      </c>
      <c r="C131" s="18" t="s">
        <v>77</v>
      </c>
      <c r="D131" s="18" t="s">
        <v>78</v>
      </c>
      <c r="E131" s="18" t="s">
        <v>79</v>
      </c>
      <c r="F131" s="18" t="s">
        <v>80</v>
      </c>
      <c r="G131" s="17" t="s">
        <v>555</v>
      </c>
      <c r="H131" s="18"/>
      <c r="I131" s="18" t="s">
        <v>83</v>
      </c>
      <c r="J131" s="18" t="s">
        <v>83</v>
      </c>
      <c r="K131" s="18" t="s">
        <v>84</v>
      </c>
      <c r="L131" s="18" t="s">
        <v>351</v>
      </c>
    </row>
    <row r="132" spans="1:25" ht="25.5" x14ac:dyDescent="0.2">
      <c r="A132" s="24">
        <v>37161</v>
      </c>
      <c r="B132" s="18" t="s">
        <v>556</v>
      </c>
      <c r="C132" s="18"/>
      <c r="D132" s="18"/>
      <c r="E132" s="18"/>
      <c r="F132" s="18" t="s">
        <v>109</v>
      </c>
      <c r="G132" s="17" t="s">
        <v>557</v>
      </c>
      <c r="H132" s="18"/>
      <c r="I132" s="18" t="s">
        <v>84</v>
      </c>
      <c r="J132" s="18" t="s">
        <v>83</v>
      </c>
      <c r="K132" s="18" t="s">
        <v>84</v>
      </c>
      <c r="L132" s="18" t="s">
        <v>351</v>
      </c>
      <c r="M132" s="22"/>
      <c r="N132" s="22"/>
      <c r="O132" s="22"/>
      <c r="P132" s="22"/>
      <c r="Q132" s="22"/>
      <c r="R132" s="22"/>
      <c r="S132" s="22"/>
      <c r="T132" s="22"/>
      <c r="U132" s="22"/>
      <c r="V132" s="22"/>
      <c r="W132" s="22"/>
      <c r="X132" s="22"/>
      <c r="Y132" s="22"/>
    </row>
    <row r="133" spans="1:25" ht="51" x14ac:dyDescent="0.2">
      <c r="A133" s="24">
        <v>37160</v>
      </c>
      <c r="B133" s="17" t="s">
        <v>558</v>
      </c>
      <c r="C133" s="18" t="s">
        <v>87</v>
      </c>
      <c r="D133" s="18" t="s">
        <v>559</v>
      </c>
      <c r="E133" s="18" t="s">
        <v>89</v>
      </c>
      <c r="F133" s="18" t="s">
        <v>104</v>
      </c>
      <c r="G133" s="17" t="s">
        <v>560</v>
      </c>
      <c r="H133" s="18"/>
      <c r="I133" s="18" t="s">
        <v>83</v>
      </c>
      <c r="J133" s="18" t="s">
        <v>84</v>
      </c>
      <c r="K133" s="18" t="s">
        <v>83</v>
      </c>
      <c r="L133" s="18" t="s">
        <v>351</v>
      </c>
      <c r="M133" s="22"/>
      <c r="N133" s="22"/>
      <c r="O133" s="22"/>
      <c r="P133" s="22"/>
      <c r="Q133" s="22"/>
      <c r="R133" s="22"/>
      <c r="S133" s="22"/>
      <c r="T133" s="22"/>
      <c r="U133" s="22"/>
      <c r="V133" s="22"/>
      <c r="W133" s="22"/>
      <c r="X133" s="22"/>
      <c r="Y133" s="22"/>
    </row>
    <row r="134" spans="1:25" ht="38.25" x14ac:dyDescent="0.2">
      <c r="A134" s="24">
        <v>37160</v>
      </c>
      <c r="B134" s="18" t="s">
        <v>561</v>
      </c>
      <c r="C134" s="18" t="s">
        <v>87</v>
      </c>
      <c r="D134" s="18" t="s">
        <v>464</v>
      </c>
      <c r="E134" s="18" t="s">
        <v>148</v>
      </c>
      <c r="F134" s="18" t="s">
        <v>104</v>
      </c>
      <c r="G134" s="17" t="s">
        <v>562</v>
      </c>
      <c r="H134" s="18"/>
      <c r="I134" s="18" t="s">
        <v>84</v>
      </c>
      <c r="J134" s="18" t="s">
        <v>83</v>
      </c>
      <c r="K134" s="18" t="s">
        <v>83</v>
      </c>
      <c r="L134" s="18" t="s">
        <v>351</v>
      </c>
      <c r="M134" s="22"/>
      <c r="N134" s="22"/>
      <c r="O134" s="22"/>
      <c r="P134" s="22"/>
      <c r="Q134" s="22"/>
      <c r="R134" s="22"/>
      <c r="S134" s="22"/>
      <c r="T134" s="22"/>
      <c r="U134" s="22"/>
      <c r="V134" s="22"/>
      <c r="W134" s="22"/>
      <c r="X134" s="22"/>
      <c r="Y134" s="22"/>
    </row>
    <row r="135" spans="1:25" ht="55.5" customHeight="1" x14ac:dyDescent="0.2">
      <c r="A135" s="24">
        <v>37159</v>
      </c>
      <c r="B135" s="18" t="s">
        <v>449</v>
      </c>
      <c r="C135" s="18" t="s">
        <v>323</v>
      </c>
      <c r="D135" s="18" t="s">
        <v>450</v>
      </c>
      <c r="E135" s="18" t="s">
        <v>451</v>
      </c>
      <c r="F135" s="18" t="s">
        <v>109</v>
      </c>
      <c r="G135" s="17" t="s">
        <v>563</v>
      </c>
      <c r="H135" s="18"/>
      <c r="I135" s="18" t="s">
        <v>84</v>
      </c>
      <c r="J135" s="18" t="s">
        <v>83</v>
      </c>
      <c r="K135" s="18" t="s">
        <v>84</v>
      </c>
      <c r="L135" s="18" t="s">
        <v>351</v>
      </c>
      <c r="M135" s="22"/>
      <c r="N135" s="22"/>
      <c r="O135" s="22"/>
      <c r="P135" s="22"/>
      <c r="Q135" s="22"/>
      <c r="R135" s="22"/>
      <c r="S135" s="22"/>
      <c r="T135" s="22"/>
      <c r="U135" s="22"/>
      <c r="V135" s="22"/>
      <c r="W135" s="22"/>
      <c r="X135" s="22"/>
      <c r="Y135" s="22"/>
    </row>
    <row r="136" spans="1:25" ht="63.75" x14ac:dyDescent="0.2">
      <c r="A136" s="24">
        <v>37159</v>
      </c>
      <c r="B136" s="18" t="s">
        <v>313</v>
      </c>
      <c r="C136" s="18" t="s">
        <v>77</v>
      </c>
      <c r="D136" s="18" t="s">
        <v>78</v>
      </c>
      <c r="E136" s="18" t="s">
        <v>79</v>
      </c>
      <c r="F136" s="18" t="s">
        <v>80</v>
      </c>
      <c r="G136" s="17" t="s">
        <v>564</v>
      </c>
      <c r="H136" s="18"/>
      <c r="I136" s="18" t="s">
        <v>83</v>
      </c>
      <c r="J136" s="18" t="s">
        <v>83</v>
      </c>
      <c r="K136" s="18" t="s">
        <v>83</v>
      </c>
      <c r="L136" s="18" t="s">
        <v>351</v>
      </c>
      <c r="M136" s="22"/>
      <c r="N136" s="22"/>
      <c r="O136" s="22"/>
      <c r="P136" s="22"/>
      <c r="Q136" s="22"/>
      <c r="R136" s="22"/>
      <c r="S136" s="22"/>
      <c r="T136" s="22"/>
      <c r="U136" s="22"/>
      <c r="V136" s="22"/>
      <c r="W136" s="22"/>
      <c r="X136" s="22"/>
      <c r="Y136" s="22"/>
    </row>
    <row r="137" spans="1:25" ht="51" x14ac:dyDescent="0.2">
      <c r="A137" s="24">
        <v>37159</v>
      </c>
      <c r="B137" s="18" t="s">
        <v>565</v>
      </c>
      <c r="C137" s="18" t="s">
        <v>77</v>
      </c>
      <c r="D137" s="18" t="s">
        <v>78</v>
      </c>
      <c r="E137" s="18" t="s">
        <v>79</v>
      </c>
      <c r="F137" s="18" t="s">
        <v>80</v>
      </c>
      <c r="G137" s="17" t="s">
        <v>566</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ht="38.25" x14ac:dyDescent="0.2">
      <c r="A138" s="24">
        <v>37158</v>
      </c>
      <c r="B138" s="18" t="s">
        <v>567</v>
      </c>
      <c r="C138" s="18" t="s">
        <v>87</v>
      </c>
      <c r="D138" s="18" t="s">
        <v>568</v>
      </c>
      <c r="E138" s="18" t="s">
        <v>148</v>
      </c>
      <c r="F138" s="18" t="s">
        <v>104</v>
      </c>
      <c r="G138" s="17" t="s">
        <v>569</v>
      </c>
      <c r="H138" s="18"/>
      <c r="I138" s="18" t="s">
        <v>83</v>
      </c>
      <c r="J138" s="18" t="s">
        <v>83</v>
      </c>
      <c r="K138" s="18" t="s">
        <v>83</v>
      </c>
      <c r="L138" s="18" t="s">
        <v>351</v>
      </c>
      <c r="M138" s="22"/>
      <c r="N138" s="22"/>
      <c r="O138" s="22"/>
      <c r="P138" s="22"/>
      <c r="Q138" s="22"/>
      <c r="R138" s="22"/>
      <c r="S138" s="22"/>
      <c r="T138" s="22"/>
      <c r="U138" s="22"/>
      <c r="V138" s="22"/>
      <c r="W138" s="22"/>
      <c r="X138" s="22"/>
      <c r="Y138" s="22"/>
    </row>
    <row r="139" spans="1:25" ht="38.25" x14ac:dyDescent="0.2">
      <c r="A139" s="24">
        <v>37158</v>
      </c>
      <c r="B139" s="18" t="s">
        <v>313</v>
      </c>
      <c r="C139" s="18" t="s">
        <v>77</v>
      </c>
      <c r="D139" s="18" t="s">
        <v>313</v>
      </c>
      <c r="E139" s="18" t="s">
        <v>79</v>
      </c>
      <c r="F139" s="18" t="s">
        <v>333</v>
      </c>
      <c r="G139" s="17" t="s">
        <v>23</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63.75" x14ac:dyDescent="0.2">
      <c r="A140" s="24">
        <v>37158</v>
      </c>
      <c r="B140" s="18" t="s">
        <v>24</v>
      </c>
      <c r="C140" s="18" t="s">
        <v>77</v>
      </c>
      <c r="D140" s="18" t="s">
        <v>78</v>
      </c>
      <c r="E140" s="18" t="s">
        <v>79</v>
      </c>
      <c r="F140" s="18" t="s">
        <v>80</v>
      </c>
      <c r="G140" s="17" t="s">
        <v>25</v>
      </c>
      <c r="H140" s="18"/>
      <c r="I140" s="18" t="s">
        <v>84</v>
      </c>
      <c r="J140" s="18" t="s">
        <v>83</v>
      </c>
      <c r="K140" s="18" t="s">
        <v>84</v>
      </c>
      <c r="L140" s="18" t="s">
        <v>351</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318</v>
      </c>
      <c r="B187" s="1" t="s">
        <v>319</v>
      </c>
      <c r="C187" s="4" t="s">
        <v>320</v>
      </c>
      <c r="D187" s="33" t="s">
        <v>321</v>
      </c>
      <c r="E187" s="33" t="s">
        <v>322</v>
      </c>
    </row>
    <row r="188" spans="1:12" x14ac:dyDescent="0.2">
      <c r="A188" s="34" t="s">
        <v>323</v>
      </c>
      <c r="B188" s="35">
        <f t="shared" ref="B188:B196" si="3">C188/$C$197</f>
        <v>0.14285714285714285</v>
      </c>
      <c r="C188" s="5">
        <f>'summary 0924'!I24</f>
        <v>2</v>
      </c>
      <c r="D188" s="4">
        <f>33+1+1+1+1+1+8+1+1+1+2+1+2+1+1+1+2+3+8</f>
        <v>70</v>
      </c>
      <c r="E188" s="36">
        <f t="shared" ref="E188:E195" si="4">(C188/D188)*100</f>
        <v>2.8571428571428572</v>
      </c>
    </row>
    <row r="189" spans="1:12" x14ac:dyDescent="0.2">
      <c r="A189" s="34" t="s">
        <v>96</v>
      </c>
      <c r="B189" s="35">
        <f t="shared" si="3"/>
        <v>0</v>
      </c>
      <c r="C189" s="5">
        <f>'summary 0924'!I25</f>
        <v>0</v>
      </c>
      <c r="D189" s="4">
        <f>540+17+1+1+6+10+1+2+12+2+1+1+1+3+4+3+1+1+1+8+2+1+1+6+1+1+2+1+2+1+4+1+1+1+12+4+57+16</f>
        <v>730</v>
      </c>
      <c r="E189" s="36">
        <f t="shared" si="4"/>
        <v>0</v>
      </c>
    </row>
    <row r="190" spans="1:12" x14ac:dyDescent="0.2">
      <c r="A190" s="34" t="s">
        <v>77</v>
      </c>
      <c r="B190" s="35">
        <f t="shared" si="3"/>
        <v>0.5714285714285714</v>
      </c>
      <c r="C190" s="5">
        <f>'summary 0924'!I26</f>
        <v>8</v>
      </c>
      <c r="D190" s="4">
        <f>13+1+1+1+16+10</f>
        <v>42</v>
      </c>
      <c r="E190" s="36">
        <f t="shared" si="4"/>
        <v>19.047619047619047</v>
      </c>
    </row>
    <row r="191" spans="1:12" x14ac:dyDescent="0.2">
      <c r="A191" s="34" t="s">
        <v>324</v>
      </c>
      <c r="B191" s="35">
        <f t="shared" si="3"/>
        <v>0</v>
      </c>
      <c r="C191" s="5">
        <f>'summary 0924'!I27</f>
        <v>0</v>
      </c>
      <c r="D191" s="4">
        <f>36+1+1+2</f>
        <v>40</v>
      </c>
      <c r="E191" s="36">
        <f t="shared" si="4"/>
        <v>0</v>
      </c>
    </row>
    <row r="192" spans="1:12" x14ac:dyDescent="0.2">
      <c r="A192" s="34" t="s">
        <v>325</v>
      </c>
      <c r="B192" s="35">
        <f t="shared" si="3"/>
        <v>0.14285714285714285</v>
      </c>
      <c r="C192" s="5">
        <f>'summary 0924'!I28</f>
        <v>2</v>
      </c>
      <c r="D192" s="4">
        <f>288+2+13+2+5+56+59+14+2+3+3+1+4+14</f>
        <v>466</v>
      </c>
      <c r="E192" s="36">
        <f t="shared" si="4"/>
        <v>0.42918454935622319</v>
      </c>
    </row>
    <row r="193" spans="1:5" x14ac:dyDescent="0.2">
      <c r="A193" s="34" t="s">
        <v>326</v>
      </c>
      <c r="B193" s="35">
        <f t="shared" si="3"/>
        <v>7.1428571428571425E-2</v>
      </c>
      <c r="C193" s="5">
        <f>'summary 0924'!I29</f>
        <v>1</v>
      </c>
      <c r="D193" s="4">
        <f>132+2+1+2+7+3+4+2+7+1+3+4+5</f>
        <v>173</v>
      </c>
      <c r="E193" s="36">
        <f t="shared" si="4"/>
        <v>0.57803468208092479</v>
      </c>
    </row>
    <row r="194" spans="1:5" x14ac:dyDescent="0.2">
      <c r="A194" s="34" t="s">
        <v>140</v>
      </c>
      <c r="B194" s="35">
        <f t="shared" si="3"/>
        <v>0</v>
      </c>
      <c r="C194" s="5">
        <f>'summary 0924'!I30</f>
        <v>0</v>
      </c>
      <c r="D194" s="4">
        <v>9</v>
      </c>
      <c r="E194" s="36">
        <f t="shared" si="4"/>
        <v>0</v>
      </c>
    </row>
    <row r="195" spans="1:5" x14ac:dyDescent="0.2">
      <c r="A195" s="34" t="s">
        <v>288</v>
      </c>
      <c r="B195" s="35">
        <f t="shared" si="3"/>
        <v>0</v>
      </c>
      <c r="C195" s="5">
        <f>'summary 0924'!I31</f>
        <v>0</v>
      </c>
      <c r="D195" s="4">
        <f>10+5+2</f>
        <v>17</v>
      </c>
      <c r="E195" s="36">
        <f t="shared" si="4"/>
        <v>0</v>
      </c>
    </row>
    <row r="196" spans="1:5" x14ac:dyDescent="0.2">
      <c r="A196" s="37" t="s">
        <v>327</v>
      </c>
      <c r="B196" s="35">
        <f t="shared" si="3"/>
        <v>7.1428571428571425E-2</v>
      </c>
      <c r="C196" s="5">
        <f>'summary 0924'!I32</f>
        <v>1</v>
      </c>
    </row>
    <row r="197" spans="1:5" x14ac:dyDescent="0.2">
      <c r="A197" s="37" t="s">
        <v>328</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401</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330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331</v>
      </c>
      <c r="B8" s="44"/>
      <c r="C8" s="44" t="s">
        <v>332</v>
      </c>
      <c r="D8" s="44"/>
      <c r="E8" s="45"/>
      <c r="F8" s="45"/>
      <c r="G8" s="45"/>
      <c r="H8" s="45"/>
      <c r="I8" s="45"/>
      <c r="J8" s="45"/>
      <c r="K8" s="46"/>
    </row>
    <row r="9" spans="1:11" x14ac:dyDescent="0.2">
      <c r="A9" s="2"/>
      <c r="B9" s="2"/>
      <c r="C9" s="2"/>
      <c r="D9" s="2"/>
      <c r="E9" s="2"/>
      <c r="F9" s="2"/>
      <c r="G9" s="2"/>
      <c r="H9" s="2"/>
      <c r="I9" s="2"/>
      <c r="K9" s="3"/>
    </row>
    <row r="10" spans="1:11" x14ac:dyDescent="0.2">
      <c r="A10" s="5" t="s">
        <v>270</v>
      </c>
      <c r="B10" s="2"/>
      <c r="C10" s="2" t="s">
        <v>48</v>
      </c>
      <c r="D10" s="2"/>
      <c r="E10" s="2"/>
      <c r="F10" s="2"/>
      <c r="G10" s="2"/>
      <c r="H10" s="2"/>
      <c r="I10" s="2"/>
      <c r="K10" s="2">
        <v>2</v>
      </c>
    </row>
    <row r="11" spans="1:11" x14ac:dyDescent="0.2">
      <c r="A11" s="6" t="s">
        <v>333</v>
      </c>
      <c r="B11" s="7"/>
      <c r="C11" s="7" t="s">
        <v>49</v>
      </c>
      <c r="D11" s="7"/>
      <c r="E11" s="7"/>
      <c r="F11" s="7"/>
      <c r="G11" s="7"/>
      <c r="H11" s="7"/>
      <c r="I11" s="7"/>
      <c r="J11" s="7"/>
      <c r="K11" s="7">
        <v>1</v>
      </c>
    </row>
    <row r="12" spans="1:11" x14ac:dyDescent="0.2">
      <c r="A12" s="6" t="s">
        <v>104</v>
      </c>
      <c r="B12" s="7"/>
      <c r="C12" s="7" t="s">
        <v>50</v>
      </c>
      <c r="D12" s="7"/>
      <c r="E12" s="7"/>
      <c r="F12" s="7"/>
      <c r="G12" s="7"/>
      <c r="H12" s="7"/>
      <c r="I12" s="7"/>
      <c r="J12" s="7"/>
      <c r="K12" s="7">
        <f>1+3</f>
        <v>4</v>
      </c>
    </row>
    <row r="13" spans="1:11" x14ac:dyDescent="0.2">
      <c r="A13" s="6" t="s">
        <v>80</v>
      </c>
      <c r="B13" s="7"/>
      <c r="C13" s="7" t="s">
        <v>334</v>
      </c>
      <c r="D13" s="7"/>
      <c r="E13" s="7"/>
      <c r="F13" s="7"/>
      <c r="G13" s="7"/>
      <c r="H13" s="7"/>
      <c r="I13" s="7"/>
      <c r="J13" s="7"/>
      <c r="K13" s="7">
        <v>4</v>
      </c>
    </row>
    <row r="14" spans="1:11" x14ac:dyDescent="0.2">
      <c r="A14" s="6" t="s">
        <v>255</v>
      </c>
      <c r="B14" s="7"/>
      <c r="C14" s="7" t="s">
        <v>52</v>
      </c>
      <c r="D14" s="7"/>
      <c r="E14" s="7"/>
      <c r="F14" s="7"/>
      <c r="G14" s="7"/>
      <c r="H14" s="7"/>
      <c r="I14" s="7"/>
      <c r="J14" s="7"/>
      <c r="K14" s="7"/>
    </row>
    <row r="15" spans="1:11" x14ac:dyDescent="0.2">
      <c r="A15" s="6" t="s">
        <v>90</v>
      </c>
      <c r="B15" s="7"/>
      <c r="C15" s="7" t="s">
        <v>53</v>
      </c>
      <c r="D15" s="7"/>
      <c r="E15" s="7"/>
      <c r="F15" s="7"/>
      <c r="G15" s="7"/>
      <c r="H15" s="7"/>
      <c r="I15" s="7"/>
      <c r="J15" s="7"/>
      <c r="K15" s="7"/>
    </row>
    <row r="16" spans="1:11" x14ac:dyDescent="0.2">
      <c r="A16" s="6" t="s">
        <v>335</v>
      </c>
      <c r="B16" s="7"/>
      <c r="C16" s="7" t="s">
        <v>54</v>
      </c>
      <c r="D16" s="7"/>
      <c r="E16" s="7"/>
      <c r="F16" s="7"/>
      <c r="G16" s="7"/>
      <c r="H16" s="7"/>
      <c r="I16" s="7"/>
      <c r="J16" s="7"/>
      <c r="K16" s="7"/>
    </row>
    <row r="17" spans="1:11" x14ac:dyDescent="0.2">
      <c r="A17" s="6" t="s">
        <v>109</v>
      </c>
      <c r="B17" s="7"/>
      <c r="C17" s="7" t="s">
        <v>55</v>
      </c>
      <c r="D17" s="7"/>
      <c r="E17" s="7"/>
      <c r="F17" s="7"/>
      <c r="G17" s="7"/>
      <c r="H17" s="7"/>
      <c r="I17" s="7"/>
      <c r="J17" s="7"/>
      <c r="K17" s="7">
        <v>3</v>
      </c>
    </row>
    <row r="18" spans="1:11" x14ac:dyDescent="0.2">
      <c r="A18" s="6" t="s">
        <v>115</v>
      </c>
      <c r="B18" s="7"/>
      <c r="C18" s="7" t="s">
        <v>56</v>
      </c>
      <c r="D18" s="7"/>
      <c r="E18" s="7"/>
      <c r="F18" s="7"/>
      <c r="G18" s="7"/>
      <c r="H18" s="7"/>
      <c r="I18" s="7"/>
      <c r="J18" s="7"/>
      <c r="K18" s="47"/>
    </row>
    <row r="22" spans="1:11" ht="13.5" thickBot="1" x14ac:dyDescent="0.25">
      <c r="A22" s="44" t="s">
        <v>336</v>
      </c>
      <c r="B22" s="45"/>
      <c r="C22" s="45"/>
      <c r="D22" s="45"/>
      <c r="E22" s="45"/>
      <c r="F22" s="45"/>
      <c r="G22" s="44"/>
      <c r="H22" s="45"/>
      <c r="I22" s="44" t="s">
        <v>337</v>
      </c>
      <c r="J22" s="45"/>
      <c r="K22" s="44" t="s">
        <v>338</v>
      </c>
    </row>
    <row r="23" spans="1:11" x14ac:dyDescent="0.2">
      <c r="G23" s="1"/>
      <c r="I23" s="48"/>
      <c r="J23" s="2"/>
      <c r="K23" s="48"/>
    </row>
    <row r="24" spans="1:11" x14ac:dyDescent="0.2">
      <c r="A24" s="29" t="s">
        <v>323</v>
      </c>
      <c r="B24" s="17"/>
      <c r="C24" s="17"/>
      <c r="D24" s="32"/>
      <c r="E24" s="31"/>
      <c r="F24" s="32"/>
      <c r="G24" s="32"/>
      <c r="H24" s="31"/>
      <c r="I24" s="6">
        <f>1+1</f>
        <v>2</v>
      </c>
      <c r="J24" s="31"/>
      <c r="K24" s="31"/>
    </row>
    <row r="25" spans="1:11" x14ac:dyDescent="0.2">
      <c r="A25" s="29" t="s">
        <v>96</v>
      </c>
      <c r="B25" s="17"/>
      <c r="C25" s="17"/>
      <c r="D25" s="32"/>
      <c r="E25" s="31"/>
      <c r="F25" s="32"/>
      <c r="G25" s="32"/>
      <c r="H25" s="31"/>
      <c r="I25" s="6"/>
      <c r="J25" s="31"/>
      <c r="K25" s="49"/>
    </row>
    <row r="26" spans="1:11" x14ac:dyDescent="0.2">
      <c r="A26" s="29" t="s">
        <v>77</v>
      </c>
      <c r="B26" s="17"/>
      <c r="C26" s="17"/>
      <c r="D26" s="32"/>
      <c r="E26" s="31"/>
      <c r="F26" s="32"/>
      <c r="G26" s="32"/>
      <c r="H26" s="31"/>
      <c r="I26" s="6">
        <v>8</v>
      </c>
      <c r="J26" s="31"/>
      <c r="K26" s="32"/>
    </row>
    <row r="27" spans="1:11" x14ac:dyDescent="0.2">
      <c r="A27" s="29" t="s">
        <v>324</v>
      </c>
      <c r="B27" s="17"/>
      <c r="C27" s="17"/>
      <c r="D27" s="32"/>
      <c r="E27" s="31"/>
      <c r="F27" s="32"/>
      <c r="G27" s="32"/>
      <c r="H27" s="31"/>
      <c r="I27" s="6"/>
      <c r="J27" s="31"/>
      <c r="K27" s="31"/>
    </row>
    <row r="28" spans="1:11" x14ac:dyDescent="0.2">
      <c r="A28" s="29" t="s">
        <v>325</v>
      </c>
      <c r="B28" s="17"/>
      <c r="C28" s="17"/>
      <c r="D28" s="32"/>
      <c r="E28" s="31"/>
      <c r="F28" s="32"/>
      <c r="G28" s="32"/>
      <c r="H28" s="31"/>
      <c r="I28" s="6">
        <f>1+1</f>
        <v>2</v>
      </c>
      <c r="J28" s="31"/>
      <c r="K28" s="31"/>
    </row>
    <row r="29" spans="1:11" x14ac:dyDescent="0.2">
      <c r="A29" s="29" t="s">
        <v>326</v>
      </c>
      <c r="B29" s="17"/>
      <c r="C29" s="17"/>
      <c r="D29" s="32"/>
      <c r="E29" s="31"/>
      <c r="F29" s="32"/>
      <c r="G29" s="32"/>
      <c r="H29" s="31"/>
      <c r="I29" s="6">
        <f>1</f>
        <v>1</v>
      </c>
      <c r="J29" s="31"/>
      <c r="K29" s="32"/>
    </row>
    <row r="30" spans="1:11" x14ac:dyDescent="0.2">
      <c r="A30" s="29" t="s">
        <v>140</v>
      </c>
      <c r="B30" s="17"/>
      <c r="C30" s="17"/>
      <c r="D30" s="32"/>
      <c r="E30" s="31"/>
      <c r="F30" s="32"/>
      <c r="G30" s="32"/>
      <c r="H30" s="31"/>
      <c r="I30" s="6"/>
      <c r="J30" s="31"/>
      <c r="K30" s="31"/>
    </row>
    <row r="31" spans="1:11" x14ac:dyDescent="0.2">
      <c r="A31" s="29" t="s">
        <v>288</v>
      </c>
      <c r="B31" s="17"/>
      <c r="C31" s="17"/>
      <c r="D31" s="32"/>
      <c r="E31" s="31"/>
      <c r="F31" s="32"/>
      <c r="G31" s="32"/>
      <c r="H31" s="31"/>
      <c r="I31" s="6"/>
      <c r="J31" s="31"/>
      <c r="K31" s="31"/>
    </row>
    <row r="32" spans="1:11" ht="13.5" thickBot="1" x14ac:dyDescent="0.25">
      <c r="A32" s="50" t="s">
        <v>339</v>
      </c>
      <c r="I32" s="5">
        <v>1</v>
      </c>
      <c r="K32" s="51"/>
    </row>
    <row r="33" spans="1:11" ht="13.5" thickTop="1" x14ac:dyDescent="0.2">
      <c r="A33" s="52" t="s">
        <v>330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row>
    <row r="2" spans="1:31" x14ac:dyDescent="0.2">
      <c r="A2" s="2" t="s">
        <v>48</v>
      </c>
      <c r="B2" s="3"/>
      <c r="H2" s="4">
        <f>1+1</f>
        <v>2</v>
      </c>
      <c r="J2" s="4">
        <f>1</f>
        <v>1</v>
      </c>
      <c r="K2" s="3"/>
      <c r="L2" s="5"/>
      <c r="M2" s="3"/>
      <c r="N2" s="3"/>
      <c r="P2" s="4">
        <v>1</v>
      </c>
      <c r="AC2" s="4">
        <f>'summary 0910'!K10</f>
        <v>1</v>
      </c>
      <c r="AD2" s="4">
        <f>'summary 0917'!K10</f>
        <v>2</v>
      </c>
    </row>
    <row r="3" spans="1:31" x14ac:dyDescent="0.2">
      <c r="A3" s="2" t="s">
        <v>49</v>
      </c>
      <c r="B3" s="5"/>
      <c r="K3" s="5"/>
      <c r="L3" s="5"/>
      <c r="M3" s="5"/>
      <c r="N3" s="6">
        <v>1</v>
      </c>
      <c r="P3" s="4">
        <v>1</v>
      </c>
      <c r="R3" s="4">
        <f>'[7]summary 0625'!K11</f>
        <v>2</v>
      </c>
      <c r="T3" s="4">
        <f>'[7]summary 0709'!K10</f>
        <v>1</v>
      </c>
    </row>
    <row r="4" spans="1:31" x14ac:dyDescent="0.2">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323</v>
      </c>
      <c r="Y15" s="4">
        <f>[8]Aug!$U$24+[8]Aug!$U$9</f>
        <v>3</v>
      </c>
      <c r="Z15" s="4">
        <f>[8]Aug!$AB$27</f>
        <v>1</v>
      </c>
      <c r="AB15" s="4">
        <f>3</f>
        <v>3</v>
      </c>
      <c r="AC15" s="4">
        <f>2</f>
        <v>2</v>
      </c>
      <c r="AD15" s="4">
        <v>3</v>
      </c>
      <c r="AE15" s="4" t="s">
        <v>323</v>
      </c>
    </row>
    <row r="16" spans="1:31" x14ac:dyDescent="0.2">
      <c r="A16" s="4" t="s">
        <v>96</v>
      </c>
      <c r="X16" s="4">
        <f>[8]Aug!$N$22+[8]Aug!$N$20+[8]Aug!$N$7+[8]Aug!$N$8</f>
        <v>14</v>
      </c>
      <c r="Y16" s="4">
        <f>[8]Aug!$U$20+[8]Aug!$U$22+[8]Aug!$U$16</f>
        <v>3</v>
      </c>
      <c r="Z16" s="4">
        <f>[8]Aug!$AB$22+[8]Aug!$AB$7+[8]Aug!$AB$8</f>
        <v>8</v>
      </c>
      <c r="AA16" s="4">
        <f>[8]Aug!$AI$16+1</f>
        <v>2</v>
      </c>
      <c r="AB16" s="4">
        <f>1+1+5+2</f>
        <v>9</v>
      </c>
      <c r="AC16" s="4">
        <f>1+4+12</f>
        <v>17</v>
      </c>
      <c r="AD16" s="4">
        <v>57</v>
      </c>
      <c r="AE16" s="4" t="s">
        <v>96</v>
      </c>
    </row>
    <row r="17" spans="1:31" x14ac:dyDescent="0.2">
      <c r="A17" s="4" t="s">
        <v>288</v>
      </c>
      <c r="AE17" s="4" t="s">
        <v>288</v>
      </c>
    </row>
    <row r="18" spans="1:31" x14ac:dyDescent="0.2">
      <c r="A18" s="4" t="s">
        <v>77</v>
      </c>
      <c r="AE18" s="4" t="s">
        <v>77</v>
      </c>
    </row>
    <row r="19" spans="1:31" x14ac:dyDescent="0.2">
      <c r="A19" s="4" t="s">
        <v>140</v>
      </c>
      <c r="AE19" s="4" t="s">
        <v>140</v>
      </c>
    </row>
    <row r="20" spans="1:31" x14ac:dyDescent="0.2">
      <c r="A20" s="4" t="s">
        <v>405</v>
      </c>
      <c r="X20" s="4">
        <f>[8]Aug!$N$21+[8]Aug!$N$15</f>
        <v>6</v>
      </c>
      <c r="Y20" s="4">
        <f>[8]Aug!$U$26+[8]Aug!$U$21</f>
        <v>7</v>
      </c>
      <c r="Z20" s="4">
        <f>[8]Aug!$AB$26+[8]Aug!$AB$21</f>
        <v>3</v>
      </c>
      <c r="AA20" s="4">
        <f>[8]Aug!$AI$26+[8]Aug!$AI$21</f>
        <v>11</v>
      </c>
      <c r="AB20" s="4">
        <f>1</f>
        <v>1</v>
      </c>
      <c r="AC20" s="4">
        <f>14+3</f>
        <v>17</v>
      </c>
      <c r="AD20" s="4">
        <v>6</v>
      </c>
      <c r="AE20" s="4" t="s">
        <v>405</v>
      </c>
    </row>
    <row r="22" spans="1:31" x14ac:dyDescent="0.2">
      <c r="A22" s="4" t="s">
        <v>402</v>
      </c>
      <c r="X22" s="4">
        <f t="shared" ref="X22:AD22" si="2">SUM(X15:X20)</f>
        <v>20</v>
      </c>
      <c r="Y22" s="4">
        <f t="shared" si="2"/>
        <v>13</v>
      </c>
      <c r="Z22" s="4">
        <f t="shared" si="2"/>
        <v>12</v>
      </c>
      <c r="AA22" s="4">
        <f t="shared" si="2"/>
        <v>13</v>
      </c>
      <c r="AB22" s="4">
        <f t="shared" si="2"/>
        <v>13</v>
      </c>
      <c r="AC22" s="4">
        <f t="shared" si="2"/>
        <v>36</v>
      </c>
      <c r="AD22" s="4">
        <f t="shared" si="2"/>
        <v>66</v>
      </c>
      <c r="AE22" s="4" t="s">
        <v>406</v>
      </c>
    </row>
    <row r="24" spans="1:31" x14ac:dyDescent="0.2">
      <c r="A24" s="4" t="s">
        <v>403</v>
      </c>
      <c r="AE24" s="4" t="s">
        <v>403</v>
      </c>
    </row>
    <row r="111" spans="1:12" x14ac:dyDescent="0.2">
      <c r="A111" s="10" t="s">
        <v>400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59</v>
      </c>
      <c r="B113" s="11"/>
      <c r="C113" s="11"/>
      <c r="D113" s="11"/>
      <c r="E113" s="11"/>
      <c r="F113" s="12"/>
      <c r="G113" s="11"/>
      <c r="H113" s="11"/>
      <c r="I113" s="12"/>
      <c r="J113" s="12"/>
      <c r="K113" s="12"/>
      <c r="L113" s="11"/>
    </row>
    <row r="114" spans="1:12" x14ac:dyDescent="0.2">
      <c r="A114" s="11" t="s">
        <v>340</v>
      </c>
      <c r="B114" s="11"/>
      <c r="C114" s="11"/>
      <c r="D114" s="11"/>
      <c r="E114" s="11"/>
      <c r="F114" s="12"/>
      <c r="G114" s="11"/>
      <c r="H114" s="11"/>
      <c r="I114" s="12"/>
      <c r="J114" s="12"/>
      <c r="K114" s="12"/>
      <c r="L114" s="11"/>
    </row>
    <row r="115" spans="1:12" x14ac:dyDescent="0.2">
      <c r="A115" s="11" t="s">
        <v>341</v>
      </c>
      <c r="B115" s="11"/>
      <c r="C115" s="11"/>
      <c r="D115" s="11"/>
      <c r="E115" s="11"/>
      <c r="F115" s="12"/>
      <c r="G115" s="11"/>
      <c r="H115" s="11"/>
      <c r="I115" s="12"/>
      <c r="J115" s="12"/>
      <c r="K115" s="12"/>
      <c r="L115" s="11"/>
    </row>
    <row r="116" spans="1:12" x14ac:dyDescent="0.2">
      <c r="A116" s="11" t="s">
        <v>342</v>
      </c>
      <c r="B116" s="11"/>
      <c r="C116" s="11"/>
      <c r="D116" s="11"/>
      <c r="E116" s="11"/>
      <c r="F116" s="12"/>
      <c r="G116" s="11"/>
      <c r="H116" s="11"/>
      <c r="I116" s="12"/>
      <c r="J116" s="12"/>
      <c r="K116" s="12"/>
      <c r="L116" s="11"/>
    </row>
    <row r="117" spans="1:12" x14ac:dyDescent="0.2">
      <c r="A117" s="11" t="s">
        <v>343</v>
      </c>
      <c r="B117" s="11"/>
      <c r="C117" s="11"/>
      <c r="D117" s="11"/>
      <c r="E117" s="11"/>
      <c r="F117" s="12"/>
      <c r="G117" s="11"/>
      <c r="H117" s="11"/>
      <c r="I117" s="12"/>
      <c r="J117" s="12"/>
      <c r="K117" s="12"/>
      <c r="L117" s="11"/>
    </row>
    <row r="118" spans="1:12" x14ac:dyDescent="0.2">
      <c r="A118" s="11" t="s">
        <v>344</v>
      </c>
      <c r="B118" s="11"/>
      <c r="C118" s="11"/>
      <c r="D118" s="11"/>
      <c r="E118" s="11"/>
      <c r="F118" s="12"/>
      <c r="G118" s="11"/>
      <c r="H118" s="11"/>
      <c r="I118" s="12"/>
      <c r="J118" s="12"/>
      <c r="K118" s="12"/>
      <c r="L118" s="11"/>
    </row>
    <row r="119" spans="1:12" x14ac:dyDescent="0.2">
      <c r="A119" s="11" t="s">
        <v>345</v>
      </c>
      <c r="B119" s="11"/>
      <c r="C119" s="11"/>
      <c r="D119" s="11"/>
      <c r="E119" s="11"/>
      <c r="F119" s="12"/>
      <c r="G119" s="11"/>
      <c r="H119" s="11"/>
      <c r="I119" s="12"/>
      <c r="J119" s="12"/>
      <c r="K119" s="12"/>
      <c r="L119" s="11"/>
    </row>
    <row r="120" spans="1:12" x14ac:dyDescent="0.2">
      <c r="A120" s="11" t="s">
        <v>346</v>
      </c>
      <c r="B120" s="11"/>
      <c r="C120" s="11"/>
      <c r="D120" s="11"/>
      <c r="E120" s="11"/>
      <c r="F120" s="12"/>
      <c r="G120" s="11"/>
      <c r="H120" s="11"/>
      <c r="I120" s="12"/>
      <c r="J120" s="12"/>
      <c r="K120" s="12"/>
      <c r="L120" s="11"/>
    </row>
    <row r="121" spans="1:12" x14ac:dyDescent="0.2">
      <c r="A121" s="11" t="s">
        <v>347</v>
      </c>
      <c r="B121" s="11"/>
      <c r="C121" s="11"/>
      <c r="D121" s="11"/>
      <c r="E121" s="11"/>
      <c r="F121" s="12"/>
      <c r="G121" s="11"/>
      <c r="H121" s="11"/>
      <c r="I121" s="12"/>
      <c r="J121" s="12"/>
      <c r="K121" s="12"/>
      <c r="L121" s="11"/>
    </row>
    <row r="122" spans="1:12" x14ac:dyDescent="0.2">
      <c r="A122" s="11" t="s">
        <v>348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60</v>
      </c>
      <c r="F124" s="14"/>
      <c r="G124" s="14"/>
      <c r="H124" s="14"/>
      <c r="I124" s="14" t="s">
        <v>61</v>
      </c>
      <c r="J124" s="14" t="s">
        <v>62</v>
      </c>
      <c r="K124" s="14" t="s">
        <v>63</v>
      </c>
      <c r="L124" s="14" t="s">
        <v>64</v>
      </c>
    </row>
    <row r="125" spans="1:12" x14ac:dyDescent="0.2">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
      <c r="A126" s="14"/>
      <c r="B126" s="14"/>
      <c r="C126" s="14"/>
      <c r="D126" s="14"/>
      <c r="E126" s="14"/>
      <c r="F126" s="14"/>
      <c r="G126" s="14"/>
      <c r="H126" s="14"/>
      <c r="I126" s="14"/>
      <c r="J126" s="14"/>
      <c r="K126" s="14"/>
      <c r="L126" s="14"/>
    </row>
    <row r="127" spans="1:12" ht="25.5" x14ac:dyDescent="0.2">
      <c r="A127" s="24">
        <v>37155</v>
      </c>
      <c r="B127" s="18" t="s">
        <v>373</v>
      </c>
      <c r="C127" s="18" t="s">
        <v>77</v>
      </c>
      <c r="D127" s="18" t="s">
        <v>207</v>
      </c>
      <c r="E127" s="18" t="s">
        <v>374</v>
      </c>
      <c r="F127" s="18" t="s">
        <v>109</v>
      </c>
      <c r="G127" s="17" t="s">
        <v>375</v>
      </c>
      <c r="H127" s="17"/>
      <c r="I127" s="18" t="s">
        <v>84</v>
      </c>
      <c r="J127" s="18" t="s">
        <v>83</v>
      </c>
      <c r="K127" s="18" t="s">
        <v>84</v>
      </c>
      <c r="L127" s="18" t="s">
        <v>351</v>
      </c>
    </row>
    <row r="128" spans="1:12" ht="63.75" x14ac:dyDescent="0.2">
      <c r="A128" s="24">
        <v>37155</v>
      </c>
      <c r="B128" s="18" t="s">
        <v>474</v>
      </c>
      <c r="C128" s="18" t="s">
        <v>77</v>
      </c>
      <c r="D128" s="18" t="s">
        <v>78</v>
      </c>
      <c r="E128" s="18" t="s">
        <v>79</v>
      </c>
      <c r="F128" s="18" t="s">
        <v>80</v>
      </c>
      <c r="G128" s="17" t="s">
        <v>475</v>
      </c>
      <c r="H128" s="18"/>
      <c r="I128" s="18" t="s">
        <v>83</v>
      </c>
      <c r="J128" s="18" t="s">
        <v>83</v>
      </c>
      <c r="K128" s="18" t="s">
        <v>84</v>
      </c>
      <c r="L128" s="18" t="s">
        <v>351</v>
      </c>
    </row>
    <row r="129" spans="1:25" ht="38.25" x14ac:dyDescent="0.2">
      <c r="A129" s="24">
        <v>37155</v>
      </c>
      <c r="B129" s="18" t="s">
        <v>476</v>
      </c>
      <c r="C129" s="18" t="s">
        <v>77</v>
      </c>
      <c r="D129" s="18" t="s">
        <v>78</v>
      </c>
      <c r="E129" s="18" t="s">
        <v>79</v>
      </c>
      <c r="F129" s="18" t="s">
        <v>80</v>
      </c>
      <c r="G129" s="17" t="s">
        <v>477</v>
      </c>
      <c r="H129" s="18"/>
      <c r="I129" s="18" t="s">
        <v>83</v>
      </c>
      <c r="J129" s="18" t="s">
        <v>83</v>
      </c>
      <c r="K129" s="18" t="s">
        <v>84</v>
      </c>
      <c r="L129" s="18" t="s">
        <v>351</v>
      </c>
    </row>
    <row r="130" spans="1:25" ht="210" customHeight="1" x14ac:dyDescent="0.2">
      <c r="A130" s="24">
        <v>37155</v>
      </c>
      <c r="B130" s="17" t="s">
        <v>478</v>
      </c>
      <c r="C130" s="18" t="s">
        <v>96</v>
      </c>
      <c r="D130" s="18" t="s">
        <v>97</v>
      </c>
      <c r="E130" s="18" t="s">
        <v>479</v>
      </c>
      <c r="F130" s="18" t="s">
        <v>104</v>
      </c>
      <c r="G130" s="17" t="s">
        <v>424</v>
      </c>
      <c r="H130" s="18"/>
      <c r="I130" s="18" t="s">
        <v>83</v>
      </c>
      <c r="J130" s="18" t="s">
        <v>83</v>
      </c>
      <c r="K130" s="18" t="s">
        <v>83</v>
      </c>
      <c r="L130" s="18" t="s">
        <v>351</v>
      </c>
    </row>
    <row r="131" spans="1:25" ht="24.75" customHeight="1" x14ac:dyDescent="0.2">
      <c r="A131" s="24">
        <v>37154</v>
      </c>
      <c r="B131" s="18" t="s">
        <v>480</v>
      </c>
      <c r="C131" s="18" t="s">
        <v>77</v>
      </c>
      <c r="D131" s="18" t="s">
        <v>205</v>
      </c>
      <c r="E131" s="18" t="s">
        <v>79</v>
      </c>
      <c r="F131" s="18" t="s">
        <v>115</v>
      </c>
      <c r="G131" s="17" t="s">
        <v>481</v>
      </c>
      <c r="H131" s="18"/>
      <c r="I131" s="18" t="s">
        <v>83</v>
      </c>
      <c r="J131" s="18" t="s">
        <v>83</v>
      </c>
      <c r="K131" s="18" t="s">
        <v>84</v>
      </c>
      <c r="L131" s="18" t="s">
        <v>351</v>
      </c>
    </row>
    <row r="132" spans="1:25" ht="38.25" x14ac:dyDescent="0.2">
      <c r="A132" s="24">
        <v>37154</v>
      </c>
      <c r="B132" s="18" t="s">
        <v>144</v>
      </c>
      <c r="C132" s="18" t="s">
        <v>77</v>
      </c>
      <c r="D132" s="18" t="s">
        <v>144</v>
      </c>
      <c r="E132" s="18" t="s">
        <v>79</v>
      </c>
      <c r="F132" s="18" t="s">
        <v>270</v>
      </c>
      <c r="G132" s="17" t="s">
        <v>531</v>
      </c>
      <c r="H132" s="18"/>
      <c r="I132" s="18" t="s">
        <v>83</v>
      </c>
      <c r="J132" s="18" t="s">
        <v>83</v>
      </c>
      <c r="K132" s="18" t="s">
        <v>84</v>
      </c>
      <c r="L132" s="18" t="s">
        <v>351</v>
      </c>
      <c r="M132" s="22"/>
      <c r="N132" s="22"/>
      <c r="O132" s="22"/>
      <c r="P132" s="22"/>
      <c r="Q132" s="22"/>
      <c r="R132" s="22"/>
      <c r="S132" s="22"/>
      <c r="T132" s="22"/>
      <c r="U132" s="22"/>
      <c r="V132" s="22"/>
      <c r="W132" s="22"/>
      <c r="X132" s="22"/>
      <c r="Y132" s="22"/>
    </row>
    <row r="133" spans="1:25" ht="51" x14ac:dyDescent="0.2">
      <c r="A133" s="24">
        <v>37154</v>
      </c>
      <c r="B133" s="17" t="s">
        <v>532</v>
      </c>
      <c r="C133" s="18" t="s">
        <v>77</v>
      </c>
      <c r="D133" s="18" t="s">
        <v>78</v>
      </c>
      <c r="E133" s="18" t="s">
        <v>79</v>
      </c>
      <c r="F133" s="18" t="s">
        <v>80</v>
      </c>
      <c r="G133" s="17" t="s">
        <v>533</v>
      </c>
      <c r="H133" s="18"/>
      <c r="I133" s="18" t="s">
        <v>83</v>
      </c>
      <c r="J133" s="18" t="s">
        <v>83</v>
      </c>
      <c r="K133" s="18" t="s">
        <v>84</v>
      </c>
      <c r="L133" s="18" t="s">
        <v>351</v>
      </c>
      <c r="M133" s="22"/>
      <c r="N133" s="22"/>
      <c r="O133" s="22"/>
      <c r="P133" s="22"/>
      <c r="Q133" s="22"/>
      <c r="R133" s="22"/>
      <c r="S133" s="22"/>
      <c r="T133" s="22"/>
      <c r="U133" s="22"/>
      <c r="V133" s="22"/>
      <c r="W133" s="22"/>
      <c r="X133" s="22"/>
      <c r="Y133" s="22"/>
    </row>
    <row r="134" spans="1:25" ht="51" x14ac:dyDescent="0.2">
      <c r="A134" s="24">
        <v>37153</v>
      </c>
      <c r="B134" s="18" t="s">
        <v>534</v>
      </c>
      <c r="C134" s="18" t="s">
        <v>77</v>
      </c>
      <c r="D134" s="18" t="s">
        <v>78</v>
      </c>
      <c r="E134" s="18" t="s">
        <v>79</v>
      </c>
      <c r="F134" s="18" t="s">
        <v>80</v>
      </c>
      <c r="G134" s="17" t="s">
        <v>535</v>
      </c>
      <c r="H134" s="18"/>
      <c r="I134" s="18" t="s">
        <v>83</v>
      </c>
      <c r="J134" s="18" t="s">
        <v>83</v>
      </c>
      <c r="K134" s="18" t="s">
        <v>84</v>
      </c>
      <c r="L134" s="18" t="s">
        <v>351</v>
      </c>
      <c r="M134" s="22"/>
      <c r="N134" s="22"/>
      <c r="O134" s="22"/>
      <c r="P134" s="22"/>
      <c r="Q134" s="22"/>
      <c r="R134" s="22"/>
      <c r="S134" s="22"/>
      <c r="T134" s="22"/>
      <c r="U134" s="22"/>
      <c r="V134" s="22"/>
      <c r="W134" s="22"/>
      <c r="X134" s="22"/>
      <c r="Y134" s="22"/>
    </row>
    <row r="135" spans="1:25" ht="55.5" customHeight="1" x14ac:dyDescent="0.2">
      <c r="A135" s="24">
        <v>37153</v>
      </c>
      <c r="B135" s="18" t="s">
        <v>313</v>
      </c>
      <c r="C135" s="18" t="s">
        <v>77</v>
      </c>
      <c r="D135" s="18" t="s">
        <v>313</v>
      </c>
      <c r="E135" s="18" t="s">
        <v>79</v>
      </c>
      <c r="F135" s="18" t="s">
        <v>80</v>
      </c>
      <c r="G135" s="17" t="s">
        <v>536</v>
      </c>
      <c r="H135" s="18"/>
      <c r="I135" s="18" t="s">
        <v>83</v>
      </c>
      <c r="J135" s="18" t="s">
        <v>83</v>
      </c>
      <c r="K135" s="18" t="s">
        <v>84</v>
      </c>
      <c r="L135" s="18" t="s">
        <v>351</v>
      </c>
      <c r="M135" s="22"/>
      <c r="N135" s="22"/>
      <c r="O135" s="22"/>
      <c r="P135" s="22"/>
      <c r="Q135" s="22"/>
      <c r="R135" s="22"/>
      <c r="S135" s="22"/>
      <c r="T135" s="22"/>
      <c r="U135" s="22"/>
      <c r="V135" s="22"/>
      <c r="W135" s="22"/>
      <c r="X135" s="22"/>
      <c r="Y135" s="22"/>
    </row>
    <row r="136" spans="1:25" ht="63.75" x14ac:dyDescent="0.2">
      <c r="A136" s="24">
        <v>37152</v>
      </c>
      <c r="B136" s="18" t="s">
        <v>537</v>
      </c>
      <c r="C136" s="18" t="s">
        <v>87</v>
      </c>
      <c r="D136" s="18" t="s">
        <v>538</v>
      </c>
      <c r="E136" s="18" t="s">
        <v>89</v>
      </c>
      <c r="F136" s="18" t="s">
        <v>104</v>
      </c>
      <c r="G136" s="17" t="s">
        <v>539</v>
      </c>
      <c r="H136" s="18"/>
      <c r="I136" s="18" t="s">
        <v>84</v>
      </c>
      <c r="J136" s="18" t="s">
        <v>84</v>
      </c>
      <c r="K136" s="18" t="s">
        <v>83</v>
      </c>
      <c r="L136" s="18" t="s">
        <v>351</v>
      </c>
      <c r="M136" s="22"/>
      <c r="N136" s="22"/>
      <c r="O136" s="22"/>
      <c r="P136" s="22"/>
      <c r="Q136" s="22"/>
      <c r="R136" s="22"/>
      <c r="S136" s="22"/>
      <c r="T136" s="22"/>
      <c r="U136" s="22"/>
      <c r="V136" s="22"/>
      <c r="W136" s="22"/>
      <c r="X136" s="22"/>
      <c r="Y136" s="22"/>
    </row>
    <row r="137" spans="1:25" x14ac:dyDescent="0.2">
      <c r="A137" s="24">
        <v>37152</v>
      </c>
      <c r="B137" s="18" t="s">
        <v>540</v>
      </c>
      <c r="C137" s="18" t="s">
        <v>96</v>
      </c>
      <c r="D137" s="18" t="s">
        <v>97</v>
      </c>
      <c r="E137" s="18" t="s">
        <v>98</v>
      </c>
      <c r="F137" s="18" t="s">
        <v>104</v>
      </c>
      <c r="G137" s="17" t="s">
        <v>541</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x14ac:dyDescent="0.2">
      <c r="A138" s="24">
        <v>37152</v>
      </c>
      <c r="B138" s="18" t="s">
        <v>542</v>
      </c>
      <c r="C138" s="18" t="s">
        <v>96</v>
      </c>
      <c r="D138" s="18" t="s">
        <v>543</v>
      </c>
      <c r="E138" s="18"/>
      <c r="F138" s="18" t="s">
        <v>104</v>
      </c>
      <c r="G138" s="17" t="s">
        <v>544</v>
      </c>
      <c r="H138" s="18"/>
      <c r="I138" s="18" t="s">
        <v>83</v>
      </c>
      <c r="J138" s="18" t="s">
        <v>83</v>
      </c>
      <c r="K138" s="18" t="s">
        <v>83</v>
      </c>
      <c r="L138" s="18" t="s">
        <v>351</v>
      </c>
      <c r="M138" s="22"/>
      <c r="N138" s="22"/>
      <c r="O138" s="22"/>
      <c r="P138" s="22"/>
      <c r="Q138" s="22"/>
      <c r="R138" s="22"/>
      <c r="S138" s="22"/>
      <c r="T138" s="22"/>
      <c r="U138" s="22"/>
      <c r="V138" s="22"/>
      <c r="W138" s="22"/>
      <c r="X138" s="22"/>
      <c r="Y138" s="22"/>
    </row>
    <row r="139" spans="1:25" ht="25.5" x14ac:dyDescent="0.2">
      <c r="A139" s="24">
        <v>37152</v>
      </c>
      <c r="B139" s="17" t="s">
        <v>545</v>
      </c>
      <c r="C139" s="18" t="s">
        <v>96</v>
      </c>
      <c r="D139" s="18"/>
      <c r="E139" s="18" t="s">
        <v>98</v>
      </c>
      <c r="F139" s="18" t="s">
        <v>270</v>
      </c>
      <c r="G139" s="17" t="s">
        <v>546</v>
      </c>
      <c r="H139" s="18"/>
      <c r="I139" s="18" t="s">
        <v>84</v>
      </c>
      <c r="J139" s="18" t="s">
        <v>83</v>
      </c>
      <c r="K139" s="18" t="s">
        <v>84</v>
      </c>
      <c r="L139" s="18" t="s">
        <v>351</v>
      </c>
      <c r="M139" s="22"/>
      <c r="N139" s="22"/>
      <c r="O139" s="22"/>
      <c r="P139" s="22"/>
      <c r="Q139" s="22"/>
      <c r="R139" s="22"/>
      <c r="S139" s="22"/>
      <c r="T139" s="22"/>
      <c r="U139" s="22"/>
      <c r="V139" s="22"/>
      <c r="W139" s="22"/>
      <c r="X139" s="22"/>
      <c r="Y139" s="22"/>
    </row>
    <row r="140" spans="1:25" ht="25.5" x14ac:dyDescent="0.2">
      <c r="A140" s="24">
        <v>37151</v>
      </c>
      <c r="B140" s="18" t="s">
        <v>413</v>
      </c>
      <c r="C140" s="18" t="s">
        <v>96</v>
      </c>
      <c r="D140" s="18" t="s">
        <v>97</v>
      </c>
      <c r="E140" s="18" t="s">
        <v>98</v>
      </c>
      <c r="F140" s="18" t="s">
        <v>104</v>
      </c>
      <c r="G140" s="17" t="s">
        <v>439</v>
      </c>
      <c r="H140" s="18"/>
      <c r="I140" s="18" t="s">
        <v>83</v>
      </c>
      <c r="J140" s="18" t="s">
        <v>83</v>
      </c>
      <c r="K140" s="18" t="s">
        <v>84</v>
      </c>
      <c r="L140" s="18" t="s">
        <v>351</v>
      </c>
      <c r="M140" s="22"/>
      <c r="N140" s="22"/>
      <c r="O140" s="22"/>
      <c r="P140" s="22"/>
      <c r="Q140" s="22"/>
      <c r="R140" s="22"/>
      <c r="S140" s="22"/>
      <c r="T140" s="22"/>
      <c r="U140" s="22"/>
      <c r="V140" s="22"/>
      <c r="W140" s="22"/>
      <c r="X140" s="22"/>
      <c r="Y140" s="22"/>
    </row>
    <row r="141" spans="1:25" ht="25.5" x14ac:dyDescent="0.2">
      <c r="A141" s="24">
        <v>37151</v>
      </c>
      <c r="B141" s="18" t="s">
        <v>381</v>
      </c>
      <c r="C141" s="18" t="s">
        <v>77</v>
      </c>
      <c r="D141" s="18"/>
      <c r="E141" s="18" t="s">
        <v>79</v>
      </c>
      <c r="F141" s="18" t="s">
        <v>104</v>
      </c>
      <c r="G141" s="17" t="s">
        <v>547</v>
      </c>
      <c r="H141" s="18"/>
      <c r="I141" s="18" t="s">
        <v>84</v>
      </c>
      <c r="J141" s="18" t="s">
        <v>83</v>
      </c>
      <c r="K141" s="18" t="s">
        <v>84</v>
      </c>
      <c r="L141" s="18" t="s">
        <v>351</v>
      </c>
      <c r="M141" s="22"/>
      <c r="N141" s="22"/>
      <c r="O141" s="22"/>
      <c r="P141" s="22"/>
      <c r="Q141" s="22"/>
      <c r="R141" s="22"/>
      <c r="S141" s="22"/>
      <c r="T141" s="22"/>
      <c r="U141" s="22"/>
      <c r="V141" s="22"/>
      <c r="W141" s="22"/>
      <c r="X141" s="22"/>
      <c r="Y141" s="22"/>
    </row>
    <row r="142" spans="1:25" ht="38.25" x14ac:dyDescent="0.2">
      <c r="A142" s="24">
        <v>37151</v>
      </c>
      <c r="B142" s="18" t="s">
        <v>313</v>
      </c>
      <c r="C142" s="18" t="s">
        <v>77</v>
      </c>
      <c r="D142" s="18" t="s">
        <v>313</v>
      </c>
      <c r="E142" s="18" t="s">
        <v>79</v>
      </c>
      <c r="F142" s="18" t="s">
        <v>80</v>
      </c>
      <c r="G142" s="17" t="s">
        <v>548</v>
      </c>
      <c r="H142" s="18"/>
      <c r="I142" s="18" t="s">
        <v>83</v>
      </c>
      <c r="J142" s="18" t="s">
        <v>83</v>
      </c>
      <c r="K142" s="18" t="s">
        <v>84</v>
      </c>
      <c r="L142" s="18" t="s">
        <v>351</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318</v>
      </c>
      <c r="B187" s="1" t="s">
        <v>319</v>
      </c>
      <c r="C187" s="4" t="s">
        <v>320</v>
      </c>
      <c r="D187" s="33" t="s">
        <v>321</v>
      </c>
      <c r="E187" s="33" t="s">
        <v>322</v>
      </c>
    </row>
    <row r="188" spans="1:12" x14ac:dyDescent="0.2">
      <c r="A188" s="34" t="s">
        <v>323</v>
      </c>
      <c r="B188" s="35">
        <f t="shared" ref="B188:B196" si="3">C188/$C$197</f>
        <v>0</v>
      </c>
      <c r="C188" s="5">
        <f>'summary 0917'!I24</f>
        <v>0</v>
      </c>
      <c r="D188" s="4">
        <f>33+1+1+1+1+1+8+1+1+1+2+1+2+1+1+1+2+3</f>
        <v>62</v>
      </c>
      <c r="E188" s="36">
        <f t="shared" ref="E188:E195" si="4">(C188/D188)*100</f>
        <v>0</v>
      </c>
    </row>
    <row r="189" spans="1:12" x14ac:dyDescent="0.2">
      <c r="A189" s="34" t="s">
        <v>96</v>
      </c>
      <c r="B189" s="35">
        <f t="shared" si="3"/>
        <v>0.3125</v>
      </c>
      <c r="C189" s="5">
        <f>'summary 0917'!I25</f>
        <v>5</v>
      </c>
      <c r="D189" s="4">
        <f>540+17+1+1+6+10+1+2+12+2+1+1+1+3+4+3+1+1+1+8+2+1+1+6+1+1+2+1+2+1+4+1+1+1+12+4+57</f>
        <v>714</v>
      </c>
      <c r="E189" s="36">
        <f t="shared" si="4"/>
        <v>0.70028011204481799</v>
      </c>
    </row>
    <row r="190" spans="1:12" x14ac:dyDescent="0.2">
      <c r="A190" s="34" t="s">
        <v>77</v>
      </c>
      <c r="B190" s="35">
        <f t="shared" si="3"/>
        <v>0.625</v>
      </c>
      <c r="C190" s="5">
        <f>'summary 0917'!I26</f>
        <v>10</v>
      </c>
      <c r="D190" s="4">
        <f>13+1+1+1+16+10</f>
        <v>42</v>
      </c>
      <c r="E190" s="36">
        <f t="shared" si="4"/>
        <v>23.809523809523807</v>
      </c>
    </row>
    <row r="191" spans="1:12" x14ac:dyDescent="0.2">
      <c r="A191" s="34" t="s">
        <v>324</v>
      </c>
      <c r="B191" s="35">
        <f t="shared" si="3"/>
        <v>0</v>
      </c>
      <c r="C191" s="5">
        <f>'summary 0917'!I27</f>
        <v>0</v>
      </c>
      <c r="D191" s="4">
        <f>36+1+1+2</f>
        <v>40</v>
      </c>
      <c r="E191" s="36">
        <f t="shared" si="4"/>
        <v>0</v>
      </c>
    </row>
    <row r="192" spans="1:12" x14ac:dyDescent="0.2">
      <c r="A192" s="34" t="s">
        <v>325</v>
      </c>
      <c r="B192" s="35">
        <f t="shared" si="3"/>
        <v>0</v>
      </c>
      <c r="C192" s="5">
        <f>'summary 0917'!I28</f>
        <v>0</v>
      </c>
      <c r="D192" s="4">
        <f>288+2+13+2+5+56+59+14+2+3+3+1+4+14</f>
        <v>466</v>
      </c>
      <c r="E192" s="36">
        <f t="shared" si="4"/>
        <v>0</v>
      </c>
    </row>
    <row r="193" spans="1:5" x14ac:dyDescent="0.2">
      <c r="A193" s="34" t="s">
        <v>326</v>
      </c>
      <c r="B193" s="35">
        <f t="shared" si="3"/>
        <v>6.25E-2</v>
      </c>
      <c r="C193" s="5">
        <f>'summary 0917'!I29</f>
        <v>1</v>
      </c>
      <c r="D193" s="4">
        <f>132+2+1+2+7+3+4+2+7+1+3+4</f>
        <v>168</v>
      </c>
      <c r="E193" s="36">
        <f t="shared" si="4"/>
        <v>0.59523809523809523</v>
      </c>
    </row>
    <row r="194" spans="1:5" x14ac:dyDescent="0.2">
      <c r="A194" s="34" t="s">
        <v>140</v>
      </c>
      <c r="B194" s="35">
        <f t="shared" si="3"/>
        <v>0</v>
      </c>
      <c r="C194" s="5">
        <f>'summary 0917'!I30</f>
        <v>0</v>
      </c>
      <c r="D194" s="4">
        <v>9</v>
      </c>
      <c r="E194" s="36">
        <f t="shared" si="4"/>
        <v>0</v>
      </c>
    </row>
    <row r="195" spans="1:5" x14ac:dyDescent="0.2">
      <c r="A195" s="34" t="s">
        <v>288</v>
      </c>
      <c r="B195" s="35">
        <f t="shared" si="3"/>
        <v>0</v>
      </c>
      <c r="C195" s="5">
        <f>'summary 0917'!I31</f>
        <v>0</v>
      </c>
      <c r="D195" s="4">
        <f>10+5+2</f>
        <v>17</v>
      </c>
      <c r="E195" s="36">
        <f t="shared" si="4"/>
        <v>0</v>
      </c>
    </row>
    <row r="196" spans="1:5" x14ac:dyDescent="0.2">
      <c r="A196" s="37" t="s">
        <v>327</v>
      </c>
      <c r="B196" s="35">
        <f t="shared" si="3"/>
        <v>0</v>
      </c>
      <c r="C196" s="5">
        <f>'summary 0917'!I32</f>
        <v>0</v>
      </c>
    </row>
    <row r="197" spans="1:5" x14ac:dyDescent="0.2">
      <c r="A197" s="37" t="s">
        <v>328</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Graph Data Oct 015</vt:lpstr>
      <vt:lpstr>summary 1015</vt: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015'!Print_Area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2001-10-23T14:06:50Z</cp:lastPrinted>
  <dcterms:created xsi:type="dcterms:W3CDTF">2001-08-28T13:25:14Z</dcterms:created>
  <dcterms:modified xsi:type="dcterms:W3CDTF">2014-09-05T11:12:24Z</dcterms:modified>
</cp:coreProperties>
</file>