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8060" windowHeight="12660" activeTab="2"/>
  </bookViews>
  <sheets>
    <sheet name="Summary" sheetId="1" r:id="rId1"/>
    <sheet name="Box Draw" sheetId="2" r:id="rId2"/>
    <sheet name="South Kitty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D17" i="2"/>
  <c r="E17" i="2"/>
  <c r="F17" i="2"/>
  <c r="D18" i="2"/>
  <c r="D19" i="2"/>
  <c r="D20" i="2"/>
  <c r="F20" i="2"/>
  <c r="F24" i="2"/>
  <c r="A26" i="2"/>
  <c r="B26" i="2"/>
  <c r="E26" i="2"/>
  <c r="L26" i="2"/>
  <c r="M26" i="2"/>
  <c r="O26" i="2"/>
  <c r="A27" i="2"/>
  <c r="B27" i="2"/>
  <c r="E27" i="2"/>
  <c r="F27" i="2"/>
  <c r="L27" i="2"/>
  <c r="M27" i="2"/>
  <c r="O27" i="2"/>
  <c r="A28" i="2"/>
  <c r="B28" i="2"/>
  <c r="E28" i="2"/>
  <c r="F28" i="2"/>
  <c r="H28" i="2"/>
  <c r="J28" i="2"/>
  <c r="L28" i="2"/>
  <c r="M28" i="2"/>
  <c r="N28" i="2"/>
  <c r="O28" i="2"/>
  <c r="D28" i="2" s="1"/>
  <c r="Q28" i="2"/>
  <c r="A29" i="2"/>
  <c r="B29" i="2"/>
  <c r="D29" i="2"/>
  <c r="E29" i="2"/>
  <c r="F29" i="2"/>
  <c r="H29" i="2"/>
  <c r="J29" i="2"/>
  <c r="L29" i="2"/>
  <c r="M29" i="2"/>
  <c r="N29" i="2" s="1"/>
  <c r="O29" i="2"/>
  <c r="Q29" i="2"/>
  <c r="A30" i="2"/>
  <c r="B30" i="2"/>
  <c r="E30" i="2"/>
  <c r="L30" i="2"/>
  <c r="M30" i="2"/>
  <c r="O30" i="2"/>
  <c r="A31" i="2"/>
  <c r="B31" i="2"/>
  <c r="D31" i="2"/>
  <c r="E31" i="2"/>
  <c r="F31" i="2"/>
  <c r="Q31" i="2" s="1"/>
  <c r="L31" i="2"/>
  <c r="M31" i="2"/>
  <c r="O31" i="2"/>
  <c r="A32" i="2"/>
  <c r="B32" i="2"/>
  <c r="E32" i="2"/>
  <c r="J32" i="2"/>
  <c r="L32" i="2"/>
  <c r="M32" i="2"/>
  <c r="O32" i="2"/>
  <c r="A33" i="2"/>
  <c r="B33" i="2"/>
  <c r="D33" i="2"/>
  <c r="E33" i="2"/>
  <c r="J33" i="2"/>
  <c r="L33" i="2"/>
  <c r="M33" i="2"/>
  <c r="O33" i="2"/>
  <c r="A34" i="2"/>
  <c r="B34" i="2"/>
  <c r="E34" i="2"/>
  <c r="L34" i="2"/>
  <c r="M34" i="2"/>
  <c r="O34" i="2"/>
  <c r="A35" i="2"/>
  <c r="B35" i="2"/>
  <c r="E35" i="2"/>
  <c r="H35" i="2"/>
  <c r="L35" i="2"/>
  <c r="M35" i="2"/>
  <c r="O35" i="2"/>
  <c r="D35" i="2" s="1"/>
  <c r="A36" i="2"/>
  <c r="B36" i="2"/>
  <c r="E36" i="2"/>
  <c r="F36" i="2"/>
  <c r="H36" i="2"/>
  <c r="J36" i="2"/>
  <c r="L36" i="2"/>
  <c r="M36" i="2"/>
  <c r="N36" i="2"/>
  <c r="O36" i="2"/>
  <c r="D36" i="2" s="1"/>
  <c r="A37" i="2"/>
  <c r="B37" i="2"/>
  <c r="D37" i="2"/>
  <c r="E37" i="2"/>
  <c r="F37" i="2"/>
  <c r="Q37" i="2" s="1"/>
  <c r="H37" i="2"/>
  <c r="J37" i="2"/>
  <c r="L37" i="2"/>
  <c r="M37" i="2"/>
  <c r="N37" i="2" s="1"/>
  <c r="O37" i="2"/>
  <c r="A38" i="2"/>
  <c r="B38" i="2"/>
  <c r="D38" i="2"/>
  <c r="E38" i="2"/>
  <c r="H38" i="2"/>
  <c r="L38" i="2"/>
  <c r="M38" i="2"/>
  <c r="N38" i="2"/>
  <c r="O38" i="2"/>
  <c r="J38" i="2" s="1"/>
  <c r="A39" i="2"/>
  <c r="B39" i="2"/>
  <c r="E39" i="2"/>
  <c r="L39" i="2"/>
  <c r="M39" i="2"/>
  <c r="O39" i="2"/>
  <c r="A40" i="2"/>
  <c r="B40" i="2"/>
  <c r="E40" i="2"/>
  <c r="F40" i="2"/>
  <c r="J40" i="2"/>
  <c r="L40" i="2"/>
  <c r="M40" i="2"/>
  <c r="O40" i="2"/>
  <c r="A41" i="2"/>
  <c r="B41" i="2"/>
  <c r="E41" i="2"/>
  <c r="J41" i="2"/>
  <c r="L41" i="2"/>
  <c r="M41" i="2"/>
  <c r="O41" i="2"/>
  <c r="A42" i="2"/>
  <c r="B42" i="2"/>
  <c r="D42" i="2"/>
  <c r="E42" i="2"/>
  <c r="H42" i="2"/>
  <c r="L42" i="2"/>
  <c r="M42" i="2"/>
  <c r="O42" i="2"/>
  <c r="A43" i="2"/>
  <c r="B43" i="2"/>
  <c r="E43" i="2"/>
  <c r="H43" i="2"/>
  <c r="J43" i="2"/>
  <c r="L43" i="2"/>
  <c r="M43" i="2"/>
  <c r="N43" i="2" s="1"/>
  <c r="O43" i="2"/>
  <c r="D43" i="2" s="1"/>
  <c r="A44" i="2"/>
  <c r="B44" i="2"/>
  <c r="D44" i="2"/>
  <c r="E44" i="2"/>
  <c r="F44" i="2"/>
  <c r="H44" i="2"/>
  <c r="J44" i="2"/>
  <c r="L44" i="2"/>
  <c r="M44" i="2"/>
  <c r="N44" i="2"/>
  <c r="O44" i="2"/>
  <c r="A45" i="2"/>
  <c r="B45" i="2"/>
  <c r="D45" i="2"/>
  <c r="E45" i="2"/>
  <c r="F45" i="2"/>
  <c r="H45" i="2"/>
  <c r="L45" i="2"/>
  <c r="M45" i="2"/>
  <c r="N45" i="2"/>
  <c r="O45" i="2"/>
  <c r="J45" i="2" s="1"/>
  <c r="Q45" i="2"/>
  <c r="A46" i="2"/>
  <c r="B46" i="2"/>
  <c r="E46" i="2"/>
  <c r="F46" i="2"/>
  <c r="Q46" i="2" s="1"/>
  <c r="H46" i="2"/>
  <c r="L46" i="2"/>
  <c r="M46" i="2"/>
  <c r="N46" i="2"/>
  <c r="O46" i="2"/>
  <c r="A47" i="2"/>
  <c r="B47" i="2"/>
  <c r="D47" i="2"/>
  <c r="E47" i="2"/>
  <c r="F47" i="2"/>
  <c r="Q47" i="2" s="1"/>
  <c r="L47" i="2"/>
  <c r="M47" i="2"/>
  <c r="O47" i="2"/>
  <c r="A48" i="2"/>
  <c r="B48" i="2"/>
  <c r="E48" i="2"/>
  <c r="F48" i="2"/>
  <c r="L48" i="2"/>
  <c r="M48" i="2"/>
  <c r="O48" i="2"/>
  <c r="Q48" i="2"/>
  <c r="A49" i="2"/>
  <c r="B49" i="2"/>
  <c r="E49" i="2"/>
  <c r="H49" i="2"/>
  <c r="J49" i="2"/>
  <c r="L49" i="2"/>
  <c r="M49" i="2"/>
  <c r="O49" i="2"/>
  <c r="A50" i="2"/>
  <c r="B50" i="2"/>
  <c r="E50" i="2"/>
  <c r="L50" i="2"/>
  <c r="M50" i="2"/>
  <c r="O50" i="2"/>
  <c r="A51" i="2"/>
  <c r="B51" i="2"/>
  <c r="E51" i="2"/>
  <c r="Q51" i="2" s="1"/>
  <c r="F51" i="2"/>
  <c r="L51" i="2"/>
  <c r="M51" i="2"/>
  <c r="O51" i="2"/>
  <c r="A52" i="2"/>
  <c r="B52" i="2"/>
  <c r="D52" i="2"/>
  <c r="E52" i="2"/>
  <c r="F52" i="2"/>
  <c r="H52" i="2"/>
  <c r="J52" i="2"/>
  <c r="L52" i="2"/>
  <c r="M52" i="2"/>
  <c r="N52" i="2" s="1"/>
  <c r="O52" i="2"/>
  <c r="Q52" i="2"/>
  <c r="A53" i="2"/>
  <c r="B53" i="2"/>
  <c r="D53" i="2"/>
  <c r="E53" i="2"/>
  <c r="F53" i="2"/>
  <c r="H53" i="2"/>
  <c r="L53" i="2"/>
  <c r="M53" i="2"/>
  <c r="N53" i="2"/>
  <c r="O53" i="2"/>
  <c r="J53" i="2" s="1"/>
  <c r="Q53" i="2"/>
  <c r="A54" i="2"/>
  <c r="B54" i="2"/>
  <c r="E54" i="2"/>
  <c r="F54" i="2"/>
  <c r="Q54" i="2" s="1"/>
  <c r="L54" i="2"/>
  <c r="M54" i="2"/>
  <c r="N54" i="2"/>
  <c r="O54" i="2"/>
  <c r="A55" i="2"/>
  <c r="B55" i="2"/>
  <c r="E55" i="2"/>
  <c r="M55" i="2"/>
  <c r="O55" i="2"/>
  <c r="N55" i="2" s="1"/>
  <c r="Q55" i="2"/>
  <c r="S1" i="3"/>
  <c r="A2" i="3"/>
  <c r="C5" i="3"/>
  <c r="C6" i="3"/>
  <c r="C7" i="3"/>
  <c r="C8" i="3"/>
  <c r="B11" i="3"/>
  <c r="C11" i="3"/>
  <c r="C12" i="3" s="1"/>
  <c r="D11" i="3"/>
  <c r="B12" i="3"/>
  <c r="D12" i="3"/>
  <c r="F15" i="3"/>
  <c r="D16" i="3"/>
  <c r="D17" i="3"/>
  <c r="E17" i="3"/>
  <c r="F17" i="3"/>
  <c r="D18" i="3"/>
  <c r="D19" i="3"/>
  <c r="D20" i="3"/>
  <c r="F20" i="3"/>
  <c r="F24" i="3"/>
  <c r="A26" i="3"/>
  <c r="B26" i="3"/>
  <c r="D26" i="3"/>
  <c r="E26" i="3"/>
  <c r="J26" i="3"/>
  <c r="M26" i="3"/>
  <c r="O26" i="3"/>
  <c r="A27" i="3"/>
  <c r="B27" i="3"/>
  <c r="E27" i="3"/>
  <c r="H27" i="3"/>
  <c r="J27" i="3"/>
  <c r="M27" i="3"/>
  <c r="N27" i="3"/>
  <c r="O27" i="3"/>
  <c r="A28" i="3"/>
  <c r="B28" i="3"/>
  <c r="D28" i="3"/>
  <c r="E28" i="3"/>
  <c r="F28" i="3"/>
  <c r="H28" i="3"/>
  <c r="J28" i="3"/>
  <c r="L28" i="3"/>
  <c r="M28" i="3"/>
  <c r="N28" i="3" s="1"/>
  <c r="O28" i="3"/>
  <c r="Q28" i="3"/>
  <c r="A29" i="3"/>
  <c r="A30" i="3" s="1"/>
  <c r="B29" i="3"/>
  <c r="D29" i="3"/>
  <c r="E29" i="3"/>
  <c r="Q29" i="3" s="1"/>
  <c r="F29" i="3"/>
  <c r="H29" i="3"/>
  <c r="L29" i="3"/>
  <c r="M29" i="3"/>
  <c r="N29" i="3"/>
  <c r="O29" i="3"/>
  <c r="J29" i="3" s="1"/>
  <c r="B30" i="3"/>
  <c r="E30" i="3"/>
  <c r="F30" i="3"/>
  <c r="Q30" i="3" s="1"/>
  <c r="M30" i="3"/>
  <c r="O30" i="3"/>
  <c r="L30" i="3" s="1"/>
  <c r="A31" i="3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B31" i="3"/>
  <c r="D31" i="3"/>
  <c r="E31" i="3"/>
  <c r="J31" i="3"/>
  <c r="L31" i="3"/>
  <c r="M31" i="3"/>
  <c r="N31" i="3"/>
  <c r="O31" i="3"/>
  <c r="H31" i="3" s="1"/>
  <c r="B32" i="3"/>
  <c r="E32" i="3"/>
  <c r="M32" i="3"/>
  <c r="O32" i="3"/>
  <c r="B33" i="3"/>
  <c r="D33" i="3"/>
  <c r="E33" i="3"/>
  <c r="H33" i="3"/>
  <c r="J33" i="3"/>
  <c r="L33" i="3"/>
  <c r="M33" i="3"/>
  <c r="O33" i="3"/>
  <c r="B34" i="3"/>
  <c r="E34" i="3"/>
  <c r="F34" i="3"/>
  <c r="J34" i="3"/>
  <c r="M34" i="3"/>
  <c r="N34" i="3"/>
  <c r="O34" i="3"/>
  <c r="B35" i="3"/>
  <c r="E35" i="3"/>
  <c r="H35" i="3"/>
  <c r="J35" i="3"/>
  <c r="M35" i="3"/>
  <c r="O35" i="3"/>
  <c r="B36" i="3"/>
  <c r="D36" i="3"/>
  <c r="E36" i="3"/>
  <c r="Q36" i="3" s="1"/>
  <c r="F36" i="3"/>
  <c r="H36" i="3"/>
  <c r="J36" i="3"/>
  <c r="L36" i="3"/>
  <c r="M36" i="3"/>
  <c r="N36" i="3"/>
  <c r="O36" i="3"/>
  <c r="B37" i="3"/>
  <c r="D37" i="3"/>
  <c r="E37" i="3"/>
  <c r="H37" i="3"/>
  <c r="L37" i="3"/>
  <c r="M37" i="3"/>
  <c r="N37" i="3"/>
  <c r="O37" i="3"/>
  <c r="J37" i="3" s="1"/>
  <c r="B38" i="3"/>
  <c r="D38" i="3"/>
  <c r="E38" i="3"/>
  <c r="F38" i="3"/>
  <c r="H38" i="3"/>
  <c r="J38" i="3"/>
  <c r="L38" i="3"/>
  <c r="M38" i="3"/>
  <c r="N38" i="3"/>
  <c r="O38" i="3"/>
  <c r="Q38" i="3"/>
  <c r="B39" i="3"/>
  <c r="E39" i="3"/>
  <c r="F39" i="3"/>
  <c r="M39" i="3"/>
  <c r="O39" i="3"/>
  <c r="B40" i="3"/>
  <c r="E40" i="3"/>
  <c r="F40" i="3"/>
  <c r="Q40" i="3" s="1"/>
  <c r="H40" i="3"/>
  <c r="J40" i="3"/>
  <c r="L40" i="3"/>
  <c r="M40" i="3"/>
  <c r="O40" i="3"/>
  <c r="B41" i="3"/>
  <c r="D41" i="3"/>
  <c r="E41" i="3"/>
  <c r="H41" i="3"/>
  <c r="J41" i="3"/>
  <c r="L41" i="3"/>
  <c r="M41" i="3"/>
  <c r="N41" i="3"/>
  <c r="O41" i="3"/>
  <c r="F41" i="3" s="1"/>
  <c r="Q41" i="3"/>
  <c r="B42" i="3"/>
  <c r="E42" i="3"/>
  <c r="H42" i="3"/>
  <c r="L42" i="3"/>
  <c r="M42" i="3"/>
  <c r="O42" i="3"/>
  <c r="B43" i="3"/>
  <c r="E43" i="3"/>
  <c r="M43" i="3"/>
  <c r="O43" i="3"/>
  <c r="B44" i="3"/>
  <c r="E44" i="3"/>
  <c r="Q44" i="3" s="1"/>
  <c r="F44" i="3"/>
  <c r="M44" i="3"/>
  <c r="O44" i="3"/>
  <c r="B45" i="3"/>
  <c r="D45" i="3"/>
  <c r="E45" i="3"/>
  <c r="F45" i="3"/>
  <c r="H45" i="3"/>
  <c r="J45" i="3"/>
  <c r="L45" i="3"/>
  <c r="M45" i="3"/>
  <c r="N45" i="3"/>
  <c r="O45" i="3"/>
  <c r="Q45" i="3"/>
  <c r="B46" i="3"/>
  <c r="D46" i="3"/>
  <c r="E46" i="3"/>
  <c r="M46" i="3"/>
  <c r="O46" i="3"/>
  <c r="B47" i="3"/>
  <c r="D47" i="3"/>
  <c r="E47" i="3"/>
  <c r="L47" i="3"/>
  <c r="M47" i="3"/>
  <c r="N47" i="3"/>
  <c r="O47" i="3"/>
  <c r="J47" i="3" s="1"/>
  <c r="B48" i="3"/>
  <c r="E48" i="3"/>
  <c r="F48" i="3"/>
  <c r="M48" i="3"/>
  <c r="O48" i="3"/>
  <c r="J48" i="3" s="1"/>
  <c r="A49" i="3"/>
  <c r="A50" i="3" s="1"/>
  <c r="A51" i="3" s="1"/>
  <c r="A52" i="3" s="1"/>
  <c r="B49" i="3"/>
  <c r="D49" i="3"/>
  <c r="E49" i="3"/>
  <c r="F49" i="3"/>
  <c r="H49" i="3"/>
  <c r="J49" i="3"/>
  <c r="L49" i="3"/>
  <c r="M49" i="3"/>
  <c r="N49" i="3" s="1"/>
  <c r="O49" i="3"/>
  <c r="Q49" i="3"/>
  <c r="B50" i="3"/>
  <c r="D50" i="3"/>
  <c r="E50" i="3"/>
  <c r="L50" i="3"/>
  <c r="M50" i="3"/>
  <c r="N50" i="3"/>
  <c r="O50" i="3"/>
  <c r="J50" i="3" s="1"/>
  <c r="B51" i="3"/>
  <c r="E51" i="3"/>
  <c r="M51" i="3"/>
  <c r="O51" i="3"/>
  <c r="L51" i="3" s="1"/>
  <c r="B52" i="3"/>
  <c r="D52" i="3"/>
  <c r="E52" i="3"/>
  <c r="F52" i="3"/>
  <c r="L52" i="3"/>
  <c r="M52" i="3"/>
  <c r="N52" i="3"/>
  <c r="O52" i="3"/>
  <c r="A53" i="3"/>
  <c r="A54" i="3" s="1"/>
  <c r="A55" i="3" s="1"/>
  <c r="B53" i="3"/>
  <c r="D53" i="3"/>
  <c r="E53" i="3"/>
  <c r="F53" i="3"/>
  <c r="J53" i="3"/>
  <c r="L53" i="3"/>
  <c r="M53" i="3"/>
  <c r="O53" i="3"/>
  <c r="B54" i="3"/>
  <c r="D54" i="3"/>
  <c r="E54" i="3"/>
  <c r="H54" i="3"/>
  <c r="J54" i="3"/>
  <c r="L54" i="3"/>
  <c r="M54" i="3"/>
  <c r="O54" i="3"/>
  <c r="B55" i="3"/>
  <c r="E55" i="3"/>
  <c r="Q55" i="3" s="1"/>
  <c r="M55" i="3"/>
  <c r="O55" i="3"/>
  <c r="N55" i="3" s="1"/>
  <c r="G3" i="1"/>
  <c r="A12" i="1"/>
  <c r="E15" i="1"/>
  <c r="E16" i="1"/>
  <c r="E18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22" i="1"/>
  <c r="D22" i="1"/>
  <c r="E22" i="1"/>
  <c r="F22" i="1"/>
  <c r="G22" i="1"/>
  <c r="C23" i="1"/>
  <c r="D23" i="1"/>
  <c r="E23" i="1"/>
  <c r="F23" i="1"/>
  <c r="G23" i="1"/>
  <c r="C24" i="1"/>
  <c r="F24" i="1"/>
  <c r="E24" i="1" s="1"/>
  <c r="G24" i="1"/>
  <c r="D24" i="1" s="1"/>
  <c r="C25" i="1"/>
  <c r="F25" i="1"/>
  <c r="E25" i="1" s="1"/>
  <c r="G25" i="1"/>
  <c r="D25" i="1" s="1"/>
  <c r="C26" i="1"/>
  <c r="D26" i="1"/>
  <c r="E26" i="1"/>
  <c r="F26" i="1"/>
  <c r="G26" i="1"/>
  <c r="C27" i="1"/>
  <c r="E27" i="1"/>
  <c r="F27" i="1"/>
  <c r="G27" i="1"/>
  <c r="C28" i="1"/>
  <c r="F28" i="1"/>
  <c r="E28" i="1" s="1"/>
  <c r="G28" i="1"/>
  <c r="D28" i="1" s="1"/>
  <c r="C29" i="1"/>
  <c r="F29" i="1"/>
  <c r="E29" i="1" s="1"/>
  <c r="G29" i="1"/>
  <c r="D29" i="1" s="1"/>
  <c r="C30" i="1"/>
  <c r="D30" i="1"/>
  <c r="E30" i="1"/>
  <c r="F30" i="1"/>
  <c r="G30" i="1"/>
  <c r="C31" i="1"/>
  <c r="D31" i="1"/>
  <c r="E31" i="1"/>
  <c r="F31" i="1"/>
  <c r="G31" i="1"/>
  <c r="F32" i="1"/>
  <c r="E32" i="1" s="1"/>
  <c r="F33" i="1"/>
  <c r="E33" i="1" s="1"/>
  <c r="F34" i="1"/>
  <c r="H32" i="3" l="1"/>
  <c r="D32" i="3"/>
  <c r="N32" i="3"/>
  <c r="J32" i="3"/>
  <c r="F32" i="3"/>
  <c r="Q32" i="3" s="1"/>
  <c r="O57" i="3"/>
  <c r="L32" i="3"/>
  <c r="D27" i="1"/>
  <c r="F16" i="1"/>
  <c r="Q52" i="3"/>
  <c r="D43" i="3"/>
  <c r="J43" i="3"/>
  <c r="L43" i="3"/>
  <c r="F43" i="3"/>
  <c r="Q43" i="3" s="1"/>
  <c r="H43" i="3"/>
  <c r="N43" i="3"/>
  <c r="F50" i="2"/>
  <c r="N50" i="2"/>
  <c r="H50" i="2"/>
  <c r="J50" i="2"/>
  <c r="M57" i="2"/>
  <c r="I16" i="2" s="1"/>
  <c r="J51" i="3"/>
  <c r="F46" i="3"/>
  <c r="Q46" i="3" s="1"/>
  <c r="N46" i="3"/>
  <c r="J46" i="3"/>
  <c r="H44" i="3"/>
  <c r="D44" i="3"/>
  <c r="L44" i="3"/>
  <c r="H39" i="3"/>
  <c r="L39" i="3"/>
  <c r="N39" i="3"/>
  <c r="J39" i="3"/>
  <c r="E34" i="1"/>
  <c r="H53" i="3"/>
  <c r="N53" i="3"/>
  <c r="H46" i="3"/>
  <c r="J44" i="3"/>
  <c r="D51" i="2"/>
  <c r="H51" i="2"/>
  <c r="N51" i="2"/>
  <c r="J51" i="2"/>
  <c r="J30" i="2"/>
  <c r="H30" i="2"/>
  <c r="F30" i="2"/>
  <c r="Q30" i="2" s="1"/>
  <c r="N30" i="2"/>
  <c r="D30" i="2"/>
  <c r="Q48" i="3"/>
  <c r="D39" i="3"/>
  <c r="H39" i="2"/>
  <c r="D39" i="2"/>
  <c r="N39" i="2"/>
  <c r="F39" i="2"/>
  <c r="Q39" i="2" s="1"/>
  <c r="J39" i="2"/>
  <c r="F34" i="2"/>
  <c r="N34" i="2"/>
  <c r="D34" i="2"/>
  <c r="H52" i="3"/>
  <c r="J52" i="3"/>
  <c r="F51" i="3"/>
  <c r="Q51" i="3" s="1"/>
  <c r="N51" i="3"/>
  <c r="J57" i="3"/>
  <c r="F15" i="1"/>
  <c r="G34" i="1"/>
  <c r="G37" i="1" s="1"/>
  <c r="M57" i="3"/>
  <c r="Q53" i="3"/>
  <c r="Q50" i="3"/>
  <c r="N44" i="3"/>
  <c r="J30" i="3"/>
  <c r="D30" i="3"/>
  <c r="H30" i="3"/>
  <c r="N30" i="3"/>
  <c r="D50" i="2"/>
  <c r="H47" i="2"/>
  <c r="N47" i="2"/>
  <c r="J47" i="2"/>
  <c r="Q40" i="2"/>
  <c r="J34" i="2"/>
  <c r="H32" i="2"/>
  <c r="F32" i="2"/>
  <c r="N32" i="2"/>
  <c r="D32" i="2"/>
  <c r="D51" i="3"/>
  <c r="Q39" i="3"/>
  <c r="O57" i="2"/>
  <c r="F26" i="2"/>
  <c r="N26" i="2"/>
  <c r="H26" i="2"/>
  <c r="J26" i="2"/>
  <c r="D26" i="2"/>
  <c r="D48" i="3"/>
  <c r="L48" i="3"/>
  <c r="H48" i="3"/>
  <c r="N48" i="3"/>
  <c r="H51" i="3"/>
  <c r="L46" i="3"/>
  <c r="Q34" i="3"/>
  <c r="H34" i="2"/>
  <c r="H31" i="2"/>
  <c r="N31" i="2"/>
  <c r="J31" i="2"/>
  <c r="F42" i="2"/>
  <c r="Q42" i="2" s="1"/>
  <c r="N42" i="2"/>
  <c r="F33" i="2"/>
  <c r="Q33" i="2" s="1"/>
  <c r="N33" i="2"/>
  <c r="H33" i="2"/>
  <c r="H50" i="3"/>
  <c r="H47" i="3"/>
  <c r="N40" i="3"/>
  <c r="D40" i="3"/>
  <c r="L34" i="3"/>
  <c r="H34" i="3"/>
  <c r="J54" i="2"/>
  <c r="D54" i="2"/>
  <c r="H54" i="2"/>
  <c r="Q50" i="2"/>
  <c r="H40" i="2"/>
  <c r="D40" i="2"/>
  <c r="N40" i="2"/>
  <c r="F50" i="3"/>
  <c r="F47" i="3"/>
  <c r="Q47" i="3" s="1"/>
  <c r="D27" i="3"/>
  <c r="L27" i="3"/>
  <c r="F27" i="3"/>
  <c r="Q26" i="3"/>
  <c r="H48" i="2"/>
  <c r="D48" i="2"/>
  <c r="N48" i="2"/>
  <c r="J48" i="2"/>
  <c r="J46" i="2"/>
  <c r="D46" i="2"/>
  <c r="J42" i="2"/>
  <c r="D27" i="2"/>
  <c r="H27" i="2"/>
  <c r="N27" i="2"/>
  <c r="J27" i="2"/>
  <c r="F26" i="3"/>
  <c r="N26" i="3"/>
  <c r="L26" i="3"/>
  <c r="H26" i="3"/>
  <c r="L57" i="2"/>
  <c r="F54" i="3"/>
  <c r="Q54" i="3" s="1"/>
  <c r="N54" i="3"/>
  <c r="J42" i="3"/>
  <c r="F42" i="3"/>
  <c r="Q42" i="3" s="1"/>
  <c r="N42" i="3"/>
  <c r="D42" i="3"/>
  <c r="D57" i="3" s="1"/>
  <c r="D34" i="3"/>
  <c r="Q27" i="3"/>
  <c r="Q44" i="2"/>
  <c r="Q36" i="2"/>
  <c r="Q32" i="2"/>
  <c r="Q27" i="2"/>
  <c r="D35" i="3"/>
  <c r="L35" i="3"/>
  <c r="F35" i="3"/>
  <c r="Q35" i="3" s="1"/>
  <c r="F41" i="2"/>
  <c r="Q41" i="2" s="1"/>
  <c r="N41" i="2"/>
  <c r="D41" i="2"/>
  <c r="F35" i="2"/>
  <c r="F37" i="3"/>
  <c r="Q37" i="3" s="1"/>
  <c r="N35" i="3"/>
  <c r="F31" i="3"/>
  <c r="Q31" i="3" s="1"/>
  <c r="F38" i="2"/>
  <c r="Q38" i="2" s="1"/>
  <c r="N35" i="2"/>
  <c r="Q35" i="2"/>
  <c r="Q34" i="2"/>
  <c r="F33" i="3"/>
  <c r="Q33" i="3" s="1"/>
  <c r="N33" i="3"/>
  <c r="F49" i="2"/>
  <c r="Q49" i="2" s="1"/>
  <c r="N49" i="2"/>
  <c r="D49" i="2"/>
  <c r="F43" i="2"/>
  <c r="Q43" i="2" s="1"/>
  <c r="H41" i="2"/>
  <c r="J35" i="2"/>
  <c r="N57" i="2" l="1"/>
  <c r="Q57" i="3"/>
  <c r="D57" i="2"/>
  <c r="H57" i="3"/>
  <c r="J57" i="2"/>
  <c r="K16" i="2"/>
  <c r="I17" i="2"/>
  <c r="F57" i="2"/>
  <c r="L57" i="3"/>
  <c r="H57" i="2"/>
  <c r="I16" i="3"/>
  <c r="N57" i="3"/>
  <c r="F57" i="3"/>
  <c r="Q26" i="2"/>
  <c r="Q57" i="2" s="1"/>
  <c r="C30" i="2" l="1"/>
  <c r="P30" i="2" s="1"/>
  <c r="C46" i="2"/>
  <c r="P46" i="2" s="1"/>
  <c r="C42" i="2"/>
  <c r="P42" i="2" s="1"/>
  <c r="C53" i="2"/>
  <c r="P53" i="2" s="1"/>
  <c r="C29" i="2"/>
  <c r="P29" i="2" s="1"/>
  <c r="C43" i="2"/>
  <c r="P43" i="2" s="1"/>
  <c r="C37" i="2"/>
  <c r="P37" i="2" s="1"/>
  <c r="C54" i="2"/>
  <c r="P54" i="2" s="1"/>
  <c r="C51" i="2"/>
  <c r="P51" i="2" s="1"/>
  <c r="C45" i="2"/>
  <c r="P45" i="2" s="1"/>
  <c r="C47" i="2"/>
  <c r="P47" i="2" s="1"/>
  <c r="C55" i="2"/>
  <c r="P55" i="2" s="1"/>
  <c r="C38" i="2"/>
  <c r="P38" i="2" s="1"/>
  <c r="C44" i="2"/>
  <c r="P44" i="2" s="1"/>
  <c r="C33" i="2"/>
  <c r="P33" i="2" s="1"/>
  <c r="C50" i="2"/>
  <c r="P50" i="2" s="1"/>
  <c r="C40" i="2"/>
  <c r="P40" i="2" s="1"/>
  <c r="C34" i="2"/>
  <c r="P34" i="2" s="1"/>
  <c r="C35" i="2"/>
  <c r="P35" i="2" s="1"/>
  <c r="C48" i="2"/>
  <c r="P48" i="2" s="1"/>
  <c r="C26" i="2"/>
  <c r="P26" i="2" s="1"/>
  <c r="C36" i="2"/>
  <c r="P36" i="2" s="1"/>
  <c r="C39" i="2"/>
  <c r="P39" i="2" s="1"/>
  <c r="C49" i="2"/>
  <c r="P49" i="2" s="1"/>
  <c r="C31" i="2"/>
  <c r="P31" i="2" s="1"/>
  <c r="C27" i="2"/>
  <c r="P27" i="2" s="1"/>
  <c r="C32" i="2"/>
  <c r="P32" i="2" s="1"/>
  <c r="C52" i="2"/>
  <c r="P52" i="2" s="1"/>
  <c r="C28" i="2"/>
  <c r="P28" i="2" s="1"/>
  <c r="C41" i="2"/>
  <c r="P41" i="2" s="1"/>
  <c r="I18" i="2"/>
  <c r="K17" i="2"/>
  <c r="I17" i="3"/>
  <c r="K16" i="3"/>
  <c r="I19" i="2" l="1"/>
  <c r="K18" i="2"/>
  <c r="P57" i="2"/>
  <c r="C29" i="3"/>
  <c r="P29" i="3" s="1"/>
  <c r="C36" i="3"/>
  <c r="P36" i="3" s="1"/>
  <c r="C42" i="3"/>
  <c r="P42" i="3" s="1"/>
  <c r="C30" i="3"/>
  <c r="P30" i="3" s="1"/>
  <c r="C49" i="3"/>
  <c r="P49" i="3" s="1"/>
  <c r="C35" i="3"/>
  <c r="P35" i="3" s="1"/>
  <c r="C44" i="3"/>
  <c r="P44" i="3" s="1"/>
  <c r="C52" i="3"/>
  <c r="P52" i="3" s="1"/>
  <c r="C41" i="3"/>
  <c r="P41" i="3" s="1"/>
  <c r="C46" i="3"/>
  <c r="P46" i="3" s="1"/>
  <c r="C50" i="3"/>
  <c r="P50" i="3" s="1"/>
  <c r="C26" i="3"/>
  <c r="P26" i="3" s="1"/>
  <c r="C33" i="3"/>
  <c r="P33" i="3" s="1"/>
  <c r="C37" i="3"/>
  <c r="P37" i="3" s="1"/>
  <c r="C31" i="3"/>
  <c r="P31" i="3" s="1"/>
  <c r="C28" i="3"/>
  <c r="P28" i="3" s="1"/>
  <c r="C54" i="3"/>
  <c r="P54" i="3" s="1"/>
  <c r="C47" i="3"/>
  <c r="P47" i="3" s="1"/>
  <c r="C51" i="3"/>
  <c r="P51" i="3" s="1"/>
  <c r="C38" i="3"/>
  <c r="P38" i="3" s="1"/>
  <c r="C53" i="3"/>
  <c r="P53" i="3" s="1"/>
  <c r="C32" i="3"/>
  <c r="P32" i="3" s="1"/>
  <c r="C34" i="3"/>
  <c r="P34" i="3" s="1"/>
  <c r="C45" i="3"/>
  <c r="P45" i="3" s="1"/>
  <c r="C40" i="3"/>
  <c r="P40" i="3" s="1"/>
  <c r="C48" i="3"/>
  <c r="P48" i="3" s="1"/>
  <c r="C27" i="3"/>
  <c r="P27" i="3" s="1"/>
  <c r="C43" i="3"/>
  <c r="P43" i="3" s="1"/>
  <c r="C55" i="3"/>
  <c r="P55" i="3" s="1"/>
  <c r="C39" i="3"/>
  <c r="P39" i="3" s="1"/>
  <c r="I18" i="3"/>
  <c r="K17" i="3"/>
  <c r="G39" i="2" l="1"/>
  <c r="R39" i="2" s="1"/>
  <c r="G27" i="2"/>
  <c r="R27" i="2" s="1"/>
  <c r="G54" i="2"/>
  <c r="R54" i="2" s="1"/>
  <c r="G41" i="2"/>
  <c r="R41" i="2" s="1"/>
  <c r="G48" i="2"/>
  <c r="R48" i="2" s="1"/>
  <c r="G49" i="2"/>
  <c r="R49" i="2" s="1"/>
  <c r="G43" i="2"/>
  <c r="R43" i="2" s="1"/>
  <c r="G44" i="2"/>
  <c r="R44" i="2" s="1"/>
  <c r="G42" i="2"/>
  <c r="R42" i="2" s="1"/>
  <c r="G38" i="2"/>
  <c r="R38" i="2" s="1"/>
  <c r="G52" i="2"/>
  <c r="R52" i="2" s="1"/>
  <c r="G29" i="2"/>
  <c r="R29" i="2" s="1"/>
  <c r="G55" i="2"/>
  <c r="R55" i="2" s="1"/>
  <c r="G46" i="2"/>
  <c r="R46" i="2" s="1"/>
  <c r="G37" i="2"/>
  <c r="R37" i="2" s="1"/>
  <c r="G47" i="2"/>
  <c r="R47" i="2" s="1"/>
  <c r="G32" i="2"/>
  <c r="R32" i="2" s="1"/>
  <c r="G45" i="2"/>
  <c r="R45" i="2" s="1"/>
  <c r="G33" i="2"/>
  <c r="R33" i="2" s="1"/>
  <c r="G50" i="2"/>
  <c r="R50" i="2" s="1"/>
  <c r="G53" i="2"/>
  <c r="R53" i="2" s="1"/>
  <c r="G51" i="2"/>
  <c r="R51" i="2" s="1"/>
  <c r="G28" i="2"/>
  <c r="R28" i="2" s="1"/>
  <c r="G26" i="2"/>
  <c r="R26" i="2" s="1"/>
  <c r="G36" i="2"/>
  <c r="R36" i="2" s="1"/>
  <c r="G40" i="2"/>
  <c r="R40" i="2" s="1"/>
  <c r="G34" i="2"/>
  <c r="R34" i="2" s="1"/>
  <c r="G30" i="2"/>
  <c r="R30" i="2" s="1"/>
  <c r="G35" i="2"/>
  <c r="R35" i="2" s="1"/>
  <c r="G31" i="2"/>
  <c r="R31" i="2" s="1"/>
  <c r="P57" i="3"/>
  <c r="I20" i="2"/>
  <c r="K20" i="2" s="1"/>
  <c r="K19" i="2"/>
  <c r="K18" i="3"/>
  <c r="I19" i="3"/>
  <c r="U52" i="2" l="1"/>
  <c r="U49" i="2"/>
  <c r="K38" i="2"/>
  <c r="T38" i="2" s="1"/>
  <c r="K45" i="2"/>
  <c r="T45" i="2" s="1"/>
  <c r="K55" i="2"/>
  <c r="T55" i="2" s="1"/>
  <c r="K29" i="2"/>
  <c r="T29" i="2" s="1"/>
  <c r="K37" i="2"/>
  <c r="T37" i="2" s="1"/>
  <c r="U37" i="2" s="1"/>
  <c r="K47" i="2"/>
  <c r="T47" i="2" s="1"/>
  <c r="K46" i="2"/>
  <c r="T46" i="2" s="1"/>
  <c r="K53" i="2"/>
  <c r="T53" i="2" s="1"/>
  <c r="K50" i="2"/>
  <c r="T50" i="2" s="1"/>
  <c r="K42" i="2"/>
  <c r="T42" i="2" s="1"/>
  <c r="K36" i="2"/>
  <c r="T36" i="2" s="1"/>
  <c r="K30" i="2"/>
  <c r="T30" i="2" s="1"/>
  <c r="K51" i="2"/>
  <c r="T51" i="2" s="1"/>
  <c r="K54" i="2"/>
  <c r="T54" i="2" s="1"/>
  <c r="U54" i="2" s="1"/>
  <c r="K44" i="2"/>
  <c r="T44" i="2" s="1"/>
  <c r="K52" i="2"/>
  <c r="T52" i="2" s="1"/>
  <c r="K31" i="2"/>
  <c r="T31" i="2" s="1"/>
  <c r="K32" i="2"/>
  <c r="T32" i="2" s="1"/>
  <c r="K28" i="2"/>
  <c r="T28" i="2" s="1"/>
  <c r="K41" i="2"/>
  <c r="T41" i="2" s="1"/>
  <c r="U41" i="2" s="1"/>
  <c r="K34" i="2"/>
  <c r="T34" i="2" s="1"/>
  <c r="U34" i="2" s="1"/>
  <c r="K35" i="2"/>
  <c r="T35" i="2" s="1"/>
  <c r="K40" i="2"/>
  <c r="T40" i="2" s="1"/>
  <c r="K49" i="2"/>
  <c r="T49" i="2" s="1"/>
  <c r="K27" i="2"/>
  <c r="T27" i="2" s="1"/>
  <c r="K33" i="2"/>
  <c r="T33" i="2" s="1"/>
  <c r="K39" i="2"/>
  <c r="T39" i="2" s="1"/>
  <c r="K26" i="2"/>
  <c r="T26" i="2" s="1"/>
  <c r="K48" i="2"/>
  <c r="T48" i="2" s="1"/>
  <c r="K43" i="2"/>
  <c r="T43" i="2" s="1"/>
  <c r="U43" i="2" s="1"/>
  <c r="U40" i="2"/>
  <c r="I20" i="3"/>
  <c r="K20" i="3" s="1"/>
  <c r="K19" i="3"/>
  <c r="U36" i="2"/>
  <c r="U32" i="2"/>
  <c r="U42" i="2"/>
  <c r="I30" i="2"/>
  <c r="S30" i="2" s="1"/>
  <c r="U30" i="2" s="1"/>
  <c r="I54" i="2"/>
  <c r="S54" i="2" s="1"/>
  <c r="I46" i="2"/>
  <c r="S46" i="2" s="1"/>
  <c r="U46" i="2" s="1"/>
  <c r="I47" i="2"/>
  <c r="S47" i="2" s="1"/>
  <c r="U47" i="2" s="1"/>
  <c r="I29" i="2"/>
  <c r="S29" i="2" s="1"/>
  <c r="U29" i="2" s="1"/>
  <c r="I41" i="2"/>
  <c r="S41" i="2" s="1"/>
  <c r="I38" i="2"/>
  <c r="S38" i="2" s="1"/>
  <c r="U38" i="2" s="1"/>
  <c r="I45" i="2"/>
  <c r="S45" i="2" s="1"/>
  <c r="U45" i="2" s="1"/>
  <c r="I55" i="2"/>
  <c r="S55" i="2" s="1"/>
  <c r="U55" i="2" s="1"/>
  <c r="I37" i="2"/>
  <c r="S37" i="2" s="1"/>
  <c r="I40" i="2"/>
  <c r="S40" i="2" s="1"/>
  <c r="I53" i="2"/>
  <c r="S53" i="2" s="1"/>
  <c r="U53" i="2" s="1"/>
  <c r="I33" i="2"/>
  <c r="S33" i="2" s="1"/>
  <c r="U33" i="2" s="1"/>
  <c r="I26" i="2"/>
  <c r="S26" i="2" s="1"/>
  <c r="I36" i="2"/>
  <c r="S36" i="2" s="1"/>
  <c r="I42" i="2"/>
  <c r="S42" i="2" s="1"/>
  <c r="I34" i="2"/>
  <c r="S34" i="2" s="1"/>
  <c r="I35" i="2"/>
  <c r="S35" i="2" s="1"/>
  <c r="U35" i="2" s="1"/>
  <c r="I32" i="2"/>
  <c r="S32" i="2" s="1"/>
  <c r="I28" i="2"/>
  <c r="S28" i="2" s="1"/>
  <c r="U28" i="2" s="1"/>
  <c r="I27" i="2"/>
  <c r="S27" i="2" s="1"/>
  <c r="U27" i="2" s="1"/>
  <c r="I48" i="2"/>
  <c r="S48" i="2" s="1"/>
  <c r="U48" i="2" s="1"/>
  <c r="I31" i="2"/>
  <c r="S31" i="2" s="1"/>
  <c r="U31" i="2" s="1"/>
  <c r="I52" i="2"/>
  <c r="S52" i="2" s="1"/>
  <c r="I49" i="2"/>
  <c r="S49" i="2" s="1"/>
  <c r="I50" i="2"/>
  <c r="S50" i="2" s="1"/>
  <c r="U50" i="2" s="1"/>
  <c r="I44" i="2"/>
  <c r="S44" i="2" s="1"/>
  <c r="U44" i="2" s="1"/>
  <c r="I39" i="2"/>
  <c r="S39" i="2" s="1"/>
  <c r="U39" i="2" s="1"/>
  <c r="I51" i="2"/>
  <c r="S51" i="2" s="1"/>
  <c r="U51" i="2" s="1"/>
  <c r="I43" i="2"/>
  <c r="S43" i="2" s="1"/>
  <c r="G46" i="3"/>
  <c r="R46" i="3" s="1"/>
  <c r="G52" i="3"/>
  <c r="R52" i="3" s="1"/>
  <c r="G48" i="3"/>
  <c r="R48" i="3" s="1"/>
  <c r="G53" i="3"/>
  <c r="R53" i="3" s="1"/>
  <c r="G54" i="3"/>
  <c r="R54" i="3" s="1"/>
  <c r="G33" i="3"/>
  <c r="R33" i="3" s="1"/>
  <c r="G40" i="3"/>
  <c r="R40" i="3" s="1"/>
  <c r="G43" i="3"/>
  <c r="R43" i="3" s="1"/>
  <c r="G47" i="3"/>
  <c r="R47" i="3" s="1"/>
  <c r="G32" i="3"/>
  <c r="R32" i="3" s="1"/>
  <c r="G35" i="3"/>
  <c r="R35" i="3" s="1"/>
  <c r="G42" i="3"/>
  <c r="R42" i="3" s="1"/>
  <c r="G51" i="3"/>
  <c r="R51" i="3" s="1"/>
  <c r="G50" i="3"/>
  <c r="R50" i="3" s="1"/>
  <c r="G55" i="3"/>
  <c r="R55" i="3" s="1"/>
  <c r="G30" i="3"/>
  <c r="R30" i="3" s="1"/>
  <c r="G44" i="3"/>
  <c r="R44" i="3" s="1"/>
  <c r="G26" i="3"/>
  <c r="R26" i="3" s="1"/>
  <c r="G28" i="3"/>
  <c r="R28" i="3" s="1"/>
  <c r="G34" i="3"/>
  <c r="R34" i="3" s="1"/>
  <c r="G39" i="3"/>
  <c r="R39" i="3" s="1"/>
  <c r="G36" i="3"/>
  <c r="R36" i="3" s="1"/>
  <c r="G29" i="3"/>
  <c r="R29" i="3" s="1"/>
  <c r="G27" i="3"/>
  <c r="R27" i="3" s="1"/>
  <c r="G38" i="3"/>
  <c r="R38" i="3" s="1"/>
  <c r="G31" i="3"/>
  <c r="R31" i="3" s="1"/>
  <c r="G37" i="3"/>
  <c r="R37" i="3" s="1"/>
  <c r="G49" i="3"/>
  <c r="R49" i="3" s="1"/>
  <c r="G45" i="3"/>
  <c r="R45" i="3" s="1"/>
  <c r="G41" i="3"/>
  <c r="R41" i="3" s="1"/>
  <c r="R57" i="2"/>
  <c r="U34" i="3" l="1"/>
  <c r="U44" i="3"/>
  <c r="U29" i="3"/>
  <c r="U40" i="3"/>
  <c r="S57" i="2"/>
  <c r="U57" i="2" s="1"/>
  <c r="R59" i="2" s="1"/>
  <c r="U50" i="3"/>
  <c r="T57" i="2"/>
  <c r="K31" i="3"/>
  <c r="T31" i="3" s="1"/>
  <c r="K37" i="3"/>
  <c r="T37" i="3" s="1"/>
  <c r="K36" i="3"/>
  <c r="T36" i="3" s="1"/>
  <c r="K41" i="3"/>
  <c r="T41" i="3" s="1"/>
  <c r="K33" i="3"/>
  <c r="T33" i="3" s="1"/>
  <c r="K29" i="3"/>
  <c r="T29" i="3" s="1"/>
  <c r="K46" i="3"/>
  <c r="T46" i="3" s="1"/>
  <c r="K52" i="3"/>
  <c r="T52" i="3" s="1"/>
  <c r="K30" i="3"/>
  <c r="T30" i="3" s="1"/>
  <c r="K42" i="3"/>
  <c r="T42" i="3" s="1"/>
  <c r="K49" i="3"/>
  <c r="T49" i="3" s="1"/>
  <c r="K54" i="3"/>
  <c r="T54" i="3" s="1"/>
  <c r="K26" i="3"/>
  <c r="T26" i="3" s="1"/>
  <c r="K44" i="3"/>
  <c r="T44" i="3" s="1"/>
  <c r="K39" i="3"/>
  <c r="T39" i="3" s="1"/>
  <c r="K55" i="3"/>
  <c r="T55" i="3" s="1"/>
  <c r="K34" i="3"/>
  <c r="T34" i="3" s="1"/>
  <c r="K50" i="3"/>
  <c r="T50" i="3" s="1"/>
  <c r="K48" i="3"/>
  <c r="T48" i="3" s="1"/>
  <c r="K35" i="3"/>
  <c r="T35" i="3" s="1"/>
  <c r="K43" i="3"/>
  <c r="T43" i="3" s="1"/>
  <c r="K53" i="3"/>
  <c r="T53" i="3" s="1"/>
  <c r="K47" i="3"/>
  <c r="T47" i="3" s="1"/>
  <c r="K51" i="3"/>
  <c r="T51" i="3" s="1"/>
  <c r="K38" i="3"/>
  <c r="T38" i="3" s="1"/>
  <c r="K32" i="3"/>
  <c r="T32" i="3" s="1"/>
  <c r="U32" i="3" s="1"/>
  <c r="K45" i="3"/>
  <c r="T45" i="3" s="1"/>
  <c r="K28" i="3"/>
  <c r="T28" i="3" s="1"/>
  <c r="K27" i="3"/>
  <c r="T27" i="3" s="1"/>
  <c r="K40" i="3"/>
  <c r="T40" i="3" s="1"/>
  <c r="U33" i="3"/>
  <c r="U28" i="3"/>
  <c r="R57" i="3"/>
  <c r="U26" i="3"/>
  <c r="I30" i="3"/>
  <c r="S30" i="3" s="1"/>
  <c r="U30" i="3" s="1"/>
  <c r="I50" i="3"/>
  <c r="S50" i="3" s="1"/>
  <c r="I38" i="3"/>
  <c r="S38" i="3" s="1"/>
  <c r="I44" i="3"/>
  <c r="S44" i="3" s="1"/>
  <c r="I45" i="3"/>
  <c r="S45" i="3" s="1"/>
  <c r="U45" i="3" s="1"/>
  <c r="I29" i="3"/>
  <c r="S29" i="3" s="1"/>
  <c r="I46" i="3"/>
  <c r="S46" i="3" s="1"/>
  <c r="U46" i="3" s="1"/>
  <c r="I41" i="3"/>
  <c r="S41" i="3" s="1"/>
  <c r="U41" i="3" s="1"/>
  <c r="I54" i="3"/>
  <c r="S54" i="3" s="1"/>
  <c r="U54" i="3" s="1"/>
  <c r="I49" i="3"/>
  <c r="S49" i="3" s="1"/>
  <c r="U49" i="3" s="1"/>
  <c r="I31" i="3"/>
  <c r="S31" i="3" s="1"/>
  <c r="U31" i="3" s="1"/>
  <c r="I36" i="3"/>
  <c r="S36" i="3" s="1"/>
  <c r="I33" i="3"/>
  <c r="S33" i="3" s="1"/>
  <c r="I39" i="3"/>
  <c r="S39" i="3" s="1"/>
  <c r="U39" i="3" s="1"/>
  <c r="I52" i="3"/>
  <c r="S52" i="3" s="1"/>
  <c r="U52" i="3" s="1"/>
  <c r="I55" i="3"/>
  <c r="S55" i="3" s="1"/>
  <c r="U55" i="3" s="1"/>
  <c r="I37" i="3"/>
  <c r="S37" i="3" s="1"/>
  <c r="U37" i="3" s="1"/>
  <c r="I42" i="3"/>
  <c r="S42" i="3" s="1"/>
  <c r="U42" i="3" s="1"/>
  <c r="I48" i="3"/>
  <c r="S48" i="3" s="1"/>
  <c r="U48" i="3" s="1"/>
  <c r="I35" i="3"/>
  <c r="S35" i="3" s="1"/>
  <c r="U35" i="3" s="1"/>
  <c r="I34" i="3"/>
  <c r="S34" i="3" s="1"/>
  <c r="I26" i="3"/>
  <c r="S26" i="3" s="1"/>
  <c r="I53" i="3"/>
  <c r="S53" i="3" s="1"/>
  <c r="U53" i="3" s="1"/>
  <c r="I47" i="3"/>
  <c r="S47" i="3" s="1"/>
  <c r="U47" i="3" s="1"/>
  <c r="I43" i="3"/>
  <c r="S43" i="3" s="1"/>
  <c r="I28" i="3"/>
  <c r="S28" i="3" s="1"/>
  <c r="I27" i="3"/>
  <c r="S27" i="3" s="1"/>
  <c r="I51" i="3"/>
  <c r="S51" i="3" s="1"/>
  <c r="U51" i="3" s="1"/>
  <c r="I40" i="3"/>
  <c r="S40" i="3" s="1"/>
  <c r="I32" i="3"/>
  <c r="S32" i="3" s="1"/>
  <c r="U38" i="3"/>
  <c r="U36" i="3"/>
  <c r="U26" i="2"/>
  <c r="U27" i="3"/>
  <c r="U43" i="3"/>
  <c r="S57" i="3" l="1"/>
  <c r="U57" i="3" s="1"/>
  <c r="R59" i="3" s="1"/>
  <c r="T57" i="3"/>
</calcChain>
</file>

<file path=xl/sharedStrings.xml><?xml version="1.0" encoding="utf-8"?>
<sst xmlns="http://schemas.openxmlformats.org/spreadsheetml/2006/main" count="194" uniqueCount="116">
  <si>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</si>
  <si>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</si>
  <si>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</si>
  <si>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</si>
  <si>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</si>
  <si>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</si>
  <si>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</si>
  <si>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</si>
  <si>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</si>
  <si>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</si>
  <si>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</si>
  <si>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</si>
  <si>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</si>
  <si>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</si>
  <si>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</si>
  <si>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</si>
  <si>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</si>
  <si>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</si>
  <si>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</si>
  <si>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</si>
  <si>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</si>
  <si>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</si>
  <si>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</si>
  <si>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</si>
  <si>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</si>
  <si>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</si>
  <si>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</si>
  <si>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</si>
  <si>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</si>
  <si>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</si>
  <si>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</si>
  <si>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</si>
  <si>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</si>
  <si>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</si>
  <si>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</si>
  <si>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</si>
  <si>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</si>
  <si>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</si>
  <si>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</si>
  <si>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</si>
  <si>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</si>
  <si>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</si>
  <si>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</si>
  <si>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</si>
  <si>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</si>
  <si>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</si>
  <si>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</si>
  <si>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</si>
  <si>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</si>
  <si>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</si>
  <si>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</si>
  <si>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</si>
  <si>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</si>
  <si>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</si>
  <si>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</si>
  <si>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</si>
  <si>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</si>
  <si>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</si>
  <si>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</si>
  <si>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</si>
  <si>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</si>
  <si>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</si>
  <si>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</si>
  <si>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</si>
  <si>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</si>
  <si>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</si>
  <si>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</si>
  <si>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</si>
  <si>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</si>
  <si>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</si>
  <si>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</si>
  <si>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</si>
  <si>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</si>
  <si>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</si>
  <si>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</si>
  <si>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</si>
  <si>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</si>
  <si>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</si>
  <si>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</si>
  <si>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</si>
  <si>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</si>
  <si>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</si>
  <si>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</si>
  <si>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</si>
  <si>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</si>
  <si>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</si>
  <si>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</si>
  <si>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</si>
  <si>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</si>
  <si>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</si>
  <si>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</si>
  <si>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</si>
  <si>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</si>
  <si>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</si>
  <si>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</si>
  <si>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</si>
  <si>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</si>
  <si>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</si>
  <si>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</si>
  <si>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</si>
  <si>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</si>
  <si>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</si>
  <si>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</si>
  <si>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</si>
  <si>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</si>
  <si>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</si>
  <si>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</si>
  <si>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</si>
  <si>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</si>
  <si>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</si>
  <si>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</si>
  <si>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</si>
  <si>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 xml:space="preserve"> Total South Kitty Allocated Fuel MMBtu</t>
  </si>
  <si>
    <t>Total South Kitty Production MMBtu</t>
  </si>
  <si>
    <t>Total South Kitty Payments by Pricing Package</t>
  </si>
  <si>
    <t>(7% Max to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</si>
</sst>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&quot;$&quot;* #,##0.000000_);_(&quot;$&quot;* \(#,##0.000000\);_(&quot;$&quot;* &quot;-&quot;??_);_(@_)"/>
    <numFmt numFmtId="169" formatCode="_(* #,##0_);_(* \(#,##0\);_(* &quot;-&quot;??_);_(@_)"/>
    <numFmt numFmtId="170" formatCode="0.0000"/>
    <numFmt numFmtId="171" formatCode="0.0%"/>
    <numFmt numFmtId="172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166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166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7" fontId="1" fillId="0" borderId="0" xfId="2" applyNumberFormat="1"/>
    <xf numFmtId="168" fontId="1" fillId="0" borderId="0" xfId="2" applyNumberFormat="1"/>
    <xf numFmtId="169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7" fontId="3" fillId="0" borderId="11" xfId="2" applyNumberFormat="1" applyFont="1" applyBorder="1"/>
    <xf numFmtId="168" fontId="3" fillId="0" borderId="11" xfId="2" applyNumberFormat="1" applyFont="1" applyBorder="1"/>
    <xf numFmtId="169" fontId="3" fillId="0" borderId="11" xfId="1" applyNumberFormat="1" applyFont="1" applyBorder="1"/>
    <xf numFmtId="44" fontId="3" fillId="0" borderId="11" xfId="0" applyNumberFormat="1" applyFont="1" applyBorder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9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69" fontId="0" fillId="0" borderId="0" xfId="0" applyNumberFormat="1"/>
    <xf numFmtId="0" fontId="2" fillId="0" borderId="0" xfId="0" applyFont="1" applyAlignment="1">
      <alignment horizontal="right"/>
    </xf>
    <xf numFmtId="169" fontId="2" fillId="0" borderId="0" xfId="0" applyNumberFormat="1" applyFont="1"/>
    <xf numFmtId="44" fontId="2" fillId="0" borderId="0" xfId="0" applyNumberFormat="1" applyFont="1"/>
    <xf numFmtId="10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16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69" fontId="7" fillId="0" borderId="0" xfId="1" applyNumberFormat="1" applyFont="1" applyAlignment="1"/>
    <xf numFmtId="169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0" fontId="3" fillId="0" borderId="16" xfId="0" applyNumberFormat="1" applyFont="1" applyBorder="1" applyAlignment="1"/>
    <xf numFmtId="41" fontId="1" fillId="0" borderId="16" xfId="1" applyNumberFormat="1" applyBorder="1" applyAlignment="1"/>
    <xf numFmtId="171" fontId="0" fillId="0" borderId="16" xfId="3" applyNumberFormat="1" applyFon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70" fontId="3" fillId="0" borderId="19" xfId="0" applyNumberFormat="1" applyFont="1" applyBorder="1" applyAlignment="1"/>
    <xf numFmtId="169" fontId="0" fillId="0" borderId="19" xfId="0" applyNumberFormat="1" applyBorder="1" applyAlignment="1"/>
    <xf numFmtId="171" fontId="0" fillId="0" borderId="19" xfId="3" applyNumberFormat="1" applyFon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69" fontId="0" fillId="0" borderId="0" xfId="0" applyNumberFormat="1" applyAlignment="1"/>
    <xf numFmtId="167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" fillId="0" borderId="15" xfId="2" applyNumberFormat="1" applyFont="1" applyFill="1" applyBorder="1" applyAlignment="1"/>
    <xf numFmtId="167" fontId="0" fillId="0" borderId="16" xfId="2" applyNumberFormat="1" applyFont="1" applyFill="1" applyBorder="1" applyAlignment="1"/>
    <xf numFmtId="167" fontId="1" fillId="0" borderId="16" xfId="2" applyNumberFormat="1" applyFill="1" applyBorder="1" applyAlignment="1"/>
    <xf numFmtId="172" fontId="0" fillId="0" borderId="16" xfId="0" applyNumberFormat="1" applyBorder="1" applyAlignment="1"/>
    <xf numFmtId="167" fontId="2" fillId="0" borderId="17" xfId="2" applyNumberFormat="1" applyFont="1" applyFill="1" applyBorder="1" applyAlignment="1"/>
    <xf numFmtId="167" fontId="9" fillId="0" borderId="16" xfId="2" applyNumberFormat="1" applyFont="1" applyFill="1" applyBorder="1" applyAlignment="1"/>
    <xf numFmtId="167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69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7" fontId="1" fillId="0" borderId="0" xfId="2" applyNumberFormat="1" applyAlignment="1"/>
    <xf numFmtId="167" fontId="1" fillId="3" borderId="26" xfId="2" applyNumberFormat="1" applyFill="1" applyBorder="1" applyAlignment="1"/>
    <xf numFmtId="3" fontId="0" fillId="0" borderId="27" xfId="0" applyNumberFormat="1" applyBorder="1" applyAlignment="1"/>
    <xf numFmtId="167" fontId="0" fillId="3" borderId="26" xfId="0" applyNumberFormat="1" applyFill="1" applyBorder="1" applyAlignment="1"/>
    <xf numFmtId="169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69" fontId="1" fillId="4" borderId="23" xfId="1" applyNumberFormat="1" applyFill="1" applyBorder="1" applyAlignment="1"/>
    <xf numFmtId="169" fontId="2" fillId="4" borderId="27" xfId="1" applyNumberFormat="1" applyFont="1" applyFill="1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7" fontId="1" fillId="3" borderId="28" xfId="2" applyNumberFormat="1" applyFill="1" applyBorder="1" applyAlignment="1"/>
    <xf numFmtId="3" fontId="0" fillId="0" borderId="25" xfId="0" applyNumberFormat="1" applyBorder="1" applyAlignment="1"/>
    <xf numFmtId="167" fontId="0" fillId="3" borderId="28" xfId="0" applyNumberFormat="1" applyFill="1" applyBorder="1" applyAlignment="1"/>
    <xf numFmtId="169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69" fontId="1" fillId="4" borderId="0" xfId="1" applyNumberFormat="1" applyFill="1" applyBorder="1" applyAlignment="1"/>
    <xf numFmtId="169" fontId="2" fillId="4" borderId="25" xfId="1" applyNumberFormat="1" applyFont="1" applyFill="1" applyBorder="1" applyAlignment="1"/>
    <xf numFmtId="44" fontId="0" fillId="4" borderId="25" xfId="0" applyNumberFormat="1" applyFill="1" applyBorder="1" applyAlignment="1"/>
    <xf numFmtId="167" fontId="3" fillId="0" borderId="0" xfId="2" applyNumberFormat="1" applyFont="1" applyAlignment="1"/>
    <xf numFmtId="167" fontId="1" fillId="3" borderId="29" xfId="2" applyNumberFormat="1" applyFill="1" applyBorder="1" applyAlignment="1"/>
    <xf numFmtId="3" fontId="0" fillId="0" borderId="30" xfId="0" applyNumberFormat="1" applyBorder="1" applyAlignment="1"/>
    <xf numFmtId="167" fontId="0" fillId="3" borderId="29" xfId="0" applyNumberFormat="1" applyFill="1" applyBorder="1" applyAlignment="1"/>
    <xf numFmtId="169" fontId="1" fillId="0" borderId="30" xfId="1" applyNumberFormat="1" applyBorder="1" applyAlignment="1"/>
    <xf numFmtId="41" fontId="1" fillId="0" borderId="30" xfId="1" applyNumberFormat="1" applyBorder="1" applyAlignment="1"/>
    <xf numFmtId="167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69" fontId="1" fillId="4" borderId="10" xfId="1" applyNumberFormat="1" applyFill="1" applyBorder="1" applyAlignment="1"/>
    <xf numFmtId="169" fontId="1" fillId="4" borderId="30" xfId="1" applyNumberFormat="1" applyFill="1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69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169" fontId="2" fillId="4" borderId="0" xfId="1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0" fillId="0" borderId="0" xfId="3" applyNumberFormat="1" applyFont="1" applyAlignment="1"/>
    <xf numFmtId="169" fontId="1" fillId="0" borderId="0" xfId="1" applyNumberFormat="1" applyAlignment="1"/>
    <xf numFmtId="167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71" fontId="1" fillId="0" borderId="16" xfId="3" applyNumberFormat="1" applyBorder="1" applyAlignment="1"/>
    <xf numFmtId="44" fontId="4" fillId="0" borderId="17" xfId="2" applyFont="1" applyFill="1" applyBorder="1" applyAlignment="1"/>
    <xf numFmtId="171" fontId="1" fillId="0" borderId="19" xfId="3" applyNumberFormat="1" applyBorder="1" applyAlignment="1"/>
    <xf numFmtId="44" fontId="4" fillId="0" borderId="20" xfId="2" applyFont="1" applyFill="1" applyBorder="1" applyAlignment="1"/>
    <xf numFmtId="167" fontId="1" fillId="0" borderId="16" xfId="2" applyNumberFormat="1" applyFont="1" applyFill="1" applyBorder="1" applyAlignment="1"/>
    <xf numFmtId="167" fontId="1" fillId="0" borderId="0" xfId="2" applyNumberFormat="1" applyFont="1" applyFill="1" applyBorder="1" applyAlignment="1"/>
    <xf numFmtId="167" fontId="1" fillId="0" borderId="0" xfId="2" applyNumberFormat="1" applyFill="1" applyBorder="1" applyAlignment="1"/>
    <xf numFmtId="172" fontId="0" fillId="0" borderId="0" xfId="0" applyNumberFormat="1" applyBorder="1" applyAlignment="1"/>
    <xf numFmtId="167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10" fontId="1" fillId="0" borderId="0" xfId="3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581025</xdr:colOff>
      <xdr:row>0</xdr:row>
      <xdr:rowOff>19050</xdr:rowOff>
    </xdr:from>
    <xdr:to>
      <xdr:col>4</xdr:col>
      <xdr:colOff>1171575</xdr:colOff>
      <xdr:row>3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9050"/>
          <a:ext cx="590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581025</xdr:colOff>
      <xdr:row>0</xdr:row>
      <xdr:rowOff>19050</xdr:rowOff>
    </xdr:from>
    <xdr:to>
      <xdr:col>4</xdr:col>
      <xdr:colOff>1171575</xdr:colOff>
      <xdr:row>3</xdr:row>
      <xdr:rowOff>66675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9050"/>
          <a:ext cx="590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>
        <row r="11">
          <cell r="B11">
            <v>1.1030684510914626</v>
          </cell>
        </row>
        <row r="12">
          <cell r="B12">
            <v>0.95568674906203954</v>
          </cell>
        </row>
        <row r="16">
          <cell r="K16">
            <v>-0.51490000000000002</v>
          </cell>
        </row>
        <row r="17">
          <cell r="K17">
            <v>-0.77949999999999997</v>
          </cell>
        </row>
        <row r="18">
          <cell r="K18">
            <v>-0.51490000000000002</v>
          </cell>
        </row>
        <row r="19">
          <cell r="K19">
            <v>-0.51490000000000002</v>
          </cell>
        </row>
        <row r="20">
          <cell r="K20">
            <v>-0.68220000000000003</v>
          </cell>
        </row>
        <row r="57">
          <cell r="D57">
            <v>36639.554185400506</v>
          </cell>
          <cell r="F57">
            <v>108267.12384544912</v>
          </cell>
          <cell r="H57">
            <v>42978.515413597241</v>
          </cell>
          <cell r="J57">
            <v>19208.325482360469</v>
          </cell>
          <cell r="L57">
            <v>136975.48107319261</v>
          </cell>
          <cell r="M57">
            <v>-32881.5</v>
          </cell>
          <cell r="P57">
            <v>45247.272183054592</v>
          </cell>
          <cell r="Q57">
            <v>244737.83345263774</v>
          </cell>
          <cell r="R57">
            <v>87035.791564075786</v>
          </cell>
          <cell r="S57">
            <v>20507.37799883043</v>
          </cell>
          <cell r="T57">
            <v>167744.55849549887</v>
          </cell>
        </row>
      </sheetData>
      <sheetData sheetId="5">
        <row r="16">
          <cell r="K16">
            <v>-0.65500000000000003</v>
          </cell>
        </row>
        <row r="17">
          <cell r="K17">
            <v>-0.91959999999999997</v>
          </cell>
        </row>
        <row r="18">
          <cell r="K18">
            <v>-0.65500000000000003</v>
          </cell>
        </row>
        <row r="19">
          <cell r="K19">
            <v>-0.65500000000000003</v>
          </cell>
        </row>
        <row r="20">
          <cell r="K20">
            <v>-0.82230000000000003</v>
          </cell>
        </row>
        <row r="57">
          <cell r="D57">
            <v>81128.445814599443</v>
          </cell>
          <cell r="F57">
            <v>239732.87615455085</v>
          </cell>
          <cell r="H57">
            <v>95165.484586402774</v>
          </cell>
          <cell r="J57">
            <v>42531.67451763952</v>
          </cell>
          <cell r="L57">
            <v>309239.51892680733</v>
          </cell>
          <cell r="M57">
            <v>-56702.5</v>
          </cell>
          <cell r="P57">
            <v>89935.449358320024</v>
          </cell>
          <cell r="Q57">
            <v>508329.59059810959</v>
          </cell>
          <cell r="R57">
            <v>179386.93844536925</v>
          </cell>
          <cell r="S57">
            <v>40033.206401248273</v>
          </cell>
          <cell r="T57">
            <v>338865.60140285548</v>
          </cell>
        </row>
      </sheetData>
      <sheetData sheetId="6">
        <row r="7">
          <cell r="C7">
            <v>21032</v>
          </cell>
          <cell r="H7">
            <v>0.30945158009006474</v>
          </cell>
        </row>
        <row r="8">
          <cell r="C8">
            <v>21893</v>
          </cell>
          <cell r="H8">
            <v>0.69054841990993532</v>
          </cell>
        </row>
        <row r="18">
          <cell r="M18">
            <v>12766</v>
          </cell>
          <cell r="N18">
            <v>26880</v>
          </cell>
          <cell r="T18">
            <v>0.10608888664682439</v>
          </cell>
          <cell r="U18">
            <v>0.302678706552994</v>
          </cell>
          <cell r="V18">
            <v>0.12172728648539576</v>
          </cell>
          <cell r="W18">
            <v>5.5617212329112646E-2</v>
          </cell>
          <cell r="X18">
            <v>0.41388790798567321</v>
          </cell>
        </row>
        <row r="19">
          <cell r="M19">
            <v>12498</v>
          </cell>
          <cell r="N19">
            <v>29222</v>
          </cell>
          <cell r="T19">
            <v>0.10081495685522532</v>
          </cell>
          <cell r="U19">
            <v>0.28763183125599234</v>
          </cell>
          <cell r="V19">
            <v>0.11567593480345158</v>
          </cell>
          <cell r="W19">
            <v>5.2852348993288591E-2</v>
          </cell>
          <cell r="X19">
            <v>0.44302492809204219</v>
          </cell>
        </row>
        <row r="20">
          <cell r="M20">
            <v>12443</v>
          </cell>
          <cell r="N20">
            <v>30551</v>
          </cell>
          <cell r="T20">
            <v>9.7827603851700237E-2</v>
          </cell>
          <cell r="U20">
            <v>0.27910871284365263</v>
          </cell>
          <cell r="V20">
            <v>0.11224822068195563</v>
          </cell>
          <cell r="W20">
            <v>5.1286225985021167E-2</v>
          </cell>
          <cell r="X20">
            <v>0.45952923663767037</v>
          </cell>
        </row>
        <row r="21">
          <cell r="M21">
            <v>12424</v>
          </cell>
          <cell r="N21">
            <v>29846</v>
          </cell>
          <cell r="T21">
            <v>9.9503193754435768E-2</v>
          </cell>
          <cell r="U21">
            <v>0.28388928317955997</v>
          </cell>
          <cell r="V21">
            <v>0.11417080671871303</v>
          </cell>
          <cell r="W21">
            <v>5.2164655784244146E-2</v>
          </cell>
          <cell r="X21">
            <v>0.45027206056304708</v>
          </cell>
        </row>
        <row r="22">
          <cell r="M22">
            <v>12271</v>
          </cell>
          <cell r="N22">
            <v>30557</v>
          </cell>
          <cell r="T22">
            <v>9.820678061081535E-2</v>
          </cell>
          <cell r="U22">
            <v>0.28019052956010088</v>
          </cell>
          <cell r="V22">
            <v>0.11268329130475389</v>
          </cell>
          <cell r="W22">
            <v>5.1485009806668536E-2</v>
          </cell>
          <cell r="X22">
            <v>0.45743438871766134</v>
          </cell>
        </row>
        <row r="23">
          <cell r="M23">
            <v>12591</v>
          </cell>
          <cell r="N23">
            <v>29579</v>
          </cell>
          <cell r="T23">
            <v>9.9739151055252551E-2</v>
          </cell>
          <cell r="U23">
            <v>0.28456248517903721</v>
          </cell>
          <cell r="V23">
            <v>0.11444154612283614</v>
          </cell>
          <cell r="W23">
            <v>5.2288356651648091E-2</v>
          </cell>
          <cell r="X23">
            <v>0.448968460991226</v>
          </cell>
        </row>
        <row r="24">
          <cell r="M24">
            <v>12373</v>
          </cell>
          <cell r="N24">
            <v>30570</v>
          </cell>
          <cell r="T24">
            <v>9.7943785948815879E-2</v>
          </cell>
          <cell r="U24">
            <v>0.27944018815639338</v>
          </cell>
          <cell r="V24">
            <v>0.11238152900356287</v>
          </cell>
          <cell r="W24">
            <v>5.1347134573737283E-2</v>
          </cell>
          <cell r="X24">
            <v>0.45888736231749061</v>
          </cell>
        </row>
        <row r="25">
          <cell r="M25">
            <v>11926</v>
          </cell>
          <cell r="N25">
            <v>30946</v>
          </cell>
          <cell r="T25">
            <v>9.8105989923493189E-2</v>
          </cell>
          <cell r="U25">
            <v>0.2799029669714499</v>
          </cell>
          <cell r="V25">
            <v>0.11256764321701811</v>
          </cell>
          <cell r="W25">
            <v>5.1432170181003919E-2</v>
          </cell>
          <cell r="X25">
            <v>0.45799122970703487</v>
          </cell>
        </row>
        <row r="26">
          <cell r="M26">
            <v>12561</v>
          </cell>
          <cell r="N26">
            <v>29422</v>
          </cell>
          <cell r="T26">
            <v>0.10018340756973061</v>
          </cell>
          <cell r="U26">
            <v>0.28582997880094324</v>
          </cell>
          <cell r="V26">
            <v>0.11495128980777934</v>
          </cell>
          <cell r="W26">
            <v>5.252125860467332E-2</v>
          </cell>
          <cell r="X26">
            <v>0.44651406521687348</v>
          </cell>
        </row>
        <row r="27">
          <cell r="M27">
            <v>12444</v>
          </cell>
          <cell r="N27">
            <v>25759</v>
          </cell>
          <cell r="T27">
            <v>0.11009606575399837</v>
          </cell>
          <cell r="U27">
            <v>0.31411145721540196</v>
          </cell>
          <cell r="V27">
            <v>0.12632515771012748</v>
          </cell>
          <cell r="W27">
            <v>5.7717980263330103E-2</v>
          </cell>
          <cell r="X27">
            <v>0.3917493390571421</v>
          </cell>
        </row>
        <row r="28">
          <cell r="M28">
            <v>12303</v>
          </cell>
          <cell r="N28">
            <v>25182</v>
          </cell>
          <cell r="T28">
            <v>0.11220488195278111</v>
          </cell>
          <cell r="U28">
            <v>0.32012805122048821</v>
          </cell>
          <cell r="V28">
            <v>0.12874483126583966</v>
          </cell>
          <cell r="W28">
            <v>5.8823529411764705E-2</v>
          </cell>
          <cell r="X28">
            <v>0.38009870614912633</v>
          </cell>
        </row>
        <row r="29">
          <cell r="M29">
            <v>12078</v>
          </cell>
          <cell r="N29">
            <v>25748</v>
          </cell>
          <cell r="T29">
            <v>0.11119335906519326</v>
          </cell>
          <cell r="U29">
            <v>0.31724210860254853</v>
          </cell>
          <cell r="V29">
            <v>0.12758420134299159</v>
          </cell>
          <cell r="W29">
            <v>5.8293237455718287E-2</v>
          </cell>
          <cell r="X29">
            <v>0.38568709353354835</v>
          </cell>
        </row>
        <row r="30">
          <cell r="M30">
            <v>10975</v>
          </cell>
          <cell r="N30">
            <v>21047</v>
          </cell>
          <cell r="T30">
            <v>0.13134719880082443</v>
          </cell>
          <cell r="U30">
            <v>0.37474236462432076</v>
          </cell>
          <cell r="V30">
            <v>0.15070888763974769</v>
          </cell>
          <cell r="W30">
            <v>6.8858909499718943E-2</v>
          </cell>
          <cell r="X30">
            <v>0.27434263943538817</v>
          </cell>
        </row>
        <row r="31">
          <cell r="M31">
            <v>11771</v>
          </cell>
          <cell r="N31">
            <v>23679</v>
          </cell>
          <cell r="T31">
            <v>0.11864598025387871</v>
          </cell>
          <cell r="U31">
            <v>0.33850493653032437</v>
          </cell>
          <cell r="V31">
            <v>0.13613540197461213</v>
          </cell>
          <cell r="W31">
            <v>6.2200282087447108E-2</v>
          </cell>
          <cell r="X31">
            <v>0.34451339915373763</v>
          </cell>
        </row>
        <row r="32">
          <cell r="M32">
            <v>11806</v>
          </cell>
          <cell r="N32">
            <v>25623</v>
          </cell>
          <cell r="T32">
            <v>0.11237275909054477</v>
          </cell>
          <cell r="U32">
            <v>0.32060701595019903</v>
          </cell>
          <cell r="V32">
            <v>0.12893745491463837</v>
          </cell>
          <cell r="W32">
            <v>5.8911539180849078E-2</v>
          </cell>
          <cell r="X32">
            <v>0.37917123086376875</v>
          </cell>
        </row>
        <row r="33">
          <cell r="M33">
            <v>11997</v>
          </cell>
          <cell r="N33">
            <v>25713</v>
          </cell>
          <cell r="T33">
            <v>0.11153540175019888</v>
          </cell>
          <cell r="U33">
            <v>0.31821797931583135</v>
          </cell>
          <cell r="V33">
            <v>0.12797666401485017</v>
          </cell>
          <cell r="W33">
            <v>5.8472553699284009E-2</v>
          </cell>
          <cell r="X33">
            <v>0.38379740121983558</v>
          </cell>
        </row>
        <row r="34">
          <cell r="M34">
            <v>12120</v>
          </cell>
          <cell r="N34">
            <v>24600</v>
          </cell>
          <cell r="T34">
            <v>0.11454248366013071</v>
          </cell>
          <cell r="U34">
            <v>0.32679738562091504</v>
          </cell>
          <cell r="V34">
            <v>0.13142701525054465</v>
          </cell>
          <cell r="W34">
            <v>6.0049019607843139E-2</v>
          </cell>
          <cell r="X34">
            <v>0.36718409586056644</v>
          </cell>
        </row>
        <row r="35">
          <cell r="M35">
            <v>11814</v>
          </cell>
          <cell r="N35">
            <v>22314</v>
          </cell>
          <cell r="T35">
            <v>0.12324191279887482</v>
          </cell>
          <cell r="U35">
            <v>0.35161744022503516</v>
          </cell>
          <cell r="V35">
            <v>0.1414088138771683</v>
          </cell>
          <cell r="W35">
            <v>6.4609704641350213E-2</v>
          </cell>
          <cell r="X35">
            <v>0.31912212845757149</v>
          </cell>
        </row>
        <row r="36">
          <cell r="M36">
            <v>11597</v>
          </cell>
          <cell r="N36">
            <v>25638</v>
          </cell>
          <cell r="T36">
            <v>0.11295823821673157</v>
          </cell>
          <cell r="U36">
            <v>0.32227742715187324</v>
          </cell>
          <cell r="V36">
            <v>0.12960923861957835</v>
          </cell>
          <cell r="W36">
            <v>5.9218477239156707E-2</v>
          </cell>
          <cell r="X36">
            <v>0.37593661877266016</v>
          </cell>
        </row>
        <row r="37">
          <cell r="M37">
            <v>11817</v>
          </cell>
          <cell r="N37">
            <v>28195</v>
          </cell>
          <cell r="T37">
            <v>0.1051184644606618</v>
          </cell>
          <cell r="U37">
            <v>0.29991002699190245</v>
          </cell>
          <cell r="V37">
            <v>0.12061381585524343</v>
          </cell>
          <cell r="W37">
            <v>5.510846745976207E-2</v>
          </cell>
          <cell r="X37">
            <v>0.41924922523243024</v>
          </cell>
        </row>
        <row r="38">
          <cell r="M38">
            <v>12175</v>
          </cell>
          <cell r="N38">
            <v>29680</v>
          </cell>
          <cell r="T38">
            <v>0.1004897861665273</v>
          </cell>
          <cell r="U38">
            <v>0.28670409747939313</v>
          </cell>
          <cell r="V38">
            <v>0.11530283120296261</v>
          </cell>
          <cell r="W38">
            <v>5.2681877911838489E-2</v>
          </cell>
          <cell r="X38">
            <v>0.44482140723927849</v>
          </cell>
        </row>
        <row r="39">
          <cell r="M39">
            <v>12187</v>
          </cell>
          <cell r="N39">
            <v>30524</v>
          </cell>
          <cell r="T39">
            <v>9.8475802486478886E-2</v>
          </cell>
          <cell r="U39">
            <v>0.28095806700849896</v>
          </cell>
          <cell r="V39">
            <v>0.112991969281918</v>
          </cell>
          <cell r="W39">
            <v>5.1626044812811689E-2</v>
          </cell>
          <cell r="X39">
            <v>0.45594811641029243</v>
          </cell>
        </row>
        <row r="40">
          <cell r="M40">
            <v>12218</v>
          </cell>
          <cell r="N40">
            <v>30655</v>
          </cell>
          <cell r="T40">
            <v>9.810370163039675E-2</v>
          </cell>
          <cell r="U40">
            <v>0.2798964383178224</v>
          </cell>
          <cell r="V40">
            <v>0.11256501761015091</v>
          </cell>
          <cell r="W40">
            <v>5.1430970540899866E-2</v>
          </cell>
          <cell r="X40">
            <v>0.45800387190073005</v>
          </cell>
        </row>
        <row r="41">
          <cell r="M41">
            <v>12508</v>
          </cell>
          <cell r="N41">
            <v>28374</v>
          </cell>
          <cell r="T41">
            <v>0.10288146372486669</v>
          </cell>
          <cell r="U41">
            <v>0.2935277139083215</v>
          </cell>
          <cell r="V41">
            <v>0.11804706227679664</v>
          </cell>
          <cell r="W41">
            <v>5.3935717430654076E-2</v>
          </cell>
          <cell r="X41">
            <v>0.43160804265936109</v>
          </cell>
        </row>
        <row r="42">
          <cell r="M42">
            <v>12039</v>
          </cell>
          <cell r="N42">
            <v>20635</v>
          </cell>
          <cell r="T42">
            <v>0.12872620432147885</v>
          </cell>
          <cell r="U42">
            <v>0.36726449164473279</v>
          </cell>
          <cell r="V42">
            <v>0.14770153638979006</v>
          </cell>
          <cell r="W42">
            <v>6.7484850339719654E-2</v>
          </cell>
          <cell r="X42">
            <v>0.28882291730427861</v>
          </cell>
        </row>
        <row r="43">
          <cell r="M43">
            <v>11735</v>
          </cell>
          <cell r="N43">
            <v>26699</v>
          </cell>
          <cell r="T43">
            <v>0.10943435499817869</v>
          </cell>
          <cell r="U43">
            <v>0.31222355206327729</v>
          </cell>
          <cell r="V43">
            <v>0.1255659051881147</v>
          </cell>
          <cell r="W43">
            <v>5.7371077691627206E-2</v>
          </cell>
          <cell r="X43">
            <v>0.39540511005880208</v>
          </cell>
        </row>
        <row r="44">
          <cell r="M44">
            <v>11631</v>
          </cell>
          <cell r="N44">
            <v>25981</v>
          </cell>
          <cell r="T44">
            <v>0.11182601297458258</v>
          </cell>
          <cell r="U44">
            <v>0.31904711262363078</v>
          </cell>
          <cell r="V44">
            <v>0.12831011379347018</v>
          </cell>
          <cell r="W44">
            <v>5.8624906944592152E-2</v>
          </cell>
          <cell r="X44">
            <v>0.38219185366372432</v>
          </cell>
        </row>
        <row r="45">
          <cell r="M45">
            <v>12331</v>
          </cell>
          <cell r="N45">
            <v>23833</v>
          </cell>
          <cell r="T45">
            <v>0.1163035062493087</v>
          </cell>
          <cell r="U45">
            <v>0.33182170113925452</v>
          </cell>
          <cell r="V45">
            <v>0.13344762747483685</v>
          </cell>
          <cell r="W45">
            <v>6.0972237584338014E-2</v>
          </cell>
          <cell r="X45">
            <v>0.35745492755226194</v>
          </cell>
        </row>
        <row r="46">
          <cell r="M46">
            <v>4670</v>
          </cell>
          <cell r="N46">
            <v>10346</v>
          </cell>
          <cell r="T46">
            <v>0</v>
          </cell>
          <cell r="U46">
            <v>0.79914757591901975</v>
          </cell>
          <cell r="V46">
            <v>0.20085242408098028</v>
          </cell>
          <cell r="W46">
            <v>0</v>
          </cell>
          <cell r="X46">
            <v>0</v>
          </cell>
        </row>
        <row r="47">
          <cell r="M47">
            <v>0</v>
          </cell>
          <cell r="N47">
            <v>0</v>
          </cell>
        </row>
        <row r="49">
          <cell r="M49">
            <v>344069</v>
          </cell>
          <cell r="N49">
            <v>767798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</row>
        <row r="14">
          <cell r="D14">
            <v>-1199</v>
          </cell>
          <cell r="G14">
            <v>-2211</v>
          </cell>
        </row>
        <row r="15">
          <cell r="D15">
            <v>-1219</v>
          </cell>
          <cell r="G15">
            <v>-2525</v>
          </cell>
        </row>
        <row r="16">
          <cell r="D16">
            <v>-1098</v>
          </cell>
          <cell r="G16">
            <v>-2192</v>
          </cell>
        </row>
        <row r="17">
          <cell r="D17">
            <v>-1167</v>
          </cell>
          <cell r="G17">
            <v>-541</v>
          </cell>
        </row>
        <row r="18">
          <cell r="D18">
            <v>-1199</v>
          </cell>
          <cell r="G18">
            <v>-2213</v>
          </cell>
        </row>
        <row r="19">
          <cell r="D19">
            <v>-1207</v>
          </cell>
          <cell r="G19">
            <v>-2109</v>
          </cell>
        </row>
        <row r="20">
          <cell r="D20">
            <v>-1182</v>
          </cell>
          <cell r="G20">
            <v>-2146</v>
          </cell>
        </row>
        <row r="21">
          <cell r="D21">
            <v>-1061</v>
          </cell>
          <cell r="G21">
            <v>-1970</v>
          </cell>
        </row>
        <row r="22">
          <cell r="D22">
            <v>-1078</v>
          </cell>
          <cell r="G22">
            <v>-1865</v>
          </cell>
        </row>
        <row r="23">
          <cell r="D23">
            <v>-1138</v>
          </cell>
          <cell r="G23">
            <v>-1889</v>
          </cell>
        </row>
        <row r="24">
          <cell r="D24">
            <v>-1118</v>
          </cell>
          <cell r="G24">
            <v>-1847</v>
          </cell>
        </row>
        <row r="25">
          <cell r="D25">
            <v>-1165</v>
          </cell>
          <cell r="G25">
            <v>-1963</v>
          </cell>
        </row>
        <row r="26">
          <cell r="D26">
            <v>-1179</v>
          </cell>
          <cell r="G26">
            <v>-1690</v>
          </cell>
        </row>
        <row r="27">
          <cell r="D27">
            <v>-1214</v>
          </cell>
          <cell r="G27">
            <v>-2623</v>
          </cell>
        </row>
        <row r="28">
          <cell r="D28">
            <v>-1370</v>
          </cell>
          <cell r="G28">
            <v>-2434</v>
          </cell>
        </row>
        <row r="29">
          <cell r="D29">
            <v>-979</v>
          </cell>
          <cell r="G29">
            <v>-1902</v>
          </cell>
        </row>
        <row r="30">
          <cell r="D30">
            <v>-1065</v>
          </cell>
          <cell r="G30">
            <v>-1799</v>
          </cell>
        </row>
        <row r="31">
          <cell r="D31">
            <v>-931</v>
          </cell>
          <cell r="G31">
            <v>-1464</v>
          </cell>
        </row>
        <row r="32">
          <cell r="D32">
            <v>-1105</v>
          </cell>
          <cell r="G32">
            <v>-1961</v>
          </cell>
        </row>
        <row r="33">
          <cell r="D33">
            <v>-1177</v>
          </cell>
          <cell r="G33">
            <v>-2229</v>
          </cell>
        </row>
        <row r="34">
          <cell r="D34">
            <v>-1205</v>
          </cell>
          <cell r="G34">
            <v>-2158</v>
          </cell>
        </row>
        <row r="35">
          <cell r="D35">
            <v>-1098</v>
          </cell>
          <cell r="G35">
            <v>-1937</v>
          </cell>
        </row>
        <row r="36">
          <cell r="D36">
            <v>-1057</v>
          </cell>
          <cell r="G36">
            <v>-1800</v>
          </cell>
        </row>
        <row r="37">
          <cell r="D37">
            <v>-870</v>
          </cell>
          <cell r="G37">
            <v>-2225</v>
          </cell>
        </row>
        <row r="38">
          <cell r="D38">
            <v>-1235</v>
          </cell>
          <cell r="G38">
            <v>-1772</v>
          </cell>
        </row>
        <row r="39">
          <cell r="D39">
            <v>-1058</v>
          </cell>
          <cell r="G39">
            <v>-2004</v>
          </cell>
        </row>
        <row r="40">
          <cell r="D40">
            <v>-1075</v>
          </cell>
          <cell r="G40">
            <v>-2215</v>
          </cell>
        </row>
        <row r="41">
          <cell r="D41">
            <v>-858</v>
          </cell>
          <cell r="G41">
            <v>-1642</v>
          </cell>
        </row>
        <row r="42">
          <cell r="D42">
            <v>-544.5</v>
          </cell>
          <cell r="G42">
            <v>-1163.5</v>
          </cell>
        </row>
        <row r="43">
          <cell r="D43">
            <v>0</v>
          </cell>
          <cell r="G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3.bin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B20" sqref="B20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41885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37256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41885.936667361108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344069</v>
      </c>
      <c r="F15" s="26">
        <f>SUM(G22:G26)/SUM(F22:F26)</f>
        <v>1.6429054454022229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767798</v>
      </c>
      <c r="F16" s="26">
        <f>SUM(G27:G31)/SUM(F27:F31)</f>
        <v>1.5063216968602453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1111867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+'[1]Box Draw Detail'!K16</f>
        <v>-0.51490000000000002</v>
      </c>
      <c r="D22" s="38">
        <f t="shared" ref="D22:D30" si="0">+G22/F22</f>
        <v>1.2349296597359785</v>
      </c>
      <c r="E22" s="39">
        <f>+F22/'[1]Box Draw Detail'!B$12</f>
        <v>38338.455797739647</v>
      </c>
      <c r="F22" s="39">
        <f>+'[1]Box Draw Detail'!D57</f>
        <v>36639.554185400506</v>
      </c>
      <c r="G22" s="40">
        <f>+'[1]Box Draw Detail'!P57</f>
        <v>45247.272183054592</v>
      </c>
    </row>
    <row r="23" spans="1:7" x14ac:dyDescent="0.2">
      <c r="A23" t="str">
        <f>+A22</f>
        <v>11/01/01 - 11/30/01</v>
      </c>
      <c r="B23" t="s">
        <v>34</v>
      </c>
      <c r="C23" s="37">
        <f>+'[1]Box Draw Detail'!K17</f>
        <v>-0.77949999999999997</v>
      </c>
      <c r="D23" s="38">
        <f>+G23/F23</f>
        <v>2.2605</v>
      </c>
      <c r="E23" s="39">
        <f>+F23/'[1]Box Draw Detail'!$B$12</f>
        <v>113287.25019124529</v>
      </c>
      <c r="F23" s="39">
        <f>+'[1]Box Draw Detail'!F57</f>
        <v>108267.12384544912</v>
      </c>
      <c r="G23" s="40">
        <f>+'[1]Box Draw Detail'!Q57</f>
        <v>244737.83345263774</v>
      </c>
    </row>
    <row r="24" spans="1:7" x14ac:dyDescent="0.2">
      <c r="A24" t="str">
        <f t="shared" ref="A24:A33" si="1">+A23</f>
        <v>11/01/01 - 11/30/01</v>
      </c>
      <c r="B24" t="s">
        <v>35</v>
      </c>
      <c r="C24" s="37">
        <f>+'[1]Box Draw Detail'!K18</f>
        <v>-0.51490000000000002</v>
      </c>
      <c r="D24" s="38">
        <f>+G24/F24</f>
        <v>2.0251000000000001</v>
      </c>
      <c r="E24" s="39">
        <f>+F24/'[1]Box Draw Detail'!$B$11</f>
        <v>38962.691183009469</v>
      </c>
      <c r="F24" s="39">
        <f>+'[1]Box Draw Detail'!H57</f>
        <v>42978.515413597241</v>
      </c>
      <c r="G24" s="40">
        <f>+'[1]Box Draw Detail'!R57</f>
        <v>87035.791564075786</v>
      </c>
    </row>
    <row r="25" spans="1:7" x14ac:dyDescent="0.2">
      <c r="A25" t="str">
        <f t="shared" si="1"/>
        <v>11/01/01 - 11/30/01</v>
      </c>
      <c r="B25" t="s">
        <v>36</v>
      </c>
      <c r="C25" s="37">
        <f>+'[1]Box Draw Detail'!K20</f>
        <v>-0.68220000000000003</v>
      </c>
      <c r="D25" s="38">
        <f>+G25/F25</f>
        <v>1.0676296597359785</v>
      </c>
      <c r="E25" s="39">
        <f>+F25/'[1]Box Draw Detail'!$B$11</f>
        <v>17413.538990580542</v>
      </c>
      <c r="F25" s="39">
        <f>+'[1]Box Draw Detail'!J57</f>
        <v>19208.325482360469</v>
      </c>
      <c r="G25" s="40">
        <f>+'[1]Box Draw Detail'!S57</f>
        <v>20507.37799883043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+'[1]Box Draw Detail'!K19</f>
        <v>-0.51490000000000002</v>
      </c>
      <c r="D26" s="44">
        <f>+G26/F26</f>
        <v>1.2246320084531395</v>
      </c>
      <c r="E26" s="45">
        <f>+F26/'[1]Box Draw Detail'!$B$11</f>
        <v>124176.77337943834</v>
      </c>
      <c r="F26" s="45">
        <f>+'[1]Box Draw Detail'!L57</f>
        <v>136975.48107319261</v>
      </c>
      <c r="G26" s="46">
        <f>+'[1]Box Draw Detail'!T57</f>
        <v>167744.55849549887</v>
      </c>
    </row>
    <row r="27" spans="1:7" x14ac:dyDescent="0.2">
      <c r="A27" t="str">
        <f t="shared" si="1"/>
        <v>11/01/01 - 11/30/01</v>
      </c>
      <c r="B27" t="s">
        <v>38</v>
      </c>
      <c r="C27" s="37">
        <f>+'[1]S Kitty Detail'!K16</f>
        <v>-0.65500000000000003</v>
      </c>
      <c r="D27" s="38">
        <f t="shared" si="0"/>
        <v>1.1085562955790744</v>
      </c>
      <c r="E27" s="39">
        <f>+F27/'[1]Box Draw Detail'!$B$11</f>
        <v>73547.970422256738</v>
      </c>
      <c r="F27" s="39">
        <f>+'[1]S Kitty Detail'!D57</f>
        <v>81128.445814599443</v>
      </c>
      <c r="G27" s="40">
        <f>+'[1]S Kitty Detail'!P57</f>
        <v>89935.449358320024</v>
      </c>
    </row>
    <row r="28" spans="1:7" x14ac:dyDescent="0.2">
      <c r="A28" t="str">
        <f t="shared" si="1"/>
        <v>11/01/01 - 11/30/01</v>
      </c>
      <c r="B28" t="s">
        <v>39</v>
      </c>
      <c r="C28" s="37">
        <f>+'[1]S Kitty Detail'!K17</f>
        <v>-0.91959999999999997</v>
      </c>
      <c r="D28" s="38">
        <f t="shared" si="0"/>
        <v>2.1204000000000001</v>
      </c>
      <c r="E28" s="39">
        <f>+F28/'[1]Box Draw Detail'!$B$11</f>
        <v>217332.72846063206</v>
      </c>
      <c r="F28" s="39">
        <f>+'[1]S Kitty Detail'!F57</f>
        <v>239732.87615455085</v>
      </c>
      <c r="G28" s="40">
        <f>+'[1]S Kitty Detail'!Q57</f>
        <v>508329.59059810959</v>
      </c>
    </row>
    <row r="29" spans="1:7" x14ac:dyDescent="0.2">
      <c r="A29" t="str">
        <f t="shared" si="1"/>
        <v>11/01/01 - 11/30/01</v>
      </c>
      <c r="B29" t="s">
        <v>40</v>
      </c>
      <c r="C29" s="37">
        <f>+'[1]S Kitty Detail'!K18</f>
        <v>-0.65500000000000003</v>
      </c>
      <c r="D29" s="38">
        <f t="shared" si="0"/>
        <v>1.8850000000000002</v>
      </c>
      <c r="E29" s="39">
        <f>+F29/'[1]Box Draw Detail'!$B$11</f>
        <v>86273.417114086231</v>
      </c>
      <c r="F29" s="39">
        <f>+'[1]S Kitty Detail'!H57</f>
        <v>95165.484586402774</v>
      </c>
      <c r="G29" s="40">
        <f>+'[1]S Kitty Detail'!R57</f>
        <v>179386.93844536925</v>
      </c>
    </row>
    <row r="30" spans="1:7" x14ac:dyDescent="0.2">
      <c r="A30" t="str">
        <f t="shared" si="1"/>
        <v>11/01/01 - 11/30/01</v>
      </c>
      <c r="B30" t="s">
        <v>41</v>
      </c>
      <c r="C30" s="37">
        <f>+'[1]S Kitty Detail'!K19</f>
        <v>-0.65500000000000003</v>
      </c>
      <c r="D30" s="38">
        <f t="shared" si="0"/>
        <v>1.0958030286001714</v>
      </c>
      <c r="E30" s="39">
        <f>+F30/'[1]Box Draw Detail'!$B$11</f>
        <v>280344.81325326773</v>
      </c>
      <c r="F30" s="39">
        <f>+'[1]S Kitty Detail'!L57</f>
        <v>309239.51892680733</v>
      </c>
      <c r="G30" s="40">
        <f>+'[1]S Kitty Detail'!T57</f>
        <v>338865.60140285548</v>
      </c>
    </row>
    <row r="31" spans="1:7" x14ac:dyDescent="0.2">
      <c r="A31" t="str">
        <f t="shared" si="1"/>
        <v>11/01/01 - 11/30/01</v>
      </c>
      <c r="B31" t="s">
        <v>42</v>
      </c>
      <c r="C31" s="37">
        <f>+'[1]S Kitty Detail'!K20</f>
        <v>-0.82230000000000003</v>
      </c>
      <c r="D31" s="38">
        <f>+G31/F31</f>
        <v>0.94125629557907398</v>
      </c>
      <c r="E31" s="39">
        <f>+F31/'[1]Box Draw Detail'!$B$11</f>
        <v>38557.602182852155</v>
      </c>
      <c r="F31" s="39">
        <f>+'[1]S Kitty Detail'!J57</f>
        <v>42531.67451763952</v>
      </c>
      <c r="G31" s="40">
        <f>+'[1]S Kitty Detail'!S57</f>
        <v>40033.206401248273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+F32/'[1]Box Draw Detail'!$B$12</f>
        <v>34406.148282658105</v>
      </c>
      <c r="F32" s="39">
        <f>-+'[1]Box Draw Detail'!M57</f>
        <v>32881.5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+F33/'[1]Box Draw Detail'!$B$11</f>
        <v>51404.334829714411</v>
      </c>
      <c r="F33" s="39">
        <f>-+'[1]S Kitty Detail'!M57</f>
        <v>56702.5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1114045.7240874807</v>
      </c>
      <c r="F34" s="49">
        <f>SUM(F22:F33)</f>
        <v>1201451</v>
      </c>
      <c r="G34" s="51">
        <f>SUM(G22:G32)</f>
        <v>1721823.6199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1721823.6199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7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9" r:id="rId8"/>
      </mc:Fallback>
    </mc:AlternateContent>
    <mc:AlternateContent xmlns:mc="http://schemas.openxmlformats.org/markup-compatibility/2006">
      <mc:Choice Requires="x14">
        <oleObject progId="Paint.Picture" shapeId="1030" r:id="rId9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0" r:id="rId9"/>
      </mc:Fallback>
    </mc:AlternateContent>
    <mc:AlternateContent xmlns:mc="http://schemas.openxmlformats.org/markup-compatibility/2006">
      <mc:Choice Requires="x14">
        <oleObject progId="Paint.Picture" shapeId="1031" r:id="rId10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1" r:id="rId10"/>
      </mc:Fallback>
    </mc:AlternateContent>
    <mc:AlternateContent xmlns:mc="http://schemas.openxmlformats.org/markup-compatibility/2006">
      <mc:Choice Requires="x14">
        <oleObject progId="Paint.Picture" shapeId="1032" r:id="rId11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32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workbookViewId="0">
      <selection activeCell="F27" sqref="F27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41885.936667361108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72">
        <f>'[1]Internal Kennedy Total'!H8</f>
        <v>0.69054841990993532</v>
      </c>
      <c r="E11" s="73">
        <v>0.61</v>
      </c>
    </row>
    <row r="12" spans="1:19" ht="13.5" thickBot="1" x14ac:dyDescent="0.25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77">
        <f>'[1]Internal Kennedy Total'!H7</f>
        <v>0.30945158009006474</v>
      </c>
      <c r="E12" s="78">
        <v>0.47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38.25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-0.47</v>
      </c>
      <c r="E16" s="88"/>
      <c r="F16" s="88"/>
      <c r="G16" s="88"/>
      <c r="H16" s="88"/>
      <c r="I16" s="88">
        <f>+-M57*D16/(O57)</f>
        <v>-4.350931063246035E-2</v>
      </c>
      <c r="J16" s="90"/>
      <c r="K16" s="91">
        <f>ROUND(SUM(C16:J16),4)</f>
        <v>-0.51349999999999996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-0.47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-4.350931063246035E-2</v>
      </c>
      <c r="J17" s="90"/>
      <c r="K17" s="91">
        <f>ROUND(SUM(C17:J17),4)</f>
        <v>-0.77810000000000001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-0.47</v>
      </c>
      <c r="E18" s="88"/>
      <c r="F18" s="88"/>
      <c r="G18" s="88"/>
      <c r="H18" s="88"/>
      <c r="I18" s="88">
        <f>+I17</f>
        <v>-4.350931063246035E-2</v>
      </c>
      <c r="J18" s="90"/>
      <c r="K18" s="91">
        <f>ROUND(SUM(C18:J18),4)</f>
        <v>-0.51349999999999996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-0.47</v>
      </c>
      <c r="E19" s="88"/>
      <c r="F19" s="88"/>
      <c r="G19" s="88"/>
      <c r="H19" s="88"/>
      <c r="I19" s="88">
        <f>I18</f>
        <v>-4.350931063246035E-2</v>
      </c>
      <c r="J19" s="88"/>
      <c r="K19" s="91">
        <f>ROUND(SUM(C19:J19),4)</f>
        <v>-0.51349999999999996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-0.47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-4.350931063246035E-2</v>
      </c>
      <c r="J20" s="88"/>
      <c r="K20" s="91">
        <f>ROUND(SUM(C20:J20),4)</f>
        <v>-0.68079999999999996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91" t="s">
        <v>97</v>
      </c>
      <c r="Q23" s="192"/>
      <c r="R23" s="192"/>
      <c r="S23" s="192"/>
      <c r="T23" s="193"/>
      <c r="U23" s="104"/>
    </row>
    <row r="24" spans="1:21" s="105" customFormat="1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/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2.1564999999999999</v>
      </c>
      <c r="D26" s="127">
        <f>O26*'[1]Internal Kennedy Total'!T18</f>
        <v>1354.3307269333602</v>
      </c>
      <c r="E26" s="128">
        <f>+'[1]Index Pricing'!$B$4+'[1]Box Draw Detail'!$K$17</f>
        <v>2.2605</v>
      </c>
      <c r="F26" s="129">
        <f>O26*'[1]Internal Kennedy Total'!U18</f>
        <v>3863.9963678555214</v>
      </c>
      <c r="G26" s="128">
        <f t="shared" ref="G26:G55" si="1">$C$6+$K$18</f>
        <v>2.0265</v>
      </c>
      <c r="H26" s="130">
        <f>O26*'[1]Internal Kennedy Total'!V18</f>
        <v>1553.9705392725623</v>
      </c>
      <c r="I26" s="128">
        <f t="shared" ref="I26:I55" si="2">B26+$K$20</f>
        <v>1.9891999999999999</v>
      </c>
      <c r="J26" s="131">
        <f>O26*'[1]Internal Kennedy Total'!W18</f>
        <v>710.00933259345209</v>
      </c>
      <c r="K26" s="128">
        <f>B26+$K$19+'[1]Kennedy Gas Daily Pricing'!B7</f>
        <v>2.1065</v>
      </c>
      <c r="L26" s="131">
        <f>'[1]Internal Kennedy Total'!X18*'[1]Internal Kennedy Total'!M18</f>
        <v>5283.6930333451046</v>
      </c>
      <c r="M26" s="132">
        <f>'[2]Enron Detail'!$D14</f>
        <v>-1199</v>
      </c>
      <c r="N26" s="133">
        <f t="shared" ref="N26:N55" si="3">O26-M26</f>
        <v>13965</v>
      </c>
      <c r="O26" s="134">
        <f>'[1]Internal Kennedy Total'!M18</f>
        <v>12766</v>
      </c>
      <c r="P26" s="135">
        <f t="shared" ref="P26:P55" si="4">+C26*D26</f>
        <v>2920.6142126317909</v>
      </c>
      <c r="Q26" s="135">
        <f t="shared" ref="Q26:Q55" si="5">+E26*F26</f>
        <v>8734.5637895374057</v>
      </c>
      <c r="R26" s="135">
        <f t="shared" ref="R26:R55" si="6">+G26*H26</f>
        <v>3149.1212978358476</v>
      </c>
      <c r="S26" s="135">
        <f t="shared" ref="S26:S55" si="7">I26*J26</f>
        <v>1412.3505643948947</v>
      </c>
      <c r="T26" s="136">
        <f t="shared" ref="T26:T55" si="8">K26*L26</f>
        <v>11130.099374741463</v>
      </c>
      <c r="U26" s="137">
        <f t="shared" ref="U26:U55" si="9">SUM(P26:T26)</f>
        <v>27346.749239141398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8">
        <f t="shared" si="0"/>
        <v>1.8464999999999998</v>
      </c>
      <c r="D27" s="139">
        <f>O27*'[1]Internal Kennedy Total'!T19</f>
        <v>1259.9853307766061</v>
      </c>
      <c r="E27" s="140">
        <f>+'[1]Index Pricing'!$B$4+'[1]Box Draw Detail'!$K$17</f>
        <v>2.2605</v>
      </c>
      <c r="F27" s="141">
        <f>O27*'[1]Internal Kennedy Total'!U19</f>
        <v>3594.8226270373925</v>
      </c>
      <c r="G27" s="140">
        <f t="shared" si="1"/>
        <v>2.0265</v>
      </c>
      <c r="H27" s="142">
        <f>O27*'[1]Internal Kennedy Total'!V19</f>
        <v>1445.7178331735379</v>
      </c>
      <c r="I27" s="140">
        <f t="shared" si="2"/>
        <v>1.6791999999999998</v>
      </c>
      <c r="J27" s="143">
        <f>O27*'[1]Internal Kennedy Total'!W19</f>
        <v>660.54865771812081</v>
      </c>
      <c r="K27" s="140">
        <f>B27+$K$19+'[1]Kennedy Gas Daily Pricing'!B8</f>
        <v>1.7964999999999998</v>
      </c>
      <c r="L27" s="143">
        <f>'[1]Internal Kennedy Total'!X19*'[1]Internal Kennedy Total'!M19</f>
        <v>5536.9255512943437</v>
      </c>
      <c r="M27" s="144">
        <f>'[2]Enron Detail'!$D15</f>
        <v>-1219</v>
      </c>
      <c r="N27" s="145">
        <f t="shared" si="3"/>
        <v>13717</v>
      </c>
      <c r="O27" s="146">
        <f>'[1]Internal Kennedy Total'!M19</f>
        <v>12498</v>
      </c>
      <c r="P27" s="135">
        <f t="shared" si="4"/>
        <v>2326.5629132790032</v>
      </c>
      <c r="Q27" s="135">
        <f t="shared" si="5"/>
        <v>8126.096548418026</v>
      </c>
      <c r="R27" s="135">
        <f t="shared" si="6"/>
        <v>2929.7471889261747</v>
      </c>
      <c r="S27" s="135">
        <f t="shared" si="7"/>
        <v>1109.1933060402682</v>
      </c>
      <c r="T27" s="136">
        <f t="shared" si="8"/>
        <v>9947.0867529002862</v>
      </c>
      <c r="U27" s="147">
        <f t="shared" si="9"/>
        <v>24438.686709563757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8">
        <f t="shared" si="0"/>
        <v>1.5015000000000001</v>
      </c>
      <c r="D28" s="139">
        <f>O28*'[1]Internal Kennedy Total'!T20</f>
        <v>1217.2688747267061</v>
      </c>
      <c r="E28" s="140">
        <f>+'[1]Index Pricing'!$B$4+'[1]Box Draw Detail'!$K$17</f>
        <v>2.2605</v>
      </c>
      <c r="F28" s="141">
        <f>O28*'[1]Internal Kennedy Total'!U20</f>
        <v>3472.9497139135697</v>
      </c>
      <c r="G28" s="140">
        <f t="shared" si="1"/>
        <v>2.0265</v>
      </c>
      <c r="H28" s="142">
        <f>O28*'[1]Internal Kennedy Total'!V20</f>
        <v>1396.7046099455738</v>
      </c>
      <c r="I28" s="140">
        <f t="shared" si="2"/>
        <v>1.3342000000000001</v>
      </c>
      <c r="J28" s="143">
        <f>O28*'[1]Internal Kennedy Total'!W20</f>
        <v>638.15450993161835</v>
      </c>
      <c r="K28" s="140">
        <f>B28+$K$19+'[1]Kennedy Gas Daily Pricing'!B9</f>
        <v>1.4515</v>
      </c>
      <c r="L28" s="143">
        <f>'[1]Internal Kennedy Total'!X20*'[1]Internal Kennedy Total'!M20</f>
        <v>5717.9222914825323</v>
      </c>
      <c r="M28" s="144">
        <f>'[2]Enron Detail'!$D16</f>
        <v>-1098</v>
      </c>
      <c r="N28" s="145">
        <f t="shared" si="3"/>
        <v>13541</v>
      </c>
      <c r="O28" s="146">
        <f>'[1]Internal Kennedy Total'!M20</f>
        <v>12443</v>
      </c>
      <c r="P28" s="135">
        <f t="shared" si="4"/>
        <v>1827.7292154021493</v>
      </c>
      <c r="Q28" s="135">
        <f t="shared" si="5"/>
        <v>7850.602828301624</v>
      </c>
      <c r="R28" s="135">
        <f t="shared" si="6"/>
        <v>2830.421892054705</v>
      </c>
      <c r="S28" s="135">
        <f t="shared" si="7"/>
        <v>851.42574715076523</v>
      </c>
      <c r="T28" s="136">
        <f t="shared" si="8"/>
        <v>8299.5642060868959</v>
      </c>
      <c r="U28" s="147">
        <f t="shared" si="9"/>
        <v>21659.743888996138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8">
        <f t="shared" si="0"/>
        <v>1.5015000000000001</v>
      </c>
      <c r="D29" s="139">
        <f>O29*'[1]Internal Kennedy Total'!T21</f>
        <v>1236.22767920511</v>
      </c>
      <c r="E29" s="140">
        <f>+'[1]Index Pricing'!$B$4+'[1]Box Draw Detail'!$K$17</f>
        <v>2.2605</v>
      </c>
      <c r="F29" s="141">
        <f>O29*'[1]Internal Kennedy Total'!U21</f>
        <v>3527.040454222853</v>
      </c>
      <c r="G29" s="140">
        <f t="shared" si="1"/>
        <v>2.0265</v>
      </c>
      <c r="H29" s="142">
        <f>O29*'[1]Internal Kennedy Total'!V21</f>
        <v>1418.4581026732908</v>
      </c>
      <c r="I29" s="140">
        <f t="shared" si="2"/>
        <v>1.3342000000000001</v>
      </c>
      <c r="J29" s="143">
        <f>O29*'[1]Internal Kennedy Total'!W21</f>
        <v>648.09368346344922</v>
      </c>
      <c r="K29" s="140">
        <f>B29+$K$19+'[1]Kennedy Gas Daily Pricing'!B10</f>
        <v>1.4515</v>
      </c>
      <c r="L29" s="143">
        <f>'[1]Internal Kennedy Total'!X21*'[1]Internal Kennedy Total'!M21</f>
        <v>5594.180080435297</v>
      </c>
      <c r="M29" s="144">
        <f>'[2]Enron Detail'!$D17</f>
        <v>-1167</v>
      </c>
      <c r="N29" s="145">
        <f t="shared" si="3"/>
        <v>13591</v>
      </c>
      <c r="O29" s="146">
        <f>'[1]Internal Kennedy Total'!M21</f>
        <v>12424</v>
      </c>
      <c r="P29" s="135">
        <f t="shared" si="4"/>
        <v>1856.1958603264727</v>
      </c>
      <c r="Q29" s="135">
        <f t="shared" si="5"/>
        <v>7972.8749467707594</v>
      </c>
      <c r="R29" s="135">
        <f t="shared" si="6"/>
        <v>2874.5053450674236</v>
      </c>
      <c r="S29" s="135">
        <f t="shared" si="7"/>
        <v>864.68659247693404</v>
      </c>
      <c r="T29" s="136">
        <f t="shared" si="8"/>
        <v>8119.9523867518337</v>
      </c>
      <c r="U29" s="147">
        <f t="shared" si="9"/>
        <v>21688.215131393423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8">
        <f t="shared" si="0"/>
        <v>1.5015000000000001</v>
      </c>
      <c r="D30" s="139">
        <f>O30*'[1]Internal Kennedy Total'!T22</f>
        <v>1205.0954048753151</v>
      </c>
      <c r="E30" s="140">
        <f>+'[1]Index Pricing'!$B$4+'[1]Box Draw Detail'!$K$17</f>
        <v>2.2605</v>
      </c>
      <c r="F30" s="141">
        <f>O30*'[1]Internal Kennedy Total'!U22</f>
        <v>3438.2179882319979</v>
      </c>
      <c r="G30" s="140">
        <f t="shared" si="1"/>
        <v>2.0265</v>
      </c>
      <c r="H30" s="142">
        <f>O30*'[1]Internal Kennedy Total'!V22</f>
        <v>1382.736667600635</v>
      </c>
      <c r="I30" s="140">
        <f t="shared" si="2"/>
        <v>1.3342000000000001</v>
      </c>
      <c r="J30" s="143">
        <f>O30*'[1]Internal Kennedy Total'!W22</f>
        <v>631.77255533762957</v>
      </c>
      <c r="K30" s="140">
        <f>B30+$K$19+'[1]Kennedy Gas Daily Pricing'!B11</f>
        <v>1.4515</v>
      </c>
      <c r="L30" s="143">
        <f>'[1]Internal Kennedy Total'!X22*'[1]Internal Kennedy Total'!M22</f>
        <v>5613.1773839544221</v>
      </c>
      <c r="M30" s="144">
        <f>'[2]Enron Detail'!$D18</f>
        <v>-1199</v>
      </c>
      <c r="N30" s="145">
        <f t="shared" si="3"/>
        <v>13470</v>
      </c>
      <c r="O30" s="146">
        <f>'[1]Internal Kennedy Total'!M22</f>
        <v>12271</v>
      </c>
      <c r="P30" s="135">
        <f t="shared" si="4"/>
        <v>1809.4507504202857</v>
      </c>
      <c r="Q30" s="135">
        <f t="shared" si="5"/>
        <v>7772.0917623984315</v>
      </c>
      <c r="R30" s="135">
        <f t="shared" si="6"/>
        <v>2802.1158568926867</v>
      </c>
      <c r="S30" s="135">
        <f t="shared" si="7"/>
        <v>842.91094333146543</v>
      </c>
      <c r="T30" s="136">
        <f t="shared" si="8"/>
        <v>8147.5269728098438</v>
      </c>
      <c r="U30" s="147">
        <f t="shared" si="9"/>
        <v>21374.096285852713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8">
        <f t="shared" si="0"/>
        <v>1.6465000000000001</v>
      </c>
      <c r="D31" s="139">
        <f>O31*'[1]Internal Kennedy Total'!T23</f>
        <v>1255.815650936685</v>
      </c>
      <c r="E31" s="140">
        <f>+'[1]Index Pricing'!$B$4+'[1]Box Draw Detail'!$K$17</f>
        <v>2.2605</v>
      </c>
      <c r="F31" s="141">
        <f>O31*'[1]Internal Kennedy Total'!U23</f>
        <v>3582.9262508892575</v>
      </c>
      <c r="G31" s="140">
        <f t="shared" si="1"/>
        <v>2.0265</v>
      </c>
      <c r="H31" s="142">
        <f>O31*'[1]Internal Kennedy Total'!V23</f>
        <v>1440.9335072326298</v>
      </c>
      <c r="I31" s="140">
        <f t="shared" si="2"/>
        <v>1.4792000000000001</v>
      </c>
      <c r="J31" s="143">
        <f>O31*'[1]Internal Kennedy Total'!W23</f>
        <v>658.36269860090113</v>
      </c>
      <c r="K31" s="140">
        <f>B31+$K$19+'[1]Kennedy Gas Daily Pricing'!B12</f>
        <v>1.5965</v>
      </c>
      <c r="L31" s="143">
        <f>'[1]Internal Kennedy Total'!X23*'[1]Internal Kennedy Total'!M23</f>
        <v>5652.9618923405269</v>
      </c>
      <c r="M31" s="144">
        <f>'[2]Enron Detail'!$D19</f>
        <v>-1207</v>
      </c>
      <c r="N31" s="145">
        <f t="shared" si="3"/>
        <v>13798</v>
      </c>
      <c r="O31" s="146">
        <f>'[1]Internal Kennedy Total'!M23</f>
        <v>12591</v>
      </c>
      <c r="P31" s="135">
        <f t="shared" si="4"/>
        <v>2067.7004692672517</v>
      </c>
      <c r="Q31" s="135">
        <f t="shared" si="5"/>
        <v>8099.2047901351661</v>
      </c>
      <c r="R31" s="135">
        <f t="shared" si="6"/>
        <v>2920.0517524069242</v>
      </c>
      <c r="S31" s="135">
        <f t="shared" si="7"/>
        <v>973.85010377045296</v>
      </c>
      <c r="T31" s="136">
        <f t="shared" si="8"/>
        <v>9024.9536611216517</v>
      </c>
      <c r="U31" s="147">
        <f t="shared" si="9"/>
        <v>23085.760776701449</v>
      </c>
    </row>
    <row r="32" spans="1:21" x14ac:dyDescent="0.2">
      <c r="A32" s="124">
        <f>+'[1]Index Pricing'!A13</f>
        <v>37202</v>
      </c>
      <c r="B32" s="148">
        <f>+'[1]Index Pricing'!B13</f>
        <v>2.1349999999999998</v>
      </c>
      <c r="C32" s="138">
        <f t="shared" si="0"/>
        <v>1.6214999999999997</v>
      </c>
      <c r="D32" s="139">
        <f>O32*'[1]Internal Kennedy Total'!T24</f>
        <v>1211.8584635446989</v>
      </c>
      <c r="E32" s="140">
        <f>+'[1]Index Pricing'!$B$4+'[1]Box Draw Detail'!$K$17</f>
        <v>2.2605</v>
      </c>
      <c r="F32" s="141">
        <f>O32*'[1]Internal Kennedy Total'!U24</f>
        <v>3457.5134480590555</v>
      </c>
      <c r="G32" s="140">
        <f t="shared" si="1"/>
        <v>2.0265</v>
      </c>
      <c r="H32" s="142">
        <f>O32*'[1]Internal Kennedy Total'!V24</f>
        <v>1390.4966583610833</v>
      </c>
      <c r="I32" s="140">
        <f t="shared" si="2"/>
        <v>1.4541999999999997</v>
      </c>
      <c r="J32" s="143">
        <f>O32*'[1]Internal Kennedy Total'!W24</f>
        <v>635.31809608085143</v>
      </c>
      <c r="K32" s="140">
        <f>B32+$K$19+'[1]Kennedy Gas Daily Pricing'!B13</f>
        <v>1.5714999999999997</v>
      </c>
      <c r="L32" s="143">
        <f>'[1]Internal Kennedy Total'!X24*'[1]Internal Kennedy Total'!M24</f>
        <v>5677.813333954311</v>
      </c>
      <c r="M32" s="144">
        <f>'[2]Enron Detail'!$D20</f>
        <v>-1182</v>
      </c>
      <c r="N32" s="145">
        <f t="shared" si="3"/>
        <v>13555</v>
      </c>
      <c r="O32" s="146">
        <f>'[1]Internal Kennedy Total'!M24</f>
        <v>12373</v>
      </c>
      <c r="P32" s="135">
        <f t="shared" si="4"/>
        <v>1965.0284986377289</v>
      </c>
      <c r="Q32" s="135">
        <f t="shared" si="5"/>
        <v>7815.7091493374946</v>
      </c>
      <c r="R32" s="135">
        <f t="shared" si="6"/>
        <v>2817.8414781687352</v>
      </c>
      <c r="S32" s="135">
        <f t="shared" si="7"/>
        <v>923.87957532077394</v>
      </c>
      <c r="T32" s="136">
        <f t="shared" si="8"/>
        <v>8922.6836543091977</v>
      </c>
      <c r="U32" s="147">
        <f t="shared" si="9"/>
        <v>22445.142355773933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8">
        <f t="shared" si="0"/>
        <v>1.6164999999999998</v>
      </c>
      <c r="D33" s="139">
        <f>O33*'[1]Internal Kennedy Total'!T25</f>
        <v>1170.0120358275797</v>
      </c>
      <c r="E33" s="140">
        <f>+'[1]Index Pricing'!$B$4+'[1]Box Draw Detail'!$K$17</f>
        <v>2.2605</v>
      </c>
      <c r="F33" s="141">
        <f>O33*'[1]Internal Kennedy Total'!U25</f>
        <v>3338.1227841015116</v>
      </c>
      <c r="G33" s="140">
        <f t="shared" si="1"/>
        <v>2.0265</v>
      </c>
      <c r="H33" s="142">
        <f>O33*'[1]Internal Kennedy Total'!V25</f>
        <v>1342.4817130061579</v>
      </c>
      <c r="I33" s="140">
        <f t="shared" si="2"/>
        <v>1.4491999999999998</v>
      </c>
      <c r="J33" s="143">
        <f>O33*'[1]Internal Kennedy Total'!W25</f>
        <v>613.38006157865277</v>
      </c>
      <c r="K33" s="140">
        <f>B33+$K$19+'[1]Kennedy Gas Daily Pricing'!B14</f>
        <v>1.5664999999999998</v>
      </c>
      <c r="L33" s="143">
        <f>'[1]Internal Kennedy Total'!X25*'[1]Internal Kennedy Total'!M25</f>
        <v>5462.003405486098</v>
      </c>
      <c r="M33" s="144">
        <f>'[2]Enron Detail'!$D21</f>
        <v>-1061</v>
      </c>
      <c r="N33" s="145">
        <f t="shared" si="3"/>
        <v>12987</v>
      </c>
      <c r="O33" s="146">
        <f>'[1]Internal Kennedy Total'!M25</f>
        <v>11926</v>
      </c>
      <c r="P33" s="135">
        <f t="shared" si="4"/>
        <v>1891.3244559152822</v>
      </c>
      <c r="Q33" s="135">
        <f t="shared" si="5"/>
        <v>7545.8265534614666</v>
      </c>
      <c r="R33" s="135">
        <f t="shared" si="6"/>
        <v>2720.5391914069787</v>
      </c>
      <c r="S33" s="135">
        <f t="shared" si="7"/>
        <v>888.91038523978352</v>
      </c>
      <c r="T33" s="136">
        <f t="shared" si="8"/>
        <v>8556.2283346939712</v>
      </c>
      <c r="U33" s="147">
        <f t="shared" si="9"/>
        <v>21602.828920717482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8">
        <f t="shared" si="0"/>
        <v>1.4215</v>
      </c>
      <c r="D34" s="139">
        <f>O34*'[1]Internal Kennedy Total'!T26</f>
        <v>1258.4037824833863</v>
      </c>
      <c r="E34" s="140">
        <f>+'[1]Index Pricing'!$B$4+'[1]Box Draw Detail'!$K$17</f>
        <v>2.2605</v>
      </c>
      <c r="F34" s="141">
        <f>O34*'[1]Internal Kennedy Total'!U26</f>
        <v>3590.3103637186482</v>
      </c>
      <c r="G34" s="140">
        <f t="shared" si="1"/>
        <v>2.0265</v>
      </c>
      <c r="H34" s="142">
        <f>O34*'[1]Internal Kennedy Total'!V26</f>
        <v>1443.9031512755164</v>
      </c>
      <c r="I34" s="140">
        <f t="shared" si="2"/>
        <v>1.2542</v>
      </c>
      <c r="J34" s="143">
        <f>O34*'[1]Internal Kennedy Total'!W26</f>
        <v>659.71952933330158</v>
      </c>
      <c r="K34" s="140">
        <f>B34+$K$19+'[1]Kennedy Gas Daily Pricing'!B15</f>
        <v>1.3714999999999999</v>
      </c>
      <c r="L34" s="143">
        <f>'[1]Internal Kennedy Total'!X26*'[1]Internal Kennedy Total'!M26</f>
        <v>5608.6631731891475</v>
      </c>
      <c r="M34" s="144">
        <f>'[2]Enron Detail'!$D22</f>
        <v>-1078</v>
      </c>
      <c r="N34" s="145">
        <f t="shared" si="3"/>
        <v>13639</v>
      </c>
      <c r="O34" s="146">
        <f>'[1]Internal Kennedy Total'!M26</f>
        <v>12561</v>
      </c>
      <c r="P34" s="135">
        <f t="shared" si="4"/>
        <v>1788.8209768001336</v>
      </c>
      <c r="Q34" s="135">
        <f t="shared" si="5"/>
        <v>8115.8965771860039</v>
      </c>
      <c r="R34" s="135">
        <f t="shared" si="6"/>
        <v>2926.0697360598338</v>
      </c>
      <c r="S34" s="135">
        <f t="shared" si="7"/>
        <v>827.42023368982677</v>
      </c>
      <c r="T34" s="136">
        <f t="shared" si="8"/>
        <v>7692.2815420289153</v>
      </c>
      <c r="U34" s="147">
        <f t="shared" si="9"/>
        <v>21350.489065764712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8">
        <f t="shared" si="0"/>
        <v>1.1865000000000001</v>
      </c>
      <c r="D35" s="139">
        <f>O35*'[1]Internal Kennedy Total'!T27</f>
        <v>1370.0354422427558</v>
      </c>
      <c r="E35" s="140">
        <f>+'[1]Index Pricing'!$B$4+'[1]Box Draw Detail'!$K$17</f>
        <v>2.2605</v>
      </c>
      <c r="F35" s="141">
        <f>O35*'[1]Internal Kennedy Total'!U27</f>
        <v>3908.802973588462</v>
      </c>
      <c r="G35" s="140">
        <f t="shared" si="1"/>
        <v>2.0265</v>
      </c>
      <c r="H35" s="142">
        <f>O35*'[1]Internal Kennedy Total'!V27</f>
        <v>1571.9902625448262</v>
      </c>
      <c r="I35" s="140">
        <f t="shared" si="2"/>
        <v>1.0192000000000001</v>
      </c>
      <c r="J35" s="143">
        <f>O35*'[1]Internal Kennedy Total'!W27</f>
        <v>718.24254639687979</v>
      </c>
      <c r="K35" s="140">
        <f>B35+$K$19+'[1]Kennedy Gas Daily Pricing'!B16</f>
        <v>1.1365000000000001</v>
      </c>
      <c r="L35" s="143">
        <f>'[1]Internal Kennedy Total'!X27*'[1]Internal Kennedy Total'!M27</f>
        <v>4874.9287752270766</v>
      </c>
      <c r="M35" s="144">
        <f>'[2]Enron Detail'!$D23</f>
        <v>-1138</v>
      </c>
      <c r="N35" s="145">
        <f t="shared" si="3"/>
        <v>13582</v>
      </c>
      <c r="O35" s="146">
        <f>'[1]Internal Kennedy Total'!M27</f>
        <v>12444</v>
      </c>
      <c r="P35" s="135">
        <f t="shared" si="4"/>
        <v>1625.5470522210298</v>
      </c>
      <c r="Q35" s="135">
        <f t="shared" si="5"/>
        <v>8835.8491217967185</v>
      </c>
      <c r="R35" s="135">
        <f t="shared" si="6"/>
        <v>3185.6382670470903</v>
      </c>
      <c r="S35" s="135">
        <f t="shared" si="7"/>
        <v>732.03280328769995</v>
      </c>
      <c r="T35" s="136">
        <f t="shared" si="8"/>
        <v>5540.3565530455726</v>
      </c>
      <c r="U35" s="147">
        <f t="shared" si="9"/>
        <v>19919.423797398111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8">
        <f t="shared" si="0"/>
        <v>1.1865000000000001</v>
      </c>
      <c r="D36" s="139">
        <f>O36*'[1]Internal Kennedy Total'!T28</f>
        <v>1380.456662665066</v>
      </c>
      <c r="E36" s="140">
        <f>+'[1]Index Pricing'!$B$4+'[1]Box Draw Detail'!$K$17</f>
        <v>2.2605</v>
      </c>
      <c r="F36" s="141">
        <f>O36*'[1]Internal Kennedy Total'!U28</f>
        <v>3938.5354141656662</v>
      </c>
      <c r="G36" s="140">
        <f t="shared" si="1"/>
        <v>2.0265</v>
      </c>
      <c r="H36" s="142">
        <f>O36*'[1]Internal Kennedy Total'!V28</f>
        <v>1583.9476590636252</v>
      </c>
      <c r="I36" s="140">
        <f t="shared" si="2"/>
        <v>1.0192000000000001</v>
      </c>
      <c r="J36" s="143">
        <f>O36*'[1]Internal Kennedy Total'!W28</f>
        <v>723.70588235294122</v>
      </c>
      <c r="K36" s="140">
        <f>B36+$K$19+'[1]Kennedy Gas Daily Pricing'!B17</f>
        <v>1.1365000000000001</v>
      </c>
      <c r="L36" s="143">
        <f>'[1]Internal Kennedy Total'!X28*'[1]Internal Kennedy Total'!M28</f>
        <v>4676.3543817527016</v>
      </c>
      <c r="M36" s="144">
        <f>'[2]Enron Detail'!$D24</f>
        <v>-1118</v>
      </c>
      <c r="N36" s="145">
        <f t="shared" si="3"/>
        <v>13421</v>
      </c>
      <c r="O36" s="146">
        <f>'[1]Internal Kennedy Total'!M28</f>
        <v>12303</v>
      </c>
      <c r="P36" s="135">
        <f t="shared" si="4"/>
        <v>1637.911830252101</v>
      </c>
      <c r="Q36" s="135">
        <f t="shared" si="5"/>
        <v>8903.0593037214876</v>
      </c>
      <c r="R36" s="135">
        <f t="shared" si="6"/>
        <v>3209.8699310924367</v>
      </c>
      <c r="S36" s="135">
        <f t="shared" si="7"/>
        <v>737.60103529411776</v>
      </c>
      <c r="T36" s="136">
        <f t="shared" si="8"/>
        <v>5314.6767548619455</v>
      </c>
      <c r="U36" s="147">
        <f t="shared" si="9"/>
        <v>19803.118855222088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8">
        <f t="shared" si="0"/>
        <v>1.1865000000000001</v>
      </c>
      <c r="D37" s="139">
        <f>O37*'[1]Internal Kennedy Total'!T29</f>
        <v>1342.9933907894042</v>
      </c>
      <c r="E37" s="140">
        <f>+'[1]Index Pricing'!$B$4+'[1]Box Draw Detail'!$K$17</f>
        <v>2.2605</v>
      </c>
      <c r="F37" s="141">
        <f>O37*'[1]Internal Kennedy Total'!U29</f>
        <v>3831.6501877015812</v>
      </c>
      <c r="G37" s="140">
        <f t="shared" si="1"/>
        <v>2.0265</v>
      </c>
      <c r="H37" s="142">
        <f>O37*'[1]Internal Kennedy Total'!V29</f>
        <v>1540.9619838206524</v>
      </c>
      <c r="I37" s="140">
        <f t="shared" si="2"/>
        <v>1.0192000000000001</v>
      </c>
      <c r="J37" s="143">
        <f>O37*'[1]Internal Kennedy Total'!W29</f>
        <v>704.06572199016546</v>
      </c>
      <c r="K37" s="140">
        <f>B37+$K$19+'[1]Kennedy Gas Daily Pricing'!B18</f>
        <v>1.1365000000000001</v>
      </c>
      <c r="L37" s="143">
        <f>'[1]Internal Kennedy Total'!X29*'[1]Internal Kennedy Total'!M29</f>
        <v>4658.3287156981969</v>
      </c>
      <c r="M37" s="144">
        <f>'[2]Enron Detail'!$D25</f>
        <v>-1165</v>
      </c>
      <c r="N37" s="145">
        <f t="shared" si="3"/>
        <v>13243</v>
      </c>
      <c r="O37" s="146">
        <f>'[1]Internal Kennedy Total'!M29</f>
        <v>12078</v>
      </c>
      <c r="P37" s="135">
        <f t="shared" si="4"/>
        <v>1593.4616581716282</v>
      </c>
      <c r="Q37" s="135">
        <f t="shared" si="5"/>
        <v>8661.4452492994242</v>
      </c>
      <c r="R37" s="135">
        <f t="shared" si="6"/>
        <v>3122.7594602125523</v>
      </c>
      <c r="S37" s="135">
        <f t="shared" si="7"/>
        <v>717.58378385237665</v>
      </c>
      <c r="T37" s="136">
        <f t="shared" si="8"/>
        <v>5294.1905853910012</v>
      </c>
      <c r="U37" s="147">
        <f t="shared" si="9"/>
        <v>19389.440736926983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8">
        <f t="shared" si="0"/>
        <v>1.0065</v>
      </c>
      <c r="D38" s="139">
        <f>O38*'[1]Internal Kennedy Total'!T30</f>
        <v>1441.5355068390481</v>
      </c>
      <c r="E38" s="140">
        <f>+'[1]Index Pricing'!$B$4+'[1]Box Draw Detail'!$K$17</f>
        <v>2.2605</v>
      </c>
      <c r="F38" s="141">
        <f>O38*'[1]Internal Kennedy Total'!U30</f>
        <v>4112.7974517519206</v>
      </c>
      <c r="G38" s="140">
        <f t="shared" si="1"/>
        <v>2.0265</v>
      </c>
      <c r="H38" s="142">
        <f>O38*'[1]Internal Kennedy Total'!V30</f>
        <v>1654.0300418462309</v>
      </c>
      <c r="I38" s="140">
        <f t="shared" si="2"/>
        <v>0.83920000000000006</v>
      </c>
      <c r="J38" s="143">
        <f>O38*'[1]Internal Kennedy Total'!W30</f>
        <v>755.72653175941537</v>
      </c>
      <c r="K38" s="140">
        <f>B38+$K$19+'[1]Kennedy Gas Daily Pricing'!B19</f>
        <v>0.95649999999999991</v>
      </c>
      <c r="L38" s="143">
        <f>'[1]Internal Kennedy Total'!X30*'[1]Internal Kennedy Total'!M30</f>
        <v>3010.910467803385</v>
      </c>
      <c r="M38" s="144">
        <f>'[2]Enron Detail'!$D26</f>
        <v>-1179</v>
      </c>
      <c r="N38" s="145">
        <f t="shared" si="3"/>
        <v>12154</v>
      </c>
      <c r="O38" s="146">
        <f>'[1]Internal Kennedy Total'!M30</f>
        <v>10975</v>
      </c>
      <c r="P38" s="135">
        <f t="shared" si="4"/>
        <v>1450.9054876335019</v>
      </c>
      <c r="Q38" s="135">
        <f t="shared" si="5"/>
        <v>9296.978639685216</v>
      </c>
      <c r="R38" s="135">
        <f t="shared" si="6"/>
        <v>3351.8918798013869</v>
      </c>
      <c r="S38" s="135">
        <f t="shared" si="7"/>
        <v>634.20570545250143</v>
      </c>
      <c r="T38" s="136">
        <f t="shared" si="8"/>
        <v>2879.9358624539373</v>
      </c>
      <c r="U38" s="147">
        <f t="shared" si="9"/>
        <v>17613.917575026542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8">
        <f t="shared" si="0"/>
        <v>1.0815000000000001</v>
      </c>
      <c r="D39" s="139">
        <f>O39*'[1]Internal Kennedy Total'!T31</f>
        <v>1396.5818335684062</v>
      </c>
      <c r="E39" s="140">
        <f>+'[1]Index Pricing'!$B$4+'[1]Box Draw Detail'!$K$17</f>
        <v>2.2605</v>
      </c>
      <c r="F39" s="141">
        <f>O39*'[1]Internal Kennedy Total'!U31</f>
        <v>3984.5416078984481</v>
      </c>
      <c r="G39" s="140">
        <f t="shared" si="1"/>
        <v>2.0265</v>
      </c>
      <c r="H39" s="142">
        <f>O39*'[1]Internal Kennedy Total'!V31</f>
        <v>1602.4498166431595</v>
      </c>
      <c r="I39" s="140">
        <f t="shared" si="2"/>
        <v>0.91420000000000001</v>
      </c>
      <c r="J39" s="143">
        <f>O39*'[1]Internal Kennedy Total'!W31</f>
        <v>732.15952045133986</v>
      </c>
      <c r="K39" s="140">
        <f>B39+$K$19+'[1]Kennedy Gas Daily Pricing'!B20</f>
        <v>1.0315000000000001</v>
      </c>
      <c r="L39" s="143">
        <f>'[1]Internal Kennedy Total'!X31*'[1]Internal Kennedy Total'!M31</f>
        <v>4055.2672214386457</v>
      </c>
      <c r="M39" s="144">
        <f>'[2]Enron Detail'!$D27</f>
        <v>-1214</v>
      </c>
      <c r="N39" s="145">
        <f t="shared" si="3"/>
        <v>12985</v>
      </c>
      <c r="O39" s="146">
        <f>'[1]Internal Kennedy Total'!M31</f>
        <v>11771</v>
      </c>
      <c r="P39" s="135">
        <f t="shared" si="4"/>
        <v>1510.4032530042314</v>
      </c>
      <c r="Q39" s="135">
        <f t="shared" si="5"/>
        <v>9007.0563046544412</v>
      </c>
      <c r="R39" s="135">
        <f t="shared" si="6"/>
        <v>3247.3645534273628</v>
      </c>
      <c r="S39" s="135">
        <f t="shared" si="7"/>
        <v>669.34023359661489</v>
      </c>
      <c r="T39" s="136">
        <f t="shared" si="8"/>
        <v>4183.0081389139632</v>
      </c>
      <c r="U39" s="147">
        <f t="shared" si="9"/>
        <v>18617.172483596616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8">
        <f t="shared" si="0"/>
        <v>1.3265000000000002</v>
      </c>
      <c r="D40" s="139">
        <f>O40*'[1]Internal Kennedy Total'!T32</f>
        <v>1326.6727938229715</v>
      </c>
      <c r="E40" s="140">
        <f>+'[1]Index Pricing'!$B$4+'[1]Box Draw Detail'!$K$17</f>
        <v>2.2605</v>
      </c>
      <c r="F40" s="141">
        <f>O40*'[1]Internal Kennedy Total'!U32</f>
        <v>3785.0864303080498</v>
      </c>
      <c r="G40" s="140">
        <f t="shared" si="1"/>
        <v>2.0265</v>
      </c>
      <c r="H40" s="142">
        <f>O40*'[1]Internal Kennedy Total'!V32</f>
        <v>1522.2355927222206</v>
      </c>
      <c r="I40" s="140">
        <f t="shared" si="2"/>
        <v>1.1592000000000002</v>
      </c>
      <c r="J40" s="143">
        <f>O40*'[1]Internal Kennedy Total'!W32</f>
        <v>695.50963156910416</v>
      </c>
      <c r="K40" s="140">
        <f>B40+$K$19+'[1]Kennedy Gas Daily Pricing'!B21</f>
        <v>1.2765000000000002</v>
      </c>
      <c r="L40" s="143">
        <f>'[1]Internal Kennedy Total'!X32*'[1]Internal Kennedy Total'!M32</f>
        <v>4476.4955515776537</v>
      </c>
      <c r="M40" s="144">
        <f>'[2]Enron Detail'!$D28</f>
        <v>-1370</v>
      </c>
      <c r="N40" s="145">
        <f t="shared" si="3"/>
        <v>13176</v>
      </c>
      <c r="O40" s="146">
        <f>'[1]Internal Kennedy Total'!M32</f>
        <v>11806</v>
      </c>
      <c r="P40" s="135">
        <f t="shared" si="4"/>
        <v>1759.831461006172</v>
      </c>
      <c r="Q40" s="135">
        <f t="shared" si="5"/>
        <v>8556.1878757113464</v>
      </c>
      <c r="R40" s="135">
        <f t="shared" si="6"/>
        <v>3084.81042865158</v>
      </c>
      <c r="S40" s="135">
        <f t="shared" si="7"/>
        <v>806.23476491490567</v>
      </c>
      <c r="T40" s="136">
        <f t="shared" si="8"/>
        <v>5714.2465715888757</v>
      </c>
      <c r="U40" s="147">
        <f t="shared" si="9"/>
        <v>19921.311101872878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8">
        <f t="shared" si="0"/>
        <v>0.9215000000000001</v>
      </c>
      <c r="D41" s="139">
        <f>O41*'[1]Internal Kennedy Total'!T33</f>
        <v>1338.090214797136</v>
      </c>
      <c r="E41" s="140">
        <f>+'[1]Index Pricing'!$B$4+'[1]Box Draw Detail'!$K$17</f>
        <v>2.2605</v>
      </c>
      <c r="F41" s="141">
        <f>O41*'[1]Internal Kennedy Total'!U33</f>
        <v>3817.6610978520284</v>
      </c>
      <c r="G41" s="140">
        <f t="shared" si="1"/>
        <v>2.0265</v>
      </c>
      <c r="H41" s="142">
        <f>O41*'[1]Internal Kennedy Total'!V33</f>
        <v>1535.3360381861573</v>
      </c>
      <c r="I41" s="140">
        <f t="shared" si="2"/>
        <v>0.75420000000000009</v>
      </c>
      <c r="J41" s="143">
        <f>O41*'[1]Internal Kennedy Total'!W33</f>
        <v>701.49522673031026</v>
      </c>
      <c r="K41" s="140">
        <f>B41+$K$19+'[1]Kennedy Gas Daily Pricing'!B22</f>
        <v>0.87150000000000005</v>
      </c>
      <c r="L41" s="143">
        <f>'[1]Internal Kennedy Total'!X33*'[1]Internal Kennedy Total'!M33</f>
        <v>4604.4174224343678</v>
      </c>
      <c r="M41" s="144">
        <f>'[2]Enron Detail'!$D29</f>
        <v>-979</v>
      </c>
      <c r="N41" s="145">
        <f t="shared" si="3"/>
        <v>12976</v>
      </c>
      <c r="O41" s="146">
        <f>'[1]Internal Kennedy Total'!M33</f>
        <v>11997</v>
      </c>
      <c r="P41" s="135">
        <f t="shared" si="4"/>
        <v>1233.0501329355609</v>
      </c>
      <c r="Q41" s="135">
        <f t="shared" si="5"/>
        <v>8629.8229116945095</v>
      </c>
      <c r="R41" s="135">
        <f t="shared" si="6"/>
        <v>3111.3584813842476</v>
      </c>
      <c r="S41" s="135">
        <f t="shared" si="7"/>
        <v>529.06770000000006</v>
      </c>
      <c r="T41" s="136">
        <f t="shared" si="8"/>
        <v>4012.7497836515518</v>
      </c>
      <c r="U41" s="147">
        <f t="shared" si="9"/>
        <v>17516.049009665869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8">
        <f t="shared" si="0"/>
        <v>0.62150000000000005</v>
      </c>
      <c r="D42" s="139">
        <f>O42*'[1]Internal Kennedy Total'!T34</f>
        <v>1388.2549019607843</v>
      </c>
      <c r="E42" s="140">
        <f>+'[1]Index Pricing'!$B$4+'[1]Box Draw Detail'!$K$17</f>
        <v>2.2605</v>
      </c>
      <c r="F42" s="141">
        <f>O42*'[1]Internal Kennedy Total'!U34</f>
        <v>3960.7843137254904</v>
      </c>
      <c r="G42" s="140">
        <f t="shared" si="1"/>
        <v>2.0265</v>
      </c>
      <c r="H42" s="142">
        <f>O42*'[1]Internal Kennedy Total'!V34</f>
        <v>1592.8954248366013</v>
      </c>
      <c r="I42" s="140">
        <f t="shared" si="2"/>
        <v>0.45420000000000005</v>
      </c>
      <c r="J42" s="143">
        <f>O42*'[1]Internal Kennedy Total'!W34</f>
        <v>727.7941176470589</v>
      </c>
      <c r="K42" s="140">
        <f>B42+$K$19+'[1]Kennedy Gas Daily Pricing'!B23</f>
        <v>0.57150000000000001</v>
      </c>
      <c r="L42" s="143">
        <f>'[1]Internal Kennedy Total'!X34*'[1]Internal Kennedy Total'!M34</f>
        <v>4450.2712418300653</v>
      </c>
      <c r="M42" s="144">
        <f>'[2]Enron Detail'!$D30</f>
        <v>-1065</v>
      </c>
      <c r="N42" s="145">
        <f t="shared" si="3"/>
        <v>13185</v>
      </c>
      <c r="O42" s="146">
        <f>'[1]Internal Kennedy Total'!M34</f>
        <v>12120</v>
      </c>
      <c r="P42" s="135">
        <f t="shared" si="4"/>
        <v>862.80042156862748</v>
      </c>
      <c r="Q42" s="135">
        <f t="shared" si="5"/>
        <v>8953.3529411764703</v>
      </c>
      <c r="R42" s="135">
        <f t="shared" si="6"/>
        <v>3228.0025784313725</v>
      </c>
      <c r="S42" s="135">
        <f t="shared" si="7"/>
        <v>330.56408823529421</v>
      </c>
      <c r="T42" s="136">
        <f t="shared" si="8"/>
        <v>2543.3300147058821</v>
      </c>
      <c r="U42" s="147">
        <f t="shared" si="9"/>
        <v>15918.050044117646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8">
        <f t="shared" si="0"/>
        <v>0.62150000000000005</v>
      </c>
      <c r="D43" s="139">
        <f>O43*'[1]Internal Kennedy Total'!T35</f>
        <v>1455.9799578059071</v>
      </c>
      <c r="E43" s="140">
        <f>+'[1]Index Pricing'!$B$4+'[1]Box Draw Detail'!$K$17</f>
        <v>2.2605</v>
      </c>
      <c r="F43" s="141">
        <f>O43*'[1]Internal Kennedy Total'!U35</f>
        <v>4154.0084388185651</v>
      </c>
      <c r="G43" s="140">
        <f t="shared" si="1"/>
        <v>2.0265</v>
      </c>
      <c r="H43" s="142">
        <f>O43*'[1]Internal Kennedy Total'!V35</f>
        <v>1670.6037271448663</v>
      </c>
      <c r="I43" s="140">
        <f t="shared" si="2"/>
        <v>0.45420000000000005</v>
      </c>
      <c r="J43" s="143">
        <f>O43*'[1]Internal Kennedy Total'!W35</f>
        <v>763.29905063291142</v>
      </c>
      <c r="K43" s="140">
        <f>B43+$K$19+'[1]Kennedy Gas Daily Pricing'!B24</f>
        <v>0.57150000000000001</v>
      </c>
      <c r="L43" s="143">
        <f>'[1]Internal Kennedy Total'!X35*'[1]Internal Kennedy Total'!M35</f>
        <v>3770.1088255977497</v>
      </c>
      <c r="M43" s="144">
        <f>'[2]Enron Detail'!$D31</f>
        <v>-931</v>
      </c>
      <c r="N43" s="145">
        <f t="shared" si="3"/>
        <v>12745</v>
      </c>
      <c r="O43" s="146">
        <f>'[1]Internal Kennedy Total'!M35</f>
        <v>11814</v>
      </c>
      <c r="P43" s="135">
        <f t="shared" si="4"/>
        <v>904.89154377637135</v>
      </c>
      <c r="Q43" s="135">
        <f t="shared" si="5"/>
        <v>9390.1360759493655</v>
      </c>
      <c r="R43" s="135">
        <f t="shared" si="6"/>
        <v>3385.4784530590714</v>
      </c>
      <c r="S43" s="135">
        <f t="shared" si="7"/>
        <v>346.69042879746843</v>
      </c>
      <c r="T43" s="136">
        <f t="shared" si="8"/>
        <v>2154.6171938291141</v>
      </c>
      <c r="U43" s="147">
        <f t="shared" si="9"/>
        <v>16181.813695411391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8">
        <f t="shared" si="0"/>
        <v>0.62150000000000005</v>
      </c>
      <c r="D44" s="139">
        <f>O44*'[1]Internal Kennedy Total'!T36</f>
        <v>1309.9766885994359</v>
      </c>
      <c r="E44" s="140">
        <f>+'[1]Index Pricing'!$B$4+'[1]Box Draw Detail'!$K$17</f>
        <v>2.2605</v>
      </c>
      <c r="F44" s="141">
        <f>O44*'[1]Internal Kennedy Total'!U36</f>
        <v>3737.4513226802742</v>
      </c>
      <c r="G44" s="140">
        <f t="shared" si="1"/>
        <v>2.0265</v>
      </c>
      <c r="H44" s="142">
        <f>O44*'[1]Internal Kennedy Total'!V36</f>
        <v>1503.07834027125</v>
      </c>
      <c r="I44" s="140">
        <f t="shared" si="2"/>
        <v>0.45420000000000005</v>
      </c>
      <c r="J44" s="143">
        <f>O44*'[1]Internal Kennedy Total'!W36</f>
        <v>686.75668054250036</v>
      </c>
      <c r="K44" s="140">
        <f>B44+$K$19+'[1]Kennedy Gas Daily Pricing'!B25</f>
        <v>0.57150000000000001</v>
      </c>
      <c r="L44" s="143">
        <f>'[1]Internal Kennedy Total'!X36*'[1]Internal Kennedy Total'!M36</f>
        <v>4359.7369679065396</v>
      </c>
      <c r="M44" s="144">
        <f>'[2]Enron Detail'!$D32</f>
        <v>-1105</v>
      </c>
      <c r="N44" s="145">
        <f t="shared" si="3"/>
        <v>12702</v>
      </c>
      <c r="O44" s="146">
        <f>'[1]Internal Kennedy Total'!M36</f>
        <v>11597</v>
      </c>
      <c r="P44" s="135">
        <f t="shared" si="4"/>
        <v>814.15051196454942</v>
      </c>
      <c r="Q44" s="135">
        <f t="shared" si="5"/>
        <v>8448.5087149187602</v>
      </c>
      <c r="R44" s="135">
        <f t="shared" si="6"/>
        <v>3045.9882565596881</v>
      </c>
      <c r="S44" s="135">
        <f t="shared" si="7"/>
        <v>311.92488430240371</v>
      </c>
      <c r="T44" s="136">
        <f t="shared" si="8"/>
        <v>2491.5896771585876</v>
      </c>
      <c r="U44" s="147">
        <f t="shared" si="9"/>
        <v>15112.162044903987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8">
        <f t="shared" si="0"/>
        <v>1.0215000000000001</v>
      </c>
      <c r="D45" s="139">
        <f>O45*'[1]Internal Kennedy Total'!T37</f>
        <v>1242.1848945316403</v>
      </c>
      <c r="E45" s="140">
        <f>+'[1]Index Pricing'!$B$4+'[1]Box Draw Detail'!$K$17</f>
        <v>2.2605</v>
      </c>
      <c r="F45" s="141">
        <f>O45*'[1]Internal Kennedy Total'!U37</f>
        <v>3544.0367889633112</v>
      </c>
      <c r="G45" s="140">
        <f t="shared" si="1"/>
        <v>2.0265</v>
      </c>
      <c r="H45" s="142">
        <f>O45*'[1]Internal Kennedy Total'!V37</f>
        <v>1425.2934619614116</v>
      </c>
      <c r="I45" s="140">
        <f t="shared" si="2"/>
        <v>0.85419999999999996</v>
      </c>
      <c r="J45" s="143">
        <f>O45*'[1]Internal Kennedy Total'!W37</f>
        <v>651.21675997200839</v>
      </c>
      <c r="K45" s="140">
        <f>B45+$K$19+'[1]Kennedy Gas Daily Pricing'!B26</f>
        <v>0.97150000000000003</v>
      </c>
      <c r="L45" s="143">
        <f>'[1]Internal Kennedy Total'!X37*'[1]Internal Kennedy Total'!M37</f>
        <v>4954.2680945716284</v>
      </c>
      <c r="M45" s="144">
        <f>'[2]Enron Detail'!$D33</f>
        <v>-1177</v>
      </c>
      <c r="N45" s="145">
        <f t="shared" si="3"/>
        <v>12994</v>
      </c>
      <c r="O45" s="146">
        <f>'[1]Internal Kennedy Total'!M37</f>
        <v>11817</v>
      </c>
      <c r="P45" s="135">
        <f t="shared" si="4"/>
        <v>1268.8918697640706</v>
      </c>
      <c r="Q45" s="135">
        <f t="shared" si="5"/>
        <v>8011.295161451565</v>
      </c>
      <c r="R45" s="135">
        <f t="shared" si="6"/>
        <v>2888.3572006648005</v>
      </c>
      <c r="S45" s="135">
        <f t="shared" si="7"/>
        <v>556.26935636808957</v>
      </c>
      <c r="T45" s="136">
        <f t="shared" si="8"/>
        <v>4813.0714538763368</v>
      </c>
      <c r="U45" s="147">
        <f t="shared" si="9"/>
        <v>17537.885042124864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8">
        <f t="shared" si="0"/>
        <v>1.6915</v>
      </c>
      <c r="D46" s="139">
        <f>O46*'[1]Internal Kennedy Total'!T38</f>
        <v>1223.4631465774698</v>
      </c>
      <c r="E46" s="140">
        <f>+'[1]Index Pricing'!$B$4+'[1]Box Draw Detail'!$K$17</f>
        <v>2.2605</v>
      </c>
      <c r="F46" s="141">
        <f>O46*'[1]Internal Kennedy Total'!U38</f>
        <v>3490.6223868116112</v>
      </c>
      <c r="G46" s="140">
        <f t="shared" si="1"/>
        <v>2.0265</v>
      </c>
      <c r="H46" s="142">
        <f>O46*'[1]Internal Kennedy Total'!V38</f>
        <v>1403.8119698960697</v>
      </c>
      <c r="I46" s="140">
        <f t="shared" si="2"/>
        <v>1.5242</v>
      </c>
      <c r="J46" s="143">
        <f>O46*'[1]Internal Kennedy Total'!W38</f>
        <v>641.40186357663356</v>
      </c>
      <c r="K46" s="140">
        <f>B46+$K$19+'[1]Kennedy Gas Daily Pricing'!B27</f>
        <v>1.6415</v>
      </c>
      <c r="L46" s="143">
        <f>'[1]Internal Kennedy Total'!X38*'[1]Internal Kennedy Total'!M38</f>
        <v>5415.7006331382154</v>
      </c>
      <c r="M46" s="144">
        <f>'[2]Enron Detail'!$D34</f>
        <v>-1205</v>
      </c>
      <c r="N46" s="145">
        <f t="shared" si="3"/>
        <v>13380</v>
      </c>
      <c r="O46" s="146">
        <f>'[1]Internal Kennedy Total'!M38</f>
        <v>12175</v>
      </c>
      <c r="P46" s="135">
        <f t="shared" si="4"/>
        <v>2069.4879124357903</v>
      </c>
      <c r="Q46" s="135">
        <f t="shared" si="5"/>
        <v>7890.5519053876469</v>
      </c>
      <c r="R46" s="135">
        <f t="shared" si="6"/>
        <v>2844.8249569943855</v>
      </c>
      <c r="S46" s="135">
        <f t="shared" si="7"/>
        <v>977.6247204635049</v>
      </c>
      <c r="T46" s="136">
        <f t="shared" si="8"/>
        <v>8889.8725892963812</v>
      </c>
      <c r="U46" s="147">
        <f t="shared" si="9"/>
        <v>22672.362084577711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8">
        <f t="shared" si="0"/>
        <v>0.91649999999999998</v>
      </c>
      <c r="D47" s="139">
        <f>O47*'[1]Internal Kennedy Total'!T39</f>
        <v>1200.1246049027181</v>
      </c>
      <c r="E47" s="140">
        <f>+'[1]Index Pricing'!$B$4+'[1]Box Draw Detail'!$K$17</f>
        <v>2.2605</v>
      </c>
      <c r="F47" s="141">
        <f>O47*'[1]Internal Kennedy Total'!U39</f>
        <v>3424.0359626325767</v>
      </c>
      <c r="G47" s="140">
        <f t="shared" si="1"/>
        <v>2.0265</v>
      </c>
      <c r="H47" s="142">
        <f>O47*'[1]Internal Kennedy Total'!V39</f>
        <v>1377.0331296387346</v>
      </c>
      <c r="I47" s="140">
        <f t="shared" si="2"/>
        <v>0.74919999999999998</v>
      </c>
      <c r="J47" s="143">
        <f>O47*'[1]Internal Kennedy Total'!W39</f>
        <v>629.16660813373608</v>
      </c>
      <c r="K47" s="140">
        <f>B47+$K$19+'[1]Kennedy Gas Daily Pricing'!B28</f>
        <v>0.86649999999999994</v>
      </c>
      <c r="L47" s="143">
        <f>'[1]Internal Kennedy Total'!X39*'[1]Internal Kennedy Total'!M39</f>
        <v>5556.6396946922341</v>
      </c>
      <c r="M47" s="144">
        <f>'[2]Enron Detail'!$D35</f>
        <v>-1098</v>
      </c>
      <c r="N47" s="145">
        <f t="shared" si="3"/>
        <v>13285</v>
      </c>
      <c r="O47" s="146">
        <f>'[1]Internal Kennedy Total'!M39</f>
        <v>12187</v>
      </c>
      <c r="P47" s="135">
        <f t="shared" si="4"/>
        <v>1099.9142003933412</v>
      </c>
      <c r="Q47" s="135">
        <f t="shared" si="5"/>
        <v>7740.0332935309398</v>
      </c>
      <c r="R47" s="135">
        <f t="shared" si="6"/>
        <v>2790.5576372128958</v>
      </c>
      <c r="S47" s="135">
        <f t="shared" si="7"/>
        <v>471.37162281379506</v>
      </c>
      <c r="T47" s="136">
        <f t="shared" si="8"/>
        <v>4814.8282954508204</v>
      </c>
      <c r="U47" s="147">
        <f t="shared" si="9"/>
        <v>16916.705049401793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8">
        <f t="shared" si="0"/>
        <v>0.91649999999999998</v>
      </c>
      <c r="D48" s="139">
        <f>O48*'[1]Internal Kennedy Total'!T40</f>
        <v>1198.6310265201876</v>
      </c>
      <c r="E48" s="140">
        <f>+'[1]Index Pricing'!$B$4+'[1]Box Draw Detail'!$K$17</f>
        <v>2.2605</v>
      </c>
      <c r="F48" s="141">
        <f>O48*'[1]Internal Kennedy Total'!U40</f>
        <v>3419.774683367154</v>
      </c>
      <c r="G48" s="140">
        <f t="shared" si="1"/>
        <v>2.0265</v>
      </c>
      <c r="H48" s="142">
        <f>O48*'[1]Internal Kennedy Total'!V40</f>
        <v>1375.3193851608237</v>
      </c>
      <c r="I48" s="140">
        <f t="shared" si="2"/>
        <v>0.74919999999999998</v>
      </c>
      <c r="J48" s="143">
        <f>O48*'[1]Internal Kennedy Total'!W40</f>
        <v>628.3835980687146</v>
      </c>
      <c r="K48" s="140">
        <f>B48+$K$19+'[1]Kennedy Gas Daily Pricing'!B29</f>
        <v>0.86649999999999994</v>
      </c>
      <c r="L48" s="143">
        <f>'[1]Internal Kennedy Total'!X40*'[1]Internal Kennedy Total'!M40</f>
        <v>5595.8913068831198</v>
      </c>
      <c r="M48" s="144">
        <f>'[2]Enron Detail'!$D36</f>
        <v>-1057</v>
      </c>
      <c r="N48" s="145">
        <f t="shared" si="3"/>
        <v>13275</v>
      </c>
      <c r="O48" s="146">
        <f>'[1]Internal Kennedy Total'!M40</f>
        <v>12218</v>
      </c>
      <c r="P48" s="135">
        <f t="shared" si="4"/>
        <v>1098.5453358057518</v>
      </c>
      <c r="Q48" s="135">
        <f t="shared" si="5"/>
        <v>7730.4006717514512</v>
      </c>
      <c r="R48" s="135">
        <f t="shared" si="6"/>
        <v>2787.084734028409</v>
      </c>
      <c r="S48" s="135">
        <f t="shared" si="7"/>
        <v>470.78499167308098</v>
      </c>
      <c r="T48" s="136">
        <f t="shared" si="8"/>
        <v>4848.839817414223</v>
      </c>
      <c r="U48" s="147">
        <f t="shared" si="9"/>
        <v>16935.655550672916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8">
        <f t="shared" si="0"/>
        <v>0.91649999999999998</v>
      </c>
      <c r="D49" s="139">
        <f>O49*'[1]Internal Kennedy Total'!T41</f>
        <v>1286.8413482706326</v>
      </c>
      <c r="E49" s="140">
        <f>+'[1]Index Pricing'!$B$4+'[1]Box Draw Detail'!$K$17</f>
        <v>2.2605</v>
      </c>
      <c r="F49" s="141">
        <f>O49*'[1]Internal Kennedy Total'!U41</f>
        <v>3671.4446455652851</v>
      </c>
      <c r="G49" s="140">
        <f t="shared" si="1"/>
        <v>2.0265</v>
      </c>
      <c r="H49" s="142">
        <f>O49*'[1]Internal Kennedy Total'!V41</f>
        <v>1476.5326549581723</v>
      </c>
      <c r="I49" s="140">
        <f t="shared" si="2"/>
        <v>0.74919999999999998</v>
      </c>
      <c r="J49" s="143">
        <f>O49*'[1]Internal Kennedy Total'!W41</f>
        <v>674.62795362262113</v>
      </c>
      <c r="K49" s="140">
        <f>B49+$K$19+'[1]Kennedy Gas Daily Pricing'!B30</f>
        <v>0.86649999999999994</v>
      </c>
      <c r="L49" s="143">
        <f>'[1]Internal Kennedy Total'!X41*'[1]Internal Kennedy Total'!M41</f>
        <v>5398.5533975832886</v>
      </c>
      <c r="M49" s="144">
        <f>'[2]Enron Detail'!$D37</f>
        <v>-870</v>
      </c>
      <c r="N49" s="145">
        <f t="shared" si="3"/>
        <v>13378</v>
      </c>
      <c r="O49" s="146">
        <f>'[1]Internal Kennedy Total'!M41</f>
        <v>12508</v>
      </c>
      <c r="P49" s="135">
        <f t="shared" si="4"/>
        <v>1179.3900956900347</v>
      </c>
      <c r="Q49" s="135">
        <f t="shared" si="5"/>
        <v>8299.3006213003264</v>
      </c>
      <c r="R49" s="135">
        <f t="shared" si="6"/>
        <v>2992.193425272736</v>
      </c>
      <c r="S49" s="135">
        <f t="shared" si="7"/>
        <v>505.43126285406771</v>
      </c>
      <c r="T49" s="136">
        <f t="shared" si="8"/>
        <v>4677.8465190059196</v>
      </c>
      <c r="U49" s="147">
        <f t="shared" si="9"/>
        <v>17654.161924123087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8">
        <f t="shared" si="0"/>
        <v>0.91649999999999998</v>
      </c>
      <c r="D50" s="139">
        <f>O50*'[1]Internal Kennedy Total'!T42</f>
        <v>1549.734773826284</v>
      </c>
      <c r="E50" s="140">
        <f>+'[1]Index Pricing'!$B$4+'[1]Box Draw Detail'!$K$17</f>
        <v>2.2605</v>
      </c>
      <c r="F50" s="141">
        <f>O50*'[1]Internal Kennedy Total'!U42</f>
        <v>4421.4972149109381</v>
      </c>
      <c r="G50" s="140">
        <f t="shared" si="1"/>
        <v>2.0265</v>
      </c>
      <c r="H50" s="142">
        <f>O50*'[1]Internal Kennedy Total'!V42</f>
        <v>1778.1787965966826</v>
      </c>
      <c r="I50" s="140">
        <f t="shared" si="2"/>
        <v>0.74919999999999998</v>
      </c>
      <c r="J50" s="143">
        <f>O50*'[1]Internal Kennedy Total'!W42</f>
        <v>812.4501132398849</v>
      </c>
      <c r="K50" s="140">
        <f>B50+$K$19+'[1]Kennedy Gas Daily Pricing'!B31</f>
        <v>0.86649999999999994</v>
      </c>
      <c r="L50" s="143">
        <f>'[1]Internal Kennedy Total'!X42*'[1]Internal Kennedy Total'!M42</f>
        <v>3477.1391014262103</v>
      </c>
      <c r="M50" s="144">
        <f>'[2]Enron Detail'!$D38</f>
        <v>-1235</v>
      </c>
      <c r="N50" s="145">
        <f t="shared" si="3"/>
        <v>13274</v>
      </c>
      <c r="O50" s="146">
        <f>'[1]Internal Kennedy Total'!M42</f>
        <v>12039</v>
      </c>
      <c r="P50" s="135">
        <f t="shared" si="4"/>
        <v>1420.3319202117893</v>
      </c>
      <c r="Q50" s="135">
        <f t="shared" si="5"/>
        <v>9994.7944543061749</v>
      </c>
      <c r="R50" s="135">
        <f t="shared" si="6"/>
        <v>3603.4793313031773</v>
      </c>
      <c r="S50" s="135">
        <f t="shared" si="7"/>
        <v>608.68762483932176</v>
      </c>
      <c r="T50" s="136">
        <f t="shared" si="8"/>
        <v>3012.9410313858111</v>
      </c>
      <c r="U50" s="147">
        <f t="shared" si="9"/>
        <v>18640.234362046274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8">
        <f t="shared" si="0"/>
        <v>0.91649999999999998</v>
      </c>
      <c r="D51" s="139">
        <f>O51*'[1]Internal Kennedy Total'!T43</f>
        <v>1284.212155903627</v>
      </c>
      <c r="E51" s="140">
        <f>+'[1]Index Pricing'!$B$4+'[1]Box Draw Detail'!$K$17</f>
        <v>2.2605</v>
      </c>
      <c r="F51" s="141">
        <f>O51*'[1]Internal Kennedy Total'!U43</f>
        <v>3663.9433834625588</v>
      </c>
      <c r="G51" s="140">
        <f t="shared" si="1"/>
        <v>2.0265</v>
      </c>
      <c r="H51" s="142">
        <f>O51*'[1]Internal Kennedy Total'!V43</f>
        <v>1473.515897382526</v>
      </c>
      <c r="I51" s="140">
        <f t="shared" si="2"/>
        <v>0.74919999999999998</v>
      </c>
      <c r="J51" s="143">
        <f>O51*'[1]Internal Kennedy Total'!W43</f>
        <v>673.24959671124532</v>
      </c>
      <c r="K51" s="140">
        <f>B51+$K$19+'[1]Kennedy Gas Daily Pricing'!B32</f>
        <v>0.86649999999999994</v>
      </c>
      <c r="L51" s="143">
        <f>'[1]Internal Kennedy Total'!X43*'[1]Internal Kennedy Total'!M43</f>
        <v>4640.0789665400425</v>
      </c>
      <c r="M51" s="144">
        <f>'[2]Enron Detail'!$D39</f>
        <v>-1058</v>
      </c>
      <c r="N51" s="145">
        <f t="shared" si="3"/>
        <v>12793</v>
      </c>
      <c r="O51" s="146">
        <f>'[1]Internal Kennedy Total'!M43</f>
        <v>11735</v>
      </c>
      <c r="P51" s="135">
        <f t="shared" si="4"/>
        <v>1176.9804408856742</v>
      </c>
      <c r="Q51" s="135">
        <f t="shared" si="5"/>
        <v>8282.3440183171133</v>
      </c>
      <c r="R51" s="135">
        <f t="shared" si="6"/>
        <v>2986.0799660456887</v>
      </c>
      <c r="S51" s="135">
        <f t="shared" si="7"/>
        <v>504.39859785606495</v>
      </c>
      <c r="T51" s="136">
        <f t="shared" si="8"/>
        <v>4020.6284245069464</v>
      </c>
      <c r="U51" s="147">
        <f t="shared" si="9"/>
        <v>16970.431447611489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8">
        <f t="shared" si="0"/>
        <v>1.3664999999999998</v>
      </c>
      <c r="D52" s="139">
        <f>O52*'[1]Internal Kennedy Total'!T44</f>
        <v>1300.64835690737</v>
      </c>
      <c r="E52" s="140">
        <f>+'[1]Index Pricing'!$B$4+'[1]Box Draw Detail'!$K$17</f>
        <v>2.2605</v>
      </c>
      <c r="F52" s="141">
        <f>O52*'[1]Internal Kennedy Total'!U44</f>
        <v>3710.8369669254498</v>
      </c>
      <c r="G52" s="140">
        <f t="shared" si="1"/>
        <v>2.0265</v>
      </c>
      <c r="H52" s="142">
        <f>O52*'[1]Internal Kennedy Total'!V44</f>
        <v>1492.3749335318516</v>
      </c>
      <c r="I52" s="140">
        <f t="shared" si="2"/>
        <v>1.1991999999999998</v>
      </c>
      <c r="J52" s="143">
        <f>O52*'[1]Internal Kennedy Total'!W44</f>
        <v>681.86629267255137</v>
      </c>
      <c r="K52" s="140">
        <f>B52+$K$19+'[1]Kennedy Gas Daily Pricing'!B33</f>
        <v>1.3164999999999998</v>
      </c>
      <c r="L52" s="143">
        <f>'[1]Internal Kennedy Total'!X44*'[1]Internal Kennedy Total'!M44</f>
        <v>4445.2734499627777</v>
      </c>
      <c r="M52" s="144">
        <f>'[2]Enron Detail'!$D40</f>
        <v>-1075</v>
      </c>
      <c r="N52" s="145">
        <f t="shared" si="3"/>
        <v>12706</v>
      </c>
      <c r="O52" s="146">
        <f>'[1]Internal Kennedy Total'!M44</f>
        <v>11631</v>
      </c>
      <c r="P52" s="135">
        <f t="shared" si="4"/>
        <v>1777.335979713921</v>
      </c>
      <c r="Q52" s="135">
        <f t="shared" si="5"/>
        <v>8388.346963734979</v>
      </c>
      <c r="R52" s="135">
        <f t="shared" si="6"/>
        <v>3024.2978028022972</v>
      </c>
      <c r="S52" s="135">
        <f t="shared" si="7"/>
        <v>817.69405817292352</v>
      </c>
      <c r="T52" s="136">
        <f t="shared" si="8"/>
        <v>5852.2024968759961</v>
      </c>
      <c r="U52" s="147">
        <f t="shared" si="9"/>
        <v>19859.877301300119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8">
        <f t="shared" si="0"/>
        <v>1.6465000000000001</v>
      </c>
      <c r="D53" s="139">
        <f>O53*'[1]Internal Kennedy Total'!T45</f>
        <v>1434.1385355602256</v>
      </c>
      <c r="E53" s="140">
        <f>+'[1]Index Pricing'!$B$4+'[1]Box Draw Detail'!$K$17</f>
        <v>2.2605</v>
      </c>
      <c r="F53" s="141">
        <f>O53*'[1]Internal Kennedy Total'!U45</f>
        <v>4091.6933967481473</v>
      </c>
      <c r="G53" s="140">
        <f t="shared" si="1"/>
        <v>2.0265</v>
      </c>
      <c r="H53" s="142">
        <f>O53*'[1]Internal Kennedy Total'!V45</f>
        <v>1645.5426943922132</v>
      </c>
      <c r="I53" s="140">
        <f t="shared" si="2"/>
        <v>1.4792000000000001</v>
      </c>
      <c r="J53" s="143">
        <f>O53*'[1]Internal Kennedy Total'!W45</f>
        <v>751.84866165247206</v>
      </c>
      <c r="K53" s="140">
        <f>B53+$K$19+'[1]Kennedy Gas Daily Pricing'!B34</f>
        <v>1.5965</v>
      </c>
      <c r="L53" s="143">
        <f>'[1]Internal Kennedy Total'!X45*'[1]Internal Kennedy Total'!M45</f>
        <v>4407.7767116469422</v>
      </c>
      <c r="M53" s="144">
        <f>'[2]Enron Detail'!$D41</f>
        <v>-858</v>
      </c>
      <c r="N53" s="145">
        <f t="shared" si="3"/>
        <v>13189</v>
      </c>
      <c r="O53" s="146">
        <f>'[1]Internal Kennedy Total'!M45</f>
        <v>12331</v>
      </c>
      <c r="P53" s="135">
        <f t="shared" si="4"/>
        <v>2361.3090987999117</v>
      </c>
      <c r="Q53" s="135">
        <f t="shared" si="5"/>
        <v>9249.2729233491864</v>
      </c>
      <c r="R53" s="135">
        <f t="shared" si="6"/>
        <v>3334.6922701858202</v>
      </c>
      <c r="S53" s="135">
        <f t="shared" si="7"/>
        <v>1112.1345403163368</v>
      </c>
      <c r="T53" s="136">
        <f t="shared" si="8"/>
        <v>7037.0155201443431</v>
      </c>
      <c r="U53" s="147">
        <f t="shared" si="9"/>
        <v>23094.424352795599</v>
      </c>
    </row>
    <row r="54" spans="1:21" x14ac:dyDescent="0.2">
      <c r="A54" s="124">
        <f>+'[1]Index Pricing'!A35</f>
        <v>37224</v>
      </c>
      <c r="B54" s="125">
        <f>+'[1]Index Pricing'!B35</f>
        <v>2.38</v>
      </c>
      <c r="C54" s="138">
        <f t="shared" si="0"/>
        <v>1.8664999999999998</v>
      </c>
      <c r="D54" s="139">
        <f>O54*'[1]Internal Kennedy Total'!T46</f>
        <v>0</v>
      </c>
      <c r="E54" s="140">
        <f>+'[1]Index Pricing'!$B$4+'[1]Box Draw Detail'!$K$17</f>
        <v>2.2605</v>
      </c>
      <c r="F54" s="141">
        <f>O54*'[1]Internal Kennedy Total'!U46</f>
        <v>3732.0191795418223</v>
      </c>
      <c r="G54" s="140">
        <f t="shared" si="1"/>
        <v>2.0265</v>
      </c>
      <c r="H54" s="142">
        <f>O54*'[1]Internal Kennedy Total'!V46</f>
        <v>937.98082045817796</v>
      </c>
      <c r="I54" s="140">
        <f t="shared" si="2"/>
        <v>1.6991999999999998</v>
      </c>
      <c r="J54" s="143">
        <f>O54*'[1]Internal Kennedy Total'!W46</f>
        <v>0</v>
      </c>
      <c r="K54" s="140">
        <f>B54+$K$19+'[1]Kennedy Gas Daily Pricing'!B35</f>
        <v>1.8164999999999998</v>
      </c>
      <c r="L54" s="143">
        <f>'[1]Internal Kennedy Total'!X46*'[1]Internal Kennedy Total'!M46</f>
        <v>0</v>
      </c>
      <c r="M54" s="144">
        <f>'[2]Enron Detail'!$D42</f>
        <v>-544.5</v>
      </c>
      <c r="N54" s="145">
        <f t="shared" si="3"/>
        <v>5214.5</v>
      </c>
      <c r="O54" s="146">
        <f>'[1]Internal Kennedy Total'!M46</f>
        <v>4670</v>
      </c>
      <c r="P54" s="135">
        <f t="shared" si="4"/>
        <v>0</v>
      </c>
      <c r="Q54" s="135">
        <f t="shared" si="5"/>
        <v>8436.2293553542895</v>
      </c>
      <c r="R54" s="135">
        <f t="shared" si="6"/>
        <v>1900.8181326584977</v>
      </c>
      <c r="S54" s="135">
        <f t="shared" si="7"/>
        <v>0</v>
      </c>
      <c r="T54" s="136">
        <f t="shared" si="8"/>
        <v>0</v>
      </c>
      <c r="U54" s="147">
        <f t="shared" si="9"/>
        <v>10337.047488012788</v>
      </c>
    </row>
    <row r="55" spans="1:21" x14ac:dyDescent="0.2">
      <c r="A55" s="124">
        <f>+'[1]Index Pricing'!A36</f>
        <v>37225</v>
      </c>
      <c r="B55" s="125">
        <f>+'[1]Index Pricing'!B36</f>
        <v>2.0249999999999999</v>
      </c>
      <c r="C55" s="138">
        <f t="shared" si="0"/>
        <v>1.5114999999999998</v>
      </c>
      <c r="D55" s="139">
        <v>0</v>
      </c>
      <c r="E55" s="140">
        <f>+'[1]Index Pricing'!$B$4+'[1]Box Draw Detail'!$K$17</f>
        <v>2.2605</v>
      </c>
      <c r="F55" s="141">
        <v>0</v>
      </c>
      <c r="G55" s="140">
        <f t="shared" si="1"/>
        <v>2.0265</v>
      </c>
      <c r="H55" s="142">
        <v>0</v>
      </c>
      <c r="I55" s="140">
        <f t="shared" si="2"/>
        <v>1.3441999999999998</v>
      </c>
      <c r="J55" s="143">
        <v>0</v>
      </c>
      <c r="K55" s="140">
        <f>B55+$K$19+'[1]Kennedy Gas Daily Pricing'!B36</f>
        <v>1.4614999999999998</v>
      </c>
      <c r="L55" s="143">
        <v>0</v>
      </c>
      <c r="M55" s="144">
        <f>'[2]Enron Detail'!$D43</f>
        <v>0</v>
      </c>
      <c r="N55" s="145">
        <f t="shared" si="3"/>
        <v>0</v>
      </c>
      <c r="O55" s="146">
        <f>'[1]Internal Kennedy Total'!M47</f>
        <v>0</v>
      </c>
      <c r="P55" s="135">
        <f t="shared" si="4"/>
        <v>0</v>
      </c>
      <c r="Q55" s="135">
        <f t="shared" si="5"/>
        <v>0</v>
      </c>
      <c r="R55" s="135">
        <f t="shared" si="6"/>
        <v>0</v>
      </c>
      <c r="S55" s="135">
        <f t="shared" si="7"/>
        <v>0</v>
      </c>
      <c r="T55" s="136">
        <f t="shared" si="8"/>
        <v>0</v>
      </c>
      <c r="U55" s="147">
        <f t="shared" si="9"/>
        <v>0</v>
      </c>
    </row>
    <row r="56" spans="1:21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1" x14ac:dyDescent="0.2">
      <c r="D57" s="162">
        <f>SUM(D26:D56)</f>
        <v>36639.554185400506</v>
      </c>
      <c r="F57" s="163">
        <f>SUM(F26:F56)</f>
        <v>108267.12384544912</v>
      </c>
      <c r="H57" s="162">
        <f>SUM(H26:H56)</f>
        <v>42978.515413597241</v>
      </c>
      <c r="J57" s="164">
        <f>SUM(J26:J56)</f>
        <v>19208.325482360469</v>
      </c>
      <c r="K57" s="164"/>
      <c r="L57" s="164">
        <f t="shared" ref="L57:T57" si="10">SUM(L26:L56)</f>
        <v>136975.48107319261</v>
      </c>
      <c r="M57" s="165">
        <f t="shared" si="10"/>
        <v>-31851.5</v>
      </c>
      <c r="N57" s="166">
        <f t="shared" si="10"/>
        <v>375920.5</v>
      </c>
      <c r="O57" s="166">
        <f t="shared" si="10"/>
        <v>344069</v>
      </c>
      <c r="P57" s="167">
        <f t="shared" si="10"/>
        <v>45298.567558914147</v>
      </c>
      <c r="Q57" s="167">
        <f t="shared" si="10"/>
        <v>244737.83345263774</v>
      </c>
      <c r="R57" s="167">
        <f t="shared" si="10"/>
        <v>87095.9614856548</v>
      </c>
      <c r="S57" s="167">
        <f t="shared" si="10"/>
        <v>20534.26965450573</v>
      </c>
      <c r="T57" s="167">
        <f t="shared" si="10"/>
        <v>167936.32416900128</v>
      </c>
      <c r="U57" s="168">
        <f>SUM(P57:T57)</f>
        <v>565602.95632071374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108</v>
      </c>
      <c r="R59" s="171">
        <f>U57/N57</f>
        <v>1.5045813046128469</v>
      </c>
    </row>
    <row r="60" spans="1:21" x14ac:dyDescent="0.2">
      <c r="A60" s="58" t="s">
        <v>109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tabSelected="1" topLeftCell="C1" workbookViewId="0">
      <selection activeCell="I26" sqref="I26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41885.936667361108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175">
        <f>'[1]Internal Kennedy Total'!H8</f>
        <v>0.69054841990993532</v>
      </c>
      <c r="E11" s="176">
        <v>0.61</v>
      </c>
      <c r="F11" s="58">
        <v>0.59599999999999997</v>
      </c>
    </row>
    <row r="12" spans="1:19" ht="13.5" thickBot="1" x14ac:dyDescent="0.25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177">
        <f>'[1]Internal Kennedy Total'!H7</f>
        <v>0.30945158009006474</v>
      </c>
      <c r="E12" s="178">
        <v>0.47</v>
      </c>
      <c r="F12" s="58"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110</v>
      </c>
      <c r="B15" s="82"/>
      <c r="C15" s="82" t="s">
        <v>70</v>
      </c>
      <c r="D15" s="82" t="s">
        <v>111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179" t="s">
        <v>78</v>
      </c>
      <c r="C16" s="89">
        <v>0</v>
      </c>
      <c r="D16" s="179">
        <f>-$E$11</f>
        <v>-0.61</v>
      </c>
      <c r="E16" s="179"/>
      <c r="F16" s="179"/>
      <c r="G16" s="179"/>
      <c r="H16" s="179"/>
      <c r="I16" s="179">
        <f>+-M57*D16/(O57)</f>
        <v>-4.487976655318196E-2</v>
      </c>
      <c r="J16" s="90"/>
      <c r="K16" s="91">
        <f>ROUND(SUM(C16:J16),4)</f>
        <v>-0.65490000000000004</v>
      </c>
    </row>
    <row r="17" spans="1:23" x14ac:dyDescent="0.2">
      <c r="A17" s="87" t="s">
        <v>77</v>
      </c>
      <c r="B17" s="179" t="s">
        <v>79</v>
      </c>
      <c r="C17" s="89">
        <v>0.01</v>
      </c>
      <c r="D17" s="179">
        <f>-$E$11</f>
        <v>-0.61</v>
      </c>
      <c r="E17" s="179">
        <f>-0.13-0.0025-0.0022</f>
        <v>-0.13470000000000001</v>
      </c>
      <c r="F17" s="179">
        <f>-'[1]Index Pricing'!$F$3*'[1]Index Pricing'!B3</f>
        <v>-1.7271999999999999E-2</v>
      </c>
      <c r="G17" s="179">
        <v>-0.1226</v>
      </c>
      <c r="H17" s="179">
        <v>0</v>
      </c>
      <c r="I17" s="179">
        <f>+I16</f>
        <v>-4.487976655318196E-2</v>
      </c>
      <c r="J17" s="90"/>
      <c r="K17" s="91">
        <f>ROUND(SUM(C17:J17),4)</f>
        <v>-0.91949999999999998</v>
      </c>
    </row>
    <row r="18" spans="1:23" x14ac:dyDescent="0.2">
      <c r="A18" s="87" t="s">
        <v>77</v>
      </c>
      <c r="B18" s="179" t="s">
        <v>80</v>
      </c>
      <c r="C18" s="89">
        <v>0</v>
      </c>
      <c r="D18" s="179">
        <f>-$E$11</f>
        <v>-0.61</v>
      </c>
      <c r="E18" s="179"/>
      <c r="F18" s="179"/>
      <c r="G18" s="179"/>
      <c r="H18" s="179"/>
      <c r="I18" s="179">
        <f>+I17</f>
        <v>-4.487976655318196E-2</v>
      </c>
      <c r="J18" s="90"/>
      <c r="K18" s="91">
        <f>ROUND(SUM(C18:J18),4)</f>
        <v>-0.65490000000000004</v>
      </c>
    </row>
    <row r="19" spans="1:23" x14ac:dyDescent="0.2">
      <c r="A19" s="87" t="s">
        <v>81</v>
      </c>
      <c r="B19" s="179" t="s">
        <v>78</v>
      </c>
      <c r="C19" s="92" t="s">
        <v>82</v>
      </c>
      <c r="D19" s="179">
        <f>-$E$11</f>
        <v>-0.61</v>
      </c>
      <c r="E19" s="179"/>
      <c r="F19" s="179"/>
      <c r="G19" s="179"/>
      <c r="H19" s="179"/>
      <c r="I19" s="179">
        <f>I18</f>
        <v>-4.487976655318196E-2</v>
      </c>
      <c r="J19" s="90"/>
      <c r="K19" s="91">
        <f>ROUND(SUM(C19:J19),4)</f>
        <v>-0.65490000000000004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-0.61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179">
        <f>I19</f>
        <v>-4.487976655318196E-2</v>
      </c>
      <c r="J20" s="90"/>
      <c r="K20" s="91">
        <f>ROUND(SUM(C20:J20),4)</f>
        <v>-0.82220000000000004</v>
      </c>
      <c r="L20" s="93"/>
    </row>
    <row r="21" spans="1:23" ht="13.5" thickBot="1" x14ac:dyDescent="0.25">
      <c r="A21" s="180"/>
      <c r="B21" s="180"/>
      <c r="C21" s="181"/>
      <c r="D21" s="180"/>
      <c r="E21" s="180"/>
      <c r="F21" s="180"/>
      <c r="G21" s="180"/>
      <c r="H21" s="180"/>
      <c r="I21" s="180"/>
      <c r="J21" s="182"/>
      <c r="K21" s="182"/>
      <c r="L21" s="182"/>
      <c r="M21" s="183"/>
      <c r="N21" s="93"/>
    </row>
    <row r="22" spans="1:23" ht="23.25" thickBot="1" x14ac:dyDescent="0.5">
      <c r="C22" s="194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112</v>
      </c>
      <c r="N23" s="102" t="s">
        <v>113</v>
      </c>
      <c r="O23" s="103" t="s">
        <v>96</v>
      </c>
      <c r="P23" s="191" t="s">
        <v>114</v>
      </c>
      <c r="Q23" s="192"/>
      <c r="R23" s="192"/>
      <c r="S23" s="192"/>
      <c r="T23" s="193"/>
      <c r="U23" s="104"/>
      <c r="V23"/>
      <c r="W23"/>
    </row>
    <row r="24" spans="1:23" x14ac:dyDescent="0.2">
      <c r="B24" s="113"/>
      <c r="C24" s="184"/>
      <c r="D24" s="113"/>
      <c r="E24" s="184"/>
      <c r="F24" s="141">
        <f>IF(+C7*0.8&gt;12000,12000,+C7*0.8)</f>
        <v>12000</v>
      </c>
      <c r="G24" s="184"/>
      <c r="H24" s="113"/>
      <c r="I24" s="107"/>
      <c r="J24" s="106"/>
      <c r="K24" s="107"/>
      <c r="L24" s="106"/>
      <c r="M24" s="185" t="s">
        <v>115</v>
      </c>
      <c r="N24" s="185"/>
      <c r="O24" s="186"/>
      <c r="P24" s="111"/>
      <c r="Q24" s="112"/>
      <c r="R24" s="112"/>
      <c r="S24" s="112"/>
      <c r="T24" s="113"/>
      <c r="U24" s="187"/>
    </row>
    <row r="25" spans="1:23" s="86" customFormat="1" ht="26.25" thickBot="1" x14ac:dyDescent="0.25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2.0150999999999999</v>
      </c>
      <c r="D26" s="127">
        <f>O26*'[1]Internal Kennedy Total'!T18</f>
        <v>2851.6692730666396</v>
      </c>
      <c r="E26" s="128">
        <f>+'[1]Index Pricing'!$B$4+'[1]S Kitty Detail'!$K$17</f>
        <v>2.1204000000000001</v>
      </c>
      <c r="F26" s="129">
        <f>O26*'[1]Internal Kennedy Total'!U18</f>
        <v>8136.0036321444786</v>
      </c>
      <c r="G26" s="128">
        <f t="shared" ref="G26:G55" si="1">$C$6+$K$18</f>
        <v>1.8851</v>
      </c>
      <c r="H26" s="130">
        <f>O26*'[1]Internal Kennedy Total'!V18</f>
        <v>3272.0294607274377</v>
      </c>
      <c r="I26" s="128">
        <f>B26+$K$20</f>
        <v>1.8477999999999999</v>
      </c>
      <c r="J26" s="131">
        <f>O26*'[1]Internal Kennedy Total'!W18</f>
        <v>1494.990667406548</v>
      </c>
      <c r="K26" s="128">
        <f>B26+$K$19+'[1]Kennedy Gas Daily Pricing'!B7</f>
        <v>1.9650999999999998</v>
      </c>
      <c r="L26" s="131">
        <f>O26*'[1]Internal Kennedy Total'!X18</f>
        <v>11125.306966654896</v>
      </c>
      <c r="M26" s="132">
        <f>'[2]Enron Detail'!$G14</f>
        <v>-2211</v>
      </c>
      <c r="N26" s="133">
        <f>O26-M26</f>
        <v>29091</v>
      </c>
      <c r="O26" s="134">
        <f>'[1]Internal Kennedy Total'!N18</f>
        <v>26880</v>
      </c>
      <c r="P26" s="135">
        <f t="shared" ref="P26:P55" si="2">+C26*D26</f>
        <v>5746.398752156585</v>
      </c>
      <c r="Q26" s="135">
        <f t="shared" ref="Q26:Q55" si="3">+E26*F26</f>
        <v>17251.582101599153</v>
      </c>
      <c r="R26" s="135">
        <f t="shared" ref="R26:R55" si="4">+G26*H26</f>
        <v>6168.1027364172933</v>
      </c>
      <c r="S26" s="135">
        <f t="shared" ref="S26:S55" si="5">I26*J26</f>
        <v>2762.4437552338195</v>
      </c>
      <c r="T26" s="136">
        <f>K26*L26</f>
        <v>21862.340720173535</v>
      </c>
      <c r="U26" s="137">
        <f t="shared" ref="U26:U57" si="6">SUM(P26:T26)</f>
        <v>53790.868065580391</v>
      </c>
      <c r="W26" s="188"/>
    </row>
    <row r="27" spans="1:23" x14ac:dyDescent="0.2">
      <c r="A27" s="124">
        <f>+A26+1</f>
        <v>37197</v>
      </c>
      <c r="B27" s="125">
        <f>+'[1]Index Pricing'!B8</f>
        <v>2.36</v>
      </c>
      <c r="C27" s="138">
        <f t="shared" si="0"/>
        <v>1.7050999999999998</v>
      </c>
      <c r="D27" s="139">
        <f>O27*'[1]Internal Kennedy Total'!T19</f>
        <v>2946.0146692233943</v>
      </c>
      <c r="E27" s="140">
        <f>+'[1]Index Pricing'!$B$4+'[1]S Kitty Detail'!$K$17</f>
        <v>2.1204000000000001</v>
      </c>
      <c r="F27" s="141">
        <f>O27*'[1]Internal Kennedy Total'!U19</f>
        <v>8405.1773729626075</v>
      </c>
      <c r="G27" s="140">
        <f t="shared" si="1"/>
        <v>1.8851</v>
      </c>
      <c r="H27" s="142">
        <f>O27*'[1]Internal Kennedy Total'!V19</f>
        <v>3380.2821668264619</v>
      </c>
      <c r="I27" s="140">
        <f t="shared" ref="I27:I55" si="7">B27+$K$20</f>
        <v>1.5377999999999998</v>
      </c>
      <c r="J27" s="143">
        <f>O27*'[1]Internal Kennedy Total'!W19</f>
        <v>1544.4513422818793</v>
      </c>
      <c r="K27" s="140">
        <f>B27+$K$19+'[1]Kennedy Gas Daily Pricing'!B8</f>
        <v>1.6550999999999998</v>
      </c>
      <c r="L27" s="143">
        <f>O27*'[1]Internal Kennedy Total'!X19</f>
        <v>12946.074448705656</v>
      </c>
      <c r="M27" s="144">
        <f>'[2]Enron Detail'!$G15</f>
        <v>-2525</v>
      </c>
      <c r="N27" s="145">
        <f t="shared" ref="N27:N55" si="8">O27-M27</f>
        <v>31747</v>
      </c>
      <c r="O27" s="146">
        <f>'[1]Internal Kennedy Total'!N19</f>
        <v>29222</v>
      </c>
      <c r="P27" s="135">
        <f t="shared" si="2"/>
        <v>5023.2496124928093</v>
      </c>
      <c r="Q27" s="135">
        <f t="shared" si="3"/>
        <v>17822.338101629914</v>
      </c>
      <c r="R27" s="135">
        <f t="shared" si="4"/>
        <v>6372.1699126845633</v>
      </c>
      <c r="S27" s="135">
        <f t="shared" si="5"/>
        <v>2375.0572741610736</v>
      </c>
      <c r="T27" s="136">
        <f t="shared" ref="T27:T55" si="9">K27*L27</f>
        <v>21427.047820052729</v>
      </c>
      <c r="U27" s="147">
        <f t="shared" si="6"/>
        <v>53019.862721021091</v>
      </c>
    </row>
    <row r="28" spans="1:23" x14ac:dyDescent="0.2">
      <c r="A28" s="124">
        <f t="shared" ref="A28:A55" si="10">+A27+1</f>
        <v>37198</v>
      </c>
      <c r="B28" s="125">
        <f>+'[1]Index Pricing'!B9</f>
        <v>2.0150000000000001</v>
      </c>
      <c r="C28" s="138">
        <f t="shared" si="0"/>
        <v>1.3601000000000001</v>
      </c>
      <c r="D28" s="139">
        <f>O28*'[1]Internal Kennedy Total'!T20</f>
        <v>2988.7311252732939</v>
      </c>
      <c r="E28" s="140">
        <f>+'[1]Index Pricing'!$B$4+'[1]S Kitty Detail'!$K$17</f>
        <v>2.1204000000000001</v>
      </c>
      <c r="F28" s="141">
        <f>O28*'[1]Internal Kennedy Total'!U20</f>
        <v>8527.0502860864308</v>
      </c>
      <c r="G28" s="140">
        <f t="shared" si="1"/>
        <v>1.8851</v>
      </c>
      <c r="H28" s="142">
        <f>O28*'[1]Internal Kennedy Total'!V20</f>
        <v>3429.2953900544262</v>
      </c>
      <c r="I28" s="140">
        <f t="shared" si="7"/>
        <v>1.1928000000000001</v>
      </c>
      <c r="J28" s="143">
        <f>O28*'[1]Internal Kennedy Total'!W20</f>
        <v>1566.8454900683817</v>
      </c>
      <c r="K28" s="140">
        <f>B28+$K$19+'[1]Kennedy Gas Daily Pricing'!B9</f>
        <v>1.3101</v>
      </c>
      <c r="L28" s="143">
        <f>O28*'[1]Internal Kennedy Total'!X20</f>
        <v>14039.077708517467</v>
      </c>
      <c r="M28" s="144">
        <f>'[2]Enron Detail'!$G16</f>
        <v>-2192</v>
      </c>
      <c r="N28" s="145">
        <f t="shared" si="8"/>
        <v>32743</v>
      </c>
      <c r="O28" s="146">
        <f>'[1]Internal Kennedy Total'!N20</f>
        <v>30551</v>
      </c>
      <c r="P28" s="135">
        <f t="shared" si="2"/>
        <v>4064.9732034842073</v>
      </c>
      <c r="Q28" s="135">
        <f t="shared" si="3"/>
        <v>18080.757426617667</v>
      </c>
      <c r="R28" s="135">
        <f t="shared" si="4"/>
        <v>6464.5647397915991</v>
      </c>
      <c r="S28" s="135">
        <f t="shared" si="5"/>
        <v>1868.9333005535657</v>
      </c>
      <c r="T28" s="136">
        <f t="shared" si="9"/>
        <v>18392.595705928732</v>
      </c>
      <c r="U28" s="147">
        <f t="shared" si="6"/>
        <v>48871.824376375778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8">
        <f t="shared" si="0"/>
        <v>1.3601000000000001</v>
      </c>
      <c r="D29" s="139">
        <f>O29*'[1]Internal Kennedy Total'!T21</f>
        <v>2969.7723207948898</v>
      </c>
      <c r="E29" s="140">
        <f>+'[1]Index Pricing'!$B$4+'[1]S Kitty Detail'!$K$17</f>
        <v>2.1204000000000001</v>
      </c>
      <c r="F29" s="141">
        <f>O29*'[1]Internal Kennedy Total'!U21</f>
        <v>8472.9595457771466</v>
      </c>
      <c r="G29" s="140">
        <f t="shared" si="1"/>
        <v>1.8851</v>
      </c>
      <c r="H29" s="142">
        <f>O29*'[1]Internal Kennedy Total'!V21</f>
        <v>3407.5418973267092</v>
      </c>
      <c r="I29" s="140">
        <f t="shared" si="7"/>
        <v>1.1928000000000001</v>
      </c>
      <c r="J29" s="143">
        <f>O29*'[1]Internal Kennedy Total'!W21</f>
        <v>1556.9063165365508</v>
      </c>
      <c r="K29" s="140">
        <f>B29+$K$19+'[1]Kennedy Gas Daily Pricing'!B10</f>
        <v>1.3101</v>
      </c>
      <c r="L29" s="143">
        <f>O29*'[1]Internal Kennedy Total'!X21</f>
        <v>13438.819919564703</v>
      </c>
      <c r="M29" s="144">
        <f>'[2]Enron Detail'!$G17</f>
        <v>-541</v>
      </c>
      <c r="N29" s="145">
        <f t="shared" si="8"/>
        <v>30387</v>
      </c>
      <c r="O29" s="146">
        <f>'[1]Internal Kennedy Total'!N21</f>
        <v>29846</v>
      </c>
      <c r="P29" s="135">
        <f t="shared" si="2"/>
        <v>4039.1873335131299</v>
      </c>
      <c r="Q29" s="135">
        <f t="shared" si="3"/>
        <v>17966.063420865863</v>
      </c>
      <c r="R29" s="135">
        <f t="shared" si="4"/>
        <v>6423.5572306505792</v>
      </c>
      <c r="S29" s="135">
        <f t="shared" si="5"/>
        <v>1857.077854364798</v>
      </c>
      <c r="T29" s="136">
        <f t="shared" si="9"/>
        <v>17606.197976621719</v>
      </c>
      <c r="U29" s="147">
        <f t="shared" si="6"/>
        <v>47892.083816016093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8">
        <f t="shared" si="0"/>
        <v>1.3601000000000001</v>
      </c>
      <c r="D30" s="139">
        <f>O30*'[1]Internal Kennedy Total'!T22</f>
        <v>3000.9045951246849</v>
      </c>
      <c r="E30" s="140">
        <f>+'[1]Index Pricing'!$B$4+'[1]S Kitty Detail'!$K$17</f>
        <v>2.1204000000000001</v>
      </c>
      <c r="F30" s="141">
        <f>O30*'[1]Internal Kennedy Total'!U22</f>
        <v>8561.7820117680021</v>
      </c>
      <c r="G30" s="140">
        <f t="shared" si="1"/>
        <v>1.8851</v>
      </c>
      <c r="H30" s="142">
        <f>O30*'[1]Internal Kennedy Total'!V22</f>
        <v>3443.2633323993646</v>
      </c>
      <c r="I30" s="140">
        <f t="shared" si="7"/>
        <v>1.1928000000000001</v>
      </c>
      <c r="J30" s="143">
        <f>O30*'[1]Internal Kennedy Total'!W22</f>
        <v>1573.2274446623705</v>
      </c>
      <c r="K30" s="140">
        <f>B30+$K$19+'[1]Kennedy Gas Daily Pricing'!B11</f>
        <v>1.3101</v>
      </c>
      <c r="L30" s="143">
        <f>O30*'[1]Internal Kennedy Total'!X22</f>
        <v>13977.822616045578</v>
      </c>
      <c r="M30" s="144">
        <f>'[2]Enron Detail'!$G18</f>
        <v>-2213</v>
      </c>
      <c r="N30" s="145">
        <f t="shared" si="8"/>
        <v>32770</v>
      </c>
      <c r="O30" s="146">
        <f>'[1]Internal Kennedy Total'!N22</f>
        <v>30557</v>
      </c>
      <c r="P30" s="135">
        <f t="shared" si="2"/>
        <v>4081.5303398290844</v>
      </c>
      <c r="Q30" s="135">
        <f t="shared" si="3"/>
        <v>18154.402577752873</v>
      </c>
      <c r="R30" s="135">
        <f t="shared" si="4"/>
        <v>6490.8957079060419</v>
      </c>
      <c r="S30" s="135">
        <f t="shared" si="5"/>
        <v>1876.5456959932758</v>
      </c>
      <c r="T30" s="136">
        <f t="shared" si="9"/>
        <v>18312.345409281312</v>
      </c>
      <c r="U30" s="147">
        <f t="shared" si="6"/>
        <v>48915.71973076259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8">
        <f t="shared" si="0"/>
        <v>1.5051000000000001</v>
      </c>
      <c r="D31" s="139">
        <f>O31*'[1]Internal Kennedy Total'!T23</f>
        <v>2950.184349063315</v>
      </c>
      <c r="E31" s="140">
        <f>+'[1]Index Pricing'!$B$4+'[1]S Kitty Detail'!$K$17</f>
        <v>2.1204000000000001</v>
      </c>
      <c r="F31" s="141">
        <f>O31*'[1]Internal Kennedy Total'!U23</f>
        <v>8417.0737491107411</v>
      </c>
      <c r="G31" s="140">
        <f t="shared" si="1"/>
        <v>1.8851</v>
      </c>
      <c r="H31" s="142">
        <f>O31*'[1]Internal Kennedy Total'!V23</f>
        <v>3385.0664927673702</v>
      </c>
      <c r="I31" s="140">
        <f t="shared" si="7"/>
        <v>1.3378000000000001</v>
      </c>
      <c r="J31" s="143">
        <f>O31*'[1]Internal Kennedy Total'!W23</f>
        <v>1546.637301399099</v>
      </c>
      <c r="K31" s="140">
        <f>B31+$K$19+'[1]Kennedy Gas Daily Pricing'!B12</f>
        <v>1.4551000000000001</v>
      </c>
      <c r="L31" s="143">
        <f>O31*'[1]Internal Kennedy Total'!X23</f>
        <v>13280.038107659473</v>
      </c>
      <c r="M31" s="144">
        <f>'[2]Enron Detail'!$G19</f>
        <v>-2109</v>
      </c>
      <c r="N31" s="145">
        <f t="shared" si="8"/>
        <v>31688</v>
      </c>
      <c r="O31" s="146">
        <f>'[1]Internal Kennedy Total'!N23</f>
        <v>29579</v>
      </c>
      <c r="P31" s="135">
        <f t="shared" si="2"/>
        <v>4440.3224637751955</v>
      </c>
      <c r="Q31" s="135">
        <f t="shared" si="3"/>
        <v>17847.563177614415</v>
      </c>
      <c r="R31" s="135">
        <f t="shared" si="4"/>
        <v>6381.1888455157696</v>
      </c>
      <c r="S31" s="135">
        <f t="shared" si="5"/>
        <v>2069.0913818117147</v>
      </c>
      <c r="T31" s="136">
        <f t="shared" si="9"/>
        <v>19323.783450455299</v>
      </c>
      <c r="U31" s="147">
        <f t="shared" si="6"/>
        <v>50061.949319172396</v>
      </c>
    </row>
    <row r="32" spans="1:23" x14ac:dyDescent="0.2">
      <c r="A32" s="124">
        <f t="shared" si="10"/>
        <v>37202</v>
      </c>
      <c r="B32" s="148">
        <f>+'[1]Index Pricing'!B13</f>
        <v>2.1349999999999998</v>
      </c>
      <c r="C32" s="138">
        <f t="shared" si="0"/>
        <v>1.4800999999999997</v>
      </c>
      <c r="D32" s="139">
        <f>O32*'[1]Internal Kennedy Total'!T24</f>
        <v>2994.1415364553013</v>
      </c>
      <c r="E32" s="140">
        <f>+'[1]Index Pricing'!$B$4+'[1]S Kitty Detail'!$K$17</f>
        <v>2.1204000000000001</v>
      </c>
      <c r="F32" s="141">
        <f>O32*'[1]Internal Kennedy Total'!U24</f>
        <v>8542.486551940945</v>
      </c>
      <c r="G32" s="140">
        <f t="shared" si="1"/>
        <v>1.8851</v>
      </c>
      <c r="H32" s="142">
        <f>O32*'[1]Internal Kennedy Total'!V24</f>
        <v>3435.5033416389169</v>
      </c>
      <c r="I32" s="140">
        <f t="shared" si="7"/>
        <v>1.3127999999999997</v>
      </c>
      <c r="J32" s="143">
        <f>O32*'[1]Internal Kennedy Total'!W24</f>
        <v>1569.6819039191487</v>
      </c>
      <c r="K32" s="140">
        <f>B32+$K$19+'[1]Kennedy Gas Daily Pricing'!B13</f>
        <v>1.4300999999999997</v>
      </c>
      <c r="L32" s="143">
        <f>O32*'[1]Internal Kennedy Total'!X24</f>
        <v>14028.186666045687</v>
      </c>
      <c r="M32" s="144">
        <f>'[2]Enron Detail'!$G20</f>
        <v>-2146</v>
      </c>
      <c r="N32" s="145">
        <f t="shared" si="8"/>
        <v>32716</v>
      </c>
      <c r="O32" s="146">
        <f>'[1]Internal Kennedy Total'!N24</f>
        <v>30570</v>
      </c>
      <c r="P32" s="135">
        <f t="shared" si="2"/>
        <v>4431.6288881074906</v>
      </c>
      <c r="Q32" s="135">
        <f t="shared" si="3"/>
        <v>18113.488484735579</v>
      </c>
      <c r="R32" s="135">
        <f t="shared" si="4"/>
        <v>6476.2673493235225</v>
      </c>
      <c r="S32" s="135">
        <f t="shared" si="5"/>
        <v>2060.6784034650582</v>
      </c>
      <c r="T32" s="136">
        <f t="shared" si="9"/>
        <v>20061.709751111932</v>
      </c>
      <c r="U32" s="147">
        <f t="shared" si="6"/>
        <v>51143.772876743584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8">
        <f t="shared" si="0"/>
        <v>1.4750999999999999</v>
      </c>
      <c r="D33" s="139">
        <f>O33*'[1]Internal Kennedy Total'!T25</f>
        <v>3035.9879641724201</v>
      </c>
      <c r="E33" s="140">
        <f>+'[1]Index Pricing'!$B$4+'[1]S Kitty Detail'!$K$17</f>
        <v>2.1204000000000001</v>
      </c>
      <c r="F33" s="141">
        <f>O33*'[1]Internal Kennedy Total'!U25</f>
        <v>8661.8772158984884</v>
      </c>
      <c r="G33" s="140">
        <f t="shared" si="1"/>
        <v>1.8851</v>
      </c>
      <c r="H33" s="142">
        <f>O33*'[1]Internal Kennedy Total'!V25</f>
        <v>3483.5182869938421</v>
      </c>
      <c r="I33" s="140">
        <f t="shared" si="7"/>
        <v>1.3077999999999999</v>
      </c>
      <c r="J33" s="143">
        <f>O33*'[1]Internal Kennedy Total'!W25</f>
        <v>1591.6199384213473</v>
      </c>
      <c r="K33" s="140">
        <f>B33+$K$19+'[1]Kennedy Gas Daily Pricing'!B14</f>
        <v>1.4250999999999998</v>
      </c>
      <c r="L33" s="143">
        <f>O33*'[1]Internal Kennedy Total'!X25</f>
        <v>14172.996594513901</v>
      </c>
      <c r="M33" s="144">
        <f>'[2]Enron Detail'!$G21</f>
        <v>-1970</v>
      </c>
      <c r="N33" s="145">
        <f t="shared" si="8"/>
        <v>32916</v>
      </c>
      <c r="O33" s="146">
        <f>'[1]Internal Kennedy Total'!N25</f>
        <v>30946</v>
      </c>
      <c r="P33" s="135">
        <f t="shared" si="2"/>
        <v>4478.3858459507364</v>
      </c>
      <c r="Q33" s="135">
        <f t="shared" si="3"/>
        <v>18366.644448591156</v>
      </c>
      <c r="R33" s="135">
        <f t="shared" si="4"/>
        <v>6566.780322812092</v>
      </c>
      <c r="S33" s="135">
        <f t="shared" si="5"/>
        <v>2081.520555467438</v>
      </c>
      <c r="T33" s="136">
        <f t="shared" si="9"/>
        <v>20197.937446841759</v>
      </c>
      <c r="U33" s="147">
        <f t="shared" si="6"/>
        <v>51691.268619663184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8">
        <f t="shared" si="0"/>
        <v>1.2801</v>
      </c>
      <c r="D34" s="139">
        <f>O34*'[1]Internal Kennedy Total'!T26</f>
        <v>2947.5962175166142</v>
      </c>
      <c r="E34" s="140">
        <f>+'[1]Index Pricing'!$B$4+'[1]S Kitty Detail'!$K$17</f>
        <v>2.1204000000000001</v>
      </c>
      <c r="F34" s="141">
        <f>O34*'[1]Internal Kennedy Total'!U26</f>
        <v>8409.6896362813513</v>
      </c>
      <c r="G34" s="140">
        <f t="shared" si="1"/>
        <v>1.8851</v>
      </c>
      <c r="H34" s="142">
        <f>O34*'[1]Internal Kennedy Total'!V26</f>
        <v>3382.0968487244836</v>
      </c>
      <c r="I34" s="140">
        <f t="shared" si="7"/>
        <v>1.1128</v>
      </c>
      <c r="J34" s="143">
        <f>O34*'[1]Internal Kennedy Total'!W26</f>
        <v>1545.2804706666984</v>
      </c>
      <c r="K34" s="140">
        <f>B34+$K$19+'[1]Kennedy Gas Daily Pricing'!B15</f>
        <v>1.2301</v>
      </c>
      <c r="L34" s="143">
        <f>O34*'[1]Internal Kennedy Total'!X26</f>
        <v>13137.336826810852</v>
      </c>
      <c r="M34" s="144">
        <f>'[2]Enron Detail'!$G22</f>
        <v>-1865</v>
      </c>
      <c r="N34" s="145">
        <f t="shared" si="8"/>
        <v>31287</v>
      </c>
      <c r="O34" s="146">
        <f>'[1]Internal Kennedy Total'!N26</f>
        <v>29422</v>
      </c>
      <c r="P34" s="135">
        <f t="shared" si="2"/>
        <v>3773.217918043018</v>
      </c>
      <c r="Q34" s="135">
        <f t="shared" si="3"/>
        <v>17831.905904770978</v>
      </c>
      <c r="R34" s="135">
        <f t="shared" si="4"/>
        <v>6375.5907695305241</v>
      </c>
      <c r="S34" s="135">
        <f t="shared" si="5"/>
        <v>1719.588107757902</v>
      </c>
      <c r="T34" s="136">
        <f t="shared" si="9"/>
        <v>16160.238030660028</v>
      </c>
      <c r="U34" s="147">
        <f t="shared" si="6"/>
        <v>45860.540730762455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8">
        <f t="shared" si="0"/>
        <v>1.0450999999999999</v>
      </c>
      <c r="D35" s="139">
        <f>O35*'[1]Internal Kennedy Total'!T27</f>
        <v>2835.9645577572442</v>
      </c>
      <c r="E35" s="140">
        <f>+'[1]Index Pricing'!$B$4+'[1]S Kitty Detail'!$K$17</f>
        <v>2.1204000000000001</v>
      </c>
      <c r="F35" s="141">
        <f>O35*'[1]Internal Kennedy Total'!U27</f>
        <v>8091.1970264115389</v>
      </c>
      <c r="G35" s="140">
        <f t="shared" si="1"/>
        <v>1.8851</v>
      </c>
      <c r="H35" s="142">
        <f>O35*'[1]Internal Kennedy Total'!V27</f>
        <v>3254.0097374551738</v>
      </c>
      <c r="I35" s="140">
        <f t="shared" si="7"/>
        <v>0.87779999999999991</v>
      </c>
      <c r="J35" s="143">
        <f>O35*'[1]Internal Kennedy Total'!W27</f>
        <v>1486.7574536031202</v>
      </c>
      <c r="K35" s="140">
        <f>B35+$K$19+'[1]Kennedy Gas Daily Pricing'!B16</f>
        <v>0.99509999999999987</v>
      </c>
      <c r="L35" s="143">
        <f>O35*'[1]Internal Kennedy Total'!X27</f>
        <v>10091.071224772923</v>
      </c>
      <c r="M35" s="144">
        <f>'[2]Enron Detail'!$G23</f>
        <v>-1889</v>
      </c>
      <c r="N35" s="145">
        <f t="shared" si="8"/>
        <v>27648</v>
      </c>
      <c r="O35" s="146">
        <f>'[1]Internal Kennedy Total'!N27</f>
        <v>25759</v>
      </c>
      <c r="P35" s="135">
        <f t="shared" si="2"/>
        <v>2963.8665593120954</v>
      </c>
      <c r="Q35" s="135">
        <f t="shared" si="3"/>
        <v>17156.574174803027</v>
      </c>
      <c r="R35" s="135">
        <f t="shared" si="4"/>
        <v>6134.1337560767479</v>
      </c>
      <c r="S35" s="135">
        <f t="shared" si="5"/>
        <v>1305.0756927728187</v>
      </c>
      <c r="T35" s="136">
        <f t="shared" si="9"/>
        <v>10041.624975771534</v>
      </c>
      <c r="U35" s="147">
        <f t="shared" si="6"/>
        <v>37601.275158736229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8">
        <f t="shared" si="0"/>
        <v>1.0450999999999999</v>
      </c>
      <c r="D36" s="139">
        <f>O36*'[1]Internal Kennedy Total'!T28</f>
        <v>2825.5433373349338</v>
      </c>
      <c r="E36" s="140">
        <f>+'[1]Index Pricing'!$B$4+'[1]S Kitty Detail'!$K$17</f>
        <v>2.1204000000000001</v>
      </c>
      <c r="F36" s="141">
        <f>O36*'[1]Internal Kennedy Total'!U28</f>
        <v>8061.4645858343338</v>
      </c>
      <c r="G36" s="140">
        <f t="shared" si="1"/>
        <v>1.8851</v>
      </c>
      <c r="H36" s="142">
        <f>O36*'[1]Internal Kennedy Total'!V28</f>
        <v>3242.0523409363741</v>
      </c>
      <c r="I36" s="140">
        <f t="shared" si="7"/>
        <v>0.87779999999999991</v>
      </c>
      <c r="J36" s="143">
        <f>O36*'[1]Internal Kennedy Total'!W28</f>
        <v>1481.2941176470588</v>
      </c>
      <c r="K36" s="140">
        <f>B36+$K$19+'[1]Kennedy Gas Daily Pricing'!B17</f>
        <v>0.99509999999999987</v>
      </c>
      <c r="L36" s="143">
        <f>O36*'[1]Internal Kennedy Total'!X28</f>
        <v>9571.6456182472994</v>
      </c>
      <c r="M36" s="144">
        <f>'[2]Enron Detail'!$G24</f>
        <v>-1847</v>
      </c>
      <c r="N36" s="145">
        <f t="shared" si="8"/>
        <v>27029</v>
      </c>
      <c r="O36" s="146">
        <f>'[1]Internal Kennedy Total'!N28</f>
        <v>25182</v>
      </c>
      <c r="P36" s="135">
        <f t="shared" si="2"/>
        <v>2952.9753418487389</v>
      </c>
      <c r="Q36" s="135">
        <f t="shared" si="3"/>
        <v>17093.529507803123</v>
      </c>
      <c r="R36" s="135">
        <f t="shared" si="4"/>
        <v>6111.5928678991586</v>
      </c>
      <c r="S36" s="135">
        <f t="shared" si="5"/>
        <v>1300.2799764705881</v>
      </c>
      <c r="T36" s="136">
        <f t="shared" si="9"/>
        <v>9524.7445547178868</v>
      </c>
      <c r="U36" s="147">
        <f t="shared" si="6"/>
        <v>36983.122248739499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8">
        <f t="shared" si="0"/>
        <v>1.0450999999999999</v>
      </c>
      <c r="D37" s="139">
        <f>O37*'[1]Internal Kennedy Total'!T29</f>
        <v>2863.0066092105963</v>
      </c>
      <c r="E37" s="140">
        <f>+'[1]Index Pricing'!$B$4+'[1]S Kitty Detail'!$K$17</f>
        <v>2.1204000000000001</v>
      </c>
      <c r="F37" s="141">
        <f>O37*'[1]Internal Kennedy Total'!U29</f>
        <v>8168.3498122984192</v>
      </c>
      <c r="G37" s="140">
        <f t="shared" si="1"/>
        <v>1.8851</v>
      </c>
      <c r="H37" s="142">
        <f>O37*'[1]Internal Kennedy Total'!V29</f>
        <v>3285.0380161793473</v>
      </c>
      <c r="I37" s="140">
        <f t="shared" si="7"/>
        <v>0.87779999999999991</v>
      </c>
      <c r="J37" s="143">
        <f>O37*'[1]Internal Kennedy Total'!W29</f>
        <v>1500.9342780098345</v>
      </c>
      <c r="K37" s="140">
        <f>B37+$K$19+'[1]Kennedy Gas Daily Pricing'!B18</f>
        <v>0.99509999999999987</v>
      </c>
      <c r="L37" s="143">
        <f>O37*'[1]Internal Kennedy Total'!X29</f>
        <v>9930.6712843018031</v>
      </c>
      <c r="M37" s="144">
        <f>'[2]Enron Detail'!$G25</f>
        <v>-1963</v>
      </c>
      <c r="N37" s="145">
        <f t="shared" si="8"/>
        <v>27711</v>
      </c>
      <c r="O37" s="146">
        <f>'[1]Internal Kennedy Total'!N29</f>
        <v>25748</v>
      </c>
      <c r="P37" s="135">
        <f t="shared" si="2"/>
        <v>2992.128207285994</v>
      </c>
      <c r="Q37" s="135">
        <f t="shared" si="3"/>
        <v>17320.16894199757</v>
      </c>
      <c r="R37" s="135">
        <f t="shared" si="4"/>
        <v>6192.6251642996876</v>
      </c>
      <c r="S37" s="135">
        <f t="shared" si="5"/>
        <v>1317.5201092370326</v>
      </c>
      <c r="T37" s="136">
        <f t="shared" si="9"/>
        <v>9882.0109950087226</v>
      </c>
      <c r="U37" s="147">
        <f t="shared" si="6"/>
        <v>37704.453417829005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8">
        <f t="shared" si="0"/>
        <v>0.86509999999999998</v>
      </c>
      <c r="D38" s="139">
        <f>O38*'[1]Internal Kennedy Total'!T30</f>
        <v>2764.4644931609519</v>
      </c>
      <c r="E38" s="140">
        <f>+'[1]Index Pricing'!$B$4+'[1]S Kitty Detail'!$K$17</f>
        <v>2.1204000000000001</v>
      </c>
      <c r="F38" s="141">
        <f>O38*'[1]Internal Kennedy Total'!U30</f>
        <v>7887.2025482480785</v>
      </c>
      <c r="G38" s="140">
        <f t="shared" si="1"/>
        <v>1.8851</v>
      </c>
      <c r="H38" s="142">
        <f>O38*'[1]Internal Kennedy Total'!V30</f>
        <v>3171.9699581537693</v>
      </c>
      <c r="I38" s="140">
        <f t="shared" si="7"/>
        <v>0.69779999999999998</v>
      </c>
      <c r="J38" s="143">
        <f>O38*'[1]Internal Kennedy Total'!W30</f>
        <v>1449.2734682405846</v>
      </c>
      <c r="K38" s="140">
        <f>B38+$K$19+'[1]Kennedy Gas Daily Pricing'!B19</f>
        <v>0.81509999999999994</v>
      </c>
      <c r="L38" s="143">
        <f>O38*'[1]Internal Kennedy Total'!X30</f>
        <v>5774.0895321966145</v>
      </c>
      <c r="M38" s="144">
        <f>'[2]Enron Detail'!$G26</f>
        <v>-1690</v>
      </c>
      <c r="N38" s="145">
        <f t="shared" si="8"/>
        <v>22737</v>
      </c>
      <c r="O38" s="146">
        <f>'[1]Internal Kennedy Total'!N30</f>
        <v>21047</v>
      </c>
      <c r="P38" s="135">
        <f t="shared" si="2"/>
        <v>2391.5382330335392</v>
      </c>
      <c r="Q38" s="135">
        <f t="shared" si="3"/>
        <v>16724.024283305225</v>
      </c>
      <c r="R38" s="135">
        <f t="shared" si="4"/>
        <v>5979.4805681156704</v>
      </c>
      <c r="S38" s="135">
        <f t="shared" si="5"/>
        <v>1011.30302613828</v>
      </c>
      <c r="T38" s="136">
        <f t="shared" si="9"/>
        <v>4706.46037769346</v>
      </c>
      <c r="U38" s="147">
        <f t="shared" si="6"/>
        <v>30812.806488286173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8">
        <f t="shared" si="0"/>
        <v>0.94009999999999994</v>
      </c>
      <c r="D39" s="139">
        <f>O39*'[1]Internal Kennedy Total'!T31</f>
        <v>2809.4181664315938</v>
      </c>
      <c r="E39" s="140">
        <f>+'[1]Index Pricing'!$B$4+'[1]S Kitty Detail'!$K$17</f>
        <v>2.1204000000000001</v>
      </c>
      <c r="F39" s="141">
        <f>O39*'[1]Internal Kennedy Total'!U31</f>
        <v>8015.458392101551</v>
      </c>
      <c r="G39" s="140">
        <f t="shared" si="1"/>
        <v>1.8851</v>
      </c>
      <c r="H39" s="142">
        <f>O39*'[1]Internal Kennedy Total'!V31</f>
        <v>3223.5501833568405</v>
      </c>
      <c r="I39" s="140">
        <f t="shared" si="7"/>
        <v>0.77279999999999993</v>
      </c>
      <c r="J39" s="143">
        <f>O39*'[1]Internal Kennedy Total'!W31</f>
        <v>1472.8404795486601</v>
      </c>
      <c r="K39" s="140">
        <f>B39+$K$19+'[1]Kennedy Gas Daily Pricing'!B20</f>
        <v>0.89009999999999989</v>
      </c>
      <c r="L39" s="143">
        <f>O39*'[1]Internal Kennedy Total'!X31</f>
        <v>8157.7327785613534</v>
      </c>
      <c r="M39" s="144">
        <f>'[2]Enron Detail'!$G27</f>
        <v>-2623</v>
      </c>
      <c r="N39" s="145">
        <f t="shared" si="8"/>
        <v>26302</v>
      </c>
      <c r="O39" s="146">
        <f>'[1]Internal Kennedy Total'!N31</f>
        <v>23679</v>
      </c>
      <c r="P39" s="135">
        <f t="shared" si="2"/>
        <v>2641.1340182623412</v>
      </c>
      <c r="Q39" s="135">
        <f t="shared" si="3"/>
        <v>16995.977974612128</v>
      </c>
      <c r="R39" s="135">
        <f t="shared" si="4"/>
        <v>6076.7144506459799</v>
      </c>
      <c r="S39" s="135">
        <f t="shared" si="5"/>
        <v>1138.2111225952044</v>
      </c>
      <c r="T39" s="136">
        <f t="shared" si="9"/>
        <v>7261.1979461974597</v>
      </c>
      <c r="U39" s="147">
        <f t="shared" si="6"/>
        <v>34113.235512313113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8">
        <f t="shared" si="0"/>
        <v>1.1851</v>
      </c>
      <c r="D40" s="139">
        <f>O40*'[1]Internal Kennedy Total'!T32</f>
        <v>2879.3272061770285</v>
      </c>
      <c r="E40" s="140">
        <f>+'[1]Index Pricing'!$B$4+'[1]S Kitty Detail'!$K$17</f>
        <v>2.1204000000000001</v>
      </c>
      <c r="F40" s="141">
        <f>O40*'[1]Internal Kennedy Total'!U32</f>
        <v>8214.9135696919493</v>
      </c>
      <c r="G40" s="140">
        <f t="shared" si="1"/>
        <v>1.8851</v>
      </c>
      <c r="H40" s="142">
        <f>O40*'[1]Internal Kennedy Total'!V32</f>
        <v>3303.7644072777789</v>
      </c>
      <c r="I40" s="140">
        <f t="shared" si="7"/>
        <v>1.0178</v>
      </c>
      <c r="J40" s="143">
        <f>O40*'[1]Internal Kennedy Total'!W32</f>
        <v>1509.4903684308958</v>
      </c>
      <c r="K40" s="140">
        <f>B40+$K$19+'[1]Kennedy Gas Daily Pricing'!B21</f>
        <v>1.1351</v>
      </c>
      <c r="L40" s="143">
        <f>O40*'[1]Internal Kennedy Total'!X32</f>
        <v>9715.5044484223472</v>
      </c>
      <c r="M40" s="144">
        <f>'[2]Enron Detail'!$G28</f>
        <v>-2434</v>
      </c>
      <c r="N40" s="145">
        <f t="shared" si="8"/>
        <v>28057</v>
      </c>
      <c r="O40" s="146">
        <f>'[1]Internal Kennedy Total'!N32</f>
        <v>25623</v>
      </c>
      <c r="P40" s="135">
        <f t="shared" si="2"/>
        <v>3412.2906720403967</v>
      </c>
      <c r="Q40" s="135">
        <f t="shared" si="3"/>
        <v>17418.902733174811</v>
      </c>
      <c r="R40" s="135">
        <f t="shared" si="4"/>
        <v>6227.9262841593409</v>
      </c>
      <c r="S40" s="135">
        <f t="shared" si="5"/>
        <v>1536.3592969889658</v>
      </c>
      <c r="T40" s="136">
        <f t="shared" si="9"/>
        <v>11028.069099404207</v>
      </c>
      <c r="U40" s="147">
        <f t="shared" si="6"/>
        <v>39623.548085767718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8">
        <f t="shared" si="0"/>
        <v>0.78010000000000002</v>
      </c>
      <c r="D41" s="139">
        <f>O41*'[1]Internal Kennedy Total'!T33</f>
        <v>2867.909785202864</v>
      </c>
      <c r="E41" s="140">
        <f>+'[1]Index Pricing'!$B$4+'[1]S Kitty Detail'!$K$17</f>
        <v>2.1204000000000001</v>
      </c>
      <c r="F41" s="141">
        <f>O41*'[1]Internal Kennedy Total'!U33</f>
        <v>8182.3389021479716</v>
      </c>
      <c r="G41" s="140">
        <f t="shared" si="1"/>
        <v>1.8851</v>
      </c>
      <c r="H41" s="142">
        <f>O41*'[1]Internal Kennedy Total'!V33</f>
        <v>3290.6639618138424</v>
      </c>
      <c r="I41" s="140">
        <f t="shared" si="7"/>
        <v>0.61280000000000001</v>
      </c>
      <c r="J41" s="143">
        <f>O41*'[1]Internal Kennedy Total'!W33</f>
        <v>1503.5047732696896</v>
      </c>
      <c r="K41" s="140">
        <f>B41+$K$19+'[1]Kennedy Gas Daily Pricing'!B22</f>
        <v>0.73009999999999997</v>
      </c>
      <c r="L41" s="143">
        <f>O41*'[1]Internal Kennedy Total'!X33</f>
        <v>9868.5825775656322</v>
      </c>
      <c r="M41" s="144">
        <f>'[2]Enron Detail'!$G29</f>
        <v>-1902</v>
      </c>
      <c r="N41" s="145">
        <f t="shared" si="8"/>
        <v>27615</v>
      </c>
      <c r="O41" s="146">
        <f>'[1]Internal Kennedy Total'!N33</f>
        <v>25713</v>
      </c>
      <c r="P41" s="135">
        <f t="shared" si="2"/>
        <v>2237.2564234367542</v>
      </c>
      <c r="Q41" s="135">
        <f t="shared" si="3"/>
        <v>17349.831408114558</v>
      </c>
      <c r="R41" s="135">
        <f t="shared" si="4"/>
        <v>6203.2306344152739</v>
      </c>
      <c r="S41" s="135">
        <f t="shared" si="5"/>
        <v>921.34772505966578</v>
      </c>
      <c r="T41" s="136">
        <f t="shared" si="9"/>
        <v>7205.0521398806677</v>
      </c>
      <c r="U41" s="147">
        <f t="shared" si="6"/>
        <v>33916.718330906922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8">
        <f t="shared" si="0"/>
        <v>0.48009999999999997</v>
      </c>
      <c r="D42" s="139">
        <f>O42*'[1]Internal Kennedy Total'!T34</f>
        <v>2817.7450980392155</v>
      </c>
      <c r="E42" s="140">
        <f>+'[1]Index Pricing'!$B$4+'[1]S Kitty Detail'!$K$17</f>
        <v>2.1204000000000001</v>
      </c>
      <c r="F42" s="141">
        <f>O42*'[1]Internal Kennedy Total'!U34</f>
        <v>8039.2156862745096</v>
      </c>
      <c r="G42" s="140">
        <f t="shared" si="1"/>
        <v>1.8851</v>
      </c>
      <c r="H42" s="142">
        <f>O42*'[1]Internal Kennedy Total'!V34</f>
        <v>3233.1045751633983</v>
      </c>
      <c r="I42" s="140">
        <f t="shared" si="7"/>
        <v>0.31279999999999997</v>
      </c>
      <c r="J42" s="143">
        <f>O42*'[1]Internal Kennedy Total'!W34</f>
        <v>1477.2058823529412</v>
      </c>
      <c r="K42" s="140">
        <f>B42+$K$19+'[1]Kennedy Gas Daily Pricing'!B23</f>
        <v>0.43009999999999998</v>
      </c>
      <c r="L42" s="143">
        <f>O42*'[1]Internal Kennedy Total'!X34</f>
        <v>9032.7287581699347</v>
      </c>
      <c r="M42" s="144">
        <f>'[2]Enron Detail'!$G30</f>
        <v>-1799</v>
      </c>
      <c r="N42" s="145">
        <f t="shared" si="8"/>
        <v>26399</v>
      </c>
      <c r="O42" s="146">
        <f>'[1]Internal Kennedy Total'!N34</f>
        <v>24600</v>
      </c>
      <c r="P42" s="135">
        <f t="shared" si="2"/>
        <v>1352.7994215686272</v>
      </c>
      <c r="Q42" s="135">
        <f t="shared" si="3"/>
        <v>17046.352941176472</v>
      </c>
      <c r="R42" s="135">
        <f t="shared" si="4"/>
        <v>6094.7254346405225</v>
      </c>
      <c r="S42" s="135">
        <f t="shared" si="5"/>
        <v>462.06999999999994</v>
      </c>
      <c r="T42" s="136">
        <f t="shared" si="9"/>
        <v>3884.9766388888888</v>
      </c>
      <c r="U42" s="147">
        <f t="shared" si="6"/>
        <v>28840.924436274508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8">
        <f t="shared" si="0"/>
        <v>0.48009999999999997</v>
      </c>
      <c r="D43" s="139">
        <f>O43*'[1]Internal Kennedy Total'!T35</f>
        <v>2750.0200421940926</v>
      </c>
      <c r="E43" s="140">
        <f>+'[1]Index Pricing'!$B$4+'[1]S Kitty Detail'!$K$17</f>
        <v>2.1204000000000001</v>
      </c>
      <c r="F43" s="141">
        <f>O43*'[1]Internal Kennedy Total'!U35</f>
        <v>7845.9915611814349</v>
      </c>
      <c r="G43" s="140">
        <f t="shared" si="1"/>
        <v>1.8851</v>
      </c>
      <c r="H43" s="142">
        <f>O43*'[1]Internal Kennedy Total'!V35</f>
        <v>3155.3962728551337</v>
      </c>
      <c r="I43" s="140">
        <f t="shared" si="7"/>
        <v>0.31279999999999997</v>
      </c>
      <c r="J43" s="143">
        <f>O43*'[1]Internal Kennedy Total'!W35</f>
        <v>1441.7009493670887</v>
      </c>
      <c r="K43" s="140">
        <f>B43+$K$19+'[1]Kennedy Gas Daily Pricing'!B24</f>
        <v>0.43009999999999998</v>
      </c>
      <c r="L43" s="143">
        <f>O43*'[1]Internal Kennedy Total'!X35</f>
        <v>7120.8911744022498</v>
      </c>
      <c r="M43" s="144">
        <f>'[2]Enron Detail'!$G31</f>
        <v>-1464</v>
      </c>
      <c r="N43" s="145">
        <f t="shared" si="8"/>
        <v>23778</v>
      </c>
      <c r="O43" s="146">
        <f>'[1]Internal Kennedy Total'!N35</f>
        <v>22314</v>
      </c>
      <c r="P43" s="135">
        <f t="shared" si="2"/>
        <v>1320.2846222573837</v>
      </c>
      <c r="Q43" s="135">
        <f t="shared" si="3"/>
        <v>16636.640506329117</v>
      </c>
      <c r="R43" s="135">
        <f t="shared" si="4"/>
        <v>5948.2375139592123</v>
      </c>
      <c r="S43" s="135">
        <f t="shared" si="5"/>
        <v>450.96405696202532</v>
      </c>
      <c r="T43" s="136">
        <f t="shared" si="9"/>
        <v>3062.6952941104073</v>
      </c>
      <c r="U43" s="147">
        <f t="shared" si="6"/>
        <v>27418.821993618141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8">
        <f t="shared" si="0"/>
        <v>0.48009999999999997</v>
      </c>
      <c r="D44" s="139">
        <f>O44*'[1]Internal Kennedy Total'!T36</f>
        <v>2896.0233114005637</v>
      </c>
      <c r="E44" s="140">
        <f>+'[1]Index Pricing'!$B$4+'[1]S Kitty Detail'!$K$17</f>
        <v>2.1204000000000001</v>
      </c>
      <c r="F44" s="141">
        <f>O44*'[1]Internal Kennedy Total'!U36</f>
        <v>8262.5486773197263</v>
      </c>
      <c r="G44" s="140">
        <f t="shared" si="1"/>
        <v>1.8851</v>
      </c>
      <c r="H44" s="142">
        <f>O44*'[1]Internal Kennedy Total'!V36</f>
        <v>3322.9216597287495</v>
      </c>
      <c r="I44" s="140">
        <f t="shared" si="7"/>
        <v>0.31279999999999997</v>
      </c>
      <c r="J44" s="143">
        <f>O44*'[1]Internal Kennedy Total'!W36</f>
        <v>1518.2433194574996</v>
      </c>
      <c r="K44" s="140">
        <f>B44+$K$19+'[1]Kennedy Gas Daily Pricing'!B25</f>
        <v>0.43009999999999998</v>
      </c>
      <c r="L44" s="143">
        <f>O44*'[1]Internal Kennedy Total'!X36</f>
        <v>9638.2630320934604</v>
      </c>
      <c r="M44" s="144">
        <f>'[2]Enron Detail'!$G32</f>
        <v>-1961</v>
      </c>
      <c r="N44" s="145">
        <f t="shared" si="8"/>
        <v>27599</v>
      </c>
      <c r="O44" s="146">
        <f>'[1]Internal Kennedy Total'!N36</f>
        <v>25638</v>
      </c>
      <c r="P44" s="135">
        <f t="shared" si="2"/>
        <v>1390.3807918034106</v>
      </c>
      <c r="Q44" s="135">
        <f t="shared" si="3"/>
        <v>17519.908215388747</v>
      </c>
      <c r="R44" s="135">
        <f t="shared" si="4"/>
        <v>6264.0396207546655</v>
      </c>
      <c r="S44" s="135">
        <f t="shared" si="5"/>
        <v>474.90651032630586</v>
      </c>
      <c r="T44" s="136">
        <f t="shared" si="9"/>
        <v>4145.4169301033971</v>
      </c>
      <c r="U44" s="147">
        <f t="shared" si="6"/>
        <v>29794.652068376527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8">
        <f t="shared" si="0"/>
        <v>0.88009999999999988</v>
      </c>
      <c r="D45" s="139">
        <f>O45*'[1]Internal Kennedy Total'!T37</f>
        <v>2963.8151054683594</v>
      </c>
      <c r="E45" s="140">
        <f>+'[1]Index Pricing'!$B$4+'[1]S Kitty Detail'!$K$17</f>
        <v>2.1204000000000001</v>
      </c>
      <c r="F45" s="141">
        <f>O45*'[1]Internal Kennedy Total'!U37</f>
        <v>8455.9632110366892</v>
      </c>
      <c r="G45" s="140">
        <f t="shared" si="1"/>
        <v>1.8851</v>
      </c>
      <c r="H45" s="142">
        <f>O45*'[1]Internal Kennedy Total'!V37</f>
        <v>3400.7065380385884</v>
      </c>
      <c r="I45" s="140">
        <f t="shared" si="7"/>
        <v>0.71279999999999988</v>
      </c>
      <c r="J45" s="143">
        <f>O45*'[1]Internal Kennedy Total'!W37</f>
        <v>1553.7832400279915</v>
      </c>
      <c r="K45" s="140">
        <f>B45+$K$19+'[1]Kennedy Gas Daily Pricing'!B26</f>
        <v>0.83009999999999984</v>
      </c>
      <c r="L45" s="143">
        <f>O45*'[1]Internal Kennedy Total'!X37</f>
        <v>11820.731905428371</v>
      </c>
      <c r="M45" s="144">
        <f>'[2]Enron Detail'!$G33</f>
        <v>-2229</v>
      </c>
      <c r="N45" s="145">
        <f t="shared" si="8"/>
        <v>30424</v>
      </c>
      <c r="O45" s="146">
        <f>'[1]Internal Kennedy Total'!N37</f>
        <v>28195</v>
      </c>
      <c r="P45" s="135">
        <f t="shared" si="2"/>
        <v>2608.4536743227027</v>
      </c>
      <c r="Q45" s="135">
        <f t="shared" si="3"/>
        <v>17930.024392682197</v>
      </c>
      <c r="R45" s="135">
        <f t="shared" si="4"/>
        <v>6410.6718948565431</v>
      </c>
      <c r="S45" s="135">
        <f t="shared" si="5"/>
        <v>1107.5366934919521</v>
      </c>
      <c r="T45" s="136">
        <f t="shared" si="9"/>
        <v>9812.3895546960885</v>
      </c>
      <c r="U45" s="147">
        <f t="shared" si="6"/>
        <v>37869.076210049483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8">
        <f t="shared" si="0"/>
        <v>1.5501</v>
      </c>
      <c r="D46" s="139">
        <f>O46*'[1]Internal Kennedy Total'!T38</f>
        <v>2982.5368534225304</v>
      </c>
      <c r="E46" s="140">
        <f>+'[1]Index Pricing'!$B$4+'[1]S Kitty Detail'!$K$17</f>
        <v>2.1204000000000001</v>
      </c>
      <c r="F46" s="141">
        <f>O46*'[1]Internal Kennedy Total'!U38</f>
        <v>8509.3776131883878</v>
      </c>
      <c r="G46" s="140">
        <f t="shared" si="1"/>
        <v>1.8851</v>
      </c>
      <c r="H46" s="142">
        <f>O46*'[1]Internal Kennedy Total'!V38</f>
        <v>3422.1880301039305</v>
      </c>
      <c r="I46" s="140">
        <f t="shared" si="7"/>
        <v>1.3828</v>
      </c>
      <c r="J46" s="143">
        <f>O46*'[1]Internal Kennedy Total'!W38</f>
        <v>1563.5981364233664</v>
      </c>
      <c r="K46" s="140">
        <f>B46+$K$19+'[1]Kennedy Gas Daily Pricing'!B27</f>
        <v>1.5001</v>
      </c>
      <c r="L46" s="143">
        <f>O46*'[1]Internal Kennedy Total'!X38</f>
        <v>13202.299366861786</v>
      </c>
      <c r="M46" s="144">
        <f>'[2]Enron Detail'!$G34</f>
        <v>-2158</v>
      </c>
      <c r="N46" s="145">
        <f t="shared" si="8"/>
        <v>31838</v>
      </c>
      <c r="O46" s="146">
        <f>'[1]Internal Kennedy Total'!N38</f>
        <v>29680</v>
      </c>
      <c r="P46" s="135">
        <f t="shared" si="2"/>
        <v>4623.2303764902645</v>
      </c>
      <c r="Q46" s="135">
        <f t="shared" si="3"/>
        <v>18043.284291004657</v>
      </c>
      <c r="R46" s="135">
        <f t="shared" si="4"/>
        <v>6451.1666555489192</v>
      </c>
      <c r="S46" s="135">
        <f t="shared" si="5"/>
        <v>2162.1435030462312</v>
      </c>
      <c r="T46" s="136">
        <f t="shared" si="9"/>
        <v>19804.769280229364</v>
      </c>
      <c r="U46" s="147">
        <f t="shared" si="6"/>
        <v>51084.594106319433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8">
        <f t="shared" si="0"/>
        <v>0.7750999999999999</v>
      </c>
      <c r="D47" s="139">
        <f>O47*'[1]Internal Kennedy Total'!T39</f>
        <v>3005.8753950972814</v>
      </c>
      <c r="E47" s="140">
        <f>+'[1]Index Pricing'!$B$4+'[1]S Kitty Detail'!$K$17</f>
        <v>2.1204000000000001</v>
      </c>
      <c r="F47" s="141">
        <f>O47*'[1]Internal Kennedy Total'!U39</f>
        <v>8575.9640373674229</v>
      </c>
      <c r="G47" s="140">
        <f t="shared" si="1"/>
        <v>1.8851</v>
      </c>
      <c r="H47" s="142">
        <f>O47*'[1]Internal Kennedy Total'!V39</f>
        <v>3448.9668703612651</v>
      </c>
      <c r="I47" s="140">
        <f t="shared" si="7"/>
        <v>0.6077999999999999</v>
      </c>
      <c r="J47" s="143">
        <f>O47*'[1]Internal Kennedy Total'!W39</f>
        <v>1575.833391866264</v>
      </c>
      <c r="K47" s="140">
        <f>B47+$K$19+'[1]Kennedy Gas Daily Pricing'!B28</f>
        <v>0.72509999999999986</v>
      </c>
      <c r="L47" s="143">
        <f>O47*'[1]Internal Kennedy Total'!X39</f>
        <v>13917.360305307766</v>
      </c>
      <c r="M47" s="144">
        <f>'[2]Enron Detail'!$G35</f>
        <v>-1937</v>
      </c>
      <c r="N47" s="145">
        <f t="shared" si="8"/>
        <v>32461</v>
      </c>
      <c r="O47" s="146">
        <f>'[1]Internal Kennedy Total'!N39</f>
        <v>30524</v>
      </c>
      <c r="P47" s="135">
        <f t="shared" si="2"/>
        <v>2329.8540187399026</v>
      </c>
      <c r="Q47" s="135">
        <f t="shared" si="3"/>
        <v>18184.474144833883</v>
      </c>
      <c r="R47" s="135">
        <f t="shared" si="4"/>
        <v>6501.6474473180206</v>
      </c>
      <c r="S47" s="135">
        <f t="shared" si="5"/>
        <v>957.79153557631514</v>
      </c>
      <c r="T47" s="136">
        <f t="shared" si="9"/>
        <v>10091.477957378658</v>
      </c>
      <c r="U47" s="147">
        <f t="shared" si="6"/>
        <v>38065.245103846777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8">
        <f t="shared" si="0"/>
        <v>0.7750999999999999</v>
      </c>
      <c r="D48" s="139">
        <f>O48*'[1]Internal Kennedy Total'!T40</f>
        <v>3007.3689734798122</v>
      </c>
      <c r="E48" s="140">
        <f>+'[1]Index Pricing'!$B$4+'[1]S Kitty Detail'!$K$17</f>
        <v>2.1204000000000001</v>
      </c>
      <c r="F48" s="141">
        <f>O48*'[1]Internal Kennedy Total'!U40</f>
        <v>8580.2253166328464</v>
      </c>
      <c r="G48" s="140">
        <f t="shared" si="1"/>
        <v>1.8851</v>
      </c>
      <c r="H48" s="142">
        <f>O48*'[1]Internal Kennedy Total'!V40</f>
        <v>3450.6806148391761</v>
      </c>
      <c r="I48" s="140">
        <f t="shared" si="7"/>
        <v>0.6077999999999999</v>
      </c>
      <c r="J48" s="143">
        <f>O48*'[1]Internal Kennedy Total'!W40</f>
        <v>1576.6164019312853</v>
      </c>
      <c r="K48" s="140">
        <f>B48+$K$19+'[1]Kennedy Gas Daily Pricing'!B29</f>
        <v>0.72509999999999986</v>
      </c>
      <c r="L48" s="143">
        <f>O48*'[1]Internal Kennedy Total'!X40</f>
        <v>14040.108693116879</v>
      </c>
      <c r="M48" s="144">
        <f>'[2]Enron Detail'!$G36</f>
        <v>-1800</v>
      </c>
      <c r="N48" s="145">
        <f t="shared" si="8"/>
        <v>32455</v>
      </c>
      <c r="O48" s="146">
        <f>'[1]Internal Kennedy Total'!N40</f>
        <v>30655</v>
      </c>
      <c r="P48" s="135">
        <f t="shared" si="2"/>
        <v>2331.0116913442021</v>
      </c>
      <c r="Q48" s="135">
        <f t="shared" si="3"/>
        <v>18193.50976138829</v>
      </c>
      <c r="R48" s="135">
        <f t="shared" si="4"/>
        <v>6504.8780270333309</v>
      </c>
      <c r="S48" s="135">
        <f t="shared" si="5"/>
        <v>958.26744909383501</v>
      </c>
      <c r="T48" s="136">
        <f t="shared" si="9"/>
        <v>10180.482813379047</v>
      </c>
      <c r="U48" s="147">
        <f t="shared" si="6"/>
        <v>38168.149742238704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8">
        <f t="shared" si="0"/>
        <v>0.7750999999999999</v>
      </c>
      <c r="D49" s="139">
        <f>O49*'[1]Internal Kennedy Total'!T41</f>
        <v>2919.1586517293672</v>
      </c>
      <c r="E49" s="140">
        <f>+'[1]Index Pricing'!$B$4+'[1]S Kitty Detail'!$K$17</f>
        <v>2.1204000000000001</v>
      </c>
      <c r="F49" s="141">
        <f>O49*'[1]Internal Kennedy Total'!U41</f>
        <v>8328.5553544347149</v>
      </c>
      <c r="G49" s="140">
        <f t="shared" si="1"/>
        <v>1.8851</v>
      </c>
      <c r="H49" s="142">
        <f>O49*'[1]Internal Kennedy Total'!V41</f>
        <v>3349.4673450418277</v>
      </c>
      <c r="I49" s="140">
        <f t="shared" si="7"/>
        <v>0.6077999999999999</v>
      </c>
      <c r="J49" s="143">
        <f>O49*'[1]Internal Kennedy Total'!W41</f>
        <v>1530.3720463773789</v>
      </c>
      <c r="K49" s="140">
        <f>B49+$K$19+'[1]Kennedy Gas Daily Pricing'!B30</f>
        <v>0.72509999999999986</v>
      </c>
      <c r="L49" s="143">
        <f>O49*'[1]Internal Kennedy Total'!X41</f>
        <v>12246.446602416712</v>
      </c>
      <c r="M49" s="144">
        <f>'[2]Enron Detail'!$G37</f>
        <v>-2225</v>
      </c>
      <c r="N49" s="145">
        <f t="shared" si="8"/>
        <v>30599</v>
      </c>
      <c r="O49" s="146">
        <f>'[1]Internal Kennedy Total'!N41</f>
        <v>28374</v>
      </c>
      <c r="P49" s="135">
        <f t="shared" si="2"/>
        <v>2262.6398709554323</v>
      </c>
      <c r="Q49" s="135">
        <f t="shared" si="3"/>
        <v>17659.86877354337</v>
      </c>
      <c r="R49" s="135">
        <f t="shared" si="4"/>
        <v>6314.0808921383496</v>
      </c>
      <c r="S49" s="135">
        <f t="shared" si="5"/>
        <v>930.16012978817071</v>
      </c>
      <c r="T49" s="136">
        <f t="shared" si="9"/>
        <v>8879.8984314123554</v>
      </c>
      <c r="U49" s="147">
        <f t="shared" si="6"/>
        <v>36046.648097837679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8">
        <f t="shared" si="0"/>
        <v>0.7750999999999999</v>
      </c>
      <c r="D50" s="139">
        <f>O50*'[1]Internal Kennedy Total'!T42</f>
        <v>2656.2652261737162</v>
      </c>
      <c r="E50" s="140">
        <f>+'[1]Index Pricing'!$B$4+'[1]S Kitty Detail'!$K$17</f>
        <v>2.1204000000000001</v>
      </c>
      <c r="F50" s="141">
        <f>O50*'[1]Internal Kennedy Total'!U42</f>
        <v>7578.502785089061</v>
      </c>
      <c r="G50" s="140">
        <f t="shared" si="1"/>
        <v>1.8851</v>
      </c>
      <c r="H50" s="142">
        <f>O50*'[1]Internal Kennedy Total'!V42</f>
        <v>3047.8212034033177</v>
      </c>
      <c r="I50" s="140">
        <f t="shared" si="7"/>
        <v>0.6077999999999999</v>
      </c>
      <c r="J50" s="143">
        <f>O50*'[1]Internal Kennedy Total'!W42</f>
        <v>1392.549886760115</v>
      </c>
      <c r="K50" s="140">
        <f>B50+$K$19+'[1]Kennedy Gas Daily Pricing'!B31</f>
        <v>0.72509999999999986</v>
      </c>
      <c r="L50" s="143">
        <f>O50*'[1]Internal Kennedy Total'!X42</f>
        <v>5959.8608985737892</v>
      </c>
      <c r="M50" s="144">
        <f>'[2]Enron Detail'!$G38</f>
        <v>-1772</v>
      </c>
      <c r="N50" s="145">
        <f t="shared" si="8"/>
        <v>22407</v>
      </c>
      <c r="O50" s="146">
        <f>'[1]Internal Kennedy Total'!N42</f>
        <v>20635</v>
      </c>
      <c r="P50" s="135">
        <f t="shared" si="2"/>
        <v>2058.8711768072471</v>
      </c>
      <c r="Q50" s="135">
        <f t="shared" si="3"/>
        <v>16069.457305502845</v>
      </c>
      <c r="R50" s="135">
        <f t="shared" si="4"/>
        <v>5745.4477505355944</v>
      </c>
      <c r="S50" s="135">
        <f t="shared" si="5"/>
        <v>846.39182117279779</v>
      </c>
      <c r="T50" s="136">
        <f t="shared" si="9"/>
        <v>4321.4951375558539</v>
      </c>
      <c r="U50" s="147">
        <f t="shared" si="6"/>
        <v>29041.663191574335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8">
        <f t="shared" si="0"/>
        <v>0.7750999999999999</v>
      </c>
      <c r="D51" s="139">
        <f>O51*'[1]Internal Kennedy Total'!T43</f>
        <v>2921.7878440963727</v>
      </c>
      <c r="E51" s="140">
        <f>+'[1]Index Pricing'!$B$4+'[1]S Kitty Detail'!$K$17</f>
        <v>2.1204000000000001</v>
      </c>
      <c r="F51" s="141">
        <f>O51*'[1]Internal Kennedy Total'!U43</f>
        <v>8336.0566165374403</v>
      </c>
      <c r="G51" s="140">
        <f t="shared" si="1"/>
        <v>1.8851</v>
      </c>
      <c r="H51" s="142">
        <f>O51*'[1]Internal Kennedy Total'!V43</f>
        <v>3352.4841026174745</v>
      </c>
      <c r="I51" s="140">
        <f t="shared" si="7"/>
        <v>0.6077999999999999</v>
      </c>
      <c r="J51" s="143">
        <f>O51*'[1]Internal Kennedy Total'!W43</f>
        <v>1531.7504032887548</v>
      </c>
      <c r="K51" s="140">
        <f>B51+$K$19+'[1]Kennedy Gas Daily Pricing'!B32</f>
        <v>0.72509999999999986</v>
      </c>
      <c r="L51" s="143">
        <f>O51*'[1]Internal Kennedy Total'!X43</f>
        <v>10556.921033459957</v>
      </c>
      <c r="M51" s="144">
        <f>'[2]Enron Detail'!$G39</f>
        <v>-2004</v>
      </c>
      <c r="N51" s="145">
        <f t="shared" si="8"/>
        <v>28703</v>
      </c>
      <c r="O51" s="146">
        <f>'[1]Internal Kennedy Total'!N43</f>
        <v>26699</v>
      </c>
      <c r="P51" s="135">
        <f t="shared" si="2"/>
        <v>2264.677757959098</v>
      </c>
      <c r="Q51" s="135">
        <f t="shared" si="3"/>
        <v>17675.77444970599</v>
      </c>
      <c r="R51" s="135">
        <f t="shared" si="4"/>
        <v>6319.7677818442007</v>
      </c>
      <c r="S51" s="135">
        <f t="shared" si="5"/>
        <v>930.99789511890503</v>
      </c>
      <c r="T51" s="136">
        <f t="shared" si="9"/>
        <v>7654.8234413618138</v>
      </c>
      <c r="U51" s="147">
        <f t="shared" si="6"/>
        <v>34846.041325990009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8">
        <f t="shared" si="0"/>
        <v>1.2250999999999999</v>
      </c>
      <c r="D52" s="139">
        <f>O52*'[1]Internal Kennedy Total'!T44</f>
        <v>2905.3516430926302</v>
      </c>
      <c r="E52" s="140">
        <f>+'[1]Index Pricing'!$B$4+'[1]S Kitty Detail'!$K$17</f>
        <v>2.1204000000000001</v>
      </c>
      <c r="F52" s="141">
        <f>O52*'[1]Internal Kennedy Total'!U44</f>
        <v>8289.163033074552</v>
      </c>
      <c r="G52" s="140">
        <f t="shared" si="1"/>
        <v>1.8851</v>
      </c>
      <c r="H52" s="142">
        <f>O52*'[1]Internal Kennedy Total'!V44</f>
        <v>3333.6250664681488</v>
      </c>
      <c r="I52" s="140">
        <f t="shared" si="7"/>
        <v>1.0577999999999999</v>
      </c>
      <c r="J52" s="143">
        <f>O52*'[1]Internal Kennedy Total'!W44</f>
        <v>1523.1337073274487</v>
      </c>
      <c r="K52" s="140">
        <f>B52+$K$19+'[1]Kennedy Gas Daily Pricing'!B33</f>
        <v>1.1750999999999998</v>
      </c>
      <c r="L52" s="143">
        <f>O52*'[1]Internal Kennedy Total'!X44</f>
        <v>9929.7265500372214</v>
      </c>
      <c r="M52" s="144">
        <f>'[2]Enron Detail'!$G40</f>
        <v>-2215</v>
      </c>
      <c r="N52" s="145">
        <f t="shared" si="8"/>
        <v>28196</v>
      </c>
      <c r="O52" s="146">
        <f>'[1]Internal Kennedy Total'!N44</f>
        <v>25981</v>
      </c>
      <c r="P52" s="135">
        <f t="shared" si="2"/>
        <v>3559.3462979527808</v>
      </c>
      <c r="Q52" s="135">
        <f t="shared" si="3"/>
        <v>17576.34129533128</v>
      </c>
      <c r="R52" s="135">
        <f t="shared" si="4"/>
        <v>6284.2166127991077</v>
      </c>
      <c r="S52" s="135">
        <f t="shared" si="5"/>
        <v>1611.170835610975</v>
      </c>
      <c r="T52" s="136">
        <f t="shared" si="9"/>
        <v>11668.421668948737</v>
      </c>
      <c r="U52" s="147">
        <f t="shared" si="6"/>
        <v>40699.496710642881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8">
        <f t="shared" si="0"/>
        <v>1.5051000000000001</v>
      </c>
      <c r="D53" s="139">
        <f>O53*'[1]Internal Kennedy Total'!T45</f>
        <v>2771.8614644397744</v>
      </c>
      <c r="E53" s="140">
        <f>+'[1]Index Pricing'!$B$4+'[1]S Kitty Detail'!$K$17</f>
        <v>2.1204000000000001</v>
      </c>
      <c r="F53" s="141">
        <f>O53*'[1]Internal Kennedy Total'!U45</f>
        <v>7908.3066032518527</v>
      </c>
      <c r="G53" s="140">
        <f t="shared" si="1"/>
        <v>1.8851</v>
      </c>
      <c r="H53" s="142">
        <f>O53*'[1]Internal Kennedy Total'!V45</f>
        <v>3180.4573056077866</v>
      </c>
      <c r="I53" s="140">
        <f t="shared" si="7"/>
        <v>1.3378000000000001</v>
      </c>
      <c r="J53" s="143">
        <f>O53*'[1]Internal Kennedy Total'!W45</f>
        <v>1453.1513383475278</v>
      </c>
      <c r="K53" s="140">
        <f>B53+$K$19+'[1]Kennedy Gas Daily Pricing'!B34</f>
        <v>1.4551000000000001</v>
      </c>
      <c r="L53" s="143">
        <f>O53*'[1]Internal Kennedy Total'!X45</f>
        <v>8519.2232883530596</v>
      </c>
      <c r="M53" s="144">
        <f>'[2]Enron Detail'!$G41</f>
        <v>-1642</v>
      </c>
      <c r="N53" s="145">
        <f t="shared" si="8"/>
        <v>25475</v>
      </c>
      <c r="O53" s="146">
        <f>'[1]Internal Kennedy Total'!N45</f>
        <v>23833</v>
      </c>
      <c r="P53" s="135">
        <f t="shared" si="2"/>
        <v>4171.9286901283049</v>
      </c>
      <c r="Q53" s="135">
        <f t="shared" si="3"/>
        <v>16768.773321535227</v>
      </c>
      <c r="R53" s="135">
        <f t="shared" si="4"/>
        <v>5995.4800668012385</v>
      </c>
      <c r="S53" s="135">
        <f t="shared" si="5"/>
        <v>1944.0258604413229</v>
      </c>
      <c r="T53" s="136">
        <f t="shared" si="9"/>
        <v>12396.321806882537</v>
      </c>
      <c r="U53" s="147">
        <f t="shared" si="6"/>
        <v>41276.529745788634</v>
      </c>
    </row>
    <row r="54" spans="1:26" x14ac:dyDescent="0.2">
      <c r="A54" s="124">
        <f t="shared" si="10"/>
        <v>37224</v>
      </c>
      <c r="B54" s="125">
        <f>+'[1]Index Pricing'!B35</f>
        <v>2.38</v>
      </c>
      <c r="C54" s="138">
        <f t="shared" si="0"/>
        <v>1.7250999999999999</v>
      </c>
      <c r="D54" s="139">
        <f>O54*'[1]Internal Kennedy Total'!T46</f>
        <v>0</v>
      </c>
      <c r="E54" s="140">
        <f>+'[1]Index Pricing'!$B$4+'[1]S Kitty Detail'!$K$17</f>
        <v>2.1204000000000001</v>
      </c>
      <c r="F54" s="141">
        <f>O54*'[1]Internal Kennedy Total'!U46</f>
        <v>8267.9808204581786</v>
      </c>
      <c r="G54" s="140">
        <f t="shared" si="1"/>
        <v>1.8851</v>
      </c>
      <c r="H54" s="142">
        <f>O54*'[1]Internal Kennedy Total'!V46</f>
        <v>2078.0191795418218</v>
      </c>
      <c r="I54" s="140">
        <f t="shared" si="7"/>
        <v>1.5577999999999999</v>
      </c>
      <c r="J54" s="143">
        <f>O54*'[1]Internal Kennedy Total'!W46</f>
        <v>0</v>
      </c>
      <c r="K54" s="140">
        <f>B54+$K$19+'[1]Kennedy Gas Daily Pricing'!B35</f>
        <v>1.6750999999999998</v>
      </c>
      <c r="L54" s="143">
        <f>O54*'[1]Internal Kennedy Total'!X46</f>
        <v>0</v>
      </c>
      <c r="M54" s="144">
        <f>'[2]Enron Detail'!$G42</f>
        <v>-1163.5</v>
      </c>
      <c r="N54" s="145">
        <f t="shared" si="8"/>
        <v>11509.5</v>
      </c>
      <c r="O54" s="146">
        <f>'[1]Internal Kennedy Total'!N46</f>
        <v>10346</v>
      </c>
      <c r="P54" s="135">
        <f t="shared" si="2"/>
        <v>0</v>
      </c>
      <c r="Q54" s="135">
        <f t="shared" si="3"/>
        <v>17531.426531699522</v>
      </c>
      <c r="R54" s="135">
        <f t="shared" si="4"/>
        <v>3917.2739553542883</v>
      </c>
      <c r="S54" s="135">
        <f t="shared" si="5"/>
        <v>0</v>
      </c>
      <c r="T54" s="136">
        <f t="shared" si="9"/>
        <v>0</v>
      </c>
      <c r="U54" s="147">
        <f t="shared" si="6"/>
        <v>21448.700487053811</v>
      </c>
    </row>
    <row r="55" spans="1:26" x14ac:dyDescent="0.2">
      <c r="A55" s="124">
        <f t="shared" si="10"/>
        <v>37225</v>
      </c>
      <c r="B55" s="125">
        <f>+'[1]Index Pricing'!B36</f>
        <v>2.0249999999999999</v>
      </c>
      <c r="C55" s="138">
        <f t="shared" si="0"/>
        <v>1.3700999999999999</v>
      </c>
      <c r="D55" s="139">
        <v>0</v>
      </c>
      <c r="E55" s="140">
        <f>+'[1]Index Pricing'!$B$4+'[1]S Kitty Detail'!$K$17</f>
        <v>2.1204000000000001</v>
      </c>
      <c r="F55" s="141">
        <v>0</v>
      </c>
      <c r="G55" s="140">
        <f t="shared" si="1"/>
        <v>1.8851</v>
      </c>
      <c r="H55" s="142">
        <v>0</v>
      </c>
      <c r="I55" s="140">
        <f t="shared" si="7"/>
        <v>1.2027999999999999</v>
      </c>
      <c r="J55" s="143">
        <v>0</v>
      </c>
      <c r="K55" s="140">
        <f>B55+$K$19+'[1]Kennedy Gas Daily Pricing'!B36</f>
        <v>1.3200999999999998</v>
      </c>
      <c r="L55" s="143">
        <v>0</v>
      </c>
      <c r="M55" s="144">
        <f>'[2]Enron Detail'!$G43</f>
        <v>0</v>
      </c>
      <c r="N55" s="145">
        <f t="shared" si="8"/>
        <v>0</v>
      </c>
      <c r="O55" s="146">
        <f>'[1]Internal Kennedy Total'!N47</f>
        <v>0</v>
      </c>
      <c r="P55" s="135">
        <f t="shared" si="2"/>
        <v>0</v>
      </c>
      <c r="Q55" s="135">
        <f t="shared" si="3"/>
        <v>0</v>
      </c>
      <c r="R55" s="135">
        <f t="shared" si="4"/>
        <v>0</v>
      </c>
      <c r="S55" s="135">
        <f t="shared" si="5"/>
        <v>0</v>
      </c>
      <c r="T55" s="136">
        <f t="shared" si="9"/>
        <v>0</v>
      </c>
      <c r="U55" s="147">
        <f t="shared" si="6"/>
        <v>0</v>
      </c>
    </row>
    <row r="56" spans="1:26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6" x14ac:dyDescent="0.2">
      <c r="D57" s="162">
        <f>SUM(D26:D56)</f>
        <v>81128.445814599443</v>
      </c>
      <c r="F57" s="163">
        <f>SUM(F26:F56)</f>
        <v>239732.87615455085</v>
      </c>
      <c r="H57" s="162">
        <f>SUM(H26:H56)</f>
        <v>95165.484586402774</v>
      </c>
      <c r="J57" s="164">
        <f t="shared" ref="J57:T57" si="11">SUM(J26:J56)</f>
        <v>42531.67451763952</v>
      </c>
      <c r="K57" s="164"/>
      <c r="L57" s="164">
        <f t="shared" si="11"/>
        <v>309239.51892680733</v>
      </c>
      <c r="M57" s="165">
        <f t="shared" si="11"/>
        <v>-56489.5</v>
      </c>
      <c r="N57" s="166">
        <f t="shared" si="11"/>
        <v>824287.5</v>
      </c>
      <c r="O57" s="166">
        <f t="shared" si="11"/>
        <v>767798</v>
      </c>
      <c r="P57" s="167">
        <f t="shared" si="11"/>
        <v>89943.562202901478</v>
      </c>
      <c r="Q57" s="167">
        <f t="shared" si="11"/>
        <v>508329.59059810959</v>
      </c>
      <c r="R57" s="167">
        <f t="shared" si="11"/>
        <v>179396.45499382785</v>
      </c>
      <c r="S57" s="167">
        <f t="shared" si="11"/>
        <v>40037.459568700047</v>
      </c>
      <c r="T57" s="167">
        <f t="shared" si="11"/>
        <v>338896.52535474813</v>
      </c>
      <c r="U57" s="168">
        <f t="shared" si="6"/>
        <v>1156603.5927182871</v>
      </c>
    </row>
    <row r="58" spans="1:26" x14ac:dyDescent="0.2">
      <c r="D58" s="94"/>
      <c r="F58" s="94"/>
      <c r="M58" s="94"/>
      <c r="P58" s="189"/>
      <c r="R58" s="170"/>
    </row>
    <row r="59" spans="1:26" x14ac:dyDescent="0.2">
      <c r="L59" s="190"/>
      <c r="Q59" s="53" t="s">
        <v>108</v>
      </c>
      <c r="R59" s="171">
        <f>U57/N57</f>
        <v>1.4031555649191418</v>
      </c>
      <c r="U59" s="188"/>
      <c r="V59" s="172"/>
    </row>
    <row r="60" spans="1:26" x14ac:dyDescent="0.2">
      <c r="A60" s="58" t="s">
        <v>109</v>
      </c>
      <c r="O60" s="80"/>
      <c r="S60" s="39"/>
      <c r="Z60" s="188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3"/>
      </mc:Fallback>
    </mc:AlternateContent>
    <mc:AlternateContent xmlns:mc="http://schemas.openxmlformats.org/markup-compatibility/2006">
      <mc:Choice Requires="x14">
        <oleObject progId="Paint.Picture" shapeId="3074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5"/>
      </mc:Fallback>
    </mc:AlternateContent>
    <mc:AlternateContent xmlns:mc="http://schemas.openxmlformats.org/markup-compatibility/2006">
      <mc:Choice Requires="x14">
        <oleObject progId="Paint.Picture" shapeId="3075" r:id="rId6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5" r:id="rId6"/>
      </mc:Fallback>
    </mc:AlternateContent>
    <mc:AlternateContent xmlns:mc="http://schemas.openxmlformats.org/markup-compatibility/2006">
      <mc:Choice Requires="x14">
        <oleObject progId="Paint.Picture" shapeId="3076" r:id="rId7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6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Box Draw</vt:lpstr>
      <vt:lpstr>South Kitty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Felienne</cp:lastModifiedBy>
  <dcterms:created xsi:type="dcterms:W3CDTF">2001-12-06T21:33:03Z</dcterms:created>
  <dcterms:modified xsi:type="dcterms:W3CDTF">2014-09-03T20:28:48Z</dcterms:modified>
</cp:coreProperties>
</file>