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0" windowWidth="15255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152511"/>
</workbook>
</file>

<file path=xl/calcChain.xml><?xml version="1.0" encoding="utf-8"?>
<calcChain xmlns="http://schemas.openxmlformats.org/spreadsheetml/2006/main">
  <c r="F8" i="1" l="1"/>
  <c r="G8" i="1"/>
  <c r="F9" i="1"/>
  <c r="G9" i="1" s="1"/>
  <c r="F10" i="1"/>
  <c r="G10" i="1" s="1"/>
  <c r="F11" i="1"/>
  <c r="G11" i="1" s="1"/>
  <c r="B12" i="1"/>
  <c r="E12" i="1"/>
  <c r="F14" i="1"/>
  <c r="G14" i="1" s="1"/>
  <c r="F15" i="1"/>
  <c r="F19" i="1" s="1"/>
  <c r="G15" i="1"/>
  <c r="F16" i="1"/>
  <c r="G16" i="1" s="1"/>
  <c r="F17" i="1"/>
  <c r="G17" i="1" s="1"/>
  <c r="F18" i="1"/>
  <c r="G18" i="1" s="1"/>
  <c r="B19" i="1"/>
  <c r="E19" i="1"/>
  <c r="B21" i="1"/>
  <c r="F23" i="1"/>
  <c r="G23" i="1" s="1"/>
  <c r="F24" i="1"/>
  <c r="G24" i="1"/>
  <c r="B25" i="1"/>
  <c r="B29" i="1" s="1"/>
  <c r="E25" i="1"/>
  <c r="F25" i="1"/>
  <c r="F32" i="1"/>
  <c r="G32" i="1"/>
  <c r="F33" i="1"/>
  <c r="F35" i="1" s="1"/>
  <c r="G33" i="1"/>
  <c r="F34" i="1"/>
  <c r="G34" i="1" s="1"/>
  <c r="B35" i="1"/>
  <c r="E35" i="1"/>
  <c r="F39" i="1"/>
  <c r="G39" i="1"/>
  <c r="J39" i="1" s="1"/>
  <c r="K39" i="1" s="1"/>
  <c r="L39" i="1" s="1"/>
  <c r="F40" i="1"/>
  <c r="G40" i="1" s="1"/>
  <c r="F42" i="1"/>
  <c r="G42" i="1"/>
  <c r="F43" i="1"/>
  <c r="G43" i="1" s="1"/>
  <c r="F44" i="1"/>
  <c r="G44" i="1" s="1"/>
  <c r="B45" i="1"/>
  <c r="E45" i="1"/>
  <c r="F47" i="1"/>
  <c r="G47" i="1"/>
  <c r="F48" i="1"/>
  <c r="G48" i="1" s="1"/>
  <c r="B49" i="1"/>
  <c r="F49" i="1"/>
  <c r="B53" i="1"/>
  <c r="F29" i="1" l="1"/>
  <c r="J48" i="1"/>
  <c r="G49" i="1"/>
  <c r="G25" i="1"/>
  <c r="F21" i="1"/>
  <c r="G19" i="1"/>
  <c r="F50" i="1"/>
  <c r="G12" i="1"/>
  <c r="G45" i="1"/>
  <c r="G35" i="1"/>
  <c r="F12" i="1"/>
  <c r="F27" i="1"/>
  <c r="B27" i="1"/>
  <c r="F45" i="1"/>
  <c r="F53" i="1" s="1"/>
  <c r="G54" i="1" l="1"/>
  <c r="G21" i="1"/>
  <c r="G27" i="1"/>
  <c r="G55" i="1"/>
  <c r="G29" i="1"/>
  <c r="G50" i="1" s="1"/>
  <c r="G53" i="1"/>
  <c r="K48" i="1"/>
  <c r="J15" i="1" l="1"/>
  <c r="K15" i="1" s="1"/>
  <c r="L15" i="1" s="1"/>
  <c r="J24" i="1"/>
  <c r="K24" i="1" s="1"/>
  <c r="L24" i="1" s="1"/>
  <c r="J32" i="1"/>
  <c r="J47" i="1"/>
  <c r="J33" i="1"/>
  <c r="K33" i="1" s="1"/>
  <c r="L33" i="1" s="1"/>
  <c r="J42" i="1"/>
  <c r="J44" i="1"/>
  <c r="K44" i="1" s="1"/>
  <c r="L44" i="1" s="1"/>
  <c r="J10" i="1"/>
  <c r="K10" i="1" s="1"/>
  <c r="L10" i="1" s="1"/>
  <c r="J17" i="1"/>
  <c r="K17" i="1" s="1"/>
  <c r="L17" i="1" s="1"/>
  <c r="J34" i="1"/>
  <c r="K34" i="1" s="1"/>
  <c r="L34" i="1" s="1"/>
  <c r="J16" i="1"/>
  <c r="K16" i="1" s="1"/>
  <c r="L16" i="1" s="1"/>
  <c r="J14" i="1"/>
  <c r="K14" i="1" s="1"/>
  <c r="L14" i="1" s="1"/>
  <c r="L19" i="1" s="1"/>
  <c r="J9" i="1"/>
  <c r="K9" i="1" s="1"/>
  <c r="L9" i="1" s="1"/>
  <c r="J11" i="1"/>
  <c r="K11" i="1" s="1"/>
  <c r="L11" i="1" s="1"/>
  <c r="J18" i="1"/>
  <c r="K18" i="1" s="1"/>
  <c r="L18" i="1" s="1"/>
  <c r="J43" i="1"/>
  <c r="K43" i="1" s="1"/>
  <c r="L43" i="1" s="1"/>
  <c r="J23" i="1"/>
  <c r="J8" i="1"/>
  <c r="K8" i="1" s="1"/>
  <c r="L8" i="1" s="1"/>
  <c r="J12" i="1"/>
  <c r="J19" i="1"/>
  <c r="L48" i="1"/>
  <c r="K42" i="1" l="1"/>
  <c r="J45" i="1"/>
  <c r="J53" i="1" s="1"/>
  <c r="L21" i="1"/>
  <c r="K47" i="1"/>
  <c r="J49" i="1"/>
  <c r="K32" i="1"/>
  <c r="J35" i="1"/>
  <c r="L12" i="1"/>
  <c r="K19" i="1"/>
  <c r="J21" i="1"/>
  <c r="K12" i="1"/>
  <c r="J25" i="1"/>
  <c r="J27" i="1" s="1"/>
  <c r="K23" i="1"/>
  <c r="J29" i="1" l="1"/>
  <c r="O21" i="1"/>
  <c r="O22" i="1"/>
  <c r="L23" i="1"/>
  <c r="L25" i="1" s="1"/>
  <c r="K25" i="1"/>
  <c r="L32" i="1"/>
  <c r="L35" i="1" s="1"/>
  <c r="K35" i="1"/>
  <c r="L47" i="1"/>
  <c r="L49" i="1" s="1"/>
  <c r="K49" i="1"/>
  <c r="K21" i="1"/>
  <c r="L42" i="1"/>
  <c r="L45" i="1" s="1"/>
  <c r="L53" i="1" s="1"/>
  <c r="K45" i="1"/>
  <c r="K53" i="1" l="1"/>
  <c r="K27" i="1"/>
  <c r="K29" i="1"/>
  <c r="L27" i="1"/>
  <c r="L29" i="1"/>
  <c r="L50" i="1" s="1"/>
  <c r="K50" i="1"/>
</calcChain>
</file>

<file path=xl/sharedStrings.xml><?xml version="1.0" encoding="utf-8"?>
<sst xmlns="http://schemas.openxmlformats.org/spreadsheetml/2006/main" count="62" uniqueCount="56">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</sst>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4" sqref="A4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37226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3900</v>
      </c>
      <c r="C8" s="12"/>
      <c r="D8" s="12"/>
      <c r="E8" s="25">
        <v>0.95799999999999996</v>
      </c>
      <c r="F8" s="20">
        <f>+B8*E8</f>
        <v>3736.2</v>
      </c>
      <c r="G8" s="45">
        <f>0.8877*F8</f>
        <v>3316.6247400000002</v>
      </c>
      <c r="H8" s="35"/>
      <c r="I8" s="35"/>
      <c r="J8" s="66">
        <f>G8/($G$50-$G$48-$G$39)*($J$50-$J$48-$J$39)</f>
        <v>1749.2509425257954</v>
      </c>
      <c r="K8" s="36">
        <f>J8/0.8877</f>
        <v>1970.5429114856317</v>
      </c>
      <c r="L8" s="67">
        <f>K8/E8</f>
        <v>2056.9341456008683</v>
      </c>
    </row>
    <row r="9" spans="1:12" s="8" customFormat="1" x14ac:dyDescent="0.2">
      <c r="A9" s="15" t="s">
        <v>28</v>
      </c>
      <c r="B9" s="90">
        <v>3700</v>
      </c>
      <c r="C9" s="22"/>
      <c r="D9" s="22"/>
      <c r="E9" s="26">
        <v>0.95599999999999996</v>
      </c>
      <c r="F9" s="23">
        <f>+B9*E9</f>
        <v>3537.2</v>
      </c>
      <c r="G9" s="46">
        <f>0.8877*F9</f>
        <v>3139.97244</v>
      </c>
      <c r="H9" s="35"/>
      <c r="I9" s="35"/>
      <c r="J9" s="66">
        <f>G9/($G$50-$G$48-$G$39)*($J$50-$J$48-$J$39)</f>
        <v>1656.0811610465828</v>
      </c>
      <c r="K9" s="36">
        <f>J9/0.8877</f>
        <v>1865.5865281588181</v>
      </c>
      <c r="L9" s="67">
        <f>K9/E9</f>
        <v>1951.4503432623621</v>
      </c>
    </row>
    <row r="10" spans="1:12" s="8" customFormat="1" x14ac:dyDescent="0.2">
      <c r="A10" s="15" t="s">
        <v>27</v>
      </c>
      <c r="B10" s="90">
        <v>2700</v>
      </c>
      <c r="C10" s="22"/>
      <c r="D10" s="22"/>
      <c r="E10" s="26">
        <v>0.95299999999999996</v>
      </c>
      <c r="F10" s="23">
        <f>+B10*E10</f>
        <v>2573.1</v>
      </c>
      <c r="G10" s="46">
        <f>0.8877*F10</f>
        <v>2284.1408700000002</v>
      </c>
      <c r="H10" s="35"/>
      <c r="I10" s="35"/>
      <c r="J10" s="66">
        <f>G10/($G$50-$G$48-$G$39)*($J$50-$J$48-$J$39)</f>
        <v>1204.6993202219164</v>
      </c>
      <c r="K10" s="36">
        <f>J10/0.8877</f>
        <v>1357.1018589860498</v>
      </c>
      <c r="L10" s="67">
        <f>K10/E10</f>
        <v>1424.031331569832</v>
      </c>
    </row>
    <row r="11" spans="1:12" s="8" customFormat="1" ht="13.5" thickBot="1" x14ac:dyDescent="0.25">
      <c r="A11" s="15" t="s">
        <v>29</v>
      </c>
      <c r="B11" s="91">
        <v>3600</v>
      </c>
      <c r="C11" s="22"/>
      <c r="D11" s="22"/>
      <c r="E11" s="27">
        <v>0.95499999999999996</v>
      </c>
      <c r="F11" s="21">
        <f>+B11*E11</f>
        <v>3438</v>
      </c>
      <c r="G11" s="47">
        <f>0.8877*F11</f>
        <v>3051.9126000000001</v>
      </c>
      <c r="H11" s="35"/>
      <c r="I11" s="35"/>
      <c r="J11" s="68">
        <f>G11/($G$50-$G$48-$G$39)*($J$50-$J$48-$J$39)</f>
        <v>1609.6367272639807</v>
      </c>
      <c r="K11" s="37">
        <f>J11/0.8877</f>
        <v>1813.2665621989192</v>
      </c>
      <c r="L11" s="69">
        <f>K11/E11</f>
        <v>1898.7084420931092</v>
      </c>
    </row>
    <row r="12" spans="1:12" s="8" customFormat="1" x14ac:dyDescent="0.2">
      <c r="A12" s="15" t="s">
        <v>41</v>
      </c>
      <c r="B12" s="92">
        <f>SUM(B8:B11)</f>
        <v>13900</v>
      </c>
      <c r="C12" s="22"/>
      <c r="D12" s="22"/>
      <c r="E12" s="26">
        <f>AVERAGE(E8:E11)</f>
        <v>0.95550000000000002</v>
      </c>
      <c r="F12" s="23">
        <f>SUM(F8:F11)</f>
        <v>13284.5</v>
      </c>
      <c r="G12" s="46">
        <f>SUM(G8:G11)</f>
        <v>11792.65065</v>
      </c>
      <c r="H12" s="35"/>
      <c r="I12" s="35"/>
      <c r="J12" s="66">
        <f>G12/($G$50-$G$48-$G$39)*($J$50-$J$48-$J$39)</f>
        <v>6219.6681510582748</v>
      </c>
      <c r="K12" s="36">
        <f>J12/0.8877</f>
        <v>7006.4978608294177</v>
      </c>
      <c r="L12" s="67">
        <f>SUM(L8:L11)</f>
        <v>7331.1242625261712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4300</v>
      </c>
      <c r="C14" s="22"/>
      <c r="D14" s="22"/>
      <c r="E14" s="26">
        <v>0.96</v>
      </c>
      <c r="F14" s="23">
        <f>+B14*E14</f>
        <v>4128</v>
      </c>
      <c r="G14" s="46">
        <f>0.9095*F14</f>
        <v>3754.4159999999997</v>
      </c>
      <c r="H14" s="35"/>
      <c r="I14" s="35"/>
      <c r="J14" s="66">
        <f t="shared" ref="J14:J19" si="0">G14/($G$50-$G$48-$G$39)*($J$50-$J$48-$J$39)</f>
        <v>1980.1503762026227</v>
      </c>
      <c r="K14" s="36">
        <f t="shared" ref="K14:K19" si="1">J14/0.9095</f>
        <v>2177.1856802667648</v>
      </c>
      <c r="L14" s="67">
        <f>K14/E14</f>
        <v>2267.9017502778802</v>
      </c>
    </row>
    <row r="15" spans="1:12" s="8" customFormat="1" x14ac:dyDescent="0.2">
      <c r="A15" s="15" t="s">
        <v>31</v>
      </c>
      <c r="B15" s="90">
        <v>9900</v>
      </c>
      <c r="C15" s="22"/>
      <c r="D15" s="22"/>
      <c r="E15" s="26">
        <v>0.95899999999999996</v>
      </c>
      <c r="F15" s="23">
        <f>+B15*E15</f>
        <v>9494.1</v>
      </c>
      <c r="G15" s="46">
        <f>0.9095*F15</f>
        <v>8634.8839499999995</v>
      </c>
      <c r="H15" s="35"/>
      <c r="I15" s="35"/>
      <c r="J15" s="66">
        <f t="shared" si="0"/>
        <v>4554.2019589886922</v>
      </c>
      <c r="K15" s="36">
        <f t="shared" si="1"/>
        <v>5007.3688389100516</v>
      </c>
      <c r="L15" s="67">
        <f>K15/E15</f>
        <v>5221.4482157560496</v>
      </c>
    </row>
    <row r="16" spans="1:12" s="8" customFormat="1" x14ac:dyDescent="0.2">
      <c r="A16" s="15" t="s">
        <v>55</v>
      </c>
      <c r="B16" s="90">
        <v>4300</v>
      </c>
      <c r="C16" s="22"/>
      <c r="D16" s="22"/>
      <c r="E16" s="26">
        <v>0.95899999999999996</v>
      </c>
      <c r="F16" s="23">
        <f>+B16*E16</f>
        <v>4123.7</v>
      </c>
      <c r="G16" s="46">
        <f>0.9095*F16</f>
        <v>3750.50515</v>
      </c>
      <c r="H16" s="35"/>
      <c r="I16" s="35"/>
      <c r="J16" s="66">
        <f t="shared" si="0"/>
        <v>1978.0877195607452</v>
      </c>
      <c r="K16" s="36">
        <f t="shared" si="1"/>
        <v>2174.9177785164875</v>
      </c>
      <c r="L16" s="67">
        <f>K16/E16</f>
        <v>2267.9017502778806</v>
      </c>
    </row>
    <row r="17" spans="1:16" s="8" customFormat="1" x14ac:dyDescent="0.2">
      <c r="A17" s="15" t="s">
        <v>32</v>
      </c>
      <c r="B17" s="90">
        <v>9100</v>
      </c>
      <c r="C17" s="22"/>
      <c r="D17" s="22"/>
      <c r="E17" s="26">
        <v>0.94899999999999995</v>
      </c>
      <c r="F17" s="23">
        <f>+B17*E17</f>
        <v>8635.9</v>
      </c>
      <c r="G17" s="46">
        <f>0.9095*F17</f>
        <v>7854.3510499999993</v>
      </c>
      <c r="H17" s="35"/>
      <c r="I17" s="35"/>
      <c r="J17" s="66">
        <f t="shared" si="0"/>
        <v>4142.5340682771875</v>
      </c>
      <c r="K17" s="36">
        <f t="shared" si="1"/>
        <v>4554.7378430755225</v>
      </c>
      <c r="L17" s="67">
        <f>K17/E17</f>
        <v>4799.5130064020259</v>
      </c>
    </row>
    <row r="18" spans="1:16" s="8" customFormat="1" ht="13.5" thickBot="1" x14ac:dyDescent="0.25">
      <c r="A18" s="15" t="s">
        <v>33</v>
      </c>
      <c r="B18" s="91">
        <v>3600</v>
      </c>
      <c r="C18" s="22"/>
      <c r="D18" s="22"/>
      <c r="E18" s="27">
        <v>0.95399999999999996</v>
      </c>
      <c r="F18" s="21">
        <f>+B18*E18</f>
        <v>3434.3999999999996</v>
      </c>
      <c r="G18" s="47">
        <f>0.9095*F18</f>
        <v>3123.5867999999996</v>
      </c>
      <c r="H18" s="35"/>
      <c r="I18" s="35"/>
      <c r="J18" s="68">
        <f t="shared" si="0"/>
        <v>1647.439062991833</v>
      </c>
      <c r="K18" s="37">
        <f t="shared" si="1"/>
        <v>1811.3678537568258</v>
      </c>
      <c r="L18" s="69">
        <f>K18/E18</f>
        <v>1898.7084420931089</v>
      </c>
    </row>
    <row r="19" spans="1:16" s="8" customFormat="1" x14ac:dyDescent="0.2">
      <c r="A19" s="15" t="s">
        <v>42</v>
      </c>
      <c r="B19" s="92">
        <f>SUM(B14:B18)</f>
        <v>31200</v>
      </c>
      <c r="C19" s="22"/>
      <c r="D19" s="22"/>
      <c r="E19" s="26">
        <f>AVERAGE(E14:E18)</f>
        <v>0.95619999999999994</v>
      </c>
      <c r="F19" s="23">
        <f>SUM(F14:F18)</f>
        <v>29816.1</v>
      </c>
      <c r="G19" s="46">
        <f>SUM(G14:G18)</f>
        <v>27117.742949999996</v>
      </c>
      <c r="H19" s="35"/>
      <c r="I19" s="35"/>
      <c r="J19" s="66">
        <f t="shared" si="0"/>
        <v>14302.413186021078</v>
      </c>
      <c r="K19" s="36">
        <f t="shared" si="1"/>
        <v>15725.577994525649</v>
      </c>
      <c r="L19" s="67">
        <f>SUM(L14:L18)</f>
        <v>16455.473164806946</v>
      </c>
    </row>
    <row r="20" spans="1:16" s="8" customFormat="1" x14ac:dyDescent="0.2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">
      <c r="A21" s="15" t="s">
        <v>46</v>
      </c>
      <c r="B21" s="93">
        <f>B19+B12</f>
        <v>45100</v>
      </c>
      <c r="C21" s="22"/>
      <c r="D21" s="22"/>
      <c r="E21" s="26"/>
      <c r="F21" s="77">
        <f>F19+F12</f>
        <v>43100.6</v>
      </c>
      <c r="G21" s="78">
        <f>G19+G12</f>
        <v>38910.393599999996</v>
      </c>
      <c r="H21" s="35"/>
      <c r="I21" s="35"/>
      <c r="J21" s="82">
        <f>J19+J12</f>
        <v>20522.081337079355</v>
      </c>
      <c r="K21" s="84">
        <f>K19+K12</f>
        <v>22732.075855355066</v>
      </c>
      <c r="L21" s="85">
        <f>L19+L12</f>
        <v>23786.597427333116</v>
      </c>
      <c r="M21" s="55"/>
      <c r="O21" s="8">
        <f>+P21*L21/J21</f>
        <v>10431.660089914896</v>
      </c>
      <c r="P21" s="8">
        <v>9000</v>
      </c>
    </row>
    <row r="22" spans="1:16" s="8" customFormat="1" x14ac:dyDescent="0.2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2318.1466866477549</v>
      </c>
      <c r="P22" s="8">
        <v>2000</v>
      </c>
    </row>
    <row r="23" spans="1:16" s="8" customFormat="1" x14ac:dyDescent="0.2">
      <c r="A23" s="15" t="s">
        <v>34</v>
      </c>
      <c r="B23" s="90">
        <v>9000</v>
      </c>
      <c r="C23" s="22"/>
      <c r="D23" s="22"/>
      <c r="E23" s="26">
        <v>0.93</v>
      </c>
      <c r="F23" s="23">
        <f>+B23*E23</f>
        <v>8370</v>
      </c>
      <c r="G23" s="46">
        <f>0.8917*F23</f>
        <v>7463.5290000000005</v>
      </c>
      <c r="H23" s="35"/>
      <c r="I23" s="35"/>
      <c r="J23" s="66">
        <f>G23/($G$50-$G$48-$G$39)*($J$50-$J$48-$J$39)</f>
        <v>3936.4070889185396</v>
      </c>
      <c r="K23" s="36">
        <f>J23/0.8917</f>
        <v>4414.4971278664789</v>
      </c>
      <c r="L23" s="67">
        <f>K23/E23</f>
        <v>4746.7711052327732</v>
      </c>
    </row>
    <row r="24" spans="1:16" s="8" customFormat="1" ht="13.5" thickBot="1" x14ac:dyDescent="0.25">
      <c r="A24" s="15" t="s">
        <v>35</v>
      </c>
      <c r="B24" s="91">
        <v>1000</v>
      </c>
      <c r="C24" s="22"/>
      <c r="D24" s="22"/>
      <c r="E24" s="27">
        <v>0.92600000000000005</v>
      </c>
      <c r="F24" s="21">
        <f>+B24*E24</f>
        <v>926</v>
      </c>
      <c r="G24" s="47">
        <f>0.8917*F24</f>
        <v>825.71420000000001</v>
      </c>
      <c r="H24" s="35"/>
      <c r="I24" s="35"/>
      <c r="J24" s="68">
        <f>G24/($G$50-$G$48-$G$39)*($J$50-$J$48-$J$39)</f>
        <v>435.49736730448831</v>
      </c>
      <c r="K24" s="37">
        <f>J24/0.8917</f>
        <v>488.39000482728306</v>
      </c>
      <c r="L24" s="69">
        <f>K24/E24</f>
        <v>527.41901169253026</v>
      </c>
    </row>
    <row r="25" spans="1:16" s="8" customFormat="1" x14ac:dyDescent="0.2">
      <c r="A25" s="76" t="s">
        <v>43</v>
      </c>
      <c r="B25" s="92">
        <f>SUM(B23:B24)</f>
        <v>10000</v>
      </c>
      <c r="C25" s="22"/>
      <c r="D25" s="22"/>
      <c r="E25" s="26">
        <f>AVERAGE(E21:E24)</f>
        <v>0.92800000000000005</v>
      </c>
      <c r="F25" s="23">
        <f>SUM(F23:F24)</f>
        <v>9296</v>
      </c>
      <c r="G25" s="46">
        <f>SUM(G23:G24)</f>
        <v>8289.2432000000008</v>
      </c>
      <c r="H25" s="35"/>
      <c r="I25" s="35"/>
      <c r="J25" s="66">
        <f>SUM(J23:J24)</f>
        <v>4371.9044562230283</v>
      </c>
      <c r="K25" s="36">
        <f>SUM(K23:K24)</f>
        <v>4902.8871326937624</v>
      </c>
      <c r="L25" s="67">
        <f>SUM(L23:L24)</f>
        <v>5274.1901169253033</v>
      </c>
      <c r="M25" s="55"/>
    </row>
    <row r="26" spans="1:16" s="8" customFormat="1" x14ac:dyDescent="0.2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">
      <c r="A27" s="81" t="s">
        <v>45</v>
      </c>
      <c r="B27" s="93">
        <f>B12+B25</f>
        <v>23900</v>
      </c>
      <c r="C27" s="6"/>
      <c r="D27" s="6"/>
      <c r="E27" s="6"/>
      <c r="F27" s="79">
        <f>F25+F12</f>
        <v>22580.5</v>
      </c>
      <c r="G27" s="80">
        <f>G25+G12</f>
        <v>20081.89385</v>
      </c>
      <c r="H27" s="38"/>
      <c r="I27" s="38"/>
      <c r="J27" s="83">
        <f>J25+J12</f>
        <v>10591.572607281303</v>
      </c>
      <c r="K27" s="84">
        <f>K25+K12</f>
        <v>11909.384993523181</v>
      </c>
      <c r="L27" s="85">
        <f>L25+L12</f>
        <v>12605.314379451474</v>
      </c>
    </row>
    <row r="28" spans="1:16" s="8" customFormat="1" x14ac:dyDescent="0.2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">
      <c r="A29" s="81" t="s">
        <v>44</v>
      </c>
      <c r="B29" s="93">
        <f>B25+B19+B12</f>
        <v>55100</v>
      </c>
      <c r="C29" s="6"/>
      <c r="D29" s="6"/>
      <c r="E29" s="6"/>
      <c r="F29" s="79">
        <f>F25+F19+F12</f>
        <v>52396.6</v>
      </c>
      <c r="G29" s="80">
        <f>G25+G19+G12</f>
        <v>47199.636799999993</v>
      </c>
      <c r="H29" s="38"/>
      <c r="I29" s="38"/>
      <c r="J29" s="83">
        <f>J12+J19+J25</f>
        <v>24893.985793302381</v>
      </c>
      <c r="K29" s="84">
        <f>K25+K19+K12</f>
        <v>27634.962988048828</v>
      </c>
      <c r="L29" s="85">
        <f>L19+L25+L12</f>
        <v>29060.787544258419</v>
      </c>
    </row>
    <row r="30" spans="1:16" s="8" customFormat="1" x14ac:dyDescent="0.2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5" thickBot="1" x14ac:dyDescent="0.25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">
      <c r="A32" s="11" t="s">
        <v>36</v>
      </c>
      <c r="B32" s="89">
        <v>4500</v>
      </c>
      <c r="C32" s="12"/>
      <c r="D32" s="12"/>
      <c r="E32" s="25">
        <v>0.94199999999999995</v>
      </c>
      <c r="F32" s="20">
        <f>+B32*E32</f>
        <v>4239</v>
      </c>
      <c r="G32" s="45">
        <f>0.9243*F32</f>
        <v>3918.1077</v>
      </c>
      <c r="H32" s="35"/>
      <c r="I32" s="35"/>
      <c r="J32" s="66">
        <f>G32/($G$50-$G$48-$G$39)*($J$50-$J$48-$J$39)</f>
        <v>2066.4844908388932</v>
      </c>
      <c r="K32" s="36">
        <f>J32/0.93</f>
        <v>2222.0263342353687</v>
      </c>
      <c r="L32" s="67">
        <f>K32/E32</f>
        <v>2358.8389960035761</v>
      </c>
    </row>
    <row r="33" spans="1:13" s="8" customFormat="1" x14ac:dyDescent="0.2">
      <c r="A33" s="15" t="s">
        <v>37</v>
      </c>
      <c r="B33" s="90">
        <v>4000</v>
      </c>
      <c r="C33" s="22"/>
      <c r="D33" s="22"/>
      <c r="E33" s="26">
        <v>0.95099999999999996</v>
      </c>
      <c r="F33" s="23">
        <f>+B33*E33</f>
        <v>3804</v>
      </c>
      <c r="G33" s="46">
        <f>0.9243*F33</f>
        <v>3516.0372000000002</v>
      </c>
      <c r="H33" s="35"/>
      <c r="I33" s="35"/>
      <c r="J33" s="66">
        <f>G33/($G$50-$G$48-$G$39)*($J$50-$J$48-$J$39)</f>
        <v>1854.4248650981717</v>
      </c>
      <c r="K33" s="36">
        <f>J33/0.93</f>
        <v>1994.0052312883565</v>
      </c>
      <c r="L33" s="67">
        <f>K33/E33</f>
        <v>2096.7457742254014</v>
      </c>
    </row>
    <row r="34" spans="1:13" s="8" customFormat="1" ht="13.5" thickBot="1" x14ac:dyDescent="0.25">
      <c r="A34" s="13" t="s">
        <v>38</v>
      </c>
      <c r="B34" s="91">
        <v>3100</v>
      </c>
      <c r="C34" s="14"/>
      <c r="D34" s="14"/>
      <c r="E34" s="27">
        <v>0.94499999999999995</v>
      </c>
      <c r="F34" s="21">
        <f>+B34*E34</f>
        <v>2929.5</v>
      </c>
      <c r="G34" s="47">
        <f>0.9243*F34</f>
        <v>2707.7368500000002</v>
      </c>
      <c r="H34" s="35"/>
      <c r="I34" s="35"/>
      <c r="J34" s="68">
        <f>G34/($G$50-$G$48-$G$39)*($J$50-$J$48-$J$39)</f>
        <v>1428.1118933504454</v>
      </c>
      <c r="K34" s="37">
        <f>J34/0.93</f>
        <v>1535.6041863983282</v>
      </c>
      <c r="L34" s="69">
        <f>K34/E34</f>
        <v>1624.977975024686</v>
      </c>
    </row>
    <row r="35" spans="1:13" s="8" customFormat="1" x14ac:dyDescent="0.2">
      <c r="A35" s="30" t="s">
        <v>48</v>
      </c>
      <c r="B35" s="77">
        <f>SUM(B32:B34)</f>
        <v>11600</v>
      </c>
      <c r="C35" s="22"/>
      <c r="D35" s="22"/>
      <c r="E35" s="26">
        <f>AVERAGE(E32:E34)</f>
        <v>0.94599999999999984</v>
      </c>
      <c r="F35" s="32">
        <f>SUM(F32:F34)</f>
        <v>10972.5</v>
      </c>
      <c r="G35" s="46">
        <f>SUM(G32:G34)</f>
        <v>10141.88175</v>
      </c>
      <c r="H35" s="35"/>
      <c r="I35" s="35"/>
      <c r="J35" s="66">
        <f>SUM(J32:J34)</f>
        <v>5349.0212492875107</v>
      </c>
      <c r="K35" s="36">
        <f>SUM(K32:K34)</f>
        <v>5751.6357519220537</v>
      </c>
      <c r="L35" s="67">
        <f>SUM(L32:L34)</f>
        <v>6080.5627452536637</v>
      </c>
    </row>
    <row r="36" spans="1:13" s="8" customFormat="1" x14ac:dyDescent="0.2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5" thickBot="1" x14ac:dyDescent="0.25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">
      <c r="A39" s="11" t="s">
        <v>3</v>
      </c>
      <c r="B39" s="89">
        <v>675</v>
      </c>
      <c r="C39" s="19"/>
      <c r="D39" s="19"/>
      <c r="E39" s="25">
        <v>0.94499999999999995</v>
      </c>
      <c r="F39" s="20">
        <f>+B39*E39</f>
        <v>637.875</v>
      </c>
      <c r="G39" s="50">
        <f>0.9971*F39</f>
        <v>636.02516249999996</v>
      </c>
      <c r="H39" s="35"/>
      <c r="I39" s="35"/>
      <c r="J39" s="34">
        <f>G39</f>
        <v>636.02516249999996</v>
      </c>
      <c r="K39" s="35">
        <f>J39/0.9971</f>
        <v>637.875</v>
      </c>
      <c r="L39" s="72">
        <f>K39/E39</f>
        <v>675</v>
      </c>
    </row>
    <row r="40" spans="1:13" s="8" customFormat="1" x14ac:dyDescent="0.2">
      <c r="A40" s="15" t="s">
        <v>18</v>
      </c>
      <c r="B40" s="90">
        <v>850</v>
      </c>
      <c r="C40" s="10"/>
      <c r="D40" s="10"/>
      <c r="E40" s="26">
        <v>0.93799999999999994</v>
      </c>
      <c r="F40" s="23">
        <f>+B40*E40</f>
        <v>797.3</v>
      </c>
      <c r="G40" s="51">
        <f>0.937*F40</f>
        <v>747.07010000000002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">
      <c r="A42" s="15" t="s">
        <v>39</v>
      </c>
      <c r="B42" s="90">
        <v>2000</v>
      </c>
      <c r="C42" s="16"/>
      <c r="D42" s="16"/>
      <c r="E42" s="26">
        <v>0.93600000000000005</v>
      </c>
      <c r="F42" s="23">
        <f>+B42*E42</f>
        <v>1872</v>
      </c>
      <c r="G42" s="46">
        <f>0.9008*F42</f>
        <v>1686.2976000000001</v>
      </c>
      <c r="H42" s="35"/>
      <c r="I42" s="35"/>
      <c r="J42" s="66">
        <f>G42/($G$50-$G$48-$G$39)*($J$50-$J$48-$J$39)</f>
        <v>889.38541361148589</v>
      </c>
      <c r="K42" s="36">
        <f>J42/0.9008</f>
        <v>987.32838988841684</v>
      </c>
      <c r="L42" s="67">
        <f>K42/E42</f>
        <v>1054.8380233850608</v>
      </c>
    </row>
    <row r="43" spans="1:13" s="8" customFormat="1" x14ac:dyDescent="0.2">
      <c r="A43" s="15" t="s">
        <v>40</v>
      </c>
      <c r="B43" s="90">
        <v>1900</v>
      </c>
      <c r="C43" s="16"/>
      <c r="D43" s="16"/>
      <c r="E43" s="26">
        <v>0.93899999999999995</v>
      </c>
      <c r="F43" s="23">
        <f>+B43*E43</f>
        <v>1784.1</v>
      </c>
      <c r="G43" s="46">
        <f>0.9008*F43</f>
        <v>1607.1172799999999</v>
      </c>
      <c r="H43" s="35"/>
      <c r="I43" s="35"/>
      <c r="J43" s="66">
        <f>G43/($G$50-$G$48-$G$39)*($J$50-$J$48-$J$39)</f>
        <v>847.62420749158753</v>
      </c>
      <c r="K43" s="36">
        <f>J43/0.9008</f>
        <v>940.96825876064327</v>
      </c>
      <c r="L43" s="67">
        <f>K43/E43</f>
        <v>1002.0961222158076</v>
      </c>
    </row>
    <row r="44" spans="1:13" s="8" customFormat="1" ht="13.5" thickBot="1" x14ac:dyDescent="0.25">
      <c r="A44" s="15" t="s">
        <v>54</v>
      </c>
      <c r="B44" s="91">
        <v>1300</v>
      </c>
      <c r="C44" s="16"/>
      <c r="D44" s="16"/>
      <c r="E44" s="27">
        <v>0.92500000000000004</v>
      </c>
      <c r="F44" s="21">
        <f>+B44*E44</f>
        <v>1202.5</v>
      </c>
      <c r="G44" s="47">
        <f>0.9008*F44</f>
        <v>1083.212</v>
      </c>
      <c r="H44" s="35"/>
      <c r="I44" s="35"/>
      <c r="J44" s="68">
        <f>G44/($G$50-$G$48-$G$39)*($J$50-$J$48-$J$39)</f>
        <v>571.30660249348921</v>
      </c>
      <c r="K44" s="37">
        <f>J44/0.9008</f>
        <v>634.22136156026772</v>
      </c>
      <c r="L44" s="69">
        <f>K44/E44</f>
        <v>685.6447152002894</v>
      </c>
    </row>
    <row r="45" spans="1:13" s="8" customFormat="1" x14ac:dyDescent="0.2">
      <c r="A45" s="81" t="s">
        <v>47</v>
      </c>
      <c r="B45" s="90">
        <f>SUM(B42:B44)</f>
        <v>5200</v>
      </c>
      <c r="C45" s="16"/>
      <c r="D45" s="16"/>
      <c r="E45" s="26">
        <f>AVERAGE(E42:E44)</f>
        <v>0.93333333333333324</v>
      </c>
      <c r="F45" s="23">
        <f>SUM(F42:F44)</f>
        <v>4858.6000000000004</v>
      </c>
      <c r="G45" s="46">
        <f>SUM(G42:G44)</f>
        <v>4376.6268799999998</v>
      </c>
      <c r="H45" s="35"/>
      <c r="I45" s="35"/>
      <c r="J45" s="66">
        <f>SUM(J42:J44)</f>
        <v>2308.3162235965628</v>
      </c>
      <c r="K45" s="36">
        <f>SUM(K42:K44)</f>
        <v>2562.5180102093277</v>
      </c>
      <c r="L45" s="67">
        <f>SUM(L42:L44)</f>
        <v>2742.5788608011576</v>
      </c>
    </row>
    <row r="46" spans="1:13" s="8" customFormat="1" x14ac:dyDescent="0.2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5" thickBot="1" x14ac:dyDescent="0.25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">
      <c r="A49" s="7" t="s">
        <v>16</v>
      </c>
      <c r="B49" s="52">
        <f>SUM(B39:B48)</f>
        <v>29925</v>
      </c>
      <c r="F49" s="29">
        <f>F48+F47+F43+F42+F40+F39</f>
        <v>21957.274999999998</v>
      </c>
      <c r="G49" s="96">
        <f>G48+G47+G43+G42+G40+G39</f>
        <v>20719.4493425</v>
      </c>
      <c r="H49" s="39"/>
      <c r="I49" s="39"/>
      <c r="J49" s="74">
        <f>J48+J47+J43+J42+J39</f>
        <v>18415.973983603071</v>
      </c>
      <c r="K49" s="56">
        <f>K48+K47+K43+K42+K39</f>
        <v>19432.171648649062</v>
      </c>
      <c r="L49" s="98">
        <f>L48+L47+L43+L42+L39</f>
        <v>20731.93414560087</v>
      </c>
    </row>
    <row r="50" spans="1:13" ht="30.75" x14ac:dyDescent="0.25">
      <c r="A50" s="1" t="s">
        <v>19</v>
      </c>
      <c r="B50" s="6"/>
      <c r="C50" s="6"/>
      <c r="D50" s="6"/>
      <c r="E50" s="6"/>
      <c r="F50" s="88">
        <f>F49+F35+F29</f>
        <v>85326.375</v>
      </c>
      <c r="G50" s="97">
        <f>G49+G35+G29</f>
        <v>78060.96789249999</v>
      </c>
      <c r="H50" s="41"/>
      <c r="I50" s="53" t="s">
        <v>20</v>
      </c>
      <c r="J50" s="75">
        <v>49053</v>
      </c>
      <c r="K50" s="87">
        <f>K49+K35+K29</f>
        <v>52818.770388619945</v>
      </c>
      <c r="L50" s="86">
        <f>L49+L35+L29</f>
        <v>55873.284435112953</v>
      </c>
    </row>
    <row r="51" spans="1:13" x14ac:dyDescent="0.2">
      <c r="A51" s="7"/>
    </row>
    <row r="53" spans="1:13" x14ac:dyDescent="0.2">
      <c r="A53" s="16" t="s">
        <v>49</v>
      </c>
      <c r="B53" s="59">
        <f>B45+B35</f>
        <v>16800</v>
      </c>
      <c r="C53" s="10"/>
      <c r="D53" s="10"/>
      <c r="E53" s="10"/>
      <c r="F53" s="57">
        <f>F45+F35</f>
        <v>15831.1</v>
      </c>
      <c r="G53" s="57">
        <f>G45+G35</f>
        <v>14518.50863</v>
      </c>
      <c r="J53" s="29">
        <f>J45+J35</f>
        <v>7657.3374728840736</v>
      </c>
      <c r="K53" s="29">
        <f>K45+K35</f>
        <v>8314.1537621313819</v>
      </c>
      <c r="L53" s="29">
        <f>L45+L35</f>
        <v>8823.1416060548218</v>
      </c>
      <c r="M53" s="55"/>
    </row>
    <row r="54" spans="1:13" x14ac:dyDescent="0.2">
      <c r="A54" s="22" t="s">
        <v>50</v>
      </c>
      <c r="B54" s="24"/>
      <c r="C54" s="10"/>
      <c r="D54" s="10"/>
      <c r="E54" s="26"/>
      <c r="F54" s="23"/>
      <c r="G54" s="23">
        <f>+G12+G19</f>
        <v>38910.393599999996</v>
      </c>
    </row>
    <row r="55" spans="1:13" x14ac:dyDescent="0.2">
      <c r="A55" s="22" t="s">
        <v>51</v>
      </c>
      <c r="B55" s="24"/>
      <c r="C55" s="16"/>
      <c r="D55" s="16"/>
      <c r="E55" s="26"/>
      <c r="F55" s="23"/>
      <c r="G55" s="23">
        <f>+G25</f>
        <v>8289.2432000000008</v>
      </c>
      <c r="H55" s="5"/>
      <c r="I55" s="5"/>
    </row>
    <row r="56" spans="1:13" x14ac:dyDescent="0.2">
      <c r="A56" s="101" t="s">
        <v>52</v>
      </c>
      <c r="B56" s="90">
        <v>15500</v>
      </c>
      <c r="C56" s="16"/>
      <c r="D56" s="16"/>
      <c r="E56" s="26"/>
      <c r="F56" s="23"/>
      <c r="G56" s="40"/>
      <c r="M56" s="29"/>
    </row>
    <row r="57" spans="1:13" x14ac:dyDescent="0.2">
      <c r="A57" s="10"/>
      <c r="B57" s="10"/>
      <c r="C57" s="10"/>
      <c r="D57" s="10"/>
      <c r="E57" s="10"/>
      <c r="F57" s="10"/>
      <c r="G57" s="10"/>
      <c r="M57" s="29"/>
    </row>
    <row r="58" spans="1:13" x14ac:dyDescent="0.2">
      <c r="A58" s="16"/>
      <c r="B58" s="10"/>
      <c r="C58" s="10"/>
      <c r="D58" s="10"/>
      <c r="E58" s="10"/>
      <c r="F58" s="57"/>
      <c r="G58" s="58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0"/>
      <c r="B60" s="10"/>
      <c r="C60" s="10"/>
      <c r="D60" s="10"/>
      <c r="E60" s="10"/>
      <c r="F60" s="10"/>
      <c r="G60" s="10"/>
    </row>
    <row r="61" spans="1:13" x14ac:dyDescent="0.2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2001-10-25T13:11:51Z</cp:lastPrinted>
  <dcterms:created xsi:type="dcterms:W3CDTF">2000-01-25T16:35:05Z</dcterms:created>
  <dcterms:modified xsi:type="dcterms:W3CDTF">2014-09-04T08:01:48Z</dcterms:modified>
</cp:coreProperties>
</file>