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15" windowWidth="8265" windowHeight="9105" tabRatio="651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externalReferences>
    <externalReference r:id="rId16"/>
    <externalReference r:id="rId17"/>
    <externalReference r:id="rId18"/>
  </externalReference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CapEx!$A$1:$Z$44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Format!$A$1:$AL$162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0">Format!$A:$C</definedName>
    <definedName name="_xlnm.Print_Titles" localSheetId="13">Investing!$1:$9</definedName>
  </definedNames>
  <calcPr calcId="0" calcMode="manual" fullCalcOnLoad="1" iterate="1" calcCompleted="0" calcOnSave="0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13" i="45"/>
  <c r="D13" i="45"/>
  <c r="F13" i="45"/>
  <c r="H13" i="45"/>
  <c r="J13" i="45"/>
  <c r="L13" i="45"/>
  <c r="N13" i="45"/>
  <c r="P13" i="45"/>
  <c r="R13" i="45"/>
  <c r="T13" i="45"/>
  <c r="V13" i="45"/>
  <c r="X13" i="45"/>
  <c r="Z13" i="45"/>
  <c r="B14" i="45"/>
  <c r="D14" i="45"/>
  <c r="F14" i="45"/>
  <c r="H14" i="45"/>
  <c r="J14" i="45"/>
  <c r="L14" i="45"/>
  <c r="N14" i="45"/>
  <c r="P14" i="45"/>
  <c r="R14" i="45"/>
  <c r="T14" i="45"/>
  <c r="V14" i="45"/>
  <c r="X14" i="45"/>
  <c r="Z14" i="45"/>
  <c r="B15" i="45"/>
  <c r="D15" i="45"/>
  <c r="F15" i="45"/>
  <c r="H15" i="45"/>
  <c r="J15" i="45"/>
  <c r="L15" i="45"/>
  <c r="N15" i="45"/>
  <c r="P15" i="45"/>
  <c r="R15" i="45"/>
  <c r="T15" i="45"/>
  <c r="V15" i="45"/>
  <c r="X15" i="45"/>
  <c r="B16" i="45"/>
  <c r="D16" i="45"/>
  <c r="F16" i="45"/>
  <c r="H16" i="45"/>
  <c r="J16" i="45"/>
  <c r="L16" i="45"/>
  <c r="N16" i="45"/>
  <c r="P16" i="45"/>
  <c r="R16" i="45"/>
  <c r="T16" i="45"/>
  <c r="V16" i="45"/>
  <c r="X16" i="45"/>
  <c r="B17" i="45"/>
  <c r="D17" i="45"/>
  <c r="F17" i="45"/>
  <c r="H17" i="45"/>
  <c r="J17" i="45"/>
  <c r="L17" i="45"/>
  <c r="N17" i="45"/>
  <c r="P17" i="45"/>
  <c r="R17" i="45"/>
  <c r="T17" i="45"/>
  <c r="V17" i="45"/>
  <c r="X17" i="45"/>
  <c r="B18" i="45"/>
  <c r="D18" i="45"/>
  <c r="F18" i="45"/>
  <c r="H18" i="45"/>
  <c r="J18" i="45"/>
  <c r="L18" i="45"/>
  <c r="N18" i="45"/>
  <c r="P18" i="45"/>
  <c r="R18" i="45"/>
  <c r="T18" i="45"/>
  <c r="V18" i="45"/>
  <c r="X18" i="45"/>
  <c r="B19" i="45"/>
  <c r="D19" i="45"/>
  <c r="F19" i="45"/>
  <c r="H19" i="45"/>
  <c r="J19" i="45"/>
  <c r="L19" i="45"/>
  <c r="N19" i="45"/>
  <c r="P19" i="45"/>
  <c r="R19" i="45"/>
  <c r="T19" i="45"/>
  <c r="V19" i="45"/>
  <c r="X19" i="45"/>
  <c r="B20" i="45"/>
  <c r="D20" i="45"/>
  <c r="F20" i="45"/>
  <c r="H20" i="45"/>
  <c r="J20" i="45"/>
  <c r="L20" i="45"/>
  <c r="N20" i="45"/>
  <c r="P20" i="45"/>
  <c r="R20" i="45"/>
  <c r="T20" i="45"/>
  <c r="V20" i="45"/>
  <c r="X20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25" i="45"/>
  <c r="D25" i="45"/>
  <c r="F25" i="45"/>
  <c r="H25" i="45"/>
  <c r="J25" i="45"/>
  <c r="L25" i="45"/>
  <c r="N25" i="45"/>
  <c r="P25" i="45"/>
  <c r="R25" i="45"/>
  <c r="T25" i="45"/>
  <c r="V25" i="45"/>
  <c r="X25" i="45"/>
  <c r="Z25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B38" i="45"/>
  <c r="D38" i="45"/>
  <c r="F38" i="45"/>
  <c r="H38" i="45"/>
  <c r="J38" i="45"/>
  <c r="L38" i="45"/>
  <c r="N38" i="45"/>
  <c r="P38" i="45"/>
  <c r="R38" i="45"/>
  <c r="T38" i="45"/>
  <c r="V38" i="45"/>
  <c r="X38" i="45"/>
  <c r="Z38" i="45"/>
  <c r="A43" i="45"/>
  <c r="A44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1" i="39"/>
  <c r="E11" i="39"/>
  <c r="G11" i="39"/>
  <c r="I11" i="39"/>
  <c r="K11" i="39"/>
  <c r="M11" i="39"/>
  <c r="O11" i="39"/>
  <c r="Q11" i="39"/>
  <c r="S11" i="39"/>
  <c r="U11" i="39"/>
  <c r="W11" i="39"/>
  <c r="Y11" i="39"/>
  <c r="AA11" i="39"/>
  <c r="C12" i="39"/>
  <c r="E12" i="39"/>
  <c r="G12" i="39"/>
  <c r="I12" i="39"/>
  <c r="K12" i="39"/>
  <c r="M12" i="39"/>
  <c r="O12" i="39"/>
  <c r="Q12" i="39"/>
  <c r="S12" i="39"/>
  <c r="U12" i="39"/>
  <c r="W12" i="39"/>
  <c r="Y12" i="39"/>
  <c r="AA12" i="39"/>
  <c r="C13" i="39"/>
  <c r="E13" i="39"/>
  <c r="G13" i="39"/>
  <c r="I13" i="39"/>
  <c r="K13" i="39"/>
  <c r="M13" i="39"/>
  <c r="O13" i="39"/>
  <c r="Q13" i="39"/>
  <c r="S13" i="39"/>
  <c r="U13" i="39"/>
  <c r="W13" i="39"/>
  <c r="Y13" i="39"/>
  <c r="AA13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E17" i="39"/>
  <c r="G17" i="39"/>
  <c r="I17" i="39"/>
  <c r="K17" i="39"/>
  <c r="M17" i="39"/>
  <c r="O17" i="39"/>
  <c r="Q17" i="39"/>
  <c r="S17" i="39"/>
  <c r="U17" i="39"/>
  <c r="W17" i="39"/>
  <c r="Y17" i="39"/>
  <c r="AA17" i="39"/>
  <c r="AC17" i="39"/>
  <c r="E18" i="39"/>
  <c r="G18" i="39"/>
  <c r="I18" i="39"/>
  <c r="K18" i="39"/>
  <c r="M18" i="39"/>
  <c r="O18" i="39"/>
  <c r="Q18" i="39"/>
  <c r="S18" i="39"/>
  <c r="U18" i="39"/>
  <c r="W18" i="39"/>
  <c r="Y18" i="39"/>
  <c r="AA18" i="39"/>
  <c r="AC18" i="39"/>
  <c r="AC19" i="39"/>
  <c r="E20" i="39"/>
  <c r="G20" i="39"/>
  <c r="I20" i="39"/>
  <c r="K20" i="39"/>
  <c r="M20" i="39"/>
  <c r="O20" i="39"/>
  <c r="Q20" i="39"/>
  <c r="S20" i="39"/>
  <c r="U20" i="39"/>
  <c r="W20" i="39"/>
  <c r="Y20" i="39"/>
  <c r="AA20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D11" i="38"/>
  <c r="F11" i="38"/>
  <c r="H11" i="38"/>
  <c r="J11" i="38"/>
  <c r="L11" i="38"/>
  <c r="N11" i="38"/>
  <c r="P11" i="38"/>
  <c r="R11" i="38"/>
  <c r="T11" i="38"/>
  <c r="V11" i="38"/>
  <c r="X11" i="38"/>
  <c r="Z11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D13" i="38"/>
  <c r="F13" i="38"/>
  <c r="H13" i="38"/>
  <c r="J13" i="38"/>
  <c r="L13" i="38"/>
  <c r="N13" i="38"/>
  <c r="P13" i="38"/>
  <c r="R13" i="38"/>
  <c r="T13" i="38"/>
  <c r="V13" i="38"/>
  <c r="X13" i="38"/>
  <c r="Z13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D17" i="38"/>
  <c r="F17" i="38"/>
  <c r="H17" i="38"/>
  <c r="J17" i="38"/>
  <c r="L17" i="38"/>
  <c r="N17" i="38"/>
  <c r="P17" i="38"/>
  <c r="R17" i="38"/>
  <c r="T17" i="38"/>
  <c r="V17" i="38"/>
  <c r="X17" i="38"/>
  <c r="Z17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D20" i="38"/>
  <c r="F20" i="38"/>
  <c r="H20" i="38"/>
  <c r="J20" i="38"/>
  <c r="L20" i="38"/>
  <c r="N20" i="38"/>
  <c r="P20" i="38"/>
  <c r="R20" i="38"/>
  <c r="T20" i="38"/>
  <c r="V20" i="38"/>
  <c r="X20" i="38"/>
  <c r="Z20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D31" i="38"/>
  <c r="F31" i="38"/>
  <c r="H31" i="38"/>
  <c r="J31" i="38"/>
  <c r="L31" i="38"/>
  <c r="N31" i="38"/>
  <c r="P31" i="38"/>
  <c r="R31" i="38"/>
  <c r="T31" i="38"/>
  <c r="V31" i="38"/>
  <c r="X31" i="38"/>
  <c r="Z31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D39" i="38"/>
  <c r="F39" i="38"/>
  <c r="H39" i="38"/>
  <c r="J39" i="38"/>
  <c r="L39" i="38"/>
  <c r="N39" i="38"/>
  <c r="P39" i="38"/>
  <c r="R39" i="38"/>
  <c r="T39" i="38"/>
  <c r="V39" i="38"/>
  <c r="X39" i="38"/>
  <c r="Z39" i="38"/>
  <c r="AB39" i="38"/>
  <c r="AD39" i="38"/>
  <c r="AF39" i="38"/>
  <c r="AH39" i="38"/>
  <c r="AJ39" i="38"/>
  <c r="AL39" i="38"/>
  <c r="D40" i="38"/>
  <c r="AB40" i="38"/>
  <c r="AD40" i="38"/>
  <c r="AF40" i="38"/>
  <c r="AH40" i="38"/>
  <c r="AJ40" i="38"/>
  <c r="AL40" i="38"/>
  <c r="D41" i="38"/>
  <c r="F41" i="38"/>
  <c r="H41" i="38"/>
  <c r="J41" i="38"/>
  <c r="L41" i="38"/>
  <c r="N41" i="38"/>
  <c r="P41" i="38"/>
  <c r="R41" i="38"/>
  <c r="T41" i="38"/>
  <c r="V41" i="38"/>
  <c r="X41" i="38"/>
  <c r="Z41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D47" i="38"/>
  <c r="F47" i="38"/>
  <c r="H47" i="38"/>
  <c r="J47" i="38"/>
  <c r="L47" i="38"/>
  <c r="N47" i="38"/>
  <c r="P47" i="38"/>
  <c r="R47" i="38"/>
  <c r="T47" i="38"/>
  <c r="V47" i="38"/>
  <c r="X47" i="38"/>
  <c r="Z47" i="38"/>
  <c r="AB47" i="38"/>
  <c r="AD47" i="38"/>
  <c r="AF47" i="38"/>
  <c r="AH47" i="38"/>
  <c r="AJ47" i="38"/>
  <c r="AL47" i="38"/>
  <c r="D48" i="38"/>
  <c r="F48" i="38"/>
  <c r="H48" i="38"/>
  <c r="J48" i="38"/>
  <c r="L48" i="38"/>
  <c r="N48" i="38"/>
  <c r="P48" i="38"/>
  <c r="R48" i="38"/>
  <c r="T48" i="38"/>
  <c r="V48" i="38"/>
  <c r="X48" i="38"/>
  <c r="Z48" i="38"/>
  <c r="AB48" i="38"/>
  <c r="AD48" i="38"/>
  <c r="AF48" i="38"/>
  <c r="AH48" i="38"/>
  <c r="AJ48" i="38"/>
  <c r="AL48" i="38"/>
  <c r="D49" i="38"/>
  <c r="F49" i="38"/>
  <c r="H49" i="38"/>
  <c r="J49" i="38"/>
  <c r="L49" i="38"/>
  <c r="N49" i="38"/>
  <c r="P49" i="38"/>
  <c r="R49" i="38"/>
  <c r="T49" i="38"/>
  <c r="V49" i="38"/>
  <c r="X49" i="38"/>
  <c r="Z49" i="38"/>
  <c r="AB49" i="38"/>
  <c r="AD49" i="38"/>
  <c r="AF49" i="38"/>
  <c r="AH49" i="38"/>
  <c r="AJ49" i="38"/>
  <c r="AL49" i="38"/>
  <c r="D50" i="38"/>
  <c r="F50" i="38"/>
  <c r="H50" i="38"/>
  <c r="J50" i="38"/>
  <c r="L50" i="38"/>
  <c r="N50" i="38"/>
  <c r="P50" i="38"/>
  <c r="R50" i="38"/>
  <c r="T50" i="38"/>
  <c r="V50" i="38"/>
  <c r="X50" i="38"/>
  <c r="Z50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D58" i="38"/>
  <c r="F58" i="38"/>
  <c r="H58" i="38"/>
  <c r="J58" i="38"/>
  <c r="L58" i="38"/>
  <c r="N58" i="38"/>
  <c r="P58" i="38"/>
  <c r="R58" i="38"/>
  <c r="T58" i="38"/>
  <c r="V58" i="38"/>
  <c r="X58" i="38"/>
  <c r="Z58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D63" i="38"/>
  <c r="F63" i="38"/>
  <c r="H63" i="38"/>
  <c r="J63" i="38"/>
  <c r="L63" i="38"/>
  <c r="N63" i="38"/>
  <c r="P63" i="38"/>
  <c r="R63" i="38"/>
  <c r="T63" i="38"/>
  <c r="V63" i="38"/>
  <c r="X63" i="38"/>
  <c r="Z63" i="38"/>
  <c r="AB63" i="38"/>
  <c r="AD63" i="38"/>
  <c r="AF63" i="38"/>
  <c r="AH63" i="38"/>
  <c r="AJ63" i="38"/>
  <c r="AL63" i="38"/>
  <c r="D64" i="38"/>
  <c r="F64" i="38"/>
  <c r="H64" i="38"/>
  <c r="J64" i="38"/>
  <c r="L64" i="38"/>
  <c r="N64" i="38"/>
  <c r="P64" i="38"/>
  <c r="R64" i="38"/>
  <c r="T64" i="38"/>
  <c r="V64" i="38"/>
  <c r="X64" i="38"/>
  <c r="Z64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D101" i="38"/>
  <c r="F101" i="38"/>
  <c r="H101" i="38"/>
  <c r="J101" i="38"/>
  <c r="L101" i="38"/>
  <c r="N101" i="38"/>
  <c r="P101" i="38"/>
  <c r="R101" i="38"/>
  <c r="T101" i="38"/>
  <c r="V101" i="38"/>
  <c r="X101" i="38"/>
  <c r="Z101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D106" i="38"/>
  <c r="F106" i="38"/>
  <c r="H106" i="38"/>
  <c r="J106" i="38"/>
  <c r="L106" i="38"/>
  <c r="N106" i="38"/>
  <c r="P106" i="38"/>
  <c r="R106" i="38"/>
  <c r="T106" i="38"/>
  <c r="V106" i="38"/>
  <c r="X106" i="38"/>
  <c r="Z106" i="38"/>
  <c r="AB106" i="38"/>
  <c r="AD106" i="38"/>
  <c r="AF106" i="38"/>
  <c r="AH106" i="38"/>
  <c r="AJ106" i="38"/>
  <c r="AL106" i="38"/>
  <c r="D107" i="38"/>
  <c r="F107" i="38"/>
  <c r="H107" i="38"/>
  <c r="J107" i="38"/>
  <c r="L107" i="38"/>
  <c r="N107" i="38"/>
  <c r="P107" i="38"/>
  <c r="R107" i="38"/>
  <c r="T107" i="38"/>
  <c r="V107" i="38"/>
  <c r="X107" i="38"/>
  <c r="Z107" i="38"/>
  <c r="AB107" i="38"/>
  <c r="AD107" i="38"/>
  <c r="AF107" i="38"/>
  <c r="AH107" i="38"/>
  <c r="AJ107" i="38"/>
  <c r="AL107" i="38"/>
  <c r="D108" i="38"/>
  <c r="F108" i="38"/>
  <c r="H108" i="38"/>
  <c r="J108" i="38"/>
  <c r="L108" i="38"/>
  <c r="N108" i="38"/>
  <c r="P108" i="38"/>
  <c r="R108" i="38"/>
  <c r="T108" i="38"/>
  <c r="V108" i="38"/>
  <c r="X108" i="38"/>
  <c r="Z108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D110" i="38"/>
  <c r="F110" i="38"/>
  <c r="H110" i="38"/>
  <c r="J110" i="38"/>
  <c r="L110" i="38"/>
  <c r="N110" i="38"/>
  <c r="P110" i="38"/>
  <c r="R110" i="38"/>
  <c r="T110" i="38"/>
  <c r="V110" i="38"/>
  <c r="X110" i="38"/>
  <c r="Z110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D122" i="38"/>
  <c r="F122" i="38"/>
  <c r="H122" i="38"/>
  <c r="J122" i="38"/>
  <c r="L122" i="38"/>
  <c r="N122" i="38"/>
  <c r="P122" i="38"/>
  <c r="R122" i="38"/>
  <c r="T122" i="38"/>
  <c r="V122" i="38"/>
  <c r="X122" i="38"/>
  <c r="Z122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D127" i="38"/>
  <c r="F127" i="38"/>
  <c r="H127" i="38"/>
  <c r="J127" i="38"/>
  <c r="L127" i="38"/>
  <c r="N127" i="38"/>
  <c r="P127" i="38"/>
  <c r="R127" i="38"/>
  <c r="T127" i="38"/>
  <c r="V127" i="38"/>
  <c r="X127" i="38"/>
  <c r="Z127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D132" i="38"/>
  <c r="F132" i="38"/>
  <c r="H132" i="38"/>
  <c r="J132" i="38"/>
  <c r="L132" i="38"/>
  <c r="N132" i="38"/>
  <c r="P132" i="38"/>
  <c r="R132" i="38"/>
  <c r="T132" i="38"/>
  <c r="V132" i="38"/>
  <c r="X132" i="38"/>
  <c r="Z132" i="38"/>
  <c r="AB132" i="38"/>
  <c r="AD132" i="38"/>
  <c r="AF132" i="38"/>
  <c r="AH132" i="38"/>
  <c r="AJ132" i="38"/>
  <c r="AL132" i="38"/>
  <c r="D133" i="38"/>
  <c r="F133" i="38"/>
  <c r="H133" i="38"/>
  <c r="J133" i="38"/>
  <c r="L133" i="38"/>
  <c r="N133" i="38"/>
  <c r="P133" i="38"/>
  <c r="R133" i="38"/>
  <c r="T133" i="38"/>
  <c r="V133" i="38"/>
  <c r="X133" i="38"/>
  <c r="Z133" i="38"/>
  <c r="AB133" i="38"/>
  <c r="AD133" i="38"/>
  <c r="AF133" i="38"/>
  <c r="AH133" i="38"/>
  <c r="AJ133" i="38"/>
  <c r="AL133" i="38"/>
  <c r="D134" i="38"/>
  <c r="F134" i="38"/>
  <c r="H134" i="38"/>
  <c r="J134" i="38"/>
  <c r="L134" i="38"/>
  <c r="N134" i="38"/>
  <c r="P134" i="38"/>
  <c r="R134" i="38"/>
  <c r="T134" i="38"/>
  <c r="V134" i="38"/>
  <c r="X134" i="38"/>
  <c r="Z134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D139" i="38"/>
  <c r="F139" i="38"/>
  <c r="H139" i="38"/>
  <c r="J139" i="38"/>
  <c r="L139" i="38"/>
  <c r="N139" i="38"/>
  <c r="P139" i="38"/>
  <c r="R139" i="38"/>
  <c r="T139" i="38"/>
  <c r="V139" i="38"/>
  <c r="X139" i="38"/>
  <c r="Z139" i="38"/>
  <c r="AB139" i="38"/>
  <c r="AD139" i="38"/>
  <c r="AF139" i="38"/>
  <c r="AH139" i="38"/>
  <c r="AJ139" i="38"/>
  <c r="AL139" i="38"/>
  <c r="D140" i="38"/>
  <c r="F140" i="38"/>
  <c r="H140" i="38"/>
  <c r="J140" i="38"/>
  <c r="L140" i="38"/>
  <c r="N140" i="38"/>
  <c r="P140" i="38"/>
  <c r="R140" i="38"/>
  <c r="T140" i="38"/>
  <c r="V140" i="38"/>
  <c r="X140" i="38"/>
  <c r="Z140" i="38"/>
  <c r="AB140" i="38"/>
  <c r="AD140" i="38"/>
  <c r="AF140" i="38"/>
  <c r="AH140" i="38"/>
  <c r="AJ140" i="38"/>
  <c r="AL140" i="38"/>
  <c r="D141" i="38"/>
  <c r="F141" i="38"/>
  <c r="H141" i="38"/>
  <c r="J141" i="38"/>
  <c r="L141" i="38"/>
  <c r="N141" i="38"/>
  <c r="P141" i="38"/>
  <c r="R141" i="38"/>
  <c r="T141" i="38"/>
  <c r="V141" i="38"/>
  <c r="X141" i="38"/>
  <c r="Z141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D40" i="52"/>
  <c r="AP40" i="52"/>
  <c r="AP41" i="52"/>
  <c r="AP42" i="52"/>
  <c r="AP43" i="52"/>
  <c r="AP44" i="52"/>
  <c r="AP45" i="52"/>
  <c r="D46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D50" i="52"/>
  <c r="AP50" i="52"/>
  <c r="D51" i="52"/>
  <c r="AP51" i="52"/>
  <c r="D52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D29" i="49"/>
  <c r="F29" i="49"/>
  <c r="H29" i="49"/>
  <c r="J29" i="49"/>
  <c r="L29" i="49"/>
  <c r="N29" i="49"/>
  <c r="P29" i="49"/>
  <c r="R29" i="49"/>
  <c r="T29" i="49"/>
  <c r="V29" i="49"/>
  <c r="X29" i="49"/>
  <c r="Z29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D40" i="49"/>
  <c r="F40" i="49"/>
  <c r="H40" i="49"/>
  <c r="J40" i="49"/>
  <c r="L40" i="49"/>
  <c r="N40" i="49"/>
  <c r="P40" i="49"/>
  <c r="R40" i="49"/>
  <c r="T40" i="49"/>
  <c r="V40" i="49"/>
  <c r="X40" i="49"/>
  <c r="Z40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D46" i="49"/>
  <c r="F46" i="49"/>
  <c r="H46" i="49"/>
  <c r="J46" i="49"/>
  <c r="L46" i="49"/>
  <c r="N46" i="49"/>
  <c r="P46" i="49"/>
  <c r="R46" i="49"/>
  <c r="T46" i="49"/>
  <c r="V46" i="49"/>
  <c r="X46" i="49"/>
  <c r="Z46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D50" i="49"/>
  <c r="F50" i="49"/>
  <c r="H50" i="49"/>
  <c r="J50" i="49"/>
  <c r="L50" i="49"/>
  <c r="N50" i="49"/>
  <c r="P50" i="49"/>
  <c r="R50" i="49"/>
  <c r="T50" i="49"/>
  <c r="V50" i="49"/>
  <c r="X50" i="49"/>
  <c r="Z50" i="49"/>
  <c r="AB50" i="49"/>
  <c r="AD50" i="49"/>
  <c r="AF50" i="49"/>
  <c r="AH50" i="49"/>
  <c r="AJ50" i="49"/>
  <c r="AL50" i="49"/>
  <c r="D51" i="49"/>
  <c r="F51" i="49"/>
  <c r="H51" i="49"/>
  <c r="J51" i="49"/>
  <c r="L51" i="49"/>
  <c r="N51" i="49"/>
  <c r="P51" i="49"/>
  <c r="R51" i="49"/>
  <c r="T51" i="49"/>
  <c r="V51" i="49"/>
  <c r="X51" i="49"/>
  <c r="Z51" i="49"/>
  <c r="AB51" i="49"/>
  <c r="AD51" i="49"/>
  <c r="AF51" i="49"/>
  <c r="AH51" i="49"/>
  <c r="AJ51" i="49"/>
  <c r="AL51" i="49"/>
  <c r="D52" i="49"/>
  <c r="F52" i="49"/>
  <c r="H52" i="49"/>
  <c r="J52" i="49"/>
  <c r="L52" i="49"/>
  <c r="N52" i="49"/>
  <c r="P52" i="49"/>
  <c r="R52" i="49"/>
  <c r="T52" i="49"/>
  <c r="V52" i="49"/>
  <c r="X52" i="49"/>
  <c r="Z52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<sst xmlns="http://schemas.openxmlformats.org/spreadsheetml/2006/main" count="945" uniqueCount="439">
  <si>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</si>
  <si>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</si>
  <si>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</si>
  <si>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</si>
  <si>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</si>
  <si>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</si>
  <si>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</si>
  <si>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</si>
  <si>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</si>
  <si>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</si>
  <si>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</si>
  <si>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</si>
  <si>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</si>
  <si>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</si>
  <si>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</si>
  <si>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</si>
  <si>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</si>
  <si>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</si>
  <si>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</si>
  <si>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</si>
  <si>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</si>
  <si>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</si>
  <si>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</si>
  <si>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</si>
  <si>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</si>
  <si>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</si>
  <si>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</si>
  <si>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</si>
  <si>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</si>
  <si>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</si>
  <si>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</si>
  <si>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</si>
  <si>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</si>
  <si>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</si>
  <si>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</si>
  <si>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</si>
  <si>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</si>
  <si>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</si>
  <si>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</si>
  <si>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</si>
  <si>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</si>
  <si>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</si>
  <si>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</si>
  <si>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</si>
  <si>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</si>
  <si>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</si>
  <si>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</si>
  <si>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</si>
  <si>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</si>
  <si>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</si>
  <si>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</si>
  <si>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</si>
  <si>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</si>
  <si>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</si>
  <si>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</si>
  <si>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</si>
  <si>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</si>
  <si>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</si>
  <si>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</si>
  <si>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</si>
  <si>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</si>
  <si>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</si>
  <si>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</si>
  <si>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</si>
  <si>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</si>
  <si>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</si>
  <si>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</si>
  <si>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</si>
  <si>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</si>
  <si>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</si>
  <si>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</si>
  <si>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</si>
  <si>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</si>
  <si>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</si>
  <si>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</si>
  <si>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</si>
  <si>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</si>
  <si>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</si>
  <si>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</si>
  <si>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</si>
  <si>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</si>
  <si>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</si>
  <si>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</si>
  <si>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</si>
  <si>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</si>
  <si>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</si>
  <si>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</si>
  <si>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</si>
  <si>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</si>
  <si>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</si>
  <si>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</si>
  <si>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</si>
  <si>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</si>
  <si>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</si>
  <si>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</si>
  <si>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</si>
  <si>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</si>
  <si>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</si>
  <si>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</si>
  <si>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</si>
  <si>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</si>
  <si>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</si>
  <si>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</si>
  <si>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</si>
  <si>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</si>
  <si>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</si>
  <si>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</si>
  <si>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</si>
  <si>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</si>
  <si>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</si>
  <si>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</si>
  <si>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</si>
  <si>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</si>
  <si>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</si>
  <si>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</si>
  <si>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</si>
  <si>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</si>
  <si>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</si>
  <si>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</si>
  <si>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</si>
  <si>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</si>
  <si>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</si>
  <si>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</si>
  <si>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</si>
  <si>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</si>
  <si>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</si>
  <si>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</si>
  <si>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</si>
  <si>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</si>
  <si>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</si>
  <si>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</si>
  <si>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</si>
  <si>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</si>
  <si>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</si>
  <si>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</si>
  <si>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</si>
  <si>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</si>
  <si>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</si>
  <si>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</si>
  <si>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</si>
  <si>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</si>
  <si>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</si>
  <si>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</si>
  <si>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</si>
  <si>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</si>
  <si>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</si>
  <si>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</si>
  <si>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</si>
  <si>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</si>
  <si>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</si>
  <si>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</si>
  <si>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</si>
  <si>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</si>
  <si>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</si>
  <si>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</si>
  <si>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</si>
  <si>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</si>
  <si>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</si>
  <si>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</si>
  <si>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</si>
  <si>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</si>
  <si>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</si>
  <si>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</si>
  <si>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</si>
  <si>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</si>
  <si>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</si>
  <si>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</si>
  <si>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</si>
  <si>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</si>
  <si>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</si>
  <si>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</si>
  <si>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</si>
  <si>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</si>
  <si>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</si>
  <si>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</si>
  <si>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</si>
  <si>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</si>
  <si>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</si>
  <si>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</si>
  <si>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</si>
  <si>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</si>
  <si>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</si>
  <si>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</si>
  <si>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</si>
  <si>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</si>
  <si>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</si>
  <si>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</si>
  <si>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</si>
  <si>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</si>
  <si>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</si>
  <si>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</si>
  <si>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</si>
  <si>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</si>
  <si>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</si>
  <si>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</si>
  <si>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</si>
  <si>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</si>
  <si>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</si>
  <si>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</si>
  <si>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</si>
  <si>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</si>
  <si>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</si>
  <si>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</si>
  <si>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</si>
  <si>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</si>
  <si>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</si>
  <si>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</si>
  <si>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</si>
  <si>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</si>
  <si>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</si>
  <si>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</si>
  <si>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</si>
  <si>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</si>
  <si>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</si>
  <si>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</si>
  <si>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</si>
  <si>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</si>
  <si>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</si>
  <si>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</si>
  <si>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</si>
  <si>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</si>
  <si>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</si>
  <si>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</si>
  <si>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</si>
  <si>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</si>
  <si>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</si>
  <si>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</si>
  <si>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</si>
  <si>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</si>
  <si>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</si>
  <si>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</si>
  <si>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</si>
  <si>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</si>
  <si>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</si>
  <si>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</si>
  <si>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</si>
  <si>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</si>
  <si>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</si>
  <si>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</si>
  <si>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</si>
  <si>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</si>
  <si>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</si>
  <si>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</si>
  <si>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</si>
  <si>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</si>
  <si>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</si>
  <si>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</si>
  <si>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</si>
  <si>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</si>
  <si>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</si>
  <si>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</si>
  <si>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</si>
  <si>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</si>
  <si>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</si>
  <si>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</si>
  <si>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</si>
  <si>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</si>
  <si>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</si>
  <si>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</si>
  <si>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</si>
  <si>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</si>
  <si>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</si>
  <si>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</si>
  <si>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</si>
  <si>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</si>
  <si>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</si>
  <si>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</si>
  <si>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</si>
  <si>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</si>
  <si>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</si>
  <si>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</si>
  <si>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</si>
  <si>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</si>
  <si>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</si>
  <si>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</si>
  <si>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</si>
  <si>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</si>
  <si>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</si>
  <si>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</si>
  <si>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</si>
  <si>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</si>
  <si>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</si>
  <si>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</si>
  <si>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</si>
  <si>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</si>
  <si>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</si>
  <si>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</si>
  <si>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</si>
  <si>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</si>
  <si>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</si>
  <si>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</si>
  <si>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</si>
  <si>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</si>
  <si>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</si>
  <si>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</si>
  <si>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</si>
  <si>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</si>
  <si>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</si>
  <si>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</si>
  <si>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</si>
  <si>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</si>
  <si>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</si>
  <si>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</si>
  <si>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</si>
  <si>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</si>
  <si>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</si>
  <si>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</si>
  <si>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</si>
  <si>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</si>
  <si>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</si>
  <si>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</si>
  <si>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</si>
  <si>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</si>
  <si>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</si>
  <si>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</si>
  <si>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</si>
  <si>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</si>
  <si>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</si>
  <si>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</si>
  <si>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</si>
  <si>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</si>
  <si>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</si>
  <si>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</si>
  <si>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</si>
  <si>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</si>
  <si>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</si>
  <si>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</si>
  <si>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</si>
  <si>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</si>
  <si>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</si>
  <si>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</si>
  <si>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</si>
  <si>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</si>
  <si>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</si>
  <si>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</si>
  <si>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</si>
  <si>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</si>
  <si>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</si>
  <si>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</si>
  <si>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</si>
  <si>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</si>
  <si>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</si>
  <si>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</si>
  <si>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</si>
  <si>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</si>
  <si>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</si>
  <si>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</si>
  <si>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</si>
  <si>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</si>
  <si>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</si>
  <si>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</si>
  <si>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</si>
  <si>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</si>
  <si>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</si>
  <si>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</si>
  <si>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</si>
  <si>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</si>
  <si>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</si>
  <si>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</si>
  <si>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</si>
  <si>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</si>
  <si>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</si>
  <si>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</si>
  <si>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</si>
  <si>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</si>
  <si>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</si>
  <si>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</si>
  <si>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</si>
  <si>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</si>
  <si>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</si>
  <si>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</si>
  <si>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</si>
  <si>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</si>
  <si>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</si>
  <si>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</si>
  <si>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</si>
  <si>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</si>
  <si>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</si>
  <si>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</si>
  <si>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</si>
  <si>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</si>
  <si>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</si>
  <si>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</si>
  <si>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</si>
  <si>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</si>
  <si>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</si>
  <si>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</si>
  <si>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</si>
  <si>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</si>
  <si>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</si>
  <si>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</si>
  <si>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</si>
  <si>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</si>
  <si>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</si>
  <si>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</si>
  <si>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</si>
  <si>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</si>
  <si>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</si>
  <si>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</si>
  <si>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</si>
  <si>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</si>
  <si>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</si>
  <si>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</si>
  <si>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</si>
  <si>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</si>
  <si>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</si>
  <si>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</si>
  <si>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</si>
  <si>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</si>
  <si>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</si>
  <si>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</si>
  <si>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</si>
  <si>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</si>
  <si>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</si>
  <si>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</si>
  <si>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</si>
  <si>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</si>
  <si>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</si>
  <si>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</si>
  <si>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</si>
  <si>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</si>
  <si>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</si>
  <si>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</si>
  <si>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</si>
  <si>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</si>
  <si>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</si>
  <si>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</si>
  <si>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</si>
  <si>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</si>
  <si>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</si>
  <si>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</si>
  <si>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Generation</t>
  </si>
  <si>
    <t>Relicensing</t>
  </si>
  <si>
    <t>Transmission</t>
  </si>
  <si>
    <t>Distribution</t>
  </si>
  <si>
    <t>General</t>
  </si>
  <si>
    <t>Non-Utility</t>
  </si>
  <si>
    <t>RWIP</t>
  </si>
  <si>
    <t>Various IT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</si>
</sst>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7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43" fontId="4" fillId="0" borderId="4" xfId="0" applyNumberFormat="1" applyFont="1" applyBorder="1" applyProtection="1">
      <protection locked="0"/>
    </xf>
    <xf numFmtId="43" fontId="45" fillId="0" borderId="0" xfId="5" applyNumberFormat="1" applyFont="1" applyBorder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GE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2002%20Budget/PVC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bud02-Subsidiaries%20Oct%2010,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U"/>
      <sheetName val="Recon"/>
      <sheetName val="vs. UE-115"/>
      <sheetName val="Recon (2)"/>
      <sheetName val="temp"/>
      <sheetName val="Pro-formas"/>
      <sheetName val="For Jim P"/>
      <sheetName val="For Mary"/>
    </sheetNames>
    <sheetDataSet>
      <sheetData sheetId="0">
        <row r="422">
          <cell r="V422">
            <v>144875.16540522446</v>
          </cell>
          <cell r="W422">
            <v>128675.88716071045</v>
          </cell>
          <cell r="X422">
            <v>130578.43184778243</v>
          </cell>
          <cell r="Y422">
            <v>123052.61429930212</v>
          </cell>
          <cell r="Z422">
            <v>119217.04907451192</v>
          </cell>
          <cell r="AA422">
            <v>115514.22407208415</v>
          </cell>
          <cell r="AB422">
            <v>122120.30753670829</v>
          </cell>
          <cell r="AC422">
            <v>122521.04409506032</v>
          </cell>
          <cell r="AD422">
            <v>116828.92907347936</v>
          </cell>
          <cell r="AE422">
            <v>127538.77879175874</v>
          </cell>
          <cell r="AF422">
            <v>133243.88428277927</v>
          </cell>
          <cell r="AG422">
            <v>149388.62635899699</v>
          </cell>
        </row>
        <row r="429">
          <cell r="V429">
            <v>10806.33425</v>
          </cell>
          <cell r="W429">
            <v>9417.8581250000007</v>
          </cell>
          <cell r="X429">
            <v>10785.791499999999</v>
          </cell>
          <cell r="Y429">
            <v>10434.932999999999</v>
          </cell>
          <cell r="Z429">
            <v>8419.6653437500008</v>
          </cell>
          <cell r="AA429">
            <v>9486.1560000000009</v>
          </cell>
          <cell r="AB429">
            <v>11884.785</v>
          </cell>
          <cell r="AC429">
            <v>10077.05975</v>
          </cell>
          <cell r="AD429">
            <v>9138.9385000000002</v>
          </cell>
          <cell r="AE429">
            <v>6749.2841874999995</v>
          </cell>
          <cell r="AF429">
            <v>7176.127125</v>
          </cell>
          <cell r="AG429">
            <v>7257.8842500000001</v>
          </cell>
        </row>
        <row r="436">
          <cell r="V436">
            <v>1479.0333333333335</v>
          </cell>
          <cell r="W436">
            <v>1479.0333333333335</v>
          </cell>
          <cell r="X436">
            <v>1479.0333333333335</v>
          </cell>
          <cell r="Y436">
            <v>1479.0333333333335</v>
          </cell>
          <cell r="Z436">
            <v>1479.0333333333335</v>
          </cell>
          <cell r="AA436">
            <v>1479.0333333333335</v>
          </cell>
          <cell r="AB436">
            <v>1479.0333333333335</v>
          </cell>
          <cell r="AC436">
            <v>1479.0333333333335</v>
          </cell>
          <cell r="AD436">
            <v>1479.0333333333335</v>
          </cell>
          <cell r="AE436">
            <v>1479.0333333333335</v>
          </cell>
          <cell r="AF436">
            <v>1479.0333333333335</v>
          </cell>
          <cell r="AG436">
            <v>1479.0333333333335</v>
          </cell>
        </row>
        <row r="516">
          <cell r="V516">
            <v>92071.302105468742</v>
          </cell>
          <cell r="W516">
            <v>77462.826865234369</v>
          </cell>
          <cell r="X516">
            <v>80693.172859375016</v>
          </cell>
          <cell r="Y516">
            <v>65890.743615234358</v>
          </cell>
          <cell r="Z516">
            <v>65384.056015624999</v>
          </cell>
          <cell r="AA516">
            <v>69226.236513671858</v>
          </cell>
          <cell r="AB516">
            <v>74877.614308593751</v>
          </cell>
          <cell r="AC516">
            <v>77297.490125000011</v>
          </cell>
          <cell r="AD516">
            <v>72430.483904296867</v>
          </cell>
          <cell r="AE516">
            <v>69514.848363281257</v>
          </cell>
          <cell r="AF516">
            <v>70530.355337890622</v>
          </cell>
          <cell r="AG516">
            <v>75797.450972656254</v>
          </cell>
        </row>
        <row r="577">
          <cell r="V577">
            <v>22236.716666666667</v>
          </cell>
          <cell r="W577">
            <v>22236.716666666667</v>
          </cell>
          <cell r="X577">
            <v>22236.716666666667</v>
          </cell>
          <cell r="Y577">
            <v>22236.716666666667</v>
          </cell>
          <cell r="Z577">
            <v>22236.716666666667</v>
          </cell>
          <cell r="AA577">
            <v>22236.716666666667</v>
          </cell>
          <cell r="AB577">
            <v>22236.716666666667</v>
          </cell>
          <cell r="AC577">
            <v>22236.716666666667</v>
          </cell>
          <cell r="AD577">
            <v>22236.716666666667</v>
          </cell>
          <cell r="AE577">
            <v>22236.716666666667</v>
          </cell>
          <cell r="AF577">
            <v>22236.716666666667</v>
          </cell>
          <cell r="AG577">
            <v>22236.716666666667</v>
          </cell>
        </row>
        <row r="578">
          <cell r="V578">
            <v>12434.266196141965</v>
          </cell>
          <cell r="W578">
            <v>12487.628116611066</v>
          </cell>
          <cell r="X578">
            <v>12542.889010430466</v>
          </cell>
          <cell r="Y578">
            <v>12651.121354013767</v>
          </cell>
          <cell r="Z578">
            <v>12722.437213492167</v>
          </cell>
          <cell r="AA578">
            <v>12790.061212420766</v>
          </cell>
          <cell r="AB578">
            <v>12863.507145000865</v>
          </cell>
          <cell r="AC578">
            <v>12936.003480771165</v>
          </cell>
          <cell r="AD578">
            <v>13009.376683338565</v>
          </cell>
          <cell r="AE578">
            <v>13223.466855392666</v>
          </cell>
          <cell r="AF578">
            <v>13340.451736638066</v>
          </cell>
          <cell r="AG578">
            <v>13442.298301661565</v>
          </cell>
        </row>
        <row r="595">
          <cell r="V595">
            <v>3102.5408455442707</v>
          </cell>
          <cell r="W595">
            <v>3102.5408455442707</v>
          </cell>
          <cell r="X595">
            <v>3102.5408455442707</v>
          </cell>
          <cell r="Y595">
            <v>3102.5408455442707</v>
          </cell>
          <cell r="Z595">
            <v>3102.5408455442707</v>
          </cell>
          <cell r="AA595">
            <v>3102.5408455442707</v>
          </cell>
          <cell r="AB595">
            <v>3102.5408455442707</v>
          </cell>
          <cell r="AC595">
            <v>3102.5408455442707</v>
          </cell>
          <cell r="AD595">
            <v>3102.5408455442707</v>
          </cell>
          <cell r="AE595">
            <v>3102.5408455442707</v>
          </cell>
          <cell r="AF595">
            <v>3102.5408455442707</v>
          </cell>
          <cell r="AG595">
            <v>3102.5408455442707</v>
          </cell>
        </row>
        <row r="596">
          <cell r="V596">
            <v>2641.8333333333335</v>
          </cell>
          <cell r="W596">
            <v>2641.8333333333335</v>
          </cell>
          <cell r="X596">
            <v>2641.8333333333335</v>
          </cell>
          <cell r="Y596">
            <v>2641.8333333333335</v>
          </cell>
          <cell r="Z596">
            <v>2641.8333333333335</v>
          </cell>
          <cell r="AA596">
            <v>2641.8333333333335</v>
          </cell>
          <cell r="AB596">
            <v>2641.8333333333335</v>
          </cell>
          <cell r="AC596">
            <v>2641.8333333333335</v>
          </cell>
          <cell r="AD596">
            <v>2641.8333333333335</v>
          </cell>
          <cell r="AE596">
            <v>2641.8333333333335</v>
          </cell>
          <cell r="AF596">
            <v>2641.8333333333335</v>
          </cell>
          <cell r="AG596">
            <v>2641.8333333333335</v>
          </cell>
        </row>
        <row r="597">
          <cell r="V597">
            <v>744.5</v>
          </cell>
          <cell r="W597">
            <v>744.5</v>
          </cell>
          <cell r="X597">
            <v>744.5</v>
          </cell>
          <cell r="Y597">
            <v>744.5</v>
          </cell>
          <cell r="Z597">
            <v>744.5</v>
          </cell>
          <cell r="AA597">
            <v>744.5</v>
          </cell>
          <cell r="AB597">
            <v>744.5</v>
          </cell>
          <cell r="AC597">
            <v>744.5</v>
          </cell>
          <cell r="AD597">
            <v>744.5</v>
          </cell>
          <cell r="AE597">
            <v>744.5</v>
          </cell>
          <cell r="AF597">
            <v>744.5</v>
          </cell>
          <cell r="AG597">
            <v>744.5</v>
          </cell>
        </row>
        <row r="613">
          <cell r="V613">
            <v>2704.5808432946938</v>
          </cell>
          <cell r="W613">
            <v>2553.3853657778695</v>
          </cell>
          <cell r="X613">
            <v>2571.1427095383146</v>
          </cell>
          <cell r="Y613">
            <v>2500.9007172241004</v>
          </cell>
          <cell r="Z613">
            <v>2465.1015842654779</v>
          </cell>
          <cell r="AA613">
            <v>2430.5413781900684</v>
          </cell>
          <cell r="AB613">
            <v>2492.199060024634</v>
          </cell>
          <cell r="AC613">
            <v>2495.9393226699158</v>
          </cell>
          <cell r="AD613">
            <v>2442.8121378794408</v>
          </cell>
          <cell r="AE613">
            <v>2542.7721989295092</v>
          </cell>
          <cell r="AF613">
            <v>2596.0206298767848</v>
          </cell>
        </row>
        <row r="785">
          <cell r="V785">
            <v>7895.3009226163986</v>
          </cell>
          <cell r="W785">
            <v>6470.1974760690018</v>
          </cell>
          <cell r="X785">
            <v>6393.3734030457435</v>
          </cell>
          <cell r="Y785">
            <v>9692.5339896336791</v>
          </cell>
          <cell r="Z785">
            <v>7044.0026246073176</v>
          </cell>
          <cell r="AA785">
            <v>3874.0023295520623</v>
          </cell>
          <cell r="AB785">
            <v>5432.7315243358544</v>
          </cell>
          <cell r="AC785">
            <v>3557.3165770972601</v>
          </cell>
          <cell r="AD785">
            <v>2761.4336030849754</v>
          </cell>
          <cell r="AE785">
            <v>8109.9467752090932</v>
          </cell>
          <cell r="AF785">
            <v>10504.609068734631</v>
          </cell>
          <cell r="AG785">
            <v>15707.364234021501</v>
          </cell>
        </row>
        <row r="789">
          <cell r="V789">
            <v>6148.194243636598</v>
          </cell>
          <cell r="W789">
            <v>4934.8712345363056</v>
          </cell>
          <cell r="X789">
            <v>4869.4637613611148</v>
          </cell>
          <cell r="Y789">
            <v>7678.3457833097082</v>
          </cell>
          <cell r="Z789">
            <v>5423.4048853028262</v>
          </cell>
          <cell r="AA789">
            <v>2724.4890233255478</v>
          </cell>
          <cell r="AB789">
            <v>4051.5800506958517</v>
          </cell>
          <cell r="AC789">
            <v>2461.8636080490583</v>
          </cell>
          <cell r="AD789">
            <v>1784.2544651761038</v>
          </cell>
          <cell r="AE789">
            <v>6338.8156288902546</v>
          </cell>
          <cell r="AF789">
            <v>8378.4890171676943</v>
          </cell>
          <cell r="AG789">
            <v>12808.952843327375</v>
          </cell>
        </row>
        <row r="821">
          <cell r="V821">
            <v>789.5</v>
          </cell>
          <cell r="W821">
            <v>789.5</v>
          </cell>
          <cell r="X821">
            <v>789.5</v>
          </cell>
          <cell r="Y821">
            <v>789.5</v>
          </cell>
          <cell r="Z821">
            <v>789.5</v>
          </cell>
          <cell r="AA821">
            <v>789.5</v>
          </cell>
          <cell r="AB821">
            <v>789.5</v>
          </cell>
          <cell r="AC821">
            <v>789.5</v>
          </cell>
          <cell r="AD821">
            <v>789.5</v>
          </cell>
          <cell r="AE821">
            <v>789.5</v>
          </cell>
          <cell r="AF821">
            <v>789.5</v>
          </cell>
          <cell r="AG821">
            <v>789.5</v>
          </cell>
        </row>
        <row r="822">
          <cell r="V822">
            <v>1437.5990972222223</v>
          </cell>
          <cell r="W822">
            <v>1437.5990972222223</v>
          </cell>
          <cell r="X822">
            <v>1437.5990972222223</v>
          </cell>
          <cell r="Y822">
            <v>1437.5990972222223</v>
          </cell>
          <cell r="Z822">
            <v>1437.5990972222223</v>
          </cell>
          <cell r="AA822">
            <v>1437.5990972222223</v>
          </cell>
          <cell r="AB822">
            <v>1437.5990972222223</v>
          </cell>
          <cell r="AC822">
            <v>1410.4357638888889</v>
          </cell>
          <cell r="AD822">
            <v>1410.4357638888889</v>
          </cell>
          <cell r="AE822">
            <v>1407.0403472222224</v>
          </cell>
          <cell r="AF822">
            <v>1403.6449305555557</v>
          </cell>
          <cell r="AG822">
            <v>1400.2495138888889</v>
          </cell>
        </row>
        <row r="824">
          <cell r="V824">
            <v>-544.18816011636</v>
          </cell>
          <cell r="W824">
            <v>-544.18816011636</v>
          </cell>
          <cell r="X824">
            <v>-544.18816011636</v>
          </cell>
          <cell r="Y824">
            <v>-544.18816011636</v>
          </cell>
          <cell r="Z824">
            <v>-544.18816011636</v>
          </cell>
          <cell r="AA824">
            <v>-544.18816011636</v>
          </cell>
          <cell r="AB824">
            <v>-544.18816011636</v>
          </cell>
          <cell r="AC824">
            <v>-537.55084235724826</v>
          </cell>
          <cell r="AD824">
            <v>-537.55084235724826</v>
          </cell>
          <cell r="AE824">
            <v>-536.72117763735946</v>
          </cell>
          <cell r="AF824">
            <v>-535.89151291747066</v>
          </cell>
          <cell r="AG824">
            <v>-535.06184819758164</v>
          </cell>
        </row>
        <row r="827">
          <cell r="V827">
            <v>6085.9426805000003</v>
          </cell>
          <cell r="W827">
            <v>6041.4510138333335</v>
          </cell>
          <cell r="X827">
            <v>6037.4510138333335</v>
          </cell>
          <cell r="Y827">
            <v>6033.4510138333335</v>
          </cell>
          <cell r="Z827">
            <v>6029.4510138333335</v>
          </cell>
          <cell r="AA827">
            <v>6025.4510138333335</v>
          </cell>
          <cell r="AB827">
            <v>6021.4510138333335</v>
          </cell>
          <cell r="AC827">
            <v>6017.4510138333335</v>
          </cell>
          <cell r="AD827">
            <v>6013.4510138333335</v>
          </cell>
          <cell r="AE827">
            <v>6009.4510138333335</v>
          </cell>
          <cell r="AF827">
            <v>6005.4510138333335</v>
          </cell>
          <cell r="AG827">
            <v>6001.4510138333335</v>
          </cell>
        </row>
        <row r="828">
          <cell r="V828">
            <v>214.38237856466745</v>
          </cell>
          <cell r="W828">
            <v>315.15929966043808</v>
          </cell>
          <cell r="X828">
            <v>434.7808639282685</v>
          </cell>
          <cell r="Y828">
            <v>637.29474128880963</v>
          </cell>
          <cell r="Z828">
            <v>669.34879566851589</v>
          </cell>
          <cell r="AA828">
            <v>632.53664385633169</v>
          </cell>
          <cell r="AB828">
            <v>747.16839651048303</v>
          </cell>
          <cell r="AC828">
            <v>663.99893769460891</v>
          </cell>
          <cell r="AD828">
            <v>520.50097429725759</v>
          </cell>
          <cell r="AE828">
            <v>464.40776651552187</v>
          </cell>
          <cell r="AF828">
            <v>458.388061576567</v>
          </cell>
          <cell r="AG828">
            <v>574.40886312267446</v>
          </cell>
        </row>
        <row r="837"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</row>
        <row r="844">
          <cell r="V844">
            <v>518.95771031746028</v>
          </cell>
          <cell r="W844">
            <v>518.51071031746028</v>
          </cell>
          <cell r="X844">
            <v>518.51071031746028</v>
          </cell>
          <cell r="Y844">
            <v>518.51071031746028</v>
          </cell>
          <cell r="Z844">
            <v>518.51071031746028</v>
          </cell>
          <cell r="AA844">
            <v>518.51071031746028</v>
          </cell>
          <cell r="AB844">
            <v>518.51071031746028</v>
          </cell>
          <cell r="AC844">
            <v>518.51071031746028</v>
          </cell>
          <cell r="AD844">
            <v>518.51071031746028</v>
          </cell>
          <cell r="AE844">
            <v>518.51071031746028</v>
          </cell>
          <cell r="AF844">
            <v>518.51071031746028</v>
          </cell>
          <cell r="AG844">
            <v>518.51071031746028</v>
          </cell>
        </row>
        <row r="845">
          <cell r="V845">
            <v>-282.55584109609521</v>
          </cell>
          <cell r="W845">
            <v>-321.20507433222514</v>
          </cell>
          <cell r="X845">
            <v>-313.4540354468632</v>
          </cell>
          <cell r="Y845">
            <v>-334.63793468697833</v>
          </cell>
          <cell r="Z845">
            <v>-355.28918075047977</v>
          </cell>
          <cell r="AA845">
            <v>-378.3324928840496</v>
          </cell>
          <cell r="AB845">
            <v>-441.16013485434678</v>
          </cell>
          <cell r="AC845">
            <v>-459.25143840302331</v>
          </cell>
          <cell r="AD845">
            <v>-476.4179925558829</v>
          </cell>
          <cell r="AE845">
            <v>-375.41293122357598</v>
          </cell>
          <cell r="AF845">
            <v>-291.97476893310875</v>
          </cell>
          <cell r="AG845">
            <v>-281.52474962920337</v>
          </cell>
        </row>
        <row r="853">
          <cell r="V853">
            <v>193.75</v>
          </cell>
          <cell r="W853">
            <v>193.75</v>
          </cell>
          <cell r="X853">
            <v>193.75</v>
          </cell>
          <cell r="Y853">
            <v>193.75</v>
          </cell>
          <cell r="Z853">
            <v>193.75</v>
          </cell>
          <cell r="AA853">
            <v>184.0625</v>
          </cell>
          <cell r="AB853">
            <v>184.0625</v>
          </cell>
          <cell r="AC853">
            <v>184.0625</v>
          </cell>
          <cell r="AD853">
            <v>184.0625</v>
          </cell>
          <cell r="AE853">
            <v>184.0625</v>
          </cell>
          <cell r="AF853">
            <v>184.0625</v>
          </cell>
          <cell r="AG853">
            <v>184.0625</v>
          </cell>
        </row>
        <row r="1043">
          <cell r="U1043">
            <v>28500</v>
          </cell>
          <cell r="V1043">
            <v>28500</v>
          </cell>
          <cell r="W1043">
            <v>28500</v>
          </cell>
          <cell r="X1043">
            <v>28500</v>
          </cell>
          <cell r="Y1043">
            <v>28500</v>
          </cell>
          <cell r="Z1043">
            <v>28500</v>
          </cell>
          <cell r="AA1043">
            <v>27000</v>
          </cell>
          <cell r="AB1043">
            <v>27000</v>
          </cell>
          <cell r="AC1043">
            <v>27000</v>
          </cell>
          <cell r="AD1043">
            <v>27000</v>
          </cell>
          <cell r="AE1043">
            <v>27000</v>
          </cell>
          <cell r="AF1043">
            <v>27000</v>
          </cell>
          <cell r="AG1043">
            <v>27000</v>
          </cell>
        </row>
        <row r="1050">
          <cell r="U1050">
            <v>986522.72100000002</v>
          </cell>
          <cell r="V1050">
            <v>986535.72100000002</v>
          </cell>
          <cell r="W1050">
            <v>986548.72100000002</v>
          </cell>
          <cell r="X1050">
            <v>986561.72100000002</v>
          </cell>
          <cell r="Y1050">
            <v>986574.72100000002</v>
          </cell>
          <cell r="Z1050">
            <v>986587.72100000002</v>
          </cell>
          <cell r="AA1050">
            <v>986600.72100000002</v>
          </cell>
          <cell r="AB1050">
            <v>986613.72100000002</v>
          </cell>
          <cell r="AC1050">
            <v>946626.72100000002</v>
          </cell>
          <cell r="AD1050">
            <v>946639.72100000002</v>
          </cell>
          <cell r="AE1050">
            <v>946652.72100000002</v>
          </cell>
          <cell r="AF1050">
            <v>946665.72100000002</v>
          </cell>
          <cell r="AG1050">
            <v>946678.72100000002</v>
          </cell>
        </row>
        <row r="1058">
          <cell r="U1058">
            <v>15000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40000</v>
          </cell>
          <cell r="AD1058">
            <v>40000</v>
          </cell>
          <cell r="AE1058">
            <v>40000</v>
          </cell>
          <cell r="AF1058">
            <v>40000</v>
          </cell>
          <cell r="AG1058">
            <v>40000</v>
          </cell>
        </row>
        <row r="1059">
          <cell r="U1059">
            <v>1500</v>
          </cell>
          <cell r="V1059">
            <v>1500</v>
          </cell>
          <cell r="W1059">
            <v>1500</v>
          </cell>
          <cell r="X1059">
            <v>1500</v>
          </cell>
          <cell r="Y1059">
            <v>1500</v>
          </cell>
          <cell r="Z1059">
            <v>1500</v>
          </cell>
          <cell r="AA1059">
            <v>1500</v>
          </cell>
          <cell r="AB1059">
            <v>1500</v>
          </cell>
          <cell r="AC1059">
            <v>1500</v>
          </cell>
          <cell r="AD1059">
            <v>1500</v>
          </cell>
          <cell r="AE1059">
            <v>1500</v>
          </cell>
          <cell r="AF1059">
            <v>1500</v>
          </cell>
          <cell r="AG1059">
            <v>1500</v>
          </cell>
        </row>
        <row r="1061">
          <cell r="U1061">
            <v>32040.61953667854</v>
          </cell>
          <cell r="V1061">
            <v>82296.649031143636</v>
          </cell>
          <cell r="W1061">
            <v>85788.310787756229</v>
          </cell>
          <cell r="X1061">
            <v>146094.81664065365</v>
          </cell>
          <cell r="Y1061">
            <v>193795.71204671147</v>
          </cell>
          <cell r="Z1061">
            <v>163190.31230983033</v>
          </cell>
          <cell r="AA1061">
            <v>174162.56441354658</v>
          </cell>
          <cell r="AB1061">
            <v>224327.24705871101</v>
          </cell>
          <cell r="AC1061">
            <v>129805.51971174707</v>
          </cell>
          <cell r="AD1061">
            <v>147794.99991345697</v>
          </cell>
          <cell r="AE1061">
            <v>99889.142228154698</v>
          </cell>
          <cell r="AF1061">
            <v>144584.49061268102</v>
          </cell>
          <cell r="AG1061">
            <v>161766.9030527455</v>
          </cell>
        </row>
        <row r="1181">
          <cell r="V1181">
            <v>26852.614906386596</v>
          </cell>
          <cell r="W1181">
            <v>25450.164655173212</v>
          </cell>
          <cell r="X1181">
            <v>25323.258690406507</v>
          </cell>
          <cell r="Y1181">
            <v>28737.907806874322</v>
          </cell>
          <cell r="Z1181">
            <v>26075.891285342124</v>
          </cell>
          <cell r="AA1181">
            <v>22924.434489577612</v>
          </cell>
          <cell r="AB1181">
            <v>24643.610089730257</v>
          </cell>
          <cell r="AC1181">
            <v>22836.734703689464</v>
          </cell>
          <cell r="AD1181">
            <v>22109.451328321979</v>
          </cell>
          <cell r="AE1181">
            <v>27863.720162264195</v>
          </cell>
          <cell r="AF1181">
            <v>29081.805662476621</v>
          </cell>
          <cell r="AG1181">
            <v>32219.080126910761</v>
          </cell>
        </row>
        <row r="1182">
          <cell r="V1182">
            <v>-7999.3834813067224</v>
          </cell>
          <cell r="W1182">
            <v>-35219.711136712576</v>
          </cell>
          <cell r="X1182">
            <v>-27549.762069445744</v>
          </cell>
          <cell r="Y1182">
            <v>-30565.216107499087</v>
          </cell>
          <cell r="Z1182">
            <v>13808.849097760045</v>
          </cell>
          <cell r="AA1182">
            <v>8218.5033157678554</v>
          </cell>
          <cell r="AB1182">
            <v>-81278.376590293832</v>
          </cell>
          <cell r="AC1182">
            <v>84528.816578794329</v>
          </cell>
          <cell r="AD1182">
            <v>31516.854219264467</v>
          </cell>
          <cell r="AE1182">
            <v>33133.12585528224</v>
          </cell>
          <cell r="AF1182">
            <v>-13351.345058852923</v>
          </cell>
          <cell r="AG1182">
            <v>-3014.7291577549768</v>
          </cell>
        </row>
        <row r="1183">
          <cell r="V1183">
            <v>-88.111683572627953</v>
          </cell>
          <cell r="W1183">
            <v>-88.293179214248084</v>
          </cell>
          <cell r="X1183">
            <v>-88.475048707186943</v>
          </cell>
          <cell r="Y1183">
            <v>-88.657292821473675</v>
          </cell>
          <cell r="Z1183">
            <v>-88.839912328825449</v>
          </cell>
          <cell r="AA1183">
            <v>-89.022908002443728</v>
          </cell>
          <cell r="AB1183">
            <v>-89.206280617188895</v>
          </cell>
          <cell r="AC1183">
            <v>-89.390030949507491</v>
          </cell>
          <cell r="AD1183">
            <v>-89.574159777417663</v>
          </cell>
          <cell r="AE1183">
            <v>-89.758667880567373</v>
          </cell>
          <cell r="AF1183">
            <v>-89.943556040205294</v>
          </cell>
          <cell r="AG1183">
            <v>-90.128825039166259</v>
          </cell>
        </row>
        <row r="1184">
          <cell r="V1184">
            <v>17493.93022357882</v>
          </cell>
          <cell r="W1184">
            <v>45999.230223578867</v>
          </cell>
          <cell r="X1184">
            <v>17541.219223578868</v>
          </cell>
          <cell r="Y1184">
            <v>17212.001223578816</v>
          </cell>
          <cell r="Z1184">
            <v>16986.584223578859</v>
          </cell>
          <cell r="AA1184">
            <v>39291.174223578826</v>
          </cell>
          <cell r="AB1184">
            <v>16594.628793692449</v>
          </cell>
          <cell r="AC1184">
            <v>16468.730793692434</v>
          </cell>
          <cell r="AD1184">
            <v>16692.385793692432</v>
          </cell>
          <cell r="AE1184">
            <v>16658.065793692454</v>
          </cell>
          <cell r="AF1184">
            <v>-6981.3343095641467</v>
          </cell>
          <cell r="AG1184">
            <v>15031.03279369243</v>
          </cell>
        </row>
        <row r="1189">
          <cell r="V1189">
            <v>-51101.940285122197</v>
          </cell>
          <cell r="W1189">
            <v>-19759.513911771821</v>
          </cell>
          <cell r="X1189">
            <v>-27732.900866430136</v>
          </cell>
          <cell r="Y1189">
            <v>-42520.709768170142</v>
          </cell>
          <cell r="Z1189">
            <v>-6257.4624433872523</v>
          </cell>
          <cell r="AA1189">
            <v>-31940.616984901251</v>
          </cell>
          <cell r="AB1189">
            <v>10530.342310511565</v>
          </cell>
          <cell r="AC1189">
            <v>-9187.5799265264068</v>
          </cell>
          <cell r="AD1189">
            <v>-40231.787643802701</v>
          </cell>
          <cell r="AE1189">
            <v>-9147.3616934991151</v>
          </cell>
          <cell r="AF1189">
            <v>-33474.223020279198</v>
          </cell>
          <cell r="AG1189">
            <v>-13523.750881391432</v>
          </cell>
        </row>
        <row r="1197">
          <cell r="V1197">
            <v>-17709.666666666672</v>
          </cell>
          <cell r="W1197">
            <v>-17709.666666666672</v>
          </cell>
          <cell r="X1197">
            <v>-17709.666666666672</v>
          </cell>
          <cell r="Y1197">
            <v>-17709.666666666672</v>
          </cell>
          <cell r="Z1197">
            <v>-17709.666666666672</v>
          </cell>
          <cell r="AA1197">
            <v>-17709.666666666672</v>
          </cell>
          <cell r="AB1197">
            <v>-17709.666666666672</v>
          </cell>
          <cell r="AC1197">
            <v>-17709.666666666672</v>
          </cell>
          <cell r="AD1197">
            <v>-17709.666666666672</v>
          </cell>
          <cell r="AE1197">
            <v>-17709.666666666672</v>
          </cell>
          <cell r="AF1197">
            <v>-17709.666666666672</v>
          </cell>
          <cell r="AG1197">
            <v>-17709.666666666672</v>
          </cell>
        </row>
        <row r="1198">
          <cell r="V1198">
            <v>-282.55584109609521</v>
          </cell>
          <cell r="W1198">
            <v>-321.20507433222514</v>
          </cell>
          <cell r="X1198">
            <v>-313.4540354468632</v>
          </cell>
          <cell r="Y1198">
            <v>-334.63793468697833</v>
          </cell>
          <cell r="Z1198">
            <v>-355.28918075047977</v>
          </cell>
          <cell r="AA1198">
            <v>-378.3324928840496</v>
          </cell>
          <cell r="AB1198">
            <v>-441.16013485434678</v>
          </cell>
          <cell r="AC1198">
            <v>-459.25143840302331</v>
          </cell>
          <cell r="AD1198">
            <v>-476.4179925558829</v>
          </cell>
          <cell r="AE1198">
            <v>-375.41293122357598</v>
          </cell>
          <cell r="AF1198">
            <v>-291.97476893310875</v>
          </cell>
          <cell r="AG1198">
            <v>-281.52474962920337</v>
          </cell>
        </row>
        <row r="1199">
          <cell r="V1199">
            <v>-1170.0833333333333</v>
          </cell>
          <cell r="W1199">
            <v>-1170.0833333333333</v>
          </cell>
          <cell r="X1199">
            <v>-1170.0833333333333</v>
          </cell>
          <cell r="Y1199">
            <v>-1170.0833333333333</v>
          </cell>
          <cell r="Z1199">
            <v>-1170.0833333333333</v>
          </cell>
          <cell r="AA1199">
            <v>-1170.0833333333333</v>
          </cell>
          <cell r="AB1199">
            <v>-1170.0833333333333</v>
          </cell>
          <cell r="AC1199">
            <v>-1170.0833333333333</v>
          </cell>
          <cell r="AD1199">
            <v>-1170.0833333333333</v>
          </cell>
          <cell r="AE1199">
            <v>-1170.0833333333333</v>
          </cell>
          <cell r="AF1199">
            <v>-1170.0833333333333</v>
          </cell>
          <cell r="AG1199">
            <v>-1170.0833333333333</v>
          </cell>
        </row>
        <row r="1200">
          <cell r="V1200">
            <v>-1650</v>
          </cell>
          <cell r="W1200">
            <v>-1650</v>
          </cell>
          <cell r="X1200">
            <v>-1650</v>
          </cell>
          <cell r="Y1200">
            <v>-1650</v>
          </cell>
          <cell r="Z1200">
            <v>-1650</v>
          </cell>
          <cell r="AA1200">
            <v>-1650</v>
          </cell>
          <cell r="AB1200">
            <v>-1650</v>
          </cell>
          <cell r="AC1200">
            <v>-1650</v>
          </cell>
          <cell r="AD1200">
            <v>-1650</v>
          </cell>
          <cell r="AE1200">
            <v>-1650</v>
          </cell>
          <cell r="AF1200">
            <v>-1650</v>
          </cell>
          <cell r="AG1200">
            <v>-1650</v>
          </cell>
        </row>
        <row r="1201">
          <cell r="V1201">
            <v>1650</v>
          </cell>
          <cell r="W1201">
            <v>1650</v>
          </cell>
          <cell r="X1201">
            <v>1650</v>
          </cell>
          <cell r="Y1201">
            <v>1650</v>
          </cell>
          <cell r="Z1201">
            <v>1650</v>
          </cell>
          <cell r="AA1201">
            <v>1650</v>
          </cell>
          <cell r="AB1201">
            <v>1650</v>
          </cell>
          <cell r="AC1201">
            <v>1650</v>
          </cell>
          <cell r="AD1201">
            <v>1650</v>
          </cell>
          <cell r="AE1201">
            <v>1650</v>
          </cell>
          <cell r="AF1201">
            <v>1650</v>
          </cell>
          <cell r="AG1201">
            <v>1650</v>
          </cell>
        </row>
        <row r="1210">
          <cell r="V1210">
            <v>50256.029494465096</v>
          </cell>
          <cell r="W1210">
            <v>3491.6617566125933</v>
          </cell>
          <cell r="X1210">
            <v>60306.505852897419</v>
          </cell>
          <cell r="Y1210">
            <v>47700.895406057825</v>
          </cell>
          <cell r="Z1210">
            <v>-30605.39973688114</v>
          </cell>
          <cell r="AA1210">
            <v>10972.252103716251</v>
          </cell>
          <cell r="AB1210">
            <v>50164.68264516443</v>
          </cell>
          <cell r="AC1210">
            <v>-94521.727346963948</v>
          </cell>
          <cell r="AD1210">
            <v>17989.480201709899</v>
          </cell>
          <cell r="AE1210">
            <v>-47905.857685302268</v>
          </cell>
          <cell r="AF1210">
            <v>44695.348384526325</v>
          </cell>
          <cell r="AG1210">
            <v>17182.41244006448</v>
          </cell>
        </row>
        <row r="1211"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</row>
        <row r="1212">
          <cell r="V1212">
            <v>-15000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</row>
        <row r="1213">
          <cell r="V1213">
            <v>-669.58333333333576</v>
          </cell>
          <cell r="W1213">
            <v>-672.58333333333576</v>
          </cell>
          <cell r="X1213">
            <v>-676.58333333333576</v>
          </cell>
          <cell r="Y1213">
            <v>-680.58333333333576</v>
          </cell>
          <cell r="Z1213">
            <v>-684.58333333333576</v>
          </cell>
          <cell r="AA1213">
            <v>-688.58333333333576</v>
          </cell>
          <cell r="AB1213">
            <v>-692.58333333333576</v>
          </cell>
          <cell r="AC1213">
            <v>-696.58333333333576</v>
          </cell>
          <cell r="AD1213">
            <v>-700.58333333333576</v>
          </cell>
          <cell r="AE1213">
            <v>-704.58333333333576</v>
          </cell>
          <cell r="AF1213">
            <v>-708.58333333333576</v>
          </cell>
          <cell r="AG1213">
            <v>-712.58333333333576</v>
          </cell>
        </row>
        <row r="1216"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-1500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</row>
        <row r="1222">
          <cell r="V1222">
            <v>0</v>
          </cell>
          <cell r="W1222">
            <v>0</v>
          </cell>
          <cell r="X1222">
            <v>-27930.058413519469</v>
          </cell>
          <cell r="Y1222">
            <v>0</v>
          </cell>
          <cell r="Z1222">
            <v>0</v>
          </cell>
          <cell r="AA1222">
            <v>-27930.058413519469</v>
          </cell>
          <cell r="AB1222">
            <v>0</v>
          </cell>
          <cell r="AC1222">
            <v>0</v>
          </cell>
          <cell r="AD1222">
            <v>-27930.058413519469</v>
          </cell>
          <cell r="AE1222">
            <v>0</v>
          </cell>
          <cell r="AF1222">
            <v>0</v>
          </cell>
          <cell r="AG1222">
            <v>-27930.058413519469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udget"/>
    </sheetNames>
    <sheetDataSet>
      <sheetData sheetId="0">
        <row r="2">
          <cell r="E2">
            <v>0.97514400000000001</v>
          </cell>
          <cell r="G2">
            <v>0.92229625000000004</v>
          </cell>
          <cell r="I2">
            <v>0.85659225000000006</v>
          </cell>
          <cell r="K2">
            <v>0.81503725000000005</v>
          </cell>
          <cell r="M2">
            <v>0.75571425000000003</v>
          </cell>
          <cell r="O2">
            <v>0.68126224999999996</v>
          </cell>
          <cell r="Q2">
            <v>2.4521250000000001E-2</v>
          </cell>
          <cell r="S2">
            <v>2.4521250000000001E-2</v>
          </cell>
          <cell r="U2">
            <v>2.4521250000000001E-2</v>
          </cell>
          <cell r="W2">
            <v>2.4521250000000001E-2</v>
          </cell>
          <cell r="Y2">
            <v>2.4521250000000001E-2</v>
          </cell>
          <cell r="AA2">
            <v>2.4521250000000001E-2</v>
          </cell>
        </row>
        <row r="3">
          <cell r="E3">
            <v>0.94399999999999995</v>
          </cell>
          <cell r="G3">
            <v>0.94399999999999995</v>
          </cell>
          <cell r="I3">
            <v>0.94399999999999995</v>
          </cell>
          <cell r="K3">
            <v>0.94399999999999995</v>
          </cell>
          <cell r="M3">
            <v>0.94399999999999995</v>
          </cell>
          <cell r="O3">
            <v>0.94399999999999995</v>
          </cell>
          <cell r="Q3">
            <v>0.94399999999999995</v>
          </cell>
          <cell r="S3">
            <v>0.94399999999999995</v>
          </cell>
          <cell r="W3">
            <v>0.94399999999999995</v>
          </cell>
          <cell r="Y3">
            <v>0.94399999999999995</v>
          </cell>
          <cell r="AA3">
            <v>0.94399999999999995</v>
          </cell>
        </row>
        <row r="4">
          <cell r="E4">
            <v>-8.2669999999999995</v>
          </cell>
        </row>
        <row r="6">
          <cell r="E6">
            <v>8.1125000000000003E-2</v>
          </cell>
          <cell r="G6">
            <v>8.1125000000000003E-2</v>
          </cell>
          <cell r="I6">
            <v>8.1125000000000003E-2</v>
          </cell>
          <cell r="K6">
            <v>8.1125000000000003E-2</v>
          </cell>
          <cell r="M6">
            <v>8.1125000000000003E-2</v>
          </cell>
          <cell r="O6">
            <v>8.1125000000000003E-2</v>
          </cell>
          <cell r="Q6">
            <v>8.1125000000000003E-2</v>
          </cell>
          <cell r="S6">
            <v>8.1125000000000003E-2</v>
          </cell>
          <cell r="U6">
            <v>8.1125000000000003E-2</v>
          </cell>
          <cell r="W6">
            <v>8.1125000000000003E-2</v>
          </cell>
          <cell r="Y6">
            <v>8.1125000000000003E-2</v>
          </cell>
          <cell r="AA6">
            <v>8.1125000000000003E-2</v>
          </cell>
        </row>
        <row r="8">
          <cell r="E8">
            <v>2.4753587450000003</v>
          </cell>
          <cell r="G8">
            <v>-0.76923139375000005</v>
          </cell>
          <cell r="I8">
            <v>-0.74327831375000009</v>
          </cell>
          <cell r="K8">
            <v>-0.72686408874999997</v>
          </cell>
          <cell r="M8">
            <v>-0.70343150375000008</v>
          </cell>
          <cell r="O8">
            <v>-0.67402296375000004</v>
          </cell>
          <cell r="Q8">
            <v>-0.41461026875000007</v>
          </cell>
          <cell r="S8">
            <v>-0.41461026875000007</v>
          </cell>
          <cell r="U8">
            <v>-0.41461026875000007</v>
          </cell>
          <cell r="W8">
            <v>-0.41461026875000007</v>
          </cell>
          <cell r="Y8">
            <v>-0.41461026875000007</v>
          </cell>
          <cell r="AA8">
            <v>-0.41461026875000007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"/>
      <sheetName val="16R"/>
      <sheetName val="PVC"/>
      <sheetName val="610"/>
      <sheetName val="600"/>
      <sheetName val="890"/>
      <sheetName val="323"/>
      <sheetName val="680"/>
      <sheetName val="640"/>
      <sheetName val="650"/>
      <sheetName val="420"/>
    </sheetNames>
    <sheetDataSet>
      <sheetData sheetId="0">
        <row r="8">
          <cell r="M8">
            <v>2457072</v>
          </cell>
        </row>
        <row r="12">
          <cell r="M12">
            <v>1625090</v>
          </cell>
        </row>
        <row r="20">
          <cell r="M20">
            <v>8244330</v>
          </cell>
        </row>
        <row r="24">
          <cell r="M24">
            <v>0</v>
          </cell>
        </row>
        <row r="25">
          <cell r="M25">
            <v>150000</v>
          </cell>
        </row>
        <row r="26">
          <cell r="M26">
            <v>0</v>
          </cell>
        </row>
        <row r="27">
          <cell r="M27">
            <v>4800000</v>
          </cell>
        </row>
        <row r="35">
          <cell r="M35">
            <v>17414615</v>
          </cell>
        </row>
        <row r="42">
          <cell r="M42">
            <v>-9927237.1700000037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view="pageBreakPreview" zoomScale="60" zoomScaleNormal="70" workbookViewId="0">
      <pane xSplit="3" ySplit="6" topLeftCell="Q103" activePane="bottomRight" state="frozen"/>
      <selection sqref="A1:IV65536"/>
      <selection pane="topRight" sqref="A1:IV65536"/>
      <selection pane="bottomLeft" sqref="A1:IV65536"/>
      <selection pane="bottomRight" activeCell="C109" sqref="C109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I:\BUDGET\2002 Budget\Financials\True-up with cash fixes\[2002 Pl1.xls]Format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f>([1]PGEU!$V$422+[1]PGEU!$V$429)/1000</f>
        <v>155.68149965522443</v>
      </c>
      <c r="F11" s="20">
        <f>([1]PGEU!$W$422+[1]PGEU!$W$429)/1000</f>
        <v>138.09374528571047</v>
      </c>
      <c r="H11" s="20">
        <f>([1]PGEU!$X$422+[1]PGEU!$X$429)/1000</f>
        <v>141.36422334778243</v>
      </c>
      <c r="J11" s="20">
        <f>([1]PGEU!$Y$422+[1]PGEU!$Y$429)/1000</f>
        <v>133.48754729930212</v>
      </c>
      <c r="L11" s="20">
        <f>([1]PGEU!$Z$422+[1]PGEU!$Z$429)/1000</f>
        <v>127.63671441826192</v>
      </c>
      <c r="N11" s="20">
        <f>([1]PGEU!$AA$422+[1]PGEU!$AA$429)/1000</f>
        <v>125.00038007208416</v>
      </c>
      <c r="P11" s="20">
        <f>([1]PGEU!$AB$422+[1]PGEU!$AB$429)/1000</f>
        <v>134.00509253670828</v>
      </c>
      <c r="R11" s="20">
        <f>([1]PGEU!$AC$422+[1]PGEU!$AC$429)/1000</f>
        <v>132.59810384506034</v>
      </c>
      <c r="T11" s="20">
        <f>([1]PGEU!$AD$422+[1]PGEU!$AD$429)/1000</f>
        <v>125.96786757347937</v>
      </c>
      <c r="V11" s="20">
        <f>([1]PGEU!$AE$422+[1]PGEU!$AE$429)/1000</f>
        <v>134.28806297925874</v>
      </c>
      <c r="X11" s="20">
        <f>([1]PGEU!$AF$422+[1]PGEU!$AF$429)/1000</f>
        <v>140.42001140777927</v>
      </c>
      <c r="Z11" s="20">
        <f>([1]PGEU!$AG$422+[1]PGEU!$AG$429)/1000</f>
        <v>156.646510608997</v>
      </c>
      <c r="AB11" s="243">
        <f t="shared" si="5"/>
        <v>1645.1897590296487</v>
      </c>
      <c r="AD11" s="20">
        <f t="shared" si="0"/>
        <v>435.13946828871735</v>
      </c>
      <c r="AF11" s="20">
        <f t="shared" si="1"/>
        <v>386.12464178964819</v>
      </c>
      <c r="AH11" s="20">
        <f t="shared" si="2"/>
        <v>392.57106395524795</v>
      </c>
      <c r="AJ11" s="20">
        <f t="shared" si="3"/>
        <v>431.35458499603499</v>
      </c>
      <c r="AL11" s="20">
        <f t="shared" si="4"/>
        <v>1645.1897590296485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f>[3]FLASH!$M$8/12/1000000</f>
        <v>0.20475599999999999</v>
      </c>
      <c r="F13" s="20">
        <f>[3]FLASH!$M$8/12/1000000</f>
        <v>0.20475599999999999</v>
      </c>
      <c r="H13" s="20">
        <f>[3]FLASH!$M$8/12/1000000</f>
        <v>0.20475599999999999</v>
      </c>
      <c r="J13" s="20">
        <f>[3]FLASH!$M$8/12/1000000</f>
        <v>0.20475599999999999</v>
      </c>
      <c r="L13" s="20">
        <f>[3]FLASH!$M$8/12/1000000</f>
        <v>0.20475599999999999</v>
      </c>
      <c r="N13" s="20">
        <f>[3]FLASH!$M$8/12/1000000</f>
        <v>0.20475599999999999</v>
      </c>
      <c r="P13" s="20">
        <f>[3]FLASH!$M$8/12/1000000</f>
        <v>0.20475599999999999</v>
      </c>
      <c r="R13" s="20">
        <f>[3]FLASH!$M$8/12/1000000</f>
        <v>0.20475599999999999</v>
      </c>
      <c r="T13" s="20">
        <f>[3]FLASH!$M$8/12/1000000</f>
        <v>0.20475599999999999</v>
      </c>
      <c r="V13" s="20">
        <f>[3]FLASH!$M$8/12/1000000</f>
        <v>0.20475599999999999</v>
      </c>
      <c r="X13" s="20">
        <f>[3]FLASH!$M$8/12/1000000</f>
        <v>0.20475599999999999</v>
      </c>
      <c r="Z13" s="20">
        <f>[3]FLASH!$M$8/12/1000000</f>
        <v>0.20475599999999999</v>
      </c>
      <c r="AB13" s="243">
        <f t="shared" si="5"/>
        <v>2.4570720000000001</v>
      </c>
      <c r="AD13" s="20">
        <f t="shared" si="0"/>
        <v>0.61426800000000004</v>
      </c>
      <c r="AF13" s="20">
        <f t="shared" si="1"/>
        <v>0.61426800000000004</v>
      </c>
      <c r="AH13" s="20">
        <f t="shared" si="2"/>
        <v>0.61426800000000004</v>
      </c>
      <c r="AJ13" s="20">
        <f t="shared" si="3"/>
        <v>0.61426800000000004</v>
      </c>
      <c r="AL13" s="20">
        <f t="shared" si="4"/>
        <v>2.4570720000000001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[1]PGEU!$V$436/1000</f>
        <v>1.4790333333333334</v>
      </c>
      <c r="F17" s="49">
        <f>[1]PGEU!$W$436/1000</f>
        <v>1.4790333333333334</v>
      </c>
      <c r="H17" s="49">
        <f>[1]PGEU!$X$436/1000</f>
        <v>1.4790333333333334</v>
      </c>
      <c r="J17" s="49">
        <f>[1]PGEU!$Y$436/1000</f>
        <v>1.4790333333333334</v>
      </c>
      <c r="L17" s="49">
        <f>[1]PGEU!$Z$436/1000</f>
        <v>1.4790333333333334</v>
      </c>
      <c r="N17" s="49">
        <f>[1]PGEU!$AA$436/1000</f>
        <v>1.4790333333333334</v>
      </c>
      <c r="P17" s="49">
        <f>[1]PGEU!$AB$436/1000</f>
        <v>1.4790333333333334</v>
      </c>
      <c r="R17" s="49">
        <f>[1]PGEU!$AC$436/1000</f>
        <v>1.4790333333333334</v>
      </c>
      <c r="T17" s="49">
        <f>[1]PGEU!$AD$436/1000</f>
        <v>1.4790333333333334</v>
      </c>
      <c r="V17" s="49">
        <f>[1]PGEU!$AE$436/1000</f>
        <v>1.4790333333333334</v>
      </c>
      <c r="X17" s="49">
        <f>[1]PGEU!$AF$436/1000</f>
        <v>1.4790333333333334</v>
      </c>
      <c r="Z17" s="49">
        <f>[1]PGEU!$AG$436/1000</f>
        <v>1.4790333333333334</v>
      </c>
      <c r="AB17" s="244">
        <f>SUM(D17:Z17)</f>
        <v>17.7484</v>
      </c>
      <c r="AD17" s="49">
        <f t="shared" si="0"/>
        <v>4.4371</v>
      </c>
      <c r="AF17" s="49">
        <f t="shared" si="1"/>
        <v>4.4371</v>
      </c>
      <c r="AH17" s="49">
        <f t="shared" si="2"/>
        <v>4.4371</v>
      </c>
      <c r="AJ17" s="49">
        <f t="shared" si="3"/>
        <v>4.4371</v>
      </c>
      <c r="AL17" s="49">
        <f t="shared" si="4"/>
        <v>17.7484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157.36528898855775</v>
      </c>
      <c r="F18" s="20">
        <f>SUM(F8:F17)</f>
        <v>139.77753461904379</v>
      </c>
      <c r="H18" s="20">
        <f>SUM(H8:H17)</f>
        <v>143.04801268111575</v>
      </c>
      <c r="J18" s="20">
        <f>SUM(J8:J17)</f>
        <v>135.17133663263544</v>
      </c>
      <c r="L18" s="20">
        <f>SUM(L8:L17)</f>
        <v>129.32050375159525</v>
      </c>
      <c r="N18" s="20">
        <f>SUM(N8:N17)</f>
        <v>126.68416940541749</v>
      </c>
      <c r="P18" s="20">
        <f>SUM(P8:P17)</f>
        <v>135.6888818700416</v>
      </c>
      <c r="R18" s="20">
        <f>SUM(R8:R17)</f>
        <v>134.28189317839366</v>
      </c>
      <c r="T18" s="20">
        <f>SUM(T8:T17)</f>
        <v>127.6516569068127</v>
      </c>
      <c r="V18" s="20">
        <f>SUM(V8:V17)</f>
        <v>135.97185231259206</v>
      </c>
      <c r="X18" s="20">
        <f>SUM(X8:X17)</f>
        <v>142.10380074111259</v>
      </c>
      <c r="Z18" s="20">
        <f>SUM(Z8:Z17)</f>
        <v>158.33029994233033</v>
      </c>
      <c r="AB18" s="18">
        <f>SUM(AB8:AB17)</f>
        <v>1665.3952310296486</v>
      </c>
      <c r="AD18" s="20">
        <f t="shared" si="0"/>
        <v>440.19083628871726</v>
      </c>
      <c r="AF18" s="20">
        <f t="shared" si="1"/>
        <v>391.17600978964822</v>
      </c>
      <c r="AH18" s="20">
        <f t="shared" si="2"/>
        <v>397.62243195524798</v>
      </c>
      <c r="AJ18" s="20">
        <f t="shared" si="3"/>
        <v>436.40595299603496</v>
      </c>
      <c r="AL18" s="20">
        <f t="shared" si="4"/>
        <v>1665.3952310296486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f>[1]PGEU!$V$516/1000+[3]FLASH!$M$12/12/1000000</f>
        <v>92.206726272135413</v>
      </c>
      <c r="E20" s="243"/>
      <c r="F20" s="21">
        <f>[1]PGEU!$W$516/1000+[3]FLASH!$M$12/12/1000000</f>
        <v>77.598251031901029</v>
      </c>
      <c r="G20" s="243"/>
      <c r="H20" s="21">
        <f>[1]PGEU!$X$516/1000+[3]FLASH!$M$12/12/1000000</f>
        <v>80.828597026041678</v>
      </c>
      <c r="I20" s="243"/>
      <c r="J20" s="21">
        <f>[1]PGEU!$Y$516/1000+[3]FLASH!$M$12/12/1000000</f>
        <v>66.026167781901023</v>
      </c>
      <c r="K20" s="21"/>
      <c r="L20" s="21">
        <f>[1]PGEU!$Z$516/1000+[3]FLASH!$M$12/12/1000000</f>
        <v>65.519480182291673</v>
      </c>
      <c r="M20" s="243"/>
      <c r="N20" s="21">
        <f>[1]PGEU!$AA$516/1000+[3]FLASH!$M$12/12/1000000</f>
        <v>69.361660680338531</v>
      </c>
      <c r="O20" s="243"/>
      <c r="P20" s="21">
        <f>[1]PGEU!$AB$516/1000+[3]FLASH!$M$12/12/1000000</f>
        <v>75.013038475260416</v>
      </c>
      <c r="Q20" s="243"/>
      <c r="R20" s="21">
        <f>[1]PGEU!$AC$516/1000+[3]FLASH!$M$12/12/1000000</f>
        <v>77.432914291666677</v>
      </c>
      <c r="S20" s="243"/>
      <c r="T20" s="21">
        <f>[1]PGEU!$AD$516/1000+[3]FLASH!$M$12/12/1000000</f>
        <v>72.56590807096353</v>
      </c>
      <c r="U20" s="243"/>
      <c r="V20" s="21">
        <f>[1]PGEU!$AE$516/1000+[3]FLASH!$M$12/12/1000000</f>
        <v>69.650272529947927</v>
      </c>
      <c r="W20" s="243"/>
      <c r="X20" s="21">
        <f>[1]PGEU!$AF$516/1000+[3]FLASH!$M$12/12/1000000</f>
        <v>70.665779504557293</v>
      </c>
      <c r="Y20" s="243"/>
      <c r="Z20" s="21">
        <f>[1]PGEU!$AG$516/1000+[3]FLASH!$M$12/12/1000000</f>
        <v>75.932875139322917</v>
      </c>
      <c r="AB20" s="22">
        <f>SUM(D20:Z20)</f>
        <v>892.80167098632796</v>
      </c>
      <c r="AD20" s="40">
        <f>SUM(D20:H20)</f>
        <v>250.63357433007812</v>
      </c>
      <c r="AF20" s="40">
        <f>SUM(J20:N20)</f>
        <v>200.90730864453124</v>
      </c>
      <c r="AH20" s="40">
        <f>SUM(P20:T20)</f>
        <v>225.01186083789062</v>
      </c>
      <c r="AJ20" s="40">
        <f>SUM(V20:Z20)</f>
        <v>216.24892717382812</v>
      </c>
      <c r="AL20" s="40">
        <f>SUM(AD20:AJ20)</f>
        <v>892.80167098632819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65.158562716422338</v>
      </c>
      <c r="E22" s="24"/>
      <c r="F22" s="23">
        <f>F18-F20</f>
        <v>62.179283587142763</v>
      </c>
      <c r="G22" s="24"/>
      <c r="H22" s="23">
        <f>H18-H20</f>
        <v>62.219415655074073</v>
      </c>
      <c r="I22" s="24"/>
      <c r="J22" s="23">
        <f>J18-J20</f>
        <v>69.145168850734422</v>
      </c>
      <c r="K22" s="24"/>
      <c r="L22" s="23">
        <f>L18-L20</f>
        <v>63.801023569303581</v>
      </c>
      <c r="M22" s="24"/>
      <c r="N22" s="23">
        <f>N18-N20</f>
        <v>57.322508725078961</v>
      </c>
      <c r="O22" s="24"/>
      <c r="P22" s="23">
        <f>P18-P20</f>
        <v>60.675843394781182</v>
      </c>
      <c r="Q22" s="24"/>
      <c r="R22" s="23">
        <f>R18-R20</f>
        <v>56.848978886726982</v>
      </c>
      <c r="S22" s="24"/>
      <c r="T22" s="23">
        <f>T18-T20</f>
        <v>55.085748835849174</v>
      </c>
      <c r="U22" s="24"/>
      <c r="V22" s="23">
        <f>V18-V20</f>
        <v>66.321579782644136</v>
      </c>
      <c r="W22" s="24"/>
      <c r="X22" s="23">
        <f>X18-X20</f>
        <v>71.438021236555301</v>
      </c>
      <c r="Y22" s="24"/>
      <c r="Z22" s="23">
        <f>Z18-Z20</f>
        <v>82.397424803007411</v>
      </c>
      <c r="AA22" s="24"/>
      <c r="AB22" s="23">
        <f>AB18-AB20</f>
        <v>772.59356004332062</v>
      </c>
      <c r="AD22" s="23">
        <f>AD18-AD20</f>
        <v>189.55726195863915</v>
      </c>
      <c r="AF22" s="23">
        <f>AF18-AF20</f>
        <v>190.26870114511698</v>
      </c>
      <c r="AH22" s="23">
        <f>AH18-AH20</f>
        <v>172.61057111735735</v>
      </c>
      <c r="AJ22" s="23">
        <f>AJ18-AJ20</f>
        <v>220.15702582220683</v>
      </c>
      <c r="AL22" s="23">
        <f>AL18-AL20</f>
        <v>772.59356004332039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0.68702750000000001</v>
      </c>
      <c r="E28" s="18"/>
      <c r="F28" s="238">
        <f>'O&amp;M Detail'!F30</f>
        <v>0.68702750000000001</v>
      </c>
      <c r="G28" s="18"/>
      <c r="H28" s="238">
        <f>'O&amp;M Detail'!H30</f>
        <v>0.68702750000000001</v>
      </c>
      <c r="I28" s="18"/>
      <c r="J28" s="238">
        <f>'O&amp;M Detail'!J30</f>
        <v>0.68702750000000001</v>
      </c>
      <c r="K28" s="18"/>
      <c r="L28" s="238">
        <f>'O&amp;M Detail'!L30</f>
        <v>0.68702750000000001</v>
      </c>
      <c r="M28" s="18"/>
      <c r="N28" s="238">
        <f>'O&amp;M Detail'!N30</f>
        <v>0.68702750000000001</v>
      </c>
      <c r="O28" s="18"/>
      <c r="P28" s="238">
        <f>'O&amp;M Detail'!P30</f>
        <v>0.68702750000000001</v>
      </c>
      <c r="Q28" s="18"/>
      <c r="R28" s="238">
        <f>'O&amp;M Detail'!R30</f>
        <v>0.68702750000000001</v>
      </c>
      <c r="S28" s="18"/>
      <c r="T28" s="238">
        <f>'O&amp;M Detail'!T30</f>
        <v>0.68702750000000001</v>
      </c>
      <c r="U28" s="18"/>
      <c r="V28" s="238">
        <f>'O&amp;M Detail'!V30</f>
        <v>0.68702750000000001</v>
      </c>
      <c r="W28" s="18"/>
      <c r="X28" s="238">
        <f>'O&amp;M Detail'!X30</f>
        <v>0.68702750000000001</v>
      </c>
      <c r="Y28" s="18"/>
      <c r="Z28" s="238">
        <f>'O&amp;M Detail'!Z30</f>
        <v>0.68702750000000001</v>
      </c>
      <c r="AA28" s="18"/>
      <c r="AB28" s="18">
        <f t="shared" si="6"/>
        <v>8.2443299999999997</v>
      </c>
      <c r="AC28" s="239"/>
      <c r="AD28" s="238">
        <f t="shared" si="7"/>
        <v>2.0610824999999999</v>
      </c>
      <c r="AE28" s="18"/>
      <c r="AF28" s="238">
        <f t="shared" si="8"/>
        <v>2.0610824999999999</v>
      </c>
      <c r="AG28" s="18"/>
      <c r="AH28" s="238">
        <f t="shared" si="9"/>
        <v>2.0610824999999999</v>
      </c>
      <c r="AI28" s="18"/>
      <c r="AJ28" s="238">
        <f t="shared" si="10"/>
        <v>2.0610824999999999</v>
      </c>
      <c r="AK28" s="239"/>
      <c r="AL28" s="238">
        <f t="shared" si="11"/>
        <v>8.2443299999999997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21.261572666666666</v>
      </c>
      <c r="E30" s="18"/>
      <c r="F30" s="238">
        <f>'O&amp;M Detail'!F47</f>
        <v>21.314420416666668</v>
      </c>
      <c r="G30" s="18"/>
      <c r="H30" s="238">
        <f>'O&amp;M Detail'!H47</f>
        <v>21.380124416666668</v>
      </c>
      <c r="I30" s="18"/>
      <c r="J30" s="238">
        <f>'O&amp;M Detail'!J47</f>
        <v>21.421679416666667</v>
      </c>
      <c r="K30" s="18"/>
      <c r="L30" s="238">
        <f>'O&amp;M Detail'!L47</f>
        <v>21.481002416666666</v>
      </c>
      <c r="M30" s="18"/>
      <c r="N30" s="238">
        <f>'O&amp;M Detail'!N47</f>
        <v>21.555454416666667</v>
      </c>
      <c r="O30" s="18"/>
      <c r="P30" s="238">
        <f>'O&amp;M Detail'!P47</f>
        <v>22.212195416666667</v>
      </c>
      <c r="Q30" s="18"/>
      <c r="R30" s="238">
        <f>'O&amp;M Detail'!R47</f>
        <v>22.212195416666667</v>
      </c>
      <c r="S30" s="18"/>
      <c r="T30" s="238">
        <f>'O&amp;M Detail'!T47</f>
        <v>22.212195416666667</v>
      </c>
      <c r="U30" s="18"/>
      <c r="V30" s="238">
        <f>'O&amp;M Detail'!V47</f>
        <v>22.212195416666667</v>
      </c>
      <c r="W30" s="18"/>
      <c r="X30" s="238">
        <f>'O&amp;M Detail'!X47</f>
        <v>22.212195416666667</v>
      </c>
      <c r="Y30" s="18"/>
      <c r="Z30" s="238">
        <f>'O&amp;M Detail'!Z47</f>
        <v>22.212195416666667</v>
      </c>
      <c r="AA30" s="18"/>
      <c r="AB30" s="18">
        <f t="shared" si="6"/>
        <v>261.68742625000004</v>
      </c>
      <c r="AC30" s="239"/>
      <c r="AD30" s="238">
        <f t="shared" si="7"/>
        <v>63.956117499999998</v>
      </c>
      <c r="AE30" s="18"/>
      <c r="AF30" s="238">
        <f t="shared" si="8"/>
        <v>64.458136249999995</v>
      </c>
      <c r="AG30" s="18"/>
      <c r="AH30" s="238">
        <f t="shared" si="9"/>
        <v>66.636586249999993</v>
      </c>
      <c r="AI30" s="18"/>
      <c r="AJ30" s="238">
        <f t="shared" si="10"/>
        <v>66.636586249999993</v>
      </c>
      <c r="AK30" s="239"/>
      <c r="AL30" s="238">
        <f t="shared" si="11"/>
        <v>261.68742624999999</v>
      </c>
    </row>
    <row r="31" spans="1:38" s="245" customFormat="1" ht="11.1" customHeight="1">
      <c r="A31" s="18"/>
      <c r="B31" s="18" t="s">
        <v>24</v>
      </c>
      <c r="C31" s="18"/>
      <c r="D31" s="20">
        <f>([1]PGEU!$V$578+[1]PGEU!$V$595)/1000-[2]Input!$E$3</f>
        <v>14.592807041686235</v>
      </c>
      <c r="E31" s="243"/>
      <c r="F31" s="20">
        <f>([1]PGEU!$W$578+[1]PGEU!$W$595)/1000-[2]Input!$G$3</f>
        <v>14.646168962155336</v>
      </c>
      <c r="G31" s="243"/>
      <c r="H31" s="20">
        <f>([1]PGEU!$X$578+[1]PGEU!$X$595)/1000-[2]Input!$I$3</f>
        <v>14.701429855974737</v>
      </c>
      <c r="I31" s="243"/>
      <c r="J31" s="20">
        <f>([1]PGEU!$Y$578+[1]PGEU!$Y$595)/1000-[2]Input!$K$3</f>
        <v>14.809662199558037</v>
      </c>
      <c r="K31" s="243"/>
      <c r="L31" s="20">
        <f>([1]PGEU!$Z$578+[1]PGEU!$Z$595)/1000-[2]Input!$M$3</f>
        <v>14.880978059036437</v>
      </c>
      <c r="M31" s="243"/>
      <c r="N31" s="20">
        <f>([1]PGEU!$AA$578+[1]PGEU!$AA$595)/1000-[2]Input!$O$3</f>
        <v>14.948602057965036</v>
      </c>
      <c r="O31" s="243"/>
      <c r="P31" s="20">
        <f>([1]PGEU!$AB$578+[1]PGEU!$AB$595)/1000-[2]Input!$Q$3</f>
        <v>15.022047990545136</v>
      </c>
      <c r="Q31" s="243"/>
      <c r="R31" s="20">
        <f>([1]PGEU!$AC$578+[1]PGEU!$AC$595)/1000-[2]Input!$S$3</f>
        <v>15.094544326315436</v>
      </c>
      <c r="S31" s="243"/>
      <c r="T31" s="20">
        <f>([1]PGEU!$AD$578+[1]PGEU!$AD$595)/1000-[2]Input!$W$3</f>
        <v>15.167917528882835</v>
      </c>
      <c r="U31" s="243"/>
      <c r="V31" s="20">
        <f>([1]PGEU!$AE$578+[1]PGEU!$AE$595)/1000-[2]Input!$W$3</f>
        <v>15.382007700936938</v>
      </c>
      <c r="W31" s="243"/>
      <c r="X31" s="20">
        <f>([1]PGEU!$AF$578+[1]PGEU!$AF$595)/1000-[2]Input!$Y$3</f>
        <v>15.498992582182339</v>
      </c>
      <c r="Y31" s="243"/>
      <c r="Z31" s="20">
        <f>([1]PGEU!$AG$578+[1]PGEU!$AG$595)/1000-[2]Input!$AA$3</f>
        <v>15.600839147205836</v>
      </c>
      <c r="AA31" s="243"/>
      <c r="AB31" s="243">
        <f t="shared" si="6"/>
        <v>180.34599745244432</v>
      </c>
      <c r="AD31" s="20">
        <f t="shared" si="7"/>
        <v>43.940405859816309</v>
      </c>
      <c r="AE31" s="243"/>
      <c r="AF31" s="20">
        <f t="shared" si="8"/>
        <v>44.63924231655951</v>
      </c>
      <c r="AG31" s="243"/>
      <c r="AH31" s="20">
        <f t="shared" si="9"/>
        <v>45.284509845743408</v>
      </c>
      <c r="AI31" s="243"/>
      <c r="AJ31" s="20">
        <f t="shared" si="10"/>
        <v>46.48183943032511</v>
      </c>
      <c r="AL31" s="20">
        <f t="shared" si="11"/>
        <v>180.34599745244435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6.0909141766280275</v>
      </c>
      <c r="E32" s="18"/>
      <c r="F32" s="238">
        <f>'O&amp;M Detail'!F53</f>
        <v>5.9397186991112028</v>
      </c>
      <c r="G32" s="18"/>
      <c r="H32" s="238">
        <f>'O&amp;M Detail'!H53</f>
        <v>5.9574760428716482</v>
      </c>
      <c r="I32" s="18"/>
      <c r="J32" s="238">
        <f>'O&amp;M Detail'!J53</f>
        <v>5.8872340505574332</v>
      </c>
      <c r="K32" s="18"/>
      <c r="L32" s="238">
        <f>'O&amp;M Detail'!L53</f>
        <v>5.8514349175988114</v>
      </c>
      <c r="M32" s="18"/>
      <c r="N32" s="238">
        <f>'O&amp;M Detail'!N53</f>
        <v>5.8168747115234023</v>
      </c>
      <c r="O32" s="18"/>
      <c r="P32" s="238">
        <f>'O&amp;M Detail'!P53</f>
        <v>5.8785323933579674</v>
      </c>
      <c r="Q32" s="18"/>
      <c r="R32" s="238">
        <f>'O&amp;M Detail'!R53</f>
        <v>5.8822726560032486</v>
      </c>
      <c r="S32" s="18"/>
      <c r="T32" s="238">
        <f>'O&amp;M Detail'!T53</f>
        <v>5.8291454712127742</v>
      </c>
      <c r="U32" s="18"/>
      <c r="V32" s="238">
        <f>'O&amp;M Detail'!V53</f>
        <v>5.9291055322628425</v>
      </c>
      <c r="W32" s="18"/>
      <c r="X32" s="238">
        <f>'O&amp;M Detail'!X53</f>
        <v>5.9823539632101177</v>
      </c>
      <c r="Y32" s="18"/>
      <c r="Z32" s="238">
        <f>'O&amp;M Detail'!Z53</f>
        <v>5.8291454712127742</v>
      </c>
      <c r="AA32" s="18"/>
      <c r="AB32" s="22">
        <f t="shared" si="6"/>
        <v>70.874208085550237</v>
      </c>
      <c r="AC32" s="239"/>
      <c r="AD32" s="240">
        <f t="shared" si="7"/>
        <v>17.988108918610877</v>
      </c>
      <c r="AE32" s="18"/>
      <c r="AF32" s="240">
        <f t="shared" si="8"/>
        <v>17.555543679679644</v>
      </c>
      <c r="AG32" s="18"/>
      <c r="AH32" s="240">
        <f t="shared" si="9"/>
        <v>17.589950520573993</v>
      </c>
      <c r="AI32" s="18"/>
      <c r="AJ32" s="240">
        <f t="shared" si="10"/>
        <v>17.740604966685737</v>
      </c>
      <c r="AK32" s="239"/>
      <c r="AL32" s="240">
        <f t="shared" si="11"/>
        <v>70.874208085550251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42.632321384980926</v>
      </c>
      <c r="E33" s="19"/>
      <c r="F33" s="210">
        <f>SUM(F25:F32)</f>
        <v>42.58733557793321</v>
      </c>
      <c r="G33" s="19"/>
      <c r="H33" s="210">
        <f>SUM(H25:H32)</f>
        <v>42.726057815513052</v>
      </c>
      <c r="I33" s="19"/>
      <c r="J33" s="210">
        <f>SUM(J25:J32)</f>
        <v>42.805603166782134</v>
      </c>
      <c r="K33" s="19"/>
      <c r="L33" s="210">
        <f>SUM(L25:L32)</f>
        <v>42.900442893301914</v>
      </c>
      <c r="M33" s="19"/>
      <c r="N33" s="210">
        <f>SUM(N25:N32)</f>
        <v>43.007958686155106</v>
      </c>
      <c r="O33" s="19"/>
      <c r="P33" s="210">
        <f>SUM(P25:P32)</f>
        <v>43.799803300569771</v>
      </c>
      <c r="Q33" s="19"/>
      <c r="R33" s="210">
        <f>SUM(R25:R32)</f>
        <v>43.876039898985354</v>
      </c>
      <c r="S33" s="19"/>
      <c r="T33" s="210">
        <f>SUM(T25:T32)</f>
        <v>43.896285916762274</v>
      </c>
      <c r="U33" s="19"/>
      <c r="V33" s="210">
        <f>SUM(V25:V32)</f>
        <v>44.21033614986645</v>
      </c>
      <c r="W33" s="19"/>
      <c r="X33" s="210">
        <f>SUM(X25:X32)</f>
        <v>44.380569462059121</v>
      </c>
      <c r="Y33" s="19"/>
      <c r="Z33" s="210">
        <f>SUM(Z25:Z32)</f>
        <v>44.329207535085281</v>
      </c>
      <c r="AA33" s="19"/>
      <c r="AB33" s="22">
        <f>SUM(AB25:AB32)</f>
        <v>521.15196178799454</v>
      </c>
      <c r="AD33" s="22">
        <f>SUM(AD25:AD32)</f>
        <v>127.94571477842719</v>
      </c>
      <c r="AF33" s="22">
        <f>SUM(AF25:AF32)</f>
        <v>128.71400474623914</v>
      </c>
      <c r="AH33" s="22">
        <f>SUM(AH25:AH32)</f>
        <v>131.5721291163174</v>
      </c>
      <c r="AJ33" s="22">
        <f>SUM(AJ25:AJ32)</f>
        <v>132.92011314701085</v>
      </c>
      <c r="AL33" s="22">
        <f>SUM(AL25:AL32)</f>
        <v>521.15196178799454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22.526241331441412</v>
      </c>
      <c r="E35" s="24"/>
      <c r="F35" s="23">
        <f>F22-F33</f>
        <v>19.591948009209553</v>
      </c>
      <c r="G35" s="24"/>
      <c r="H35" s="23">
        <f>H22-H33</f>
        <v>19.493357839561021</v>
      </c>
      <c r="I35" s="24"/>
      <c r="J35" s="23">
        <f>J22-J33</f>
        <v>26.339565683952287</v>
      </c>
      <c r="K35" s="24"/>
      <c r="L35" s="23">
        <f>L22-L33</f>
        <v>20.900580676001667</v>
      </c>
      <c r="M35" s="24"/>
      <c r="N35" s="23">
        <f>N22-N33</f>
        <v>14.314550038923855</v>
      </c>
      <c r="O35" s="24"/>
      <c r="P35" s="23">
        <f>P22-P33</f>
        <v>16.876040094211412</v>
      </c>
      <c r="Q35" s="24"/>
      <c r="R35" s="23">
        <f>R22-R33</f>
        <v>12.972938987741628</v>
      </c>
      <c r="S35" s="24"/>
      <c r="T35" s="23">
        <f>T22-T33</f>
        <v>11.1894629190869</v>
      </c>
      <c r="U35" s="24"/>
      <c r="V35" s="23">
        <f>V22-V33</f>
        <v>22.111243632777686</v>
      </c>
      <c r="W35" s="24"/>
      <c r="X35" s="23">
        <f>X22-X33</f>
        <v>27.05745177449618</v>
      </c>
      <c r="Y35" s="24"/>
      <c r="Z35" s="23">
        <f>Z22-Z33</f>
        <v>38.06821726792213</v>
      </c>
      <c r="AA35" s="24"/>
      <c r="AB35" s="23">
        <f>AB22-AB33</f>
        <v>251.44159825532608</v>
      </c>
      <c r="AD35" s="23">
        <f>AD22-AD33</f>
        <v>61.611547180211957</v>
      </c>
      <c r="AF35" s="23">
        <f>AF22-AF33</f>
        <v>61.554696398877837</v>
      </c>
      <c r="AH35" s="23">
        <f>AH22-AH33</f>
        <v>41.038442001039954</v>
      </c>
      <c r="AJ35" s="23">
        <f>AJ22-AJ33</f>
        <v>87.236912675195981</v>
      </c>
      <c r="AL35" s="23">
        <f>AL22-AL33</f>
        <v>251.44159825532586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f>[1]PGEU!$V$821/1000</f>
        <v>0.78949999999999998</v>
      </c>
      <c r="E39" s="243"/>
      <c r="F39" s="20">
        <f>[1]PGEU!$W$821/1000</f>
        <v>0.78949999999999998</v>
      </c>
      <c r="G39" s="243"/>
      <c r="H39" s="20">
        <f>[1]PGEU!$X$821/1000</f>
        <v>0.78949999999999998</v>
      </c>
      <c r="I39" s="243"/>
      <c r="J39" s="20">
        <f>[1]PGEU!$Y$821/1000</f>
        <v>0.78949999999999998</v>
      </c>
      <c r="K39" s="243"/>
      <c r="L39" s="20">
        <f>[1]PGEU!$Z$821/1000</f>
        <v>0.78949999999999998</v>
      </c>
      <c r="M39" s="243"/>
      <c r="N39" s="20">
        <f>[1]PGEU!$AA$821/1000</f>
        <v>0.78949999999999998</v>
      </c>
      <c r="O39" s="243"/>
      <c r="P39" s="20">
        <f>[1]PGEU!$AB$821/1000</f>
        <v>0.78949999999999998</v>
      </c>
      <c r="Q39" s="243"/>
      <c r="R39" s="20">
        <f>[1]PGEU!$AC$821/1000</f>
        <v>0.78949999999999998</v>
      </c>
      <c r="S39" s="243"/>
      <c r="T39" s="20">
        <f>[1]PGEU!$AD$821/1000</f>
        <v>0.78949999999999998</v>
      </c>
      <c r="U39" s="243"/>
      <c r="V39" s="20">
        <f>[1]PGEU!$AE$821/1000</f>
        <v>0.78949999999999998</v>
      </c>
      <c r="W39" s="243"/>
      <c r="X39" s="20">
        <f>[1]PGEU!$AF$821/1000</f>
        <v>0.78949999999999998</v>
      </c>
      <c r="Y39" s="243"/>
      <c r="Z39" s="20">
        <f>[1]PGEU!$AG$821/1000</f>
        <v>0.78949999999999998</v>
      </c>
      <c r="AA39" s="243"/>
      <c r="AB39" s="243">
        <f>SUM(D39:Z39)</f>
        <v>9.474000000000002</v>
      </c>
      <c r="AD39" s="20">
        <f>SUM(D39:H39)</f>
        <v>2.3685</v>
      </c>
      <c r="AE39" s="243"/>
      <c r="AF39" s="20">
        <f>SUM(J39:N39)</f>
        <v>2.3685</v>
      </c>
      <c r="AG39" s="243"/>
      <c r="AH39" s="20">
        <f>SUM(P39:T39)</f>
        <v>2.3685</v>
      </c>
      <c r="AI39" s="243"/>
      <c r="AJ39" s="20">
        <f>SUM(V39:Z39)</f>
        <v>2.3685</v>
      </c>
      <c r="AL39" s="20">
        <f>SUM(AD39:AJ39)</f>
        <v>9.4740000000000002</v>
      </c>
    </row>
    <row r="40" spans="1:38" s="245" customFormat="1" ht="11.1" customHeight="1">
      <c r="A40" s="18"/>
      <c r="B40" s="18" t="s">
        <v>30</v>
      </c>
      <c r="C40" s="18"/>
      <c r="D40" s="20">
        <f>[2]Input!$E$4</f>
        <v>-8.2669999999999995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-8.2669999999999995</v>
      </c>
      <c r="AD40" s="20">
        <f>SUM(D40:H40)</f>
        <v>-8.2669999999999995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-8.2669999999999995</v>
      </c>
    </row>
    <row r="41" spans="1:38" s="245" customFormat="1" ht="11.1" customHeight="1">
      <c r="A41" s="18"/>
      <c r="B41" s="18" t="s">
        <v>31</v>
      </c>
      <c r="C41" s="18"/>
      <c r="D41" s="21">
        <f>[1]PGEU!$V$822/1000+SUM([3]FLASH!$M$24:$M$27)/12/1000000</f>
        <v>1.8500990972222224</v>
      </c>
      <c r="E41" s="243"/>
      <c r="F41" s="21">
        <f>[1]PGEU!$W$822/1000+SUM([3]FLASH!$M$24:$M$27)/12/1000000</f>
        <v>1.8500990972222224</v>
      </c>
      <c r="G41" s="243"/>
      <c r="H41" s="21">
        <f>[1]PGEU!$X$822/1000+SUM([3]FLASH!$M$24:$M$27)/12/1000000</f>
        <v>1.8500990972222224</v>
      </c>
      <c r="I41" s="243"/>
      <c r="J41" s="21">
        <f>[1]PGEU!$Y$822/1000+SUM([3]FLASH!$M$24:$M$27)/12/1000000</f>
        <v>1.8500990972222224</v>
      </c>
      <c r="K41" s="243"/>
      <c r="L41" s="21">
        <f>[1]PGEU!$Z$822/1000+SUM([3]FLASH!$M$24:$M$27)/12/1000000</f>
        <v>1.8500990972222224</v>
      </c>
      <c r="M41" s="243"/>
      <c r="N41" s="21">
        <f>[1]PGEU!$AA$822/1000+SUM([3]FLASH!$M$24:$M$27)/12/1000000</f>
        <v>1.8500990972222224</v>
      </c>
      <c r="O41" s="243"/>
      <c r="P41" s="21">
        <f>[1]PGEU!$AB$822/1000+SUM([3]FLASH!$M$24:$M$27)/12/1000000</f>
        <v>1.8500990972222224</v>
      </c>
      <c r="Q41" s="243"/>
      <c r="R41" s="21">
        <f>[1]PGEU!$AC$822/1000+SUM([3]FLASH!$M$24:$M$27)/12/1000000</f>
        <v>1.8229357638888888</v>
      </c>
      <c r="S41" s="243"/>
      <c r="T41" s="21">
        <f>[1]PGEU!$AD$822/1000+SUM([3]FLASH!$M$24:$M$27)/12/1000000</f>
        <v>1.8229357638888888</v>
      </c>
      <c r="U41" s="243"/>
      <c r="V41" s="21">
        <f>[1]PGEU!$AE$822/1000+SUM([3]FLASH!$M$24:$M$27)/12/1000000</f>
        <v>1.8195403472222225</v>
      </c>
      <c r="W41" s="243"/>
      <c r="X41" s="21">
        <f>[1]PGEU!$AF$822/1000+SUM([3]FLASH!$M$24:$M$27)/12/1000000</f>
        <v>1.8161449305555557</v>
      </c>
      <c r="Y41" s="243"/>
      <c r="Z41" s="21">
        <f>[1]PGEU!$AG$822/1000+SUM([3]FLASH!$M$24:$M$27)/12/1000000</f>
        <v>1.8127495138888889</v>
      </c>
      <c r="AA41" s="243"/>
      <c r="AB41" s="246">
        <f>SUM(D41:Z41)</f>
        <v>22.045000000000005</v>
      </c>
      <c r="AD41" s="21">
        <f>SUM(D41:H41)</f>
        <v>5.5502972916666673</v>
      </c>
      <c r="AE41" s="243"/>
      <c r="AF41" s="21">
        <f>SUM(J41:N41)</f>
        <v>5.5502972916666673</v>
      </c>
      <c r="AG41" s="243"/>
      <c r="AH41" s="21">
        <f>SUM(P41:T41)</f>
        <v>5.495970625</v>
      </c>
      <c r="AI41" s="243"/>
      <c r="AJ41" s="21">
        <f>SUM(V41:Z41)</f>
        <v>5.4484347916666671</v>
      </c>
      <c r="AL41" s="21">
        <f>SUM(AD41:AJ41)</f>
        <v>22.045000000000002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-5.6274009027777767</v>
      </c>
      <c r="E42" s="19"/>
      <c r="F42" s="22">
        <f>SUM(F38:F41)</f>
        <v>2.6395990972222223</v>
      </c>
      <c r="G42" s="19"/>
      <c r="H42" s="22">
        <f>SUM(H38:H41)</f>
        <v>2.6395990972222223</v>
      </c>
      <c r="I42" s="19"/>
      <c r="J42" s="22">
        <f>SUM(J38:J41)</f>
        <v>2.6395990972222223</v>
      </c>
      <c r="K42" s="19"/>
      <c r="L42" s="22">
        <f>SUM(L38:L41)</f>
        <v>2.6395990972222223</v>
      </c>
      <c r="M42" s="19"/>
      <c r="N42" s="22">
        <f>SUM(N38:N41)</f>
        <v>2.6395990972222223</v>
      </c>
      <c r="O42" s="19"/>
      <c r="P42" s="22">
        <f>SUM(P38:P41)</f>
        <v>2.6395990972222223</v>
      </c>
      <c r="Q42" s="19"/>
      <c r="R42" s="22">
        <f>SUM(R38:R41)</f>
        <v>2.6124357638888887</v>
      </c>
      <c r="S42" s="19"/>
      <c r="T42" s="22">
        <f>SUM(T38:T41)</f>
        <v>2.6124357638888887</v>
      </c>
      <c r="U42" s="19"/>
      <c r="V42" s="22">
        <f>SUM(V38:V41)</f>
        <v>2.6090403472222223</v>
      </c>
      <c r="W42" s="19"/>
      <c r="X42" s="22">
        <f>SUM(X38:X41)</f>
        <v>2.6056449305555556</v>
      </c>
      <c r="Y42" s="19"/>
      <c r="Z42" s="22">
        <f>SUM(Z38:Z41)</f>
        <v>2.6022495138888888</v>
      </c>
      <c r="AA42" s="19"/>
      <c r="AB42" s="22">
        <f>SUM(AB38:AB41)</f>
        <v>23.25200000000001</v>
      </c>
      <c r="AD42" s="22">
        <f>SUM(AD38:AD41)</f>
        <v>-0.34820270833333211</v>
      </c>
      <c r="AF42" s="22">
        <f>SUM(AF38:AF41)</f>
        <v>7.9187972916666673</v>
      </c>
      <c r="AH42" s="22">
        <f>SUM(AH38:AH41)</f>
        <v>7.864470625</v>
      </c>
      <c r="AJ42" s="22">
        <f>SUM(AJ38:AJ41)</f>
        <v>7.8169347916666672</v>
      </c>
      <c r="AL42" s="22">
        <f>SUM(AL38:AL41)</f>
        <v>23.252000000000002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16.898840428663636</v>
      </c>
      <c r="E44" s="24"/>
      <c r="F44" s="23">
        <f>F35+F42</f>
        <v>22.231547106431776</v>
      </c>
      <c r="G44" s="24"/>
      <c r="H44" s="23">
        <f>H35+H42</f>
        <v>22.132956936783245</v>
      </c>
      <c r="I44" s="24"/>
      <c r="J44" s="23">
        <f>J35+J42</f>
        <v>28.979164781174511</v>
      </c>
      <c r="K44" s="24"/>
      <c r="L44" s="23">
        <f>L35+L42</f>
        <v>23.54017977322389</v>
      </c>
      <c r="M44" s="24"/>
      <c r="N44" s="23">
        <f>N35+N42</f>
        <v>16.954149136146079</v>
      </c>
      <c r="O44" s="24"/>
      <c r="P44" s="23">
        <f>P35+P42</f>
        <v>19.515639191433635</v>
      </c>
      <c r="Q44" s="24"/>
      <c r="R44" s="23">
        <f>R35+R42</f>
        <v>15.585374751630518</v>
      </c>
      <c r="S44" s="24"/>
      <c r="T44" s="23">
        <f>T35+T42</f>
        <v>13.801898682975789</v>
      </c>
      <c r="U44" s="24"/>
      <c r="V44" s="23">
        <f>V35+V42</f>
        <v>24.720283979999909</v>
      </c>
      <c r="W44" s="24"/>
      <c r="X44" s="23">
        <f>X35+X42</f>
        <v>29.663096705051736</v>
      </c>
      <c r="Y44" s="24"/>
      <c r="Z44" s="23">
        <f>Z35+Z42</f>
        <v>40.670466781811015</v>
      </c>
      <c r="AA44" s="24"/>
      <c r="AB44" s="23">
        <f>AB35+AB42</f>
        <v>274.69359825532609</v>
      </c>
      <c r="AD44" s="23">
        <f>AD35+AD42</f>
        <v>61.263344471878625</v>
      </c>
      <c r="AF44" s="23">
        <f>AF35+AF42</f>
        <v>69.473493690544501</v>
      </c>
      <c r="AH44" s="23">
        <f>AH35+AH42</f>
        <v>48.902912626039956</v>
      </c>
      <c r="AJ44" s="23">
        <f>AJ35+AJ42</f>
        <v>95.053847466862649</v>
      </c>
      <c r="AL44" s="23">
        <f>AL35+AL42</f>
        <v>274.69359825532587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f ca="1">([1]PGEU!$V$827+[1]PGEU!$V$828+[1]PGEU!$V$837+[1]PGEU!$V$844)/1000</f>
        <v>6.8192827693821281</v>
      </c>
      <c r="E47" s="243"/>
      <c r="F47" s="20">
        <f ca="1">([1]PGEU!$W$827+[1]PGEU!$W$828+[1]PGEU!$W$837+[1]PGEU!$W$844)/1000</f>
        <v>6.8751210238112312</v>
      </c>
      <c r="G47" s="243"/>
      <c r="H47" s="20">
        <f ca="1">([1]PGEU!$X$827+[1]PGEU!$X$828+[1]PGEU!$X$837+[1]PGEU!$X$844)/1000</f>
        <v>6.9907425880790619</v>
      </c>
      <c r="I47" s="243"/>
      <c r="J47" s="20">
        <f ca="1">([1]PGEU!$Y$827+[1]PGEU!$Y$828+[1]PGEU!$Y$837+[1]PGEU!$Y$844)/1000</f>
        <v>7.1892564654396036</v>
      </c>
      <c r="K47" s="243"/>
      <c r="L47" s="20">
        <f ca="1">([1]PGEU!$Z$827+[1]PGEU!$Z$828+[1]PGEU!$Z$837+[1]PGEU!$Z$844)/1000</f>
        <v>7.2173105198193097</v>
      </c>
      <c r="M47" s="243"/>
      <c r="N47" s="20">
        <f ca="1">([1]PGEU!$AA$827+[1]PGEU!$AA$828+[1]PGEU!$AA$837+[1]PGEU!$AA$844)/1000</f>
        <v>7.1764983680071257</v>
      </c>
      <c r="O47" s="243"/>
      <c r="P47" s="20">
        <f ca="1">([1]PGEU!$AB$827+[1]PGEU!$AB$828+[1]PGEU!$AB$837+[1]PGEU!$AB$844)/1000</f>
        <v>7.2871301206612769</v>
      </c>
      <c r="Q47" s="243"/>
      <c r="R47" s="20">
        <f ca="1">([1]PGEU!$AC$827+[1]PGEU!$AC$828+[1]PGEU!$AC$837+[1]PGEU!$AC$844)/1000</f>
        <v>7.1999606618454024</v>
      </c>
      <c r="S47" s="243"/>
      <c r="T47" s="20">
        <f ca="1">([1]PGEU!$AD$827+[1]PGEU!$AD$828+[1]PGEU!$AD$837+[1]PGEU!$AD$844)/1000</f>
        <v>7.0524626984480516</v>
      </c>
      <c r="U47" s="243"/>
      <c r="V47" s="20">
        <f ca="1">([1]PGEU!$AE$827+[1]PGEU!$AE$828+[1]PGEU!$AE$837+[1]PGEU!$AE$844)/1000</f>
        <v>6.9923694906663156</v>
      </c>
      <c r="W47" s="243"/>
      <c r="X47" s="20">
        <f ca="1">([1]PGEU!$AF$827+[1]PGEU!$AF$828+[1]PGEU!$AF$837+[1]PGEU!$AF$844)/1000</f>
        <v>6.9823497857273606</v>
      </c>
      <c r="Y47" s="243"/>
      <c r="Z47" s="20">
        <f ca="1">([1]PGEU!$AG$827+[1]PGEU!$AG$828+[1]PGEU!$AG$837+[1]PGEU!$AG$844)/1000</f>
        <v>7.0943705872734677</v>
      </c>
      <c r="AA47" s="243"/>
      <c r="AB47" s="243">
        <f ca="1">SUM(D47:Z47)</f>
        <v>84.876855079160336</v>
      </c>
      <c r="AD47" s="20">
        <f ca="1">SUM(D47:H47)</f>
        <v>20.685146381272421</v>
      </c>
      <c r="AE47" s="243"/>
      <c r="AF47" s="20">
        <f ca="1">SUM(J47:N47)</f>
        <v>21.583065353266036</v>
      </c>
      <c r="AG47" s="243"/>
      <c r="AH47" s="20">
        <f ca="1">SUM(P47:T47)</f>
        <v>21.53955348095473</v>
      </c>
      <c r="AI47" s="243"/>
      <c r="AJ47" s="20">
        <f ca="1">SUM(V47:Z47)</f>
        <v>21.069089863667145</v>
      </c>
      <c r="AL47" s="20">
        <f ca="1">SUM(AD47:AJ47)</f>
        <v>84.876855079160322</v>
      </c>
    </row>
    <row r="48" spans="1:38" s="245" customFormat="1" ht="11.1" customHeight="1">
      <c r="A48" s="18"/>
      <c r="B48" s="26" t="s">
        <v>35</v>
      </c>
      <c r="C48" s="249"/>
      <c r="D48" s="20">
        <f>[3]FLASH!$M$35/12/1000000</f>
        <v>1.4512179166666668</v>
      </c>
      <c r="E48" s="243"/>
      <c r="F48" s="20">
        <f>[3]FLASH!$M$35/12/1000000</f>
        <v>1.4512179166666668</v>
      </c>
      <c r="G48" s="243"/>
      <c r="H48" s="20">
        <f>[3]FLASH!$M$35/12/1000000</f>
        <v>1.4512179166666668</v>
      </c>
      <c r="I48" s="243"/>
      <c r="J48" s="20">
        <f>[3]FLASH!$M$35/12/1000000</f>
        <v>1.4512179166666668</v>
      </c>
      <c r="K48" s="243"/>
      <c r="L48" s="20">
        <f>[3]FLASH!$M$35/12/1000000</f>
        <v>1.4512179166666668</v>
      </c>
      <c r="M48" s="243"/>
      <c r="N48" s="20">
        <f>[3]FLASH!$M$35/12/1000000</f>
        <v>1.4512179166666668</v>
      </c>
      <c r="O48" s="243"/>
      <c r="P48" s="20">
        <f>[3]FLASH!$M$35/12/1000000</f>
        <v>1.4512179166666668</v>
      </c>
      <c r="Q48" s="243"/>
      <c r="R48" s="20">
        <f>[3]FLASH!$M$35/12/1000000</f>
        <v>1.4512179166666668</v>
      </c>
      <c r="S48" s="243"/>
      <c r="T48" s="20">
        <f>[3]FLASH!$M$35/12/1000000</f>
        <v>1.4512179166666668</v>
      </c>
      <c r="U48" s="243"/>
      <c r="V48" s="20">
        <f>[3]FLASH!$M$35/12/1000000</f>
        <v>1.4512179166666668</v>
      </c>
      <c r="W48" s="243"/>
      <c r="X48" s="20">
        <f>[3]FLASH!$M$35/12/1000000</f>
        <v>1.4512179166666668</v>
      </c>
      <c r="Y48" s="243"/>
      <c r="Z48" s="20">
        <f>[3]FLASH!$M$35/12/1000000</f>
        <v>1.4512179166666668</v>
      </c>
      <c r="AA48" s="243"/>
      <c r="AB48" s="243">
        <f>SUM(D48:Z48)</f>
        <v>17.414615000000005</v>
      </c>
      <c r="AD48" s="20">
        <f>SUM(D48:H48)</f>
        <v>4.3536537500000003</v>
      </c>
      <c r="AE48" s="243"/>
      <c r="AF48" s="20">
        <f>SUM(J48:N48)</f>
        <v>4.3536537500000003</v>
      </c>
      <c r="AG48" s="243"/>
      <c r="AH48" s="20">
        <f>SUM(P48:T48)</f>
        <v>4.3536537500000003</v>
      </c>
      <c r="AI48" s="243"/>
      <c r="AJ48" s="20">
        <f>SUM(V48:Z48)</f>
        <v>4.3536537500000003</v>
      </c>
      <c r="AL48" s="20">
        <f>SUM(AD48:AJ48)</f>
        <v>17.414615000000001</v>
      </c>
    </row>
    <row r="49" spans="1:38" s="245" customFormat="1" ht="11.1" customHeight="1">
      <c r="A49" s="18"/>
      <c r="B49" s="26" t="s">
        <v>36</v>
      </c>
      <c r="C49" s="248"/>
      <c r="D49" s="20">
        <f>-[2]Input!E6</f>
        <v>-8.1125000000000003E-2</v>
      </c>
      <c r="E49" s="243"/>
      <c r="F49" s="20">
        <f>-[2]Input!G6</f>
        <v>-8.1125000000000003E-2</v>
      </c>
      <c r="G49" s="243"/>
      <c r="H49" s="20">
        <f>-[2]Input!I6</f>
        <v>-8.1125000000000003E-2</v>
      </c>
      <c r="I49" s="243"/>
      <c r="J49" s="20">
        <f>-[2]Input!K6</f>
        <v>-8.1125000000000003E-2</v>
      </c>
      <c r="K49" s="243"/>
      <c r="L49" s="20">
        <f>-[2]Input!M6</f>
        <v>-8.1125000000000003E-2</v>
      </c>
      <c r="M49" s="243"/>
      <c r="N49" s="20">
        <f>-[2]Input!O6</f>
        <v>-8.1125000000000003E-2</v>
      </c>
      <c r="O49" s="243"/>
      <c r="P49" s="20">
        <f>-[2]Input!Q6</f>
        <v>-8.1125000000000003E-2</v>
      </c>
      <c r="Q49" s="243"/>
      <c r="R49" s="20">
        <f>-[2]Input!S6</f>
        <v>-8.1125000000000003E-2</v>
      </c>
      <c r="S49" s="243"/>
      <c r="T49" s="20">
        <f>-[2]Input!U6</f>
        <v>-8.1125000000000003E-2</v>
      </c>
      <c r="U49" s="243"/>
      <c r="V49" s="20">
        <f>-[2]Input!W6</f>
        <v>-8.1125000000000003E-2</v>
      </c>
      <c r="W49" s="243"/>
      <c r="X49" s="20">
        <f>-[2]Input!Y6</f>
        <v>-8.1125000000000003E-2</v>
      </c>
      <c r="Y49" s="243"/>
      <c r="Z49" s="20">
        <f>-[2]Input!AA6</f>
        <v>-8.1125000000000003E-2</v>
      </c>
      <c r="AA49" s="243"/>
      <c r="AB49" s="243">
        <f>SUM(D49:Z49)</f>
        <v>-0.97350000000000003</v>
      </c>
      <c r="AD49" s="20">
        <f>SUM(D49:H49)</f>
        <v>-0.24337500000000001</v>
      </c>
      <c r="AE49" s="243"/>
      <c r="AF49" s="20">
        <f>SUM(J49:N49)</f>
        <v>-0.24337500000000001</v>
      </c>
      <c r="AG49" s="243"/>
      <c r="AH49" s="20">
        <f>SUM(P49:T49)</f>
        <v>-0.24337500000000001</v>
      </c>
      <c r="AI49" s="243"/>
      <c r="AJ49" s="20">
        <f>SUM(V49:Z49)</f>
        <v>-0.24337500000000001</v>
      </c>
      <c r="AL49" s="20">
        <f>SUM(AD49:AJ49)</f>
        <v>-0.97350000000000003</v>
      </c>
    </row>
    <row r="50" spans="1:38" s="245" customFormat="1" ht="11.1" customHeight="1">
      <c r="A50" s="18"/>
      <c r="B50" s="18" t="s">
        <v>37</v>
      </c>
      <c r="C50" s="18"/>
      <c r="D50" s="21">
        <f ca="1">[1]PGEU!$V$845/1000</f>
        <v>-0.28255584109609522</v>
      </c>
      <c r="E50" s="243"/>
      <c r="F50" s="21">
        <f ca="1">[1]PGEU!$W$845/1000</f>
        <v>-0.32120507433222512</v>
      </c>
      <c r="G50" s="243"/>
      <c r="H50" s="21">
        <f ca="1">[1]PGEU!$X$845/1000</f>
        <v>-0.31345403544686318</v>
      </c>
      <c r="I50" s="243"/>
      <c r="J50" s="21">
        <f ca="1">[1]PGEU!$Y$845/1000</f>
        <v>-0.33463793468697833</v>
      </c>
      <c r="K50" s="243"/>
      <c r="L50" s="21">
        <f ca="1">[1]PGEU!$Z$845/1000</f>
        <v>-0.35528918075047977</v>
      </c>
      <c r="M50" s="243"/>
      <c r="N50" s="21">
        <f ca="1">[1]PGEU!$AA$845/1000</f>
        <v>-0.37833249288404958</v>
      </c>
      <c r="O50" s="243"/>
      <c r="P50" s="21">
        <f ca="1">[1]PGEU!$AB$845/1000</f>
        <v>-0.4411601348543468</v>
      </c>
      <c r="Q50" s="243"/>
      <c r="R50" s="21">
        <f ca="1">[1]PGEU!$AC$845/1000</f>
        <v>-0.45925143840302329</v>
      </c>
      <c r="S50" s="243"/>
      <c r="T50" s="21">
        <f ca="1">[1]PGEU!$AD$845/1000</f>
        <v>-0.47641799255588291</v>
      </c>
      <c r="U50" s="243"/>
      <c r="V50" s="21">
        <f ca="1">[1]PGEU!$AE$845/1000</f>
        <v>-0.375412931223576</v>
      </c>
      <c r="W50" s="243"/>
      <c r="X50" s="21">
        <f ca="1">[1]PGEU!$AF$845/1000</f>
        <v>-0.29197476893310875</v>
      </c>
      <c r="Y50" s="243"/>
      <c r="Z50" s="21">
        <f ca="1">[1]PGEU!$AG$845/1000</f>
        <v>-0.28152474962920337</v>
      </c>
      <c r="AA50" s="243"/>
      <c r="AB50" s="246">
        <f ca="1">SUM(D50:Z50)</f>
        <v>-4.3112165747958322</v>
      </c>
      <c r="AD50" s="21">
        <f ca="1">SUM(D50:H50)</f>
        <v>-0.91721495087518345</v>
      </c>
      <c r="AE50" s="243"/>
      <c r="AF50" s="21">
        <f ca="1">SUM(J50:N50)</f>
        <v>-1.0682596083215077</v>
      </c>
      <c r="AG50" s="243"/>
      <c r="AH50" s="21">
        <f ca="1">SUM(P50:T50)</f>
        <v>-1.376829565813253</v>
      </c>
      <c r="AI50" s="243"/>
      <c r="AJ50" s="21">
        <f ca="1">SUM(V50:Z50)</f>
        <v>-0.94891244978588818</v>
      </c>
      <c r="AL50" s="21">
        <f ca="1">SUM(AD50:AJ50)</f>
        <v>-4.3112165747958322</v>
      </c>
    </row>
    <row r="51" spans="1:38" s="25" customFormat="1" ht="11.1" customHeight="1">
      <c r="A51" s="18"/>
      <c r="B51" s="18"/>
      <c r="C51" s="18" t="s">
        <v>19</v>
      </c>
      <c r="D51" s="27">
        <f ca="1">SUM(D47:D50)</f>
        <v>7.9068198449526994</v>
      </c>
      <c r="E51" s="19"/>
      <c r="F51" s="27">
        <f ca="1">SUM(F47:F50)</f>
        <v>7.9240088661456731</v>
      </c>
      <c r="G51" s="19"/>
      <c r="H51" s="27">
        <f ca="1">SUM(H47:H50)</f>
        <v>8.0473814692988661</v>
      </c>
      <c r="I51" s="19"/>
      <c r="J51" s="27">
        <f ca="1">SUM(J47:J50)</f>
        <v>8.2247114474192919</v>
      </c>
      <c r="K51" s="19"/>
      <c r="L51" s="27">
        <f ca="1">SUM(L47:L50)</f>
        <v>8.232114255735496</v>
      </c>
      <c r="M51" s="19"/>
      <c r="N51" s="27">
        <f ca="1">SUM(N47:N50)</f>
        <v>8.1682587917897411</v>
      </c>
      <c r="O51" s="19"/>
      <c r="P51" s="27">
        <f ca="1">SUM(P47:P50)</f>
        <v>8.2160629024735972</v>
      </c>
      <c r="Q51" s="19"/>
      <c r="R51" s="27">
        <f ca="1">SUM(R47:R50)</f>
        <v>8.1108021401090475</v>
      </c>
      <c r="S51" s="19"/>
      <c r="T51" s="27">
        <f ca="1">SUM(T47:T50)</f>
        <v>7.9461376225588349</v>
      </c>
      <c r="U51" s="19"/>
      <c r="V51" s="27">
        <f ca="1">SUM(V47:V50)</f>
        <v>7.987049476109406</v>
      </c>
      <c r="W51" s="19"/>
      <c r="X51" s="27">
        <f ca="1">SUM(X47:X50)</f>
        <v>8.0604679334609184</v>
      </c>
      <c r="Y51" s="19"/>
      <c r="Z51" s="27">
        <f ca="1">SUM(Z47:Z50)</f>
        <v>8.1829387543109302</v>
      </c>
      <c r="AA51" s="19"/>
      <c r="AB51" s="27">
        <f ca="1">SUM(AB47:AB50)</f>
        <v>97.006753504364511</v>
      </c>
      <c r="AD51" s="27">
        <f ca="1">SUM(AD47:AD50)</f>
        <v>23.878210180397236</v>
      </c>
      <c r="AF51" s="27">
        <f ca="1">SUM(AF47:AF50)</f>
        <v>24.625084494944527</v>
      </c>
      <c r="AH51" s="27">
        <f ca="1">SUM(AH47:AH50)</f>
        <v>24.273002665141476</v>
      </c>
      <c r="AJ51" s="27">
        <f ca="1">SUM(AJ47:AJ50)</f>
        <v>24.230456163881257</v>
      </c>
      <c r="AL51" s="27">
        <f ca="1">SUM(AL47:AL50)</f>
        <v>97.006753504364482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f>[1]PGEU!$V$853/1000</f>
        <v>0.19375000000000001</v>
      </c>
      <c r="E58" s="243"/>
      <c r="F58" s="21">
        <f>[1]PGEU!$W$853/1000</f>
        <v>0.19375000000000001</v>
      </c>
      <c r="G58" s="243"/>
      <c r="H58" s="21">
        <f>[1]PGEU!$X$853/1000</f>
        <v>0.19375000000000001</v>
      </c>
      <c r="I58" s="243"/>
      <c r="J58" s="21">
        <f>[1]PGEU!$Y$853/1000</f>
        <v>0.19375000000000001</v>
      </c>
      <c r="K58" s="243"/>
      <c r="L58" s="21">
        <f>[1]PGEU!$Z$853/1000</f>
        <v>0.19375000000000001</v>
      </c>
      <c r="M58" s="243"/>
      <c r="N58" s="21">
        <f>[1]PGEU!$AA$853/1000</f>
        <v>0.18406249999999999</v>
      </c>
      <c r="O58" s="243"/>
      <c r="P58" s="21">
        <f>[1]PGEU!$AB$853/1000</f>
        <v>0.18406249999999999</v>
      </c>
      <c r="Q58" s="243"/>
      <c r="R58" s="21">
        <f>[1]PGEU!$AC$853/1000</f>
        <v>0.18406249999999999</v>
      </c>
      <c r="S58" s="243"/>
      <c r="T58" s="21">
        <f>[1]PGEU!$AD$853/1000</f>
        <v>0.18406249999999999</v>
      </c>
      <c r="U58" s="243"/>
      <c r="V58" s="21">
        <f>[1]PGEU!$AE$853/1000</f>
        <v>0.18406249999999999</v>
      </c>
      <c r="W58" s="243"/>
      <c r="X58" s="21">
        <f>[1]PGEU!$AF$853/1000</f>
        <v>0.18406249999999999</v>
      </c>
      <c r="Y58" s="243"/>
      <c r="Z58" s="21">
        <f>[1]PGEU!$AG$853/1000</f>
        <v>0.18406249999999999</v>
      </c>
      <c r="AA58" s="243"/>
      <c r="AB58" s="246">
        <f>SUM(D58:Z58)</f>
        <v>2.2571875000000001</v>
      </c>
      <c r="AD58" s="21">
        <f>SUM(D58:H58)</f>
        <v>0.58125000000000004</v>
      </c>
      <c r="AE58" s="243"/>
      <c r="AF58" s="21">
        <f>SUM(J58:N58)</f>
        <v>0.57156249999999997</v>
      </c>
      <c r="AG58" s="243"/>
      <c r="AH58" s="21">
        <f>SUM(P58:T58)</f>
        <v>0.55218749999999994</v>
      </c>
      <c r="AI58" s="243"/>
      <c r="AJ58" s="21">
        <f>SUM(V58:Z58)</f>
        <v>0.55218749999999994</v>
      </c>
      <c r="AL58" s="21">
        <f>SUM(AD58:AJ58)</f>
        <v>2.2571875000000001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 ca="1">D44-D51-D56-D58</f>
        <v>8.7982705837109361</v>
      </c>
      <c r="E60" s="24"/>
      <c r="F60" s="23">
        <f ca="1">F44-F51-F56-F58</f>
        <v>14.113788240286103</v>
      </c>
      <c r="G60" s="24"/>
      <c r="H60" s="23">
        <f ca="1">H44-H51-H56-H58</f>
        <v>13.891825467484379</v>
      </c>
      <c r="I60" s="24"/>
      <c r="J60" s="23">
        <f ca="1">J44-J51-J56-J58</f>
        <v>20.560703333755217</v>
      </c>
      <c r="K60" s="24"/>
      <c r="L60" s="23">
        <f ca="1">L44-L51-L56-L58</f>
        <v>15.114315517488395</v>
      </c>
      <c r="M60" s="24"/>
      <c r="N60" s="23">
        <f ca="1">N44-N51-N56-N58</f>
        <v>8.6018278443563378</v>
      </c>
      <c r="O60" s="24"/>
      <c r="P60" s="23">
        <f ca="1">P44-P51-P56-P58</f>
        <v>11.115513788960039</v>
      </c>
      <c r="Q60" s="24"/>
      <c r="R60" s="23">
        <f ca="1">R44-R51-R56-R58</f>
        <v>7.2905101115214705</v>
      </c>
      <c r="S60" s="24"/>
      <c r="T60" s="23">
        <f ca="1">T44-T51-T56-T58</f>
        <v>5.6716985604169547</v>
      </c>
      <c r="U60" s="24"/>
      <c r="V60" s="23">
        <f ca="1">V44-V51-V56-V58</f>
        <v>16.549172003890504</v>
      </c>
      <c r="W60" s="24"/>
      <c r="X60" s="23">
        <f ca="1">X44-X51-X56-X58</f>
        <v>21.418566271590816</v>
      </c>
      <c r="Y60" s="24"/>
      <c r="Z60" s="23">
        <f ca="1">Z44-Z51-Z56-Z58</f>
        <v>32.30346552750008</v>
      </c>
      <c r="AA60" s="24"/>
      <c r="AB60" s="23">
        <f ca="1">AB44-AB51-AB56-AB58</f>
        <v>175.42965725096161</v>
      </c>
      <c r="AD60" s="23">
        <f ca="1">AD44-AD51-AD56-AD58</f>
        <v>36.803884291481396</v>
      </c>
      <c r="AF60" s="23">
        <f ca="1">AF44-AF51-AF56-AF58</f>
        <v>44.276846695599971</v>
      </c>
      <c r="AH60" s="23">
        <f ca="1">AH44-AH51-AH56-AH58</f>
        <v>24.077722460898482</v>
      </c>
      <c r="AJ60" s="23">
        <f ca="1">AJ44-AJ51-AJ56-AJ58</f>
        <v>70.27120380298139</v>
      </c>
      <c r="AL60" s="23">
        <f ca="1">AL44-AL51-AL56-AL58</f>
        <v>175.42965725096138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f ca="1">([1]PGEU!$V$785-[1]PGEU!$V$824)/1000+[3]FLASH!$M$42/12/1000000</f>
        <v>7.6122193185661065</v>
      </c>
      <c r="E63" s="243"/>
      <c r="F63" s="20">
        <f ca="1">([1]PGEU!$W$785-[1]PGEU!$W$824)/1000+[3]FLASH!$M$42/12/1000000</f>
        <v>6.1871158720186941</v>
      </c>
      <c r="G63" s="243"/>
      <c r="H63" s="20">
        <f ca="1">([1]PGEU!$X$785-[1]PGEU!$X$824)/1000+[3]FLASH!$M$42/12/1000000</f>
        <v>6.1102917989954371</v>
      </c>
      <c r="I63" s="243"/>
      <c r="J63" s="20">
        <f ca="1">([1]PGEU!$Y$785-[1]PGEU!$Y$824)/1000+[3]FLASH!$M$42/12/1000000</f>
        <v>9.4094523855833732</v>
      </c>
      <c r="K63" s="243"/>
      <c r="L63" s="20">
        <f ca="1">([1]PGEU!$Z$785-[1]PGEU!$Z$824)/1000+[3]FLASH!$M$42/12/1000000</f>
        <v>6.7609210205570109</v>
      </c>
      <c r="M63" s="243"/>
      <c r="N63" s="20">
        <f ca="1">([1]PGEU!$AA$785-[1]PGEU!$AA$824)/1000+[3]FLASH!$M$42/12/1000000</f>
        <v>3.5909207255017552</v>
      </c>
      <c r="O63" s="243"/>
      <c r="P63" s="20">
        <f ca="1">([1]PGEU!$AB$785-[1]PGEU!$AB$824)/1000+[3]FLASH!$M$42/12/1000000</f>
        <v>5.1496499202855466</v>
      </c>
      <c r="Q63" s="243"/>
      <c r="R63" s="20">
        <f ca="1">([1]PGEU!$AC$785-[1]PGEU!$AC$824)/1000+[3]FLASH!$M$42/12/1000000</f>
        <v>3.2675976552878412</v>
      </c>
      <c r="S63" s="243"/>
      <c r="T63" s="20">
        <f ca="1">([1]PGEU!$AD$785-[1]PGEU!$AD$824)/1000+[3]FLASH!$M$42/12/1000000</f>
        <v>2.4717146812755564</v>
      </c>
      <c r="U63" s="243"/>
      <c r="V63" s="20">
        <f ca="1">([1]PGEU!$AE$785-[1]PGEU!$AE$824)/1000+[3]FLASH!$M$42/12/1000000</f>
        <v>7.8193981886797843</v>
      </c>
      <c r="W63" s="243"/>
      <c r="X63" s="20">
        <f ca="1">([1]PGEU!$AF$785-[1]PGEU!$AF$824)/1000+[3]FLASH!$M$42/12/1000000</f>
        <v>10.213230817485435</v>
      </c>
      <c r="Y63" s="243"/>
      <c r="Z63" s="20">
        <f ca="1">([1]PGEU!$AG$785-[1]PGEU!$AG$824)/1000+[3]FLASH!$M$42/12/1000000</f>
        <v>15.415156318052416</v>
      </c>
      <c r="AA63" s="243"/>
      <c r="AB63" s="243">
        <f ca="1">SUM(D63:Z63)</f>
        <v>84.007668702288953</v>
      </c>
      <c r="AD63" s="20">
        <f ca="1">SUM(D63:H63)</f>
        <v>19.909626989580239</v>
      </c>
      <c r="AE63" s="243"/>
      <c r="AF63" s="20">
        <f ca="1">SUM(J63:N63)</f>
        <v>19.761294131642138</v>
      </c>
      <c r="AG63" s="243"/>
      <c r="AH63" s="20">
        <f ca="1">SUM(P63:T63)</f>
        <v>10.888962256848945</v>
      </c>
      <c r="AI63" s="243"/>
      <c r="AJ63" s="20">
        <f ca="1">SUM(V63:Z63)</f>
        <v>33.447785324217634</v>
      </c>
      <c r="AL63" s="20">
        <f ca="1">SUM(AD63:AJ63)</f>
        <v>84.007668702288953</v>
      </c>
    </row>
    <row r="64" spans="1:38" s="245" customFormat="1" ht="11.1" customHeight="1">
      <c r="A64" s="18"/>
      <c r="B64" s="18" t="s">
        <v>43</v>
      </c>
      <c r="C64" s="18"/>
      <c r="D64" s="21">
        <f ca="1">([1]PGEU!$V$789-[1]PGEU!$V$785)/1000-[2]Input!$E$8</f>
        <v>-4.222465423979803</v>
      </c>
      <c r="E64" s="243"/>
      <c r="F64" s="21">
        <f ca="1">([1]PGEU!$W$789-[1]PGEU!$W$785)/1000-[2]Input!$G$8</f>
        <v>-0.76609484778269621</v>
      </c>
      <c r="G64" s="243"/>
      <c r="H64" s="21">
        <f ca="1">([1]PGEU!$X$789-[1]PGEU!$X$785)/1000-[2]Input!$I$8</f>
        <v>-0.78063132793462864</v>
      </c>
      <c r="I64" s="243"/>
      <c r="J64" s="21">
        <f ca="1">([1]PGEU!$Y$789-[1]PGEU!$Y$785)/1000-[2]Input!$K$8</f>
        <v>-1.2873241175739711</v>
      </c>
      <c r="K64" s="243"/>
      <c r="L64" s="21">
        <f ca="1">([1]PGEU!$Z$789-[1]PGEU!$Z$785)/1000-[2]Input!$M$8</f>
        <v>-0.91716623555449139</v>
      </c>
      <c r="M64" s="243"/>
      <c r="N64" s="21">
        <f ca="1">([1]PGEU!$AA$789-[1]PGEU!$AA$785)/1000-[2]Input!$O$8</f>
        <v>-0.47549034247651456</v>
      </c>
      <c r="O64" s="243"/>
      <c r="P64" s="21">
        <f ca="1">([1]PGEU!$AB$789-[1]PGEU!$AB$785)/1000-[2]Input!$Q$8</f>
        <v>-0.9665412048900025</v>
      </c>
      <c r="Q64" s="243"/>
      <c r="R64" s="21">
        <f ca="1">([1]PGEU!$AC$789-[1]PGEU!$AC$785)/1000-[2]Input!$S$8</f>
        <v>-0.68084270029820171</v>
      </c>
      <c r="S64" s="243"/>
      <c r="T64" s="21">
        <f ca="1">([1]PGEU!$AD$789-[1]PGEU!$AD$785)/1000-[2]Input!$U$8</f>
        <v>-0.5625688691588715</v>
      </c>
      <c r="U64" s="243"/>
      <c r="V64" s="21">
        <f ca="1">([1]PGEU!$AE$789-[1]PGEU!$AE$785)/1000-[2]Input!$W$8</f>
        <v>-1.3565208775688387</v>
      </c>
      <c r="W64" s="243"/>
      <c r="X64" s="21">
        <f ca="1">([1]PGEU!$AF$789-[1]PGEU!$AF$785)/1000-[2]Input!$Y$8</f>
        <v>-1.711509782816937</v>
      </c>
      <c r="Y64" s="243"/>
      <c r="Z64" s="21">
        <f ca="1">([1]PGEU!$AG$789-[1]PGEU!$AG$785)/1000-[2]Input!$AA$8</f>
        <v>-2.4838011219441256</v>
      </c>
      <c r="AA64" s="243"/>
      <c r="AB64" s="246">
        <f ca="1">SUM(D64:Z64)</f>
        <v>-16.210956851979084</v>
      </c>
      <c r="AD64" s="21">
        <f ca="1">SUM(D64:H64)</f>
        <v>-5.7691915996971277</v>
      </c>
      <c r="AE64" s="243"/>
      <c r="AF64" s="21">
        <f ca="1">SUM(J64:N64)</f>
        <v>-2.6799806956049768</v>
      </c>
      <c r="AG64" s="243"/>
      <c r="AH64" s="21">
        <f ca="1">SUM(P64:T64)</f>
        <v>-2.2099527743470757</v>
      </c>
      <c r="AI64" s="243"/>
      <c r="AJ64" s="21">
        <f ca="1">SUM(V64:Z64)</f>
        <v>-5.5518317823299013</v>
      </c>
      <c r="AL64" s="21">
        <f ca="1">SUM(AD64:AJ64)</f>
        <v>-16.210956851979084</v>
      </c>
    </row>
    <row r="65" spans="1:38" s="25" customFormat="1" ht="11.1" customHeight="1">
      <c r="A65" s="18"/>
      <c r="B65" s="18"/>
      <c r="C65" s="18" t="s">
        <v>19</v>
      </c>
      <c r="D65" s="22">
        <f ca="1">SUM(D63:D64)</f>
        <v>3.3897538945863035</v>
      </c>
      <c r="E65" s="19"/>
      <c r="F65" s="22">
        <f ca="1">SUM(F63:F64)</f>
        <v>5.4210210242359977</v>
      </c>
      <c r="G65" s="19"/>
      <c r="H65" s="22">
        <f ca="1">SUM(H63:H64)</f>
        <v>5.3296604710608086</v>
      </c>
      <c r="I65" s="19"/>
      <c r="J65" s="22">
        <f ca="1">SUM(J63:J64)</f>
        <v>8.1221282680094014</v>
      </c>
      <c r="K65" s="19"/>
      <c r="L65" s="22">
        <f ca="1">SUM(L63:L64)</f>
        <v>5.8437547850025195</v>
      </c>
      <c r="M65" s="19"/>
      <c r="N65" s="22">
        <f ca="1">SUM(N63:N64)</f>
        <v>3.1154303830252408</v>
      </c>
      <c r="O65" s="19"/>
      <c r="P65" s="22">
        <f ca="1">SUM(P63:P64)</f>
        <v>4.1831087153955444</v>
      </c>
      <c r="Q65" s="19"/>
      <c r="R65" s="22">
        <f ca="1">SUM(R63:R64)</f>
        <v>2.5867549549896394</v>
      </c>
      <c r="S65" s="19"/>
      <c r="T65" s="22">
        <f ca="1">SUM(T63:T64)</f>
        <v>1.9091458121166849</v>
      </c>
      <c r="U65" s="19"/>
      <c r="V65" s="22">
        <f ca="1">SUM(V63:V64)</f>
        <v>6.4628773111109457</v>
      </c>
      <c r="W65" s="19"/>
      <c r="X65" s="22">
        <f ca="1">SUM(X63:X64)</f>
        <v>8.501721034668499</v>
      </c>
      <c r="Y65" s="19"/>
      <c r="Z65" s="22">
        <f ca="1">SUM(Z63:Z64)</f>
        <v>12.93135519610829</v>
      </c>
      <c r="AA65" s="19"/>
      <c r="AB65" s="22">
        <f ca="1">SUM(AB63:AB64)</f>
        <v>67.796711850309862</v>
      </c>
      <c r="AD65" s="22">
        <f ca="1">SUM(AD63:AD64)</f>
        <v>14.140435389883113</v>
      </c>
      <c r="AF65" s="22">
        <f ca="1">SUM(AF63:AF64)</f>
        <v>17.081313436037163</v>
      </c>
      <c r="AH65" s="22">
        <f ca="1">SUM(AH63:AH64)</f>
        <v>8.6790094825018684</v>
      </c>
      <c r="AJ65" s="22">
        <f ca="1">SUM(AJ63:AJ64)</f>
        <v>27.895953541887732</v>
      </c>
      <c r="AL65" s="22">
        <f ca="1">SUM(AL63:AL64)</f>
        <v>67.796711850309862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 ca="1">D60-D65</f>
        <v>5.4085166891246326</v>
      </c>
      <c r="E67" s="24"/>
      <c r="F67" s="30">
        <f ca="1">F60-F65</f>
        <v>8.6927672160501057</v>
      </c>
      <c r="G67" s="24"/>
      <c r="H67" s="30">
        <f ca="1">H60-H65</f>
        <v>8.5621649964235704</v>
      </c>
      <c r="I67" s="24"/>
      <c r="J67" s="30">
        <f ca="1">J60-J65</f>
        <v>12.438575065745816</v>
      </c>
      <c r="K67" s="24"/>
      <c r="L67" s="30">
        <f ca="1">L60-L65</f>
        <v>9.2705607324858761</v>
      </c>
      <c r="M67" s="24"/>
      <c r="N67" s="30">
        <f ca="1">N60-N65</f>
        <v>5.4863974613310971</v>
      </c>
      <c r="O67" s="24"/>
      <c r="P67" s="30">
        <f ca="1">P60-P65</f>
        <v>6.9324050735644942</v>
      </c>
      <c r="Q67" s="24"/>
      <c r="R67" s="30">
        <f ca="1">R60-R65</f>
        <v>4.7037551565318312</v>
      </c>
      <c r="S67" s="24"/>
      <c r="T67" s="30">
        <f ca="1">T60-T65</f>
        <v>3.7625527483002701</v>
      </c>
      <c r="U67" s="24"/>
      <c r="V67" s="30">
        <f ca="1">V60-V65</f>
        <v>10.086294692779559</v>
      </c>
      <c r="W67" s="24"/>
      <c r="X67" s="30">
        <f ca="1">X60-X65</f>
        <v>12.916845236922317</v>
      </c>
      <c r="Y67" s="24"/>
      <c r="Z67" s="30">
        <f ca="1">Z60-Z65</f>
        <v>19.372110331391788</v>
      </c>
      <c r="AA67" s="24"/>
      <c r="AB67" s="30">
        <f ca="1">AB60-AB65</f>
        <v>107.63294540065175</v>
      </c>
      <c r="AD67" s="30">
        <f ca="1">AD60-AD65</f>
        <v>22.663448901598283</v>
      </c>
      <c r="AF67" s="30">
        <f ca="1">AF60-AF65</f>
        <v>27.195533259562808</v>
      </c>
      <c r="AH67" s="30">
        <f ca="1">AH60-AH65</f>
        <v>15.398712978396613</v>
      </c>
      <c r="AJ67" s="30">
        <f ca="1">AJ60-AJ65</f>
        <v>42.375250261093655</v>
      </c>
      <c r="AL67" s="30">
        <f ca="1">AL60-AL65</f>
        <v>107.63294540065152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 ca="1">SUM(D67:D71)</f>
        <v>5.4085166891246326</v>
      </c>
      <c r="E72" s="231"/>
      <c r="F72" s="232">
        <f ca="1">SUM(F67:F71)</f>
        <v>8.6927672160501057</v>
      </c>
      <c r="G72" s="231"/>
      <c r="H72" s="232">
        <f ca="1">SUM(H67:H71)</f>
        <v>8.5621649964235704</v>
      </c>
      <c r="I72" s="231"/>
      <c r="J72" s="232">
        <f ca="1">SUM(J67:J71)</f>
        <v>12.438575065745816</v>
      </c>
      <c r="K72" s="231"/>
      <c r="L72" s="232">
        <f ca="1">SUM(L67:L71)</f>
        <v>9.2705607324858761</v>
      </c>
      <c r="M72" s="231"/>
      <c r="N72" s="232">
        <f ca="1">SUM(N67:N71)</f>
        <v>5.4863974613310971</v>
      </c>
      <c r="O72" s="231"/>
      <c r="P72" s="232">
        <f ca="1">SUM(P67:P71)</f>
        <v>6.9324050735644942</v>
      </c>
      <c r="Q72" s="231"/>
      <c r="R72" s="232">
        <f ca="1">SUM(R67:R71)</f>
        <v>4.7037551565318312</v>
      </c>
      <c r="S72" s="231"/>
      <c r="T72" s="232">
        <f ca="1">SUM(T67:T71)</f>
        <v>3.7625527483002701</v>
      </c>
      <c r="U72" s="231"/>
      <c r="V72" s="232">
        <f ca="1">SUM(V67:V71)</f>
        <v>10.086294692779559</v>
      </c>
      <c r="W72" s="231"/>
      <c r="X72" s="232">
        <f ca="1">SUM(X67:X71)</f>
        <v>12.916845236922317</v>
      </c>
      <c r="Y72" s="231"/>
      <c r="Z72" s="232">
        <f ca="1">SUM(Z67:Z71)</f>
        <v>19.372110331391788</v>
      </c>
      <c r="AA72" s="231"/>
      <c r="AB72" s="232">
        <f ca="1">SUM(AB67:AB71)</f>
        <v>107.63294540065175</v>
      </c>
      <c r="AD72" s="232">
        <f ca="1">SUM(AD67:AD71)</f>
        <v>22.663448901598283</v>
      </c>
      <c r="AE72" s="231"/>
      <c r="AF72" s="232">
        <f ca="1">SUM(AF67:AF71)</f>
        <v>27.195533259562808</v>
      </c>
      <c r="AG72" s="231"/>
      <c r="AH72" s="232">
        <f ca="1">SUM(AH67:AH71)</f>
        <v>15.398712978396613</v>
      </c>
      <c r="AI72" s="231"/>
      <c r="AJ72" s="232">
        <f ca="1">SUM(AJ67:AJ71)</f>
        <v>42.375250261093655</v>
      </c>
      <c r="AK72" s="231"/>
      <c r="AL72" s="232">
        <f ca="1">SUM(AL67:AL71)</f>
        <v>107.63294540065152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I:\BUDGET\2002 Budget\Financials\True-up with cash fixes\[2002 Pl1.xls]Format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37176.567728009257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37176.567728009257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 ca="1">+D72</f>
        <v>5.4085166891246326</v>
      </c>
      <c r="F81" s="51">
        <f ca="1">+F72</f>
        <v>8.6927672160501057</v>
      </c>
      <c r="H81" s="51">
        <f ca="1">+H72</f>
        <v>8.5621649964235704</v>
      </c>
      <c r="J81" s="51">
        <f ca="1">+J72</f>
        <v>12.438575065745816</v>
      </c>
      <c r="L81" s="51">
        <f ca="1">+L72</f>
        <v>9.2705607324858761</v>
      </c>
      <c r="N81" s="51">
        <f ca="1">+N72</f>
        <v>5.4863974613310971</v>
      </c>
      <c r="P81" s="51">
        <f ca="1">+P72</f>
        <v>6.9324050735644942</v>
      </c>
      <c r="R81" s="51">
        <f ca="1">+R72</f>
        <v>4.7037551565318312</v>
      </c>
      <c r="T81" s="51">
        <f ca="1">+T72</f>
        <v>3.7625527483002701</v>
      </c>
      <c r="V81" s="51">
        <f ca="1">+V72</f>
        <v>10.086294692779559</v>
      </c>
      <c r="X81" s="51">
        <f ca="1">+X72</f>
        <v>12.916845236922317</v>
      </c>
      <c r="Z81" s="51">
        <f ca="1">+Z72</f>
        <v>19.372110331391788</v>
      </c>
      <c r="AB81" s="35">
        <f ca="1">SUM(D81:Z81)</f>
        <v>107.63294540065135</v>
      </c>
      <c r="AD81" s="51">
        <f ca="1">SUM(D81:H81)</f>
        <v>22.663448901598308</v>
      </c>
      <c r="AE81" s="19"/>
      <c r="AF81" s="51">
        <f ca="1">SUM(J81:N81)</f>
        <v>27.19553325956279</v>
      </c>
      <c r="AG81" s="19"/>
      <c r="AH81" s="51">
        <f ca="1">SUM(P81:T81)</f>
        <v>15.398712978396595</v>
      </c>
      <c r="AI81" s="19"/>
      <c r="AJ81" s="51">
        <f ca="1">SUM(V81:Z81)</f>
        <v>42.375250261093662</v>
      </c>
      <c r="AK81" s="25"/>
      <c r="AL81" s="51">
        <f ca="1">SUM(AD81:AJ81)</f>
        <v>107.63294540065135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14.592807041686235</v>
      </c>
      <c r="F86" s="52">
        <f>+F31</f>
        <v>14.646168962155336</v>
      </c>
      <c r="H86" s="52">
        <f>+H31</f>
        <v>14.701429855974737</v>
      </c>
      <c r="J86" s="52">
        <f>+J31</f>
        <v>14.809662199558037</v>
      </c>
      <c r="L86" s="52">
        <f>+L31</f>
        <v>14.880978059036437</v>
      </c>
      <c r="N86" s="52">
        <f>+N31</f>
        <v>14.948602057965036</v>
      </c>
      <c r="P86" s="52">
        <f>+P31</f>
        <v>15.022047990545136</v>
      </c>
      <c r="R86" s="52">
        <f>+R31</f>
        <v>15.094544326315436</v>
      </c>
      <c r="T86" s="52">
        <f>+T31</f>
        <v>15.167917528882835</v>
      </c>
      <c r="V86" s="52">
        <f>+V31</f>
        <v>15.382007700936938</v>
      </c>
      <c r="X86" s="52">
        <f>+X31</f>
        <v>15.498992582182339</v>
      </c>
      <c r="Z86" s="52">
        <f>+Z31</f>
        <v>15.600839147205836</v>
      </c>
      <c r="AB86" s="18">
        <f>SUM(D86:Z86)</f>
        <v>180.34599745244432</v>
      </c>
      <c r="AD86" s="52">
        <f>SUM(D86:H86)</f>
        <v>43.940405859816309</v>
      </c>
      <c r="AF86" s="52">
        <f>SUM(J86:N86)</f>
        <v>44.63924231655951</v>
      </c>
      <c r="AH86" s="52">
        <f>SUM(P86:T86)</f>
        <v>45.284509845743408</v>
      </c>
      <c r="AJ86" s="52">
        <f>SUM(V86:Z86)</f>
        <v>46.48183943032511</v>
      </c>
      <c r="AK86" s="25"/>
      <c r="AL86" s="52">
        <f>SUM(AD86:AJ86)</f>
        <v>180.34599745244435</v>
      </c>
    </row>
    <row r="87" spans="1:38" s="25" customFormat="1">
      <c r="A87" s="19"/>
      <c r="B87" s="18" t="s">
        <v>59</v>
      </c>
      <c r="C87" s="19"/>
      <c r="D87" s="52">
        <f ca="1">+D64</f>
        <v>-4.222465423979803</v>
      </c>
      <c r="E87" s="19"/>
      <c r="F87" s="52">
        <f ca="1">+F64</f>
        <v>-0.76609484778269621</v>
      </c>
      <c r="G87" s="19"/>
      <c r="H87" s="52">
        <f ca="1">+H64</f>
        <v>-0.78063132793462864</v>
      </c>
      <c r="I87" s="19"/>
      <c r="J87" s="52">
        <f ca="1">+J64</f>
        <v>-1.2873241175739711</v>
      </c>
      <c r="K87" s="19"/>
      <c r="L87" s="52">
        <f ca="1">+L64</f>
        <v>-0.91716623555449139</v>
      </c>
      <c r="M87" s="19"/>
      <c r="N87" s="52">
        <f ca="1">+N64</f>
        <v>-0.47549034247651456</v>
      </c>
      <c r="O87" s="19"/>
      <c r="P87" s="52">
        <f ca="1">+P64</f>
        <v>-0.9665412048900025</v>
      </c>
      <c r="Q87" s="19"/>
      <c r="R87" s="52">
        <f ca="1">+R64</f>
        <v>-0.68084270029820171</v>
      </c>
      <c r="S87" s="19"/>
      <c r="T87" s="52">
        <f ca="1">+T64</f>
        <v>-0.5625688691588715</v>
      </c>
      <c r="U87" s="19"/>
      <c r="V87" s="52">
        <f ca="1">+V64</f>
        <v>-1.3565208775688387</v>
      </c>
      <c r="W87" s="19"/>
      <c r="X87" s="52">
        <f ca="1">+X64</f>
        <v>-1.711509782816937</v>
      </c>
      <c r="Y87" s="19"/>
      <c r="Z87" s="52">
        <f ca="1">+Z64</f>
        <v>-2.4838011219441256</v>
      </c>
      <c r="AA87" s="19"/>
      <c r="AB87" s="18">
        <f ca="1">SUM(D87:Z87)</f>
        <v>-16.210956851979084</v>
      </c>
      <c r="AD87" s="52">
        <f ca="1">SUM(D87:H87)</f>
        <v>-5.7691915996971277</v>
      </c>
      <c r="AE87" s="19"/>
      <c r="AF87" s="52">
        <f ca="1">SUM(J87:N87)</f>
        <v>-2.6799806956049768</v>
      </c>
      <c r="AG87" s="19"/>
      <c r="AH87" s="52">
        <f ca="1">SUM(P87:T87)</f>
        <v>-2.2099527743470757</v>
      </c>
      <c r="AI87" s="19"/>
      <c r="AJ87" s="52">
        <f ca="1">SUM(V87:Z87)</f>
        <v>-5.5518317823299013</v>
      </c>
      <c r="AL87" s="52">
        <f ca="1">SUM(AD87:AJ87)</f>
        <v>-16.210956851979084</v>
      </c>
    </row>
    <row r="88" spans="1:38" s="25" customFormat="1">
      <c r="A88" s="19"/>
      <c r="B88" s="18" t="s">
        <v>61</v>
      </c>
      <c r="C88" s="19"/>
      <c r="D88" s="52">
        <f>-D40</f>
        <v>8.2669999999999995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8.2669999999999995</v>
      </c>
      <c r="AD88" s="52">
        <f>SUM(D88:H88)</f>
        <v>8.2669999999999995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8.2669999999999995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0.19375000000000001</v>
      </c>
      <c r="E99" s="19"/>
      <c r="F99" s="52">
        <f>+F58</f>
        <v>0.19375000000000001</v>
      </c>
      <c r="G99" s="19"/>
      <c r="H99" s="52">
        <f>+H58</f>
        <v>0.19375000000000001</v>
      </c>
      <c r="I99" s="19"/>
      <c r="J99" s="52">
        <f>+J58</f>
        <v>0.19375000000000001</v>
      </c>
      <c r="K99" s="19"/>
      <c r="L99" s="52">
        <f>+L58</f>
        <v>0.19375000000000001</v>
      </c>
      <c r="M99" s="19"/>
      <c r="N99" s="52">
        <f>+N58</f>
        <v>0.18406249999999999</v>
      </c>
      <c r="O99" s="19"/>
      <c r="P99" s="52">
        <f>+P58</f>
        <v>0.18406249999999999</v>
      </c>
      <c r="Q99" s="19"/>
      <c r="R99" s="52">
        <f>+R58</f>
        <v>0.18406249999999999</v>
      </c>
      <c r="S99" s="19"/>
      <c r="T99" s="52">
        <f>+T58</f>
        <v>0.18406249999999999</v>
      </c>
      <c r="U99" s="19"/>
      <c r="V99" s="52">
        <f>+V58</f>
        <v>0.18406249999999999</v>
      </c>
      <c r="W99" s="19"/>
      <c r="X99" s="52">
        <f>+X58</f>
        <v>0.18406249999999999</v>
      </c>
      <c r="Y99" s="19"/>
      <c r="Z99" s="52">
        <f>+Z58</f>
        <v>0.18406249999999999</v>
      </c>
      <c r="AA99" s="19"/>
      <c r="AB99" s="18">
        <f>SUM(D99:Z99)</f>
        <v>2.2571875000000001</v>
      </c>
      <c r="AD99" s="52">
        <f>SUM(D99:H99)</f>
        <v>0.58125000000000004</v>
      </c>
      <c r="AE99" s="19"/>
      <c r="AF99" s="52">
        <f>SUM(J99:N99)</f>
        <v>0.57156249999999997</v>
      </c>
      <c r="AG99" s="19"/>
      <c r="AH99" s="52">
        <f>SUM(P99:T99)</f>
        <v>0.55218749999999994</v>
      </c>
      <c r="AI99" s="19"/>
      <c r="AJ99" s="52">
        <f>SUM(V99:Z99)</f>
        <v>0.55218749999999994</v>
      </c>
      <c r="AL99" s="52">
        <f>SUM(AD99:AJ99)</f>
        <v>2.2571875000000001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93">
        <f ca="1">([1]PGEU!$V$1181/1000)-SUM(D81:D100)</f>
        <v>2.6130065995555292</v>
      </c>
      <c r="E101" s="243"/>
      <c r="F101" s="293">
        <f ca="1">([1]PGEU!$W$1181/1000)-SUM(F81:F100)</f>
        <v>2.6835733247509275</v>
      </c>
      <c r="G101" s="243"/>
      <c r="H101" s="293">
        <f ca="1">([1]PGEU!$X$1181/1000)-SUM(H81:H100)</f>
        <v>2.6465451659423636</v>
      </c>
      <c r="I101" s="243"/>
      <c r="J101" s="293">
        <f ca="1">([1]PGEU!$Y$1181/1000)-SUM(J81:J100)</f>
        <v>2.5832446591443805</v>
      </c>
      <c r="K101" s="243"/>
      <c r="L101" s="293">
        <f ca="1">([1]PGEU!$Z$1181/1000)-SUM(L81:L100)</f>
        <v>2.6477687293743593</v>
      </c>
      <c r="M101" s="243"/>
      <c r="N101" s="293">
        <f ca="1">([1]PGEU!$AA$1181/1000)-SUM(N81:N100)</f>
        <v>2.7808628127579951</v>
      </c>
      <c r="O101" s="243"/>
      <c r="P101" s="293">
        <f ca="1">([1]PGEU!$AB$1181/1000)-SUM(P81:P100)</f>
        <v>3.4716357305106911</v>
      </c>
      <c r="Q101" s="243"/>
      <c r="R101" s="293">
        <f ca="1">([1]PGEU!$AC$1181/1000)-SUM(R81:R100)</f>
        <v>3.5352154211403395</v>
      </c>
      <c r="S101" s="243"/>
      <c r="T101" s="293">
        <f ca="1">([1]PGEU!$AD$1181/1000)-SUM(T81:T100)</f>
        <v>3.5574874202977433</v>
      </c>
      <c r="U101" s="243"/>
      <c r="V101" s="293">
        <f ca="1">([1]PGEU!$AE$1181/1000)-SUM(V81:V100)</f>
        <v>3.5678761461165678</v>
      </c>
      <c r="W101" s="243"/>
      <c r="X101" s="293">
        <f ca="1">([1]PGEU!$AF$1181/1000)-SUM(X81:X100)</f>
        <v>2.193415126188988</v>
      </c>
      <c r="Y101" s="243"/>
      <c r="Z101" s="293">
        <f ca="1">([1]PGEU!$AG$1181/1000)-SUM(Z81:Z100)</f>
        <v>-0.45413072974288582</v>
      </c>
      <c r="AA101" s="19"/>
      <c r="AB101" s="22">
        <f ca="1">SUM(D101:Z101)</f>
        <v>31.826500406036999</v>
      </c>
      <c r="AD101" s="48">
        <f ca="1">SUM(D101:H101)</f>
        <v>7.9431250902488202</v>
      </c>
      <c r="AE101" s="19"/>
      <c r="AF101" s="48">
        <f ca="1">SUM(J101:N101)</f>
        <v>8.0118762012767348</v>
      </c>
      <c r="AG101" s="19"/>
      <c r="AH101" s="48">
        <f ca="1">SUM(P101:T101)</f>
        <v>10.564338571948774</v>
      </c>
      <c r="AI101" s="19"/>
      <c r="AJ101" s="48">
        <f ca="1">SUM(V101:Z101)</f>
        <v>5.30716054256267</v>
      </c>
      <c r="AL101" s="48">
        <f ca="1">SUM(AD101:AJ101)</f>
        <v>31.826500406036999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 ca="1">SUM(D81:D101)</f>
        <v>26.852614906386595</v>
      </c>
      <c r="E103" s="24"/>
      <c r="F103" s="23">
        <f ca="1">SUM(F81:F101)</f>
        <v>25.450164655173676</v>
      </c>
      <c r="G103" s="24"/>
      <c r="H103" s="23">
        <f ca="1">SUM(H81:H101)</f>
        <v>25.323258690406043</v>
      </c>
      <c r="I103" s="24"/>
      <c r="J103" s="23">
        <f ca="1">SUM(J81:J101)</f>
        <v>28.737907806874265</v>
      </c>
      <c r="K103" s="24"/>
      <c r="L103" s="23">
        <f ca="1">SUM(L81:L101)</f>
        <v>26.075891285342184</v>
      </c>
      <c r="M103" s="24"/>
      <c r="N103" s="23">
        <f ca="1">SUM(N81:N101)</f>
        <v>22.924434489577614</v>
      </c>
      <c r="O103" s="24"/>
      <c r="P103" s="23">
        <f ca="1">SUM(P81:P101)</f>
        <v>24.643610089730316</v>
      </c>
      <c r="Q103" s="24"/>
      <c r="R103" s="23">
        <f ca="1">SUM(R81:R101)</f>
        <v>22.836734703689405</v>
      </c>
      <c r="S103" s="24"/>
      <c r="T103" s="23">
        <f ca="1">SUM(T81:T101)</f>
        <v>22.109451328321978</v>
      </c>
      <c r="U103" s="24"/>
      <c r="V103" s="23">
        <f ca="1">SUM(V81:V101)</f>
        <v>27.863720162264226</v>
      </c>
      <c r="W103" s="24"/>
      <c r="X103" s="23">
        <f ca="1">SUM(X81:X101)</f>
        <v>29.081805662476707</v>
      </c>
      <c r="Y103" s="24"/>
      <c r="Z103" s="23">
        <f ca="1">SUM(Z81:Z101)</f>
        <v>32.219080126910619</v>
      </c>
      <c r="AA103" s="19"/>
      <c r="AB103" s="23">
        <f ca="1">SUM(AB81:AB101)</f>
        <v>314.11867390715355</v>
      </c>
      <c r="AD103" s="23">
        <f ca="1">SUM(D103:H103)</f>
        <v>77.626038251966321</v>
      </c>
      <c r="AF103" s="23">
        <f ca="1">SUM(J103:N103)</f>
        <v>77.738233581794063</v>
      </c>
      <c r="AH103" s="23">
        <f ca="1">SUM(P103:T103)</f>
        <v>69.589796121741699</v>
      </c>
      <c r="AJ103" s="23">
        <f ca="1">SUM(V103:Z103)</f>
        <v>89.164605951651552</v>
      </c>
      <c r="AL103" s="23">
        <f ca="1">SUM(AD103:AJ103)</f>
        <v>314.11867390715361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f ca="1">[1]PGEU!$V$1182/1000</f>
        <v>-7.9993834813067224</v>
      </c>
      <c r="E106" s="243"/>
      <c r="F106" s="20">
        <f ca="1">[1]PGEU!$W$1182/1000</f>
        <v>-35.219711136712576</v>
      </c>
      <c r="G106" s="243"/>
      <c r="H106" s="20">
        <f ca="1">[1]PGEU!$X$1182/1000</f>
        <v>-27.549762069445745</v>
      </c>
      <c r="I106" s="243"/>
      <c r="J106" s="20">
        <f ca="1">[1]PGEU!$Y$1182/1000</f>
        <v>-30.565216107499086</v>
      </c>
      <c r="K106" s="243"/>
      <c r="L106" s="20">
        <f ca="1">[1]PGEU!$Z$1182/1000</f>
        <v>13.808849097760046</v>
      </c>
      <c r="M106" s="243"/>
      <c r="N106" s="20">
        <f ca="1">[1]PGEU!$AA$1182/1000</f>
        <v>8.2185033157678546</v>
      </c>
      <c r="O106" s="243"/>
      <c r="P106" s="20">
        <f ca="1">[1]PGEU!$AB$1182/1000</f>
        <v>-81.278376590293831</v>
      </c>
      <c r="Q106" s="243"/>
      <c r="R106" s="20">
        <f ca="1">[1]PGEU!$AC$1182/1000</f>
        <v>84.528816578794334</v>
      </c>
      <c r="S106" s="243"/>
      <c r="T106" s="20">
        <f ca="1">[1]PGEU!$AD$1182/1000</f>
        <v>31.516854219264467</v>
      </c>
      <c r="U106" s="243"/>
      <c r="V106" s="20">
        <f ca="1">[1]PGEU!$AE$1182/1000</f>
        <v>33.133125855282238</v>
      </c>
      <c r="W106" s="243"/>
      <c r="X106" s="20">
        <f ca="1">[1]PGEU!$AF$1182/1000</f>
        <v>-13.351345058852923</v>
      </c>
      <c r="Y106" s="243"/>
      <c r="Z106" s="20">
        <f ca="1">[1]PGEU!$AG$1182/1000</f>
        <v>-3.0147291577549766</v>
      </c>
      <c r="AA106" s="19"/>
      <c r="AB106" s="18">
        <f t="shared" ref="AB106:AB115" ca="1" si="12">SUM(D106:Z106)</f>
        <v>-27.772374534996942</v>
      </c>
      <c r="AD106" s="20">
        <f t="shared" ref="AD106:AD115" ca="1" si="13">SUM(D106:H106)</f>
        <v>-70.768856687465046</v>
      </c>
      <c r="AE106" s="19"/>
      <c r="AF106" s="20">
        <f t="shared" ref="AF106:AF115" ca="1" si="14">SUM(J106:N106)</f>
        <v>-8.5378636939711861</v>
      </c>
      <c r="AG106" s="19"/>
      <c r="AH106" s="20">
        <f t="shared" ref="AH106:AH115" ca="1" si="15">SUM(P106:T106)</f>
        <v>34.767294207764969</v>
      </c>
      <c r="AI106" s="19"/>
      <c r="AJ106" s="20">
        <f t="shared" ref="AJ106:AJ115" ca="1" si="16">SUM(V106:Z106)</f>
        <v>16.767051638674339</v>
      </c>
      <c r="AL106" s="20">
        <f t="shared" ref="AL106:AL115" ca="1" si="17">SUM(AD106:AJ106)</f>
        <v>-27.772374534996928</v>
      </c>
    </row>
    <row r="107" spans="1:38" s="25" customFormat="1">
      <c r="A107" s="19"/>
      <c r="B107" s="18" t="s">
        <v>93</v>
      </c>
      <c r="C107" s="19"/>
      <c r="D107" s="20">
        <f>[1]PGEU!$V$1183/1000</f>
        <v>-8.8111683572627955E-2</v>
      </c>
      <c r="E107" s="243"/>
      <c r="F107" s="20">
        <f>[1]PGEU!$W$1183/1000</f>
        <v>-8.8293179214248091E-2</v>
      </c>
      <c r="G107" s="243"/>
      <c r="H107" s="20">
        <f>[1]PGEU!$X$1183/1000</f>
        <v>-8.8475048707186948E-2</v>
      </c>
      <c r="I107" s="243"/>
      <c r="J107" s="20">
        <f>[1]PGEU!$Y$1183/1000</f>
        <v>-8.8657292821473679E-2</v>
      </c>
      <c r="K107" s="243"/>
      <c r="L107" s="20">
        <f>[1]PGEU!$Z$1183/1000</f>
        <v>-8.8839912328825446E-2</v>
      </c>
      <c r="M107" s="243"/>
      <c r="N107" s="20">
        <f>[1]PGEU!$AA$1183/1000</f>
        <v>-8.9022908002443724E-2</v>
      </c>
      <c r="O107" s="243"/>
      <c r="P107" s="20">
        <f>[1]PGEU!$AB$1183/1000</f>
        <v>-8.9206280617188896E-2</v>
      </c>
      <c r="Q107" s="243"/>
      <c r="R107" s="20">
        <f>[1]PGEU!$AC$1183/1000</f>
        <v>-8.9390030949507496E-2</v>
      </c>
      <c r="S107" s="243"/>
      <c r="T107" s="20">
        <f>[1]PGEU!$AD$1183/1000</f>
        <v>-8.9574159777417658E-2</v>
      </c>
      <c r="U107" s="243"/>
      <c r="V107" s="20">
        <f>[1]PGEU!$AE$1183/1000</f>
        <v>-8.9758667880567369E-2</v>
      </c>
      <c r="W107" s="243"/>
      <c r="X107" s="20">
        <f>[1]PGEU!$AF$1183/1000</f>
        <v>-8.9943556040205291E-2</v>
      </c>
      <c r="Y107" s="243"/>
      <c r="Z107" s="20">
        <f>[1]PGEU!$AG$1183/1000</f>
        <v>-9.0128825039166263E-2</v>
      </c>
      <c r="AA107" s="19"/>
      <c r="AB107" s="18">
        <f t="shared" si="12"/>
        <v>-1.0694015449508589</v>
      </c>
      <c r="AD107" s="20">
        <f t="shared" si="13"/>
        <v>-0.26487991149406298</v>
      </c>
      <c r="AE107" s="19"/>
      <c r="AF107" s="20">
        <f t="shared" si="14"/>
        <v>-0.26652011315274282</v>
      </c>
      <c r="AG107" s="19"/>
      <c r="AH107" s="20">
        <f t="shared" si="15"/>
        <v>-0.26817047134411404</v>
      </c>
      <c r="AI107" s="19"/>
      <c r="AJ107" s="20">
        <f t="shared" si="16"/>
        <v>-0.26983104895993892</v>
      </c>
      <c r="AL107" s="20">
        <f t="shared" si="17"/>
        <v>-1.0694015449508587</v>
      </c>
    </row>
    <row r="108" spans="1:38" s="25" customFormat="1">
      <c r="A108" s="19"/>
      <c r="B108" s="18" t="s">
        <v>94</v>
      </c>
      <c r="C108" s="19"/>
      <c r="D108" s="20">
        <f>[1]PGEU!$V$1184/1000</f>
        <v>17.493930223578818</v>
      </c>
      <c r="E108" s="243"/>
      <c r="F108" s="20">
        <f>[1]PGEU!$W$1184/1000</f>
        <v>45.99923022357887</v>
      </c>
      <c r="G108" s="243"/>
      <c r="H108" s="20">
        <f>[1]PGEU!$X$1184/1000</f>
        <v>17.541219223578867</v>
      </c>
      <c r="I108" s="243"/>
      <c r="J108" s="20">
        <f>[1]PGEU!$Y$1184/1000</f>
        <v>17.212001223578817</v>
      </c>
      <c r="K108" s="243"/>
      <c r="L108" s="20">
        <f>[1]PGEU!$Z$1184/1000</f>
        <v>16.986584223578859</v>
      </c>
      <c r="M108" s="243"/>
      <c r="N108" s="20">
        <f>[1]PGEU!$AA$1184/1000</f>
        <v>39.291174223578828</v>
      </c>
      <c r="O108" s="243"/>
      <c r="P108" s="20">
        <f>[1]PGEU!$AB$1184/1000</f>
        <v>16.594628793692451</v>
      </c>
      <c r="Q108" s="243"/>
      <c r="R108" s="20">
        <f>[1]PGEU!$AC$1184/1000</f>
        <v>16.468730793692433</v>
      </c>
      <c r="S108" s="243"/>
      <c r="T108" s="20">
        <f>[1]PGEU!$AD$1184/1000</f>
        <v>16.692385793692431</v>
      </c>
      <c r="U108" s="243"/>
      <c r="V108" s="20">
        <f>[1]PGEU!$AE$1184/1000</f>
        <v>16.658065793692455</v>
      </c>
      <c r="W108" s="243"/>
      <c r="X108" s="20">
        <f>[1]PGEU!$AF$1184/1000</f>
        <v>-6.9813343095641462</v>
      </c>
      <c r="Y108" s="243"/>
      <c r="Z108" s="20">
        <f>[1]PGEU!$AG$1184/1000</f>
        <v>15.031032793692429</v>
      </c>
      <c r="AA108" s="19"/>
      <c r="AB108" s="18">
        <f t="shared" si="12"/>
        <v>228.98764900037111</v>
      </c>
      <c r="AD108" s="20">
        <f t="shared" si="13"/>
        <v>81.034379670736556</v>
      </c>
      <c r="AE108" s="19"/>
      <c r="AF108" s="20">
        <f t="shared" si="14"/>
        <v>73.489759670736504</v>
      </c>
      <c r="AG108" s="19"/>
      <c r="AH108" s="20">
        <f t="shared" si="15"/>
        <v>49.755745381077311</v>
      </c>
      <c r="AI108" s="19"/>
      <c r="AJ108" s="20">
        <f t="shared" si="16"/>
        <v>24.707764277820736</v>
      </c>
      <c r="AL108" s="20">
        <f t="shared" si="17"/>
        <v>228.98764900037111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f ca="1">[1]PGEU!$V$1189/1000</f>
        <v>-51.101940285122197</v>
      </c>
      <c r="E110" s="243"/>
      <c r="F110" s="20">
        <f ca="1">[1]PGEU!$W$1189/1000</f>
        <v>-19.759513911771823</v>
      </c>
      <c r="G110" s="243"/>
      <c r="H110" s="20">
        <f ca="1">[1]PGEU!$X$1189/1000</f>
        <v>-27.732900866430196</v>
      </c>
      <c r="I110" s="243"/>
      <c r="J110" s="20">
        <f ca="1">[1]PGEU!$Y$1189/1000</f>
        <v>-42.520709768170086</v>
      </c>
      <c r="K110" s="243"/>
      <c r="L110" s="20">
        <f ca="1">[1]PGEU!$Z$1189/1000</f>
        <v>-6.2574624433872525</v>
      </c>
      <c r="M110" s="243"/>
      <c r="N110" s="20">
        <f ca="1">[1]PGEU!$AA$1189/1000</f>
        <v>-31.940616984901251</v>
      </c>
      <c r="O110" s="243"/>
      <c r="P110" s="20">
        <f ca="1">[1]PGEU!$AB$1189/1000</f>
        <v>10.530342310511566</v>
      </c>
      <c r="Q110" s="243"/>
      <c r="R110" s="20">
        <f ca="1">[1]PGEU!$AC$1189/1000</f>
        <v>-9.1875799265264071</v>
      </c>
      <c r="S110" s="243"/>
      <c r="T110" s="20">
        <f ca="1">[1]PGEU!$AD$1189/1000</f>
        <v>-40.231787643802676</v>
      </c>
      <c r="U110" s="243"/>
      <c r="V110" s="20">
        <f ca="1">[1]PGEU!$AE$1189/1000</f>
        <v>-9.1473616934991444</v>
      </c>
      <c r="W110" s="243"/>
      <c r="X110" s="20">
        <f ca="1">[1]PGEU!$AF$1189/1000</f>
        <v>-33.474223020279226</v>
      </c>
      <c r="Y110" s="243"/>
      <c r="Z110" s="20">
        <f ca="1">[1]PGEU!$AG$1189/1000</f>
        <v>-13.523750881391402</v>
      </c>
      <c r="AA110" s="19"/>
      <c r="AB110" s="18">
        <f t="shared" ca="1" si="12"/>
        <v>-274.34750511477006</v>
      </c>
      <c r="AD110" s="20">
        <f t="shared" ca="1" si="13"/>
        <v>-98.594355063324215</v>
      </c>
      <c r="AE110" s="19"/>
      <c r="AF110" s="20">
        <f t="shared" ca="1" si="14"/>
        <v>-80.718789196458587</v>
      </c>
      <c r="AG110" s="19"/>
      <c r="AH110" s="20">
        <f t="shared" ca="1" si="15"/>
        <v>-38.889025259817515</v>
      </c>
      <c r="AI110" s="19"/>
      <c r="AJ110" s="20">
        <f t="shared" ca="1" si="16"/>
        <v>-56.145335595169769</v>
      </c>
      <c r="AL110" s="20">
        <f t="shared" ca="1" si="17"/>
        <v>-274.34750511477012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 ca="1">SUM(D105:D116)</f>
        <v>-41.695505226422725</v>
      </c>
      <c r="E117" s="19"/>
      <c r="F117" s="37">
        <f ca="1">SUM(F105:F116)</f>
        <v>-9.0682880041197755</v>
      </c>
      <c r="G117" s="19"/>
      <c r="H117" s="37">
        <f ca="1">SUM(H105:H116)</f>
        <v>-37.829918761004265</v>
      </c>
      <c r="I117" s="19"/>
      <c r="J117" s="37">
        <f ca="1">SUM(J105:J116)</f>
        <v>-55.962581944911832</v>
      </c>
      <c r="K117" s="19"/>
      <c r="L117" s="37">
        <f ca="1">SUM(L105:L116)</f>
        <v>24.449130965622828</v>
      </c>
      <c r="M117" s="19"/>
      <c r="N117" s="37">
        <f ca="1">SUM(N105:N116)</f>
        <v>15.480037646442991</v>
      </c>
      <c r="O117" s="19"/>
      <c r="P117" s="37">
        <f ca="1">SUM(P105:P116)</f>
        <v>-54.242611766707007</v>
      </c>
      <c r="Q117" s="19"/>
      <c r="R117" s="37">
        <f ca="1">SUM(R105:R116)</f>
        <v>91.720577415010851</v>
      </c>
      <c r="S117" s="19"/>
      <c r="T117" s="37">
        <f ca="1">SUM(T105:T116)</f>
        <v>7.8878782093768081</v>
      </c>
      <c r="U117" s="19"/>
      <c r="V117" s="37">
        <f ca="1">SUM(V105:V116)</f>
        <v>40.554071287594986</v>
      </c>
      <c r="W117" s="19"/>
      <c r="X117" s="37">
        <f ca="1">SUM(X105:X116)</f>
        <v>-53.896845944736498</v>
      </c>
      <c r="Y117" s="19"/>
      <c r="Z117" s="37">
        <f ca="1">SUM(Z105:Z116)</f>
        <v>-1.5975760704931172</v>
      </c>
      <c r="AA117" s="19"/>
      <c r="AB117" s="37">
        <f ca="1">SUM(AB105:AB116)</f>
        <v>-74.201632194346757</v>
      </c>
      <c r="AD117" s="37">
        <f ca="1">SUM(D117:H117)</f>
        <v>-88.593711991546769</v>
      </c>
      <c r="AF117" s="37">
        <f ca="1">SUM(J117:N117)</f>
        <v>-16.033413332846013</v>
      </c>
      <c r="AH117" s="37">
        <f ca="1">SUM(P117:T117)</f>
        <v>45.365843857680652</v>
      </c>
      <c r="AJ117" s="37">
        <f ca="1">SUM(V117:Z117)</f>
        <v>-14.940350727634629</v>
      </c>
      <c r="AL117" s="37">
        <f ca="1">SUM(AD117:AJ117)</f>
        <v>-74.201632194346757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 ca="1">D103+D117</f>
        <v>-14.84289032003613</v>
      </c>
      <c r="E119" s="19"/>
      <c r="F119" s="44">
        <f ca="1">F103+F117</f>
        <v>16.381876651053901</v>
      </c>
      <c r="G119" s="19"/>
      <c r="H119" s="44">
        <f ca="1">H103+H117</f>
        <v>-12.506660070598222</v>
      </c>
      <c r="I119" s="19"/>
      <c r="J119" s="44">
        <f ca="1">J103+J117</f>
        <v>-27.224674138037567</v>
      </c>
      <c r="K119" s="19"/>
      <c r="L119" s="44">
        <f ca="1">L103+L117</f>
        <v>50.525022250965009</v>
      </c>
      <c r="M119" s="19"/>
      <c r="N119" s="44">
        <f ca="1">N103+N117</f>
        <v>38.404472136020601</v>
      </c>
      <c r="O119" s="19"/>
      <c r="P119" s="44">
        <f ca="1">P103+P117</f>
        <v>-29.599001676976691</v>
      </c>
      <c r="Q119" s="19"/>
      <c r="R119" s="44">
        <f ca="1">R103+R117</f>
        <v>114.55731211870025</v>
      </c>
      <c r="S119" s="19"/>
      <c r="T119" s="44">
        <f ca="1">T103+T117</f>
        <v>29.997329537698786</v>
      </c>
      <c r="U119" s="19"/>
      <c r="V119" s="44">
        <f ca="1">V103+V117</f>
        <v>68.417791449859209</v>
      </c>
      <c r="W119" s="19"/>
      <c r="X119" s="44">
        <f ca="1">X103+X117</f>
        <v>-24.81504028225979</v>
      </c>
      <c r="Y119" s="19"/>
      <c r="Z119" s="44">
        <f ca="1">Z103+Z117</f>
        <v>30.6215040564175</v>
      </c>
      <c r="AA119" s="19"/>
      <c r="AB119" s="44">
        <f ca="1">AB103+AB117</f>
        <v>239.91704171280679</v>
      </c>
      <c r="AD119" s="44">
        <f ca="1">AD103+AD117</f>
        <v>-10.967673739580448</v>
      </c>
      <c r="AF119" s="44">
        <f ca="1">AF103+AF117</f>
        <v>61.704820248948053</v>
      </c>
      <c r="AH119" s="44">
        <f ca="1">AH103+AH117</f>
        <v>114.95563997942236</v>
      </c>
      <c r="AJ119" s="44">
        <f ca="1">AJ103+AJ117</f>
        <v>74.224255224016929</v>
      </c>
      <c r="AL119" s="44">
        <f ca="1">AL103+AL117</f>
        <v>239.91704171280685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[1]PGEU!$V$1197/1000</f>
        <v>-17.709666666666671</v>
      </c>
      <c r="E122" s="19"/>
      <c r="F122" s="20">
        <f>[1]PGEU!$W$1197/1000</f>
        <v>-17.709666666666671</v>
      </c>
      <c r="G122" s="19"/>
      <c r="H122" s="20">
        <f>[1]PGEU!$X$1197/1000</f>
        <v>-17.709666666666671</v>
      </c>
      <c r="I122" s="19"/>
      <c r="J122" s="20">
        <f>[1]PGEU!$Y$1197/1000</f>
        <v>-17.709666666666671</v>
      </c>
      <c r="K122" s="19"/>
      <c r="L122" s="20">
        <f>[1]PGEU!$Z$1197/1000</f>
        <v>-17.709666666666671</v>
      </c>
      <c r="M122" s="19"/>
      <c r="N122" s="20">
        <f>[1]PGEU!$AA$1197/1000</f>
        <v>-17.709666666666671</v>
      </c>
      <c r="O122" s="19"/>
      <c r="P122" s="20">
        <f>[1]PGEU!$AB$1197/1000</f>
        <v>-17.709666666666671</v>
      </c>
      <c r="Q122" s="19"/>
      <c r="R122" s="20">
        <f>[1]PGEU!$AC$1197/1000</f>
        <v>-17.709666666666671</v>
      </c>
      <c r="S122" s="19"/>
      <c r="T122" s="20">
        <f>[1]PGEU!$AD$1197/1000</f>
        <v>-17.709666666666671</v>
      </c>
      <c r="U122" s="19"/>
      <c r="V122" s="20">
        <f>[1]PGEU!$AE$1197/1000</f>
        <v>-17.709666666666671</v>
      </c>
      <c r="W122" s="19"/>
      <c r="X122" s="20">
        <f>[1]PGEU!$AF$1197/1000</f>
        <v>-17.709666666666671</v>
      </c>
      <c r="Y122" s="19"/>
      <c r="Z122" s="20">
        <f>[1]PGEU!$AG$1197/1000</f>
        <v>-17.709666666666671</v>
      </c>
      <c r="AA122" s="19"/>
      <c r="AB122" s="18">
        <f t="shared" ref="AB122:AB127" si="18">SUM(D122:Z122)</f>
        <v>-212.51599999999999</v>
      </c>
      <c r="AD122" s="20">
        <f t="shared" ref="AD122:AD127" si="19">SUM(D122:H122)</f>
        <v>-53.129000000000012</v>
      </c>
      <c r="AE122" s="19"/>
      <c r="AF122" s="20">
        <f t="shared" ref="AF122:AF127" si="20">SUM(J122:N122)</f>
        <v>-53.129000000000012</v>
      </c>
      <c r="AG122" s="19"/>
      <c r="AH122" s="20">
        <f t="shared" ref="AH122:AH127" si="21">SUM(P122:T122)</f>
        <v>-53.129000000000012</v>
      </c>
      <c r="AI122" s="19"/>
      <c r="AJ122" s="20">
        <f t="shared" ref="AJ122:AJ127" si="22">SUM(V122:Z122)</f>
        <v>-53.129000000000012</v>
      </c>
      <c r="AL122" s="20">
        <f t="shared" ref="AL122:AL127" si="23">SUM(AD122:AJ122)</f>
        <v>-212.51600000000005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f ca="1">SUM([1]PGEU!$V$1198:$V$1201)/1000</f>
        <v>-1.4526391744294287</v>
      </c>
      <c r="E127" s="19"/>
      <c r="F127" s="49">
        <f ca="1">SUM([1]PGEU!$W$1198:$W$1201)/1000</f>
        <v>-1.4912884076655581</v>
      </c>
      <c r="G127" s="19"/>
      <c r="H127" s="49">
        <f ca="1">SUM([1]PGEU!$X$1198:$X$1201)/1000</f>
        <v>-1.4835373687801967</v>
      </c>
      <c r="I127" s="19"/>
      <c r="J127" s="49">
        <f ca="1">SUM([1]PGEU!$Y$1198:$Y$1201)/1000</f>
        <v>-1.5047212680203115</v>
      </c>
      <c r="K127" s="19"/>
      <c r="L127" s="49">
        <f ca="1">SUM([1]PGEU!$Z$1198:$Z$1201)/1000</f>
        <v>-1.5253725140838132</v>
      </c>
      <c r="M127" s="19"/>
      <c r="N127" s="49">
        <f ca="1">SUM([1]PGEU!$AA$1198:$AA$1201)/1000</f>
        <v>-1.5484158262173828</v>
      </c>
      <c r="O127" s="19"/>
      <c r="P127" s="49">
        <f ca="1">SUM([1]PGEU!$AB$1198:$AB$1201)/1000</f>
        <v>-1.6112434681876802</v>
      </c>
      <c r="Q127" s="19"/>
      <c r="R127" s="49">
        <f ca="1">SUM([1]PGEU!$AC$1198:$AC$1201)/1000</f>
        <v>-1.6293347717363567</v>
      </c>
      <c r="S127" s="19"/>
      <c r="T127" s="49">
        <f ca="1">SUM([1]PGEU!$AD$1198:$AD$1201)/1000</f>
        <v>-1.6465013258892158</v>
      </c>
      <c r="U127" s="19"/>
      <c r="V127" s="49">
        <f ca="1">SUM([1]PGEU!$AE$1198:$AE$1201)/1000</f>
        <v>-1.5454962645569095</v>
      </c>
      <c r="W127" s="19"/>
      <c r="X127" s="49">
        <f ca="1">SUM([1]PGEU!$AF$1198:$AF$1201)/1000</f>
        <v>-1.4620581022664418</v>
      </c>
      <c r="Y127" s="19"/>
      <c r="Z127" s="49">
        <f ca="1">SUM([1]PGEU!$AG$1198:$AG$1201)/1000</f>
        <v>-1.4516080829625366</v>
      </c>
      <c r="AA127" s="19"/>
      <c r="AB127" s="48">
        <f t="shared" ca="1" si="18"/>
        <v>-18.352216574795833</v>
      </c>
      <c r="AD127" s="49">
        <f t="shared" ca="1" si="19"/>
        <v>-4.4274649508751835</v>
      </c>
      <c r="AE127" s="19"/>
      <c r="AF127" s="49">
        <f t="shared" ca="1" si="20"/>
        <v>-4.5785096083215073</v>
      </c>
      <c r="AG127" s="19"/>
      <c r="AH127" s="49">
        <f t="shared" ca="1" si="21"/>
        <v>-4.8870795658132522</v>
      </c>
      <c r="AI127" s="19"/>
      <c r="AJ127" s="49">
        <f t="shared" ca="1" si="22"/>
        <v>-4.4591624497858877</v>
      </c>
      <c r="AL127" s="49">
        <f t="shared" ca="1" si="23"/>
        <v>-18.352216574795833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 ca="1">SUM(D122:D127)</f>
        <v>-19.162305841096099</v>
      </c>
      <c r="E129" s="24"/>
      <c r="F129" s="37">
        <f ca="1">SUM(F122:F127)</f>
        <v>-19.200955074332228</v>
      </c>
      <c r="G129" s="24"/>
      <c r="H129" s="37">
        <f ca="1">SUM(H122:H127)</f>
        <v>-19.193204035446868</v>
      </c>
      <c r="I129" s="24"/>
      <c r="J129" s="37">
        <f ca="1">SUM(J122:J127)</f>
        <v>-19.214387934686982</v>
      </c>
      <c r="K129" s="24"/>
      <c r="L129" s="37">
        <f ca="1">SUM(L122:L127)</f>
        <v>-19.235039180750483</v>
      </c>
      <c r="M129" s="24"/>
      <c r="N129" s="37">
        <f ca="1">SUM(N122:N127)</f>
        <v>-19.258082492884053</v>
      </c>
      <c r="O129" s="24"/>
      <c r="P129" s="37">
        <f ca="1">SUM(P122:P127)</f>
        <v>-19.320910134854351</v>
      </c>
      <c r="Q129" s="24"/>
      <c r="R129" s="37">
        <f ca="1">SUM(R122:R127)</f>
        <v>-19.339001438403027</v>
      </c>
      <c r="S129" s="24"/>
      <c r="T129" s="37">
        <f ca="1">SUM(T122:T127)</f>
        <v>-19.356167992555886</v>
      </c>
      <c r="U129" s="24"/>
      <c r="V129" s="37">
        <f ca="1">SUM(V122:V127)</f>
        <v>-19.25516293122358</v>
      </c>
      <c r="W129" s="24"/>
      <c r="X129" s="37">
        <f ca="1">SUM(X122:X127)</f>
        <v>-19.171724768933114</v>
      </c>
      <c r="Y129" s="24"/>
      <c r="Z129" s="37">
        <f ca="1">SUM(Z122:Z127)</f>
        <v>-19.161274749629207</v>
      </c>
      <c r="AA129" s="24"/>
      <c r="AB129" s="37">
        <f ca="1">SUM(AB122:AB127)</f>
        <v>-230.86821657479584</v>
      </c>
      <c r="AD129" s="37">
        <f ca="1">SUM(D129:H129)</f>
        <v>-57.556464950875196</v>
      </c>
      <c r="AE129" s="25"/>
      <c r="AF129" s="37">
        <f ca="1">SUM(J129:N129)</f>
        <v>-57.707509608321516</v>
      </c>
      <c r="AG129" s="25"/>
      <c r="AH129" s="37">
        <f ca="1">SUM(P129:T129)</f>
        <v>-58.016079565813257</v>
      </c>
      <c r="AI129" s="25"/>
      <c r="AJ129" s="37">
        <f ca="1">SUM(V129:Z129)</f>
        <v>-57.588162449785905</v>
      </c>
      <c r="AK129" s="25"/>
      <c r="AL129" s="37">
        <f ca="1">SUM(AD129:AJ129)</f>
        <v>-230.86821657479587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f>[1]PGEU!$V$1211/1000</f>
        <v>0</v>
      </c>
      <c r="E132" s="19"/>
      <c r="F132" s="20">
        <f>[1]PGEU!$W$1211/1000</f>
        <v>0</v>
      </c>
      <c r="G132" s="19"/>
      <c r="H132" s="20">
        <f>[1]PGEU!$X$1211/1000</f>
        <v>0</v>
      </c>
      <c r="I132" s="19"/>
      <c r="J132" s="20">
        <f>[1]PGEU!$Y$1211/1000</f>
        <v>0</v>
      </c>
      <c r="K132" s="19"/>
      <c r="L132" s="20">
        <f>[1]PGEU!$Z$1211/1000</f>
        <v>0</v>
      </c>
      <c r="M132" s="19"/>
      <c r="N132" s="20">
        <f>[1]PGEU!$AA$1211/1000</f>
        <v>0</v>
      </c>
      <c r="O132" s="19"/>
      <c r="P132" s="20">
        <f>[1]PGEU!$AB$1211/1000</f>
        <v>0</v>
      </c>
      <c r="Q132" s="19"/>
      <c r="R132" s="20">
        <f>[1]PGEU!$AC$1211/1000</f>
        <v>0</v>
      </c>
      <c r="S132" s="19"/>
      <c r="T132" s="20">
        <f>[1]PGEU!$AD$1211/1000</f>
        <v>0</v>
      </c>
      <c r="U132" s="19"/>
      <c r="V132" s="20">
        <f>[1]PGEU!$AE$1211/1000</f>
        <v>0</v>
      </c>
      <c r="W132" s="19"/>
      <c r="X132" s="20">
        <f>[1]PGEU!$AF$1211/1000</f>
        <v>0</v>
      </c>
      <c r="Y132" s="19"/>
      <c r="Z132" s="20">
        <f>[1]PGEU!$AG$1211/1000</f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f>[1]PGEU!$V$1212/1000</f>
        <v>-15</v>
      </c>
      <c r="E133" s="19"/>
      <c r="F133" s="20">
        <f>[1]PGEU!$X$1212/1000</f>
        <v>0</v>
      </c>
      <c r="G133" s="19"/>
      <c r="H133" s="20">
        <f>[1]PGEU!$X$1212/1000</f>
        <v>0</v>
      </c>
      <c r="I133" s="19"/>
      <c r="J133" s="20">
        <f>[1]PGEU!$Y$1212/1000</f>
        <v>0</v>
      </c>
      <c r="K133" s="19"/>
      <c r="L133" s="20">
        <f>[1]PGEU!$Z$1212/1000</f>
        <v>0</v>
      </c>
      <c r="M133" s="19"/>
      <c r="N133" s="20">
        <f>[1]PGEU!$AA$1212/1000</f>
        <v>0</v>
      </c>
      <c r="O133" s="19"/>
      <c r="P133" s="20">
        <f>[1]PGEU!$AB$1212/1000</f>
        <v>0</v>
      </c>
      <c r="Q133" s="19"/>
      <c r="R133" s="20">
        <f>[1]PGEU!$AC$1212/1000</f>
        <v>0</v>
      </c>
      <c r="S133" s="19"/>
      <c r="T133" s="20">
        <f>[1]PGEU!$AD$1212/1000</f>
        <v>0</v>
      </c>
      <c r="U133" s="19"/>
      <c r="V133" s="20">
        <f>[1]PGEU!$AE$1212/1000</f>
        <v>0</v>
      </c>
      <c r="W133" s="19"/>
      <c r="X133" s="20">
        <f>[1]PGEU!$AF$1212/1000</f>
        <v>0</v>
      </c>
      <c r="Y133" s="19"/>
      <c r="Z133" s="20">
        <f>[1]PGEU!$AG$1212/1000</f>
        <v>0</v>
      </c>
      <c r="AA133" s="19"/>
      <c r="AB133" s="18">
        <f>SUM(D133:Z133)</f>
        <v>-15</v>
      </c>
      <c r="AD133" s="20">
        <f>SUM(D133:H133)</f>
        <v>-15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-15</v>
      </c>
    </row>
    <row r="134" spans="1:38" s="25" customFormat="1">
      <c r="A134" s="19"/>
      <c r="B134" s="18" t="s">
        <v>360</v>
      </c>
      <c r="C134" s="24"/>
      <c r="D134" s="20">
        <f ca="1">[1]PGEU!$V$1210/1000</f>
        <v>50.256029494465558</v>
      </c>
      <c r="E134" s="19"/>
      <c r="F134" s="20">
        <f ca="1">[1]PGEU!$W$1210/1000</f>
        <v>3.4916617566121277</v>
      </c>
      <c r="G134" s="19"/>
      <c r="H134" s="20">
        <f ca="1">[1]PGEU!$X$1210/1000</f>
        <v>60.306505852897416</v>
      </c>
      <c r="I134" s="19"/>
      <c r="J134" s="20">
        <f ca="1">[1]PGEU!$Y$1210/1000</f>
        <v>47.700895406057825</v>
      </c>
      <c r="K134" s="19"/>
      <c r="L134" s="20">
        <f ca="1">[1]PGEU!$Z$1210/1000</f>
        <v>-30.605399736881139</v>
      </c>
      <c r="M134" s="19"/>
      <c r="N134" s="20">
        <f ca="1">[1]PGEU!$AA$1210/1000</f>
        <v>10.972252103716251</v>
      </c>
      <c r="O134" s="19"/>
      <c r="P134" s="20">
        <f ca="1">[1]PGEU!$AB$1210/1000</f>
        <v>50.164682645164433</v>
      </c>
      <c r="Q134" s="19"/>
      <c r="R134" s="20">
        <f ca="1">[1]PGEU!$AC$1210/1000</f>
        <v>-94.521727346963942</v>
      </c>
      <c r="S134" s="19"/>
      <c r="T134" s="20">
        <f ca="1">[1]PGEU!$AD$1210/1000</f>
        <v>17.989480201709899</v>
      </c>
      <c r="U134" s="19"/>
      <c r="V134" s="20">
        <f ca="1">[1]PGEU!$AE$1210/1000</f>
        <v>-47.905857685302266</v>
      </c>
      <c r="W134" s="19"/>
      <c r="X134" s="20">
        <f ca="1">[1]PGEU!$AF$1210/1000</f>
        <v>44.695348384526326</v>
      </c>
      <c r="Y134" s="19"/>
      <c r="Z134" s="20">
        <f ca="1">[1]PGEU!$AG$1210/1000</f>
        <v>17.182412440064365</v>
      </c>
      <c r="AA134" s="19"/>
      <c r="AB134" s="18">
        <f ca="1">SUM(D134:Z134)</f>
        <v>129.72628351606684</v>
      </c>
      <c r="AD134" s="20">
        <f ca="1">SUM(D134:H134)</f>
        <v>114.0541971039751</v>
      </c>
      <c r="AE134" s="19"/>
      <c r="AF134" s="20">
        <f ca="1">SUM(J134:N134)</f>
        <v>28.067747772892936</v>
      </c>
      <c r="AG134" s="19"/>
      <c r="AH134" s="20">
        <f ca="1">SUM(P134:T134)</f>
        <v>-26.36756450008961</v>
      </c>
      <c r="AI134" s="19"/>
      <c r="AJ134" s="20">
        <f ca="1">SUM(V134:Z134)</f>
        <v>13.971903139288425</v>
      </c>
      <c r="AL134" s="20">
        <f ca="1">SUM(AD134:AJ134)</f>
        <v>129.72628351606684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0.19375000000000001</v>
      </c>
      <c r="E138" s="18"/>
      <c r="F138" s="52">
        <f>+F58</f>
        <v>0.19375000000000001</v>
      </c>
      <c r="G138" s="18"/>
      <c r="H138" s="52">
        <f>+H58</f>
        <v>0.19375000000000001</v>
      </c>
      <c r="I138" s="18"/>
      <c r="J138" s="52">
        <f>+J58</f>
        <v>0.19375000000000001</v>
      </c>
      <c r="K138" s="18"/>
      <c r="L138" s="52">
        <f>+L58</f>
        <v>0.19375000000000001</v>
      </c>
      <c r="M138" s="18"/>
      <c r="N138" s="52">
        <f>+N58</f>
        <v>0.18406249999999999</v>
      </c>
      <c r="O138" s="18"/>
      <c r="P138" s="52">
        <f>+P58</f>
        <v>0.18406249999999999</v>
      </c>
      <c r="Q138" s="18"/>
      <c r="R138" s="52">
        <f>+R58</f>
        <v>0.18406249999999999</v>
      </c>
      <c r="S138" s="18"/>
      <c r="T138" s="52">
        <f>+T58</f>
        <v>0.18406249999999999</v>
      </c>
      <c r="U138" s="18"/>
      <c r="V138" s="52">
        <f>+V58</f>
        <v>0.18406249999999999</v>
      </c>
      <c r="W138" s="18"/>
      <c r="X138" s="52">
        <f>+X58</f>
        <v>0.18406249999999999</v>
      </c>
      <c r="Y138" s="18"/>
      <c r="Z138" s="52">
        <f>+Z58</f>
        <v>0.18406249999999999</v>
      </c>
      <c r="AA138" s="18"/>
      <c r="AB138" s="18">
        <f t="shared" si="24"/>
        <v>2.2571875000000001</v>
      </c>
      <c r="AD138" s="53">
        <f t="shared" si="25"/>
        <v>0.58125000000000004</v>
      </c>
      <c r="AE138" s="19"/>
      <c r="AF138" s="53">
        <f t="shared" si="26"/>
        <v>0.57156249999999997</v>
      </c>
      <c r="AG138" s="19"/>
      <c r="AH138" s="53">
        <f t="shared" si="27"/>
        <v>0.55218749999999994</v>
      </c>
      <c r="AI138" s="19"/>
      <c r="AJ138" s="53">
        <f t="shared" si="28"/>
        <v>0.55218749999999994</v>
      </c>
      <c r="AL138" s="53">
        <f t="shared" si="29"/>
        <v>2.2571875000000001</v>
      </c>
    </row>
    <row r="139" spans="1:38" s="25" customFormat="1">
      <c r="A139" s="19"/>
      <c r="B139" s="18" t="s">
        <v>365</v>
      </c>
      <c r="C139" s="19"/>
      <c r="D139" s="20">
        <f>[1]PGEU!$V$1222/1000</f>
        <v>0</v>
      </c>
      <c r="E139" s="19"/>
      <c r="F139" s="20">
        <f>[1]PGEU!$W$1222/1000</f>
        <v>0</v>
      </c>
      <c r="G139" s="19"/>
      <c r="H139" s="20">
        <f ca="1">[1]PGEU!$X$1222/1000</f>
        <v>-27.930058413519468</v>
      </c>
      <c r="I139" s="19"/>
      <c r="J139" s="20">
        <f>[1]PGEU!$Y$1222/1000</f>
        <v>0</v>
      </c>
      <c r="K139" s="19"/>
      <c r="L139" s="20">
        <f>[1]PGEU!$Z$1222/1000</f>
        <v>0</v>
      </c>
      <c r="M139" s="19"/>
      <c r="N139" s="20">
        <f ca="1">[1]PGEU!$AA$1222/1000</f>
        <v>-27.930058413519468</v>
      </c>
      <c r="O139" s="19"/>
      <c r="P139" s="20">
        <f>[1]PGEU!$AB$1222/1000</f>
        <v>0</v>
      </c>
      <c r="Q139" s="19"/>
      <c r="R139" s="20">
        <f>[1]PGEU!$AC$1222/1000</f>
        <v>0</v>
      </c>
      <c r="S139" s="19"/>
      <c r="T139" s="20">
        <f ca="1">[1]PGEU!$AD$1222/1000</f>
        <v>-27.930058413519468</v>
      </c>
      <c r="U139" s="19"/>
      <c r="V139" s="20">
        <f>[1]PGEU!$AE$1222/1000</f>
        <v>0</v>
      </c>
      <c r="W139" s="19"/>
      <c r="X139" s="20">
        <f>[1]PGEU!$AF$1222/1000</f>
        <v>0</v>
      </c>
      <c r="Y139" s="19"/>
      <c r="Z139" s="20">
        <f ca="1">[1]PGEU!$AG$1222/1000</f>
        <v>-27.930058413519468</v>
      </c>
      <c r="AA139" s="19"/>
      <c r="AB139" s="18">
        <f t="shared" ca="1" si="24"/>
        <v>-111.72023365407787</v>
      </c>
      <c r="AD139" s="20">
        <f t="shared" ca="1" si="25"/>
        <v>-27.930058413519468</v>
      </c>
      <c r="AE139" s="19"/>
      <c r="AF139" s="20">
        <f t="shared" ca="1" si="26"/>
        <v>-27.930058413519468</v>
      </c>
      <c r="AG139" s="19"/>
      <c r="AH139" s="20">
        <f t="shared" ca="1" si="27"/>
        <v>-27.930058413519468</v>
      </c>
      <c r="AI139" s="19"/>
      <c r="AJ139" s="20">
        <f t="shared" ca="1" si="28"/>
        <v>-27.930058413519468</v>
      </c>
      <c r="AL139" s="20">
        <f t="shared" ca="1" si="29"/>
        <v>-111.72023365407787</v>
      </c>
    </row>
    <row r="140" spans="1:38" s="25" customFormat="1">
      <c r="A140" s="19"/>
      <c r="B140" s="18" t="s">
        <v>366</v>
      </c>
      <c r="C140" s="19"/>
      <c r="D140" s="20">
        <f>-D138*2</f>
        <v>-0.38750000000000001</v>
      </c>
      <c r="E140" s="19"/>
      <c r="F140" s="20">
        <f>-F138*2</f>
        <v>-0.38750000000000001</v>
      </c>
      <c r="G140" s="19"/>
      <c r="H140" s="20">
        <f>-H138*2</f>
        <v>-0.38750000000000001</v>
      </c>
      <c r="I140" s="19"/>
      <c r="J140" s="20">
        <f>-J138*2</f>
        <v>-0.38750000000000001</v>
      </c>
      <c r="K140" s="19"/>
      <c r="L140" s="20">
        <f>-L138*2</f>
        <v>-0.38750000000000001</v>
      </c>
      <c r="M140" s="19"/>
      <c r="N140" s="20">
        <f>-N138*2</f>
        <v>-0.36812499999999998</v>
      </c>
      <c r="O140" s="19"/>
      <c r="P140" s="20">
        <f>-P138*2</f>
        <v>-0.36812499999999998</v>
      </c>
      <c r="Q140" s="19"/>
      <c r="R140" s="20">
        <f>-R138*2</f>
        <v>-0.36812499999999998</v>
      </c>
      <c r="S140" s="19"/>
      <c r="T140" s="20">
        <f>-T138*2</f>
        <v>-0.36812499999999998</v>
      </c>
      <c r="U140" s="19"/>
      <c r="V140" s="20">
        <f>-V138*2</f>
        <v>-0.36812499999999998</v>
      </c>
      <c r="W140" s="19"/>
      <c r="X140" s="20">
        <f>-X138*2</f>
        <v>-0.36812499999999998</v>
      </c>
      <c r="Y140" s="19"/>
      <c r="Z140" s="20">
        <f>-Z138*2</f>
        <v>-0.36812499999999998</v>
      </c>
      <c r="AA140" s="19"/>
      <c r="AB140" s="18">
        <f>SUM(D140:Z140)</f>
        <v>-4.5143750000000002</v>
      </c>
      <c r="AD140" s="20">
        <f>SUM(D140:H140)</f>
        <v>-1.1625000000000001</v>
      </c>
      <c r="AE140" s="19"/>
      <c r="AF140" s="20">
        <f>SUM(J140:N140)</f>
        <v>-1.1431249999999999</v>
      </c>
      <c r="AG140" s="19"/>
      <c r="AH140" s="20">
        <f>SUM(P140:T140)</f>
        <v>-1.1043749999999999</v>
      </c>
      <c r="AI140" s="19"/>
      <c r="AJ140" s="20">
        <f>SUM(V140:Z140)</f>
        <v>-1.1043749999999999</v>
      </c>
      <c r="AL140" s="20">
        <f>SUM(AD140:AJ140)</f>
        <v>-4.5143750000000002</v>
      </c>
    </row>
    <row r="141" spans="1:38" s="25" customFormat="1">
      <c r="A141" s="19"/>
      <c r="B141" s="18" t="s">
        <v>85</v>
      </c>
      <c r="C141" s="19"/>
      <c r="D141" s="49">
        <f>([1]PGEU!$V$1213+[1]PGEU!$V$1216)/1000</f>
        <v>-0.66958333333333575</v>
      </c>
      <c r="E141" s="19"/>
      <c r="F141" s="49">
        <f>([1]PGEU!$W$1213+[1]PGEU!$W$1216)/1000</f>
        <v>-0.67258333333333575</v>
      </c>
      <c r="G141" s="19"/>
      <c r="H141" s="49">
        <f>([1]PGEU!$X$1213+[1]PGEU!$X$1216)/1000</f>
        <v>-0.67658333333333576</v>
      </c>
      <c r="I141" s="19"/>
      <c r="J141" s="49">
        <f>([1]PGEU!$Y$1213+[1]PGEU!$Y$1216)/1000</f>
        <v>-0.68058333333333576</v>
      </c>
      <c r="K141" s="19"/>
      <c r="L141" s="49">
        <f>([1]PGEU!$Z$1213+[1]PGEU!$Z$1216)/1000</f>
        <v>-0.68458333333333576</v>
      </c>
      <c r="M141" s="19"/>
      <c r="N141" s="49">
        <f>([1]PGEU!$AA$1213+[1]PGEU!$AA$1216)/1000</f>
        <v>-2.1885833333333355</v>
      </c>
      <c r="O141" s="19"/>
      <c r="P141" s="49">
        <f>([1]PGEU!$AB$1213+[1]PGEU!$AB$1216)/1000</f>
        <v>-0.69258333333333577</v>
      </c>
      <c r="Q141" s="19"/>
      <c r="R141" s="49">
        <f>([1]PGEU!$AC$1213+[1]PGEU!$AC$1216)/1000</f>
        <v>-0.69658333333333577</v>
      </c>
      <c r="S141" s="19"/>
      <c r="T141" s="49">
        <f>([1]PGEU!$AD$1213+[1]PGEU!$AD$1216)/1000</f>
        <v>-0.70058333333333578</v>
      </c>
      <c r="U141" s="19"/>
      <c r="V141" s="49">
        <f>([1]PGEU!$AE$1213+[1]PGEU!$AE$1216)/1000</f>
        <v>-0.70458333333333578</v>
      </c>
      <c r="W141" s="19"/>
      <c r="X141" s="49">
        <f>([1]PGEU!$AF$1213+[1]PGEU!$AF$1216)/1000</f>
        <v>-0.70858333333333579</v>
      </c>
      <c r="Y141" s="19"/>
      <c r="Z141" s="49">
        <f>([1]PGEU!$AG$1213+[1]PGEU!$AG$1216)/1000</f>
        <v>-0.71258333333333579</v>
      </c>
      <c r="AA141" s="19"/>
      <c r="AB141" s="22">
        <f t="shared" si="24"/>
        <v>-9.7880000000000287</v>
      </c>
      <c r="AD141" s="49">
        <f t="shared" si="25"/>
        <v>-2.0187500000000069</v>
      </c>
      <c r="AE141" s="19"/>
      <c r="AF141" s="49">
        <f t="shared" si="26"/>
        <v>-3.5537500000000071</v>
      </c>
      <c r="AG141" s="19"/>
      <c r="AH141" s="49">
        <f t="shared" si="27"/>
        <v>-2.0897500000000075</v>
      </c>
      <c r="AI141" s="19"/>
      <c r="AJ141" s="49">
        <f t="shared" si="28"/>
        <v>-2.1257500000000071</v>
      </c>
      <c r="AL141" s="49">
        <f t="shared" si="29"/>
        <v>-9.7880000000000287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 ca="1">SUM(D132:D141)</f>
        <v>34.392696161132221</v>
      </c>
      <c r="E143" s="24"/>
      <c r="F143" s="37">
        <f ca="1">SUM(F132:F141)</f>
        <v>2.6253284232787921</v>
      </c>
      <c r="G143" s="24"/>
      <c r="H143" s="37">
        <f ca="1">SUM(H132:H141)</f>
        <v>31.50611410604461</v>
      </c>
      <c r="I143" s="24"/>
      <c r="J143" s="37">
        <f ca="1">SUM(J132:J141)</f>
        <v>46.826562072724485</v>
      </c>
      <c r="K143" s="24"/>
      <c r="L143" s="37">
        <f ca="1">SUM(L132:L141)</f>
        <v>-31.483733070214473</v>
      </c>
      <c r="M143" s="24"/>
      <c r="N143" s="37">
        <f ca="1">SUM(N132:N141)</f>
        <v>-19.330452143136554</v>
      </c>
      <c r="O143" s="24"/>
      <c r="P143" s="37">
        <f ca="1">SUM(P132:P141)</f>
        <v>49.288036811831098</v>
      </c>
      <c r="Q143" s="24"/>
      <c r="R143" s="37">
        <f ca="1">SUM(R132:R141)</f>
        <v>-95.402373180297289</v>
      </c>
      <c r="S143" s="24"/>
      <c r="T143" s="37">
        <f ca="1">SUM(T132:T141)</f>
        <v>-10.825224045142905</v>
      </c>
      <c r="U143" s="24"/>
      <c r="V143" s="37">
        <f ca="1">SUM(V132:V141)</f>
        <v>-48.794503518635601</v>
      </c>
      <c r="W143" s="24"/>
      <c r="X143" s="37">
        <f ca="1">SUM(X132:X141)</f>
        <v>43.802702551192993</v>
      </c>
      <c r="Y143" s="24"/>
      <c r="Z143" s="37">
        <f ca="1">SUM(Z132:Z141)</f>
        <v>-11.64429180678844</v>
      </c>
      <c r="AA143" s="24"/>
      <c r="AB143" s="37">
        <f ca="1">SUM(AB132:AB141)</f>
        <v>-9.0391376380110593</v>
      </c>
      <c r="AD143" s="37">
        <f ca="1">SUM(D143:H143)</f>
        <v>68.524138690455629</v>
      </c>
      <c r="AE143" s="25"/>
      <c r="AF143" s="37">
        <f ca="1">SUM(J143:N143)</f>
        <v>-3.9876231406265426</v>
      </c>
      <c r="AG143" s="25"/>
      <c r="AH143" s="37">
        <f ca="1">SUM(P143:T143)</f>
        <v>-56.939560413609094</v>
      </c>
      <c r="AI143" s="25"/>
      <c r="AJ143" s="37">
        <f ca="1">SUM(V143:Z143)</f>
        <v>-16.636092774231045</v>
      </c>
      <c r="AK143" s="25"/>
      <c r="AL143" s="37">
        <f ca="1">SUM(AD143:AJ143)</f>
        <v>-9.0391376380110486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 ca="1">D119+D129+D143</f>
        <v>0.38749999999998863</v>
      </c>
      <c r="E145" s="23"/>
      <c r="F145" s="45">
        <f ca="1">F119+F129+F143</f>
        <v>-0.19374999999953513</v>
      </c>
      <c r="G145" s="23"/>
      <c r="H145" s="45">
        <f ca="1">H119+H129+H143</f>
        <v>-0.19375000000048104</v>
      </c>
      <c r="I145" s="23"/>
      <c r="J145" s="45">
        <f ca="1">J119+J129+J143</f>
        <v>0.38749999999993179</v>
      </c>
      <c r="K145" s="23"/>
      <c r="L145" s="45">
        <f ca="1">L119+L129+L143</f>
        <v>-0.19374999999994813</v>
      </c>
      <c r="M145" s="23"/>
      <c r="N145" s="45">
        <f ca="1">N119+N129+N143</f>
        <v>-0.18406250000000668</v>
      </c>
      <c r="O145" s="23"/>
      <c r="P145" s="45">
        <f ca="1">P119+P129+P143</f>
        <v>0.36812500000005599</v>
      </c>
      <c r="Q145" s="23"/>
      <c r="R145" s="45">
        <f ca="1">R119+R129+R143</f>
        <v>-0.18406250000006708</v>
      </c>
      <c r="S145" s="23"/>
      <c r="T145" s="45">
        <f ca="1">T119+T129+T143</f>
        <v>-0.1840625000000049</v>
      </c>
      <c r="U145" s="23"/>
      <c r="V145" s="45">
        <f ca="1">V119+V129+V143</f>
        <v>0.36812500000002757</v>
      </c>
      <c r="W145" s="23"/>
      <c r="X145" s="45">
        <f ca="1">X119+X129+X143</f>
        <v>-0.18406249999991076</v>
      </c>
      <c r="Y145" s="23"/>
      <c r="Z145" s="45">
        <f ca="1">Z119+Z129+Z143</f>
        <v>-0.18406250000014701</v>
      </c>
      <c r="AA145" s="24"/>
      <c r="AB145" s="45">
        <f ca="1">AB119+AB129+AB143</f>
        <v>9.687499999895266E-3</v>
      </c>
      <c r="AD145" s="45">
        <f ca="1">SUM(D145:H145)</f>
        <v>-2.7533531010703882E-14</v>
      </c>
      <c r="AE145" s="25"/>
      <c r="AF145" s="45">
        <f ca="1">SUM(J145:N145)</f>
        <v>9.6874999999769784E-3</v>
      </c>
      <c r="AG145" s="25"/>
      <c r="AH145" s="45">
        <f ca="1">SUM(P145:T145)</f>
        <v>-1.5987211554602254E-14</v>
      </c>
      <c r="AI145" s="25"/>
      <c r="AJ145" s="45">
        <f ca="1">SUM(V145:Z145)</f>
        <v>-3.0198066269804258E-14</v>
      </c>
      <c r="AK145" s="25"/>
      <c r="AL145" s="45">
        <f ca="1">SUM(AD145:AJ145)</f>
        <v>9.6874999999032596E-3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I:\BUDGET\2002 Budget\Financials\True-up with cash fixes\[2002 Pl1.xls]Format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37176.567728009257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37176.567728009257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 ca="1">+D145</f>
        <v>0.38749999999998863</v>
      </c>
      <c r="E153" s="23"/>
      <c r="F153" s="45">
        <f ca="1">+F145</f>
        <v>-0.19374999999953513</v>
      </c>
      <c r="G153" s="23"/>
      <c r="H153" s="45">
        <f ca="1">+H145</f>
        <v>-0.19375000000048104</v>
      </c>
      <c r="I153" s="23"/>
      <c r="J153" s="45">
        <f ca="1">+J145</f>
        <v>0.38749999999993179</v>
      </c>
      <c r="K153" s="23"/>
      <c r="L153" s="45">
        <f ca="1">+L145</f>
        <v>-0.19374999999994813</v>
      </c>
      <c r="M153" s="23"/>
      <c r="N153" s="45">
        <f ca="1">+N145</f>
        <v>-0.18406250000000668</v>
      </c>
      <c r="O153" s="23"/>
      <c r="P153" s="45">
        <f ca="1">+P145</f>
        <v>0.36812500000005599</v>
      </c>
      <c r="Q153" s="23"/>
      <c r="R153" s="45">
        <f ca="1">+R145</f>
        <v>-0.18406250000006708</v>
      </c>
      <c r="S153" s="23"/>
      <c r="T153" s="45">
        <f ca="1">+T145</f>
        <v>-0.1840625000000049</v>
      </c>
      <c r="U153" s="23"/>
      <c r="V153" s="45">
        <f ca="1">+V145</f>
        <v>0.36812500000002757</v>
      </c>
      <c r="W153" s="23"/>
      <c r="X153" s="45">
        <f ca="1">+X145</f>
        <v>-0.18406249999991076</v>
      </c>
      <c r="Y153" s="23"/>
      <c r="Z153" s="45">
        <f ca="1">+Z145</f>
        <v>-0.18406250000014701</v>
      </c>
      <c r="AA153" s="24"/>
      <c r="AB153" s="45">
        <f ca="1">+AB145</f>
        <v>9.687499999895266E-3</v>
      </c>
      <c r="AD153" s="45">
        <f ca="1">+AD145</f>
        <v>-2.7533531010703882E-14</v>
      </c>
      <c r="AE153" s="25"/>
      <c r="AF153" s="45">
        <f ca="1">+AF145</f>
        <v>9.6874999999769784E-3</v>
      </c>
      <c r="AG153" s="25"/>
      <c r="AH153" s="45">
        <f ca="1">+AH145</f>
        <v>-1.5987211554602254E-14</v>
      </c>
      <c r="AI153" s="25"/>
      <c r="AJ153" s="45">
        <f ca="1">+AJ145</f>
        <v>-3.0198066269804258E-14</v>
      </c>
      <c r="AK153" s="25"/>
      <c r="AL153" s="45">
        <f ca="1">+AL145</f>
        <v>9.6874999999032596E-3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 ca="1">+D153+D160</f>
        <v>0.38749999999998863</v>
      </c>
      <c r="E162" s="227"/>
      <c r="F162" s="228">
        <f ca="1">+F153+F160</f>
        <v>-0.19374999999953513</v>
      </c>
      <c r="G162" s="227"/>
      <c r="H162" s="228">
        <f ca="1">+H153+H160</f>
        <v>-0.19375000000048104</v>
      </c>
      <c r="I162" s="227"/>
      <c r="J162" s="228">
        <f ca="1">+J153+J160</f>
        <v>0.38749999999993179</v>
      </c>
      <c r="K162" s="227"/>
      <c r="L162" s="228">
        <f ca="1">+L153+L160</f>
        <v>-0.19374999999994813</v>
      </c>
      <c r="M162" s="227"/>
      <c r="N162" s="228">
        <f ca="1">+N153+N160</f>
        <v>-0.18406250000000668</v>
      </c>
      <c r="O162" s="227"/>
      <c r="P162" s="228">
        <f ca="1">+P153+P160</f>
        <v>0.36812500000005599</v>
      </c>
      <c r="Q162" s="227"/>
      <c r="R162" s="228">
        <f ca="1">+R153+R160</f>
        <v>-0.18406250000006708</v>
      </c>
      <c r="S162" s="227"/>
      <c r="T162" s="228">
        <f ca="1">+T153+T160</f>
        <v>-0.1840625000000049</v>
      </c>
      <c r="U162" s="227"/>
      <c r="V162" s="228">
        <f ca="1">+V153+V160</f>
        <v>0.36812500000002757</v>
      </c>
      <c r="W162" s="227"/>
      <c r="X162" s="228">
        <f ca="1">+X153+X160</f>
        <v>-0.18406249999991076</v>
      </c>
      <c r="Y162" s="227"/>
      <c r="Z162" s="228">
        <f ca="1">+Z153+Z160</f>
        <v>-0.18406250000014701</v>
      </c>
      <c r="AA162" s="227"/>
      <c r="AB162" s="228">
        <f ca="1">+AB153+AB160</f>
        <v>9.687499999895266E-3</v>
      </c>
      <c r="AC162" s="229"/>
      <c r="AD162" s="228">
        <f ca="1">+AD153+AD160</f>
        <v>-2.7533531010703882E-14</v>
      </c>
      <c r="AF162" s="228">
        <f ca="1">+AF153+AF160</f>
        <v>9.6874999999769784E-3</v>
      </c>
      <c r="AH162" s="228">
        <f ca="1">+AH153+AH160</f>
        <v>-1.5987211554602254E-14</v>
      </c>
      <c r="AJ162" s="228">
        <f ca="1">+AJ153+AJ160</f>
        <v>-3.0198066269804258E-14</v>
      </c>
      <c r="AL162" s="228">
        <f ca="1">+AL153+AL160</f>
        <v>9.6874999999032596E-3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orizontalCentered="1" verticalCentered="1"/>
  <pageMargins left="0.5" right="0.5" top="0.5" bottom="0.5" header="0.5" footer="0.5"/>
  <pageSetup scale="54" fitToHeight="2" orientation="landscape" r:id="rId1"/>
  <headerFooter alignWithMargins="0"/>
  <rowBreaks count="1" manualBreakCount="1">
    <brk id="75" max="16383" man="1"/>
  </rowBreaks>
  <colBreaks count="1" manualBreakCount="1">
    <brk id="29" max="16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5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I:\BUDGET\2002 Budget\Financials\True-up with cash fixes\[2002 Pl1.xls]Merchant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37176.567728009257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zoomScale="70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I:\BUDGET\2002 Budget\Financials\True-up with cash fixes\[2002 Pl1.xls]EquityAffiliates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37176.567728009257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0" workbookViewId="0">
      <selection activeCell="E18" sqref="E18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 ca="1">+C33-SUM(C9:C30)</f>
        <v>2.6130065995559946</v>
      </c>
      <c r="D31" s="158"/>
      <c r="E31" s="179">
        <f ca="1">+E33-SUM(E9:E30)</f>
        <v>2.6835733247505225</v>
      </c>
      <c r="F31" s="158"/>
      <c r="G31" s="179">
        <f ca="1">+G33-SUM(G9:G30)</f>
        <v>2.6465451659422463</v>
      </c>
      <c r="H31" s="158"/>
      <c r="I31" s="179">
        <f ca="1">+I33-SUM(I9:I30)</f>
        <v>2.5832446591444373</v>
      </c>
      <c r="J31" s="158"/>
      <c r="K31" s="179">
        <f ca="1">+K33-SUM(K9:K30)</f>
        <v>2.6477687293743593</v>
      </c>
      <c r="L31" s="158"/>
      <c r="M31" s="179">
        <f ca="1">+M33-SUM(M9:M30)</f>
        <v>2.7808628127579951</v>
      </c>
      <c r="N31" s="158"/>
      <c r="O31" s="179">
        <f ca="1">+O33-SUM(O9:O30)</f>
        <v>3.4716357305106307</v>
      </c>
      <c r="P31" s="158"/>
      <c r="Q31" s="179">
        <f ca="1">+Q33-SUM(Q9:Q30)</f>
        <v>3.5352154211403999</v>
      </c>
      <c r="R31" s="158"/>
      <c r="S31" s="179">
        <f ca="1">+S33-SUM(S9:S30)</f>
        <v>3.5574874202977718</v>
      </c>
      <c r="T31" s="158"/>
      <c r="U31" s="179">
        <f ca="1">+U33-SUM(U9:U30)</f>
        <v>3.5678761461165358</v>
      </c>
      <c r="V31" s="158"/>
      <c r="W31" s="179">
        <f ca="1">+W33-SUM(W9:W30)</f>
        <v>2.1934151261889596</v>
      </c>
      <c r="X31" s="158"/>
      <c r="Y31" s="179">
        <f ca="1">+Y33-SUM(Y9:Y30)</f>
        <v>-0.45413072974297819</v>
      </c>
      <c r="Z31" s="158"/>
      <c r="AA31" s="179">
        <f ca="1">+AA33-SUM(AA9:AA30)</f>
        <v>31.826500406036878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 ca="1">+Format!D101</f>
        <v>2.6130065995555292</v>
      </c>
      <c r="D33" s="165"/>
      <c r="E33" s="181">
        <f ca="1">+Format!F101</f>
        <v>2.6835733247509275</v>
      </c>
      <c r="F33" s="165"/>
      <c r="G33" s="181">
        <f ca="1">+Format!H101</f>
        <v>2.6465451659423636</v>
      </c>
      <c r="H33" s="165"/>
      <c r="I33" s="181">
        <f ca="1">+Format!J101</f>
        <v>2.5832446591443805</v>
      </c>
      <c r="J33" s="165"/>
      <c r="K33" s="181">
        <f ca="1">+Format!L101</f>
        <v>2.6477687293743593</v>
      </c>
      <c r="L33" s="165"/>
      <c r="M33" s="181">
        <f ca="1">+Format!N101</f>
        <v>2.7808628127579951</v>
      </c>
      <c r="N33" s="165"/>
      <c r="O33" s="181">
        <f ca="1">+Format!P101</f>
        <v>3.4716357305106911</v>
      </c>
      <c r="P33" s="165"/>
      <c r="Q33" s="181">
        <f ca="1">+Format!R101</f>
        <v>3.5352154211403395</v>
      </c>
      <c r="R33" s="165"/>
      <c r="S33" s="181">
        <f ca="1">+Format!T101</f>
        <v>3.5574874202977433</v>
      </c>
      <c r="T33" s="165"/>
      <c r="U33" s="181">
        <f ca="1">+Format!V101</f>
        <v>3.5678761461165678</v>
      </c>
      <c r="V33" s="165"/>
      <c r="W33" s="181">
        <f ca="1">+Format!X101</f>
        <v>2.193415126188988</v>
      </c>
      <c r="X33" s="165"/>
      <c r="Y33" s="181">
        <f ca="1">+Format!Z101</f>
        <v>-0.45413072974288582</v>
      </c>
      <c r="Z33" s="165"/>
      <c r="AA33" s="181">
        <f ca="1">+Format!AB101</f>
        <v>31.826500406036999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I:\BUDGET\2002 Budget\Financials\True-up with cash fixes\[2002 Pl1.xls]OtherFundsFlow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37176.567728009257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showGridLines="0" zoomScale="70" workbookViewId="0">
      <selection activeCell="Z23" sqref="Z23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10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431</v>
      </c>
      <c r="B13" s="294">
        <f>$Z13/12</f>
        <v>-1.9298333333333335</v>
      </c>
      <c r="C13" s="121"/>
      <c r="D13" s="294">
        <f>$Z13/12</f>
        <v>-1.9298333333333335</v>
      </c>
      <c r="E13" s="122"/>
      <c r="F13" s="294">
        <f>$Z13/12</f>
        <v>-1.9298333333333335</v>
      </c>
      <c r="G13" s="122"/>
      <c r="H13" s="294">
        <f>$Z13/12</f>
        <v>-1.9298333333333335</v>
      </c>
      <c r="I13" s="122"/>
      <c r="J13" s="294">
        <f>$Z13/12</f>
        <v>-1.9298333333333335</v>
      </c>
      <c r="K13" s="122"/>
      <c r="L13" s="294">
        <f>$Z13/12</f>
        <v>-1.9298333333333335</v>
      </c>
      <c r="M13" s="122"/>
      <c r="N13" s="294">
        <f>$Z13/12</f>
        <v>-1.9298333333333335</v>
      </c>
      <c r="O13" s="122"/>
      <c r="P13" s="294">
        <f>$Z13/12</f>
        <v>-1.9298333333333335</v>
      </c>
      <c r="Q13" s="122"/>
      <c r="R13" s="294">
        <f>$Z13/12</f>
        <v>-1.9298333333333335</v>
      </c>
      <c r="S13" s="122"/>
      <c r="T13" s="294">
        <f>$Z13/12</f>
        <v>-1.9298333333333335</v>
      </c>
      <c r="U13" s="122"/>
      <c r="V13" s="294">
        <f>$Z13/12</f>
        <v>-1.9298333333333335</v>
      </c>
      <c r="W13" s="122"/>
      <c r="X13" s="294">
        <f>$Z13/12</f>
        <v>-1.9298333333333335</v>
      </c>
      <c r="Y13" s="122"/>
      <c r="Z13" s="188">
        <f>-(17.664+5.494)</f>
        <v>-23.158000000000001</v>
      </c>
    </row>
    <row r="14" spans="1:26" s="150" customFormat="1" ht="14.25">
      <c r="A14" s="148" t="s">
        <v>432</v>
      </c>
      <c r="B14" s="294">
        <f t="shared" ref="B14:B20" si="0">$Z14/12</f>
        <v>-0.41541666666666671</v>
      </c>
      <c r="C14" s="121"/>
      <c r="D14" s="294">
        <f t="shared" ref="D14:D20" si="1">$Z14/12</f>
        <v>-0.41541666666666671</v>
      </c>
      <c r="E14" s="122"/>
      <c r="F14" s="294">
        <f t="shared" ref="F14:F20" si="2">$Z14/12</f>
        <v>-0.41541666666666671</v>
      </c>
      <c r="G14" s="122"/>
      <c r="H14" s="294">
        <f t="shared" ref="H14:H20" si="3">$Z14/12</f>
        <v>-0.41541666666666671</v>
      </c>
      <c r="I14" s="122"/>
      <c r="J14" s="294">
        <f t="shared" ref="J14:J20" si="4">$Z14/12</f>
        <v>-0.41541666666666671</v>
      </c>
      <c r="K14" s="122"/>
      <c r="L14" s="294">
        <f t="shared" ref="L14:L20" si="5">$Z14/12</f>
        <v>-0.41541666666666671</v>
      </c>
      <c r="M14" s="122"/>
      <c r="N14" s="294">
        <f t="shared" ref="N14:N20" si="6">$Z14/12</f>
        <v>-0.41541666666666671</v>
      </c>
      <c r="O14" s="122"/>
      <c r="P14" s="294">
        <f t="shared" ref="P14:P20" si="7">$Z14/12</f>
        <v>-0.41541666666666671</v>
      </c>
      <c r="Q14" s="122"/>
      <c r="R14" s="294">
        <f t="shared" ref="R14:R20" si="8">$Z14/12</f>
        <v>-0.41541666666666671</v>
      </c>
      <c r="S14" s="122"/>
      <c r="T14" s="294">
        <f t="shared" ref="T14:T20" si="9">$Z14/12</f>
        <v>-0.41541666666666671</v>
      </c>
      <c r="U14" s="122"/>
      <c r="V14" s="294">
        <f t="shared" ref="V14:V20" si="10">$Z14/12</f>
        <v>-0.41541666666666671</v>
      </c>
      <c r="W14" s="122"/>
      <c r="X14" s="294">
        <f t="shared" ref="X14:X20" si="11">$Z14/12</f>
        <v>-0.41541666666666671</v>
      </c>
      <c r="Y14" s="122"/>
      <c r="Z14" s="188">
        <f>-(1.095+3.89)</f>
        <v>-4.9850000000000003</v>
      </c>
    </row>
    <row r="15" spans="1:26" s="150" customFormat="1" ht="14.25">
      <c r="A15" s="148" t="s">
        <v>433</v>
      </c>
      <c r="B15" s="294">
        <f t="shared" si="0"/>
        <v>-0.80083333333333329</v>
      </c>
      <c r="C15" s="121"/>
      <c r="D15" s="294">
        <f t="shared" si="1"/>
        <v>-0.80083333333333329</v>
      </c>
      <c r="E15" s="122"/>
      <c r="F15" s="294">
        <f t="shared" si="2"/>
        <v>-0.80083333333333329</v>
      </c>
      <c r="G15" s="122"/>
      <c r="H15" s="294">
        <f t="shared" si="3"/>
        <v>-0.80083333333333329</v>
      </c>
      <c r="I15" s="122"/>
      <c r="J15" s="294">
        <f t="shared" si="4"/>
        <v>-0.80083333333333329</v>
      </c>
      <c r="K15" s="122"/>
      <c r="L15" s="294">
        <f t="shared" si="5"/>
        <v>-0.80083333333333329</v>
      </c>
      <c r="M15" s="122"/>
      <c r="N15" s="294">
        <f t="shared" si="6"/>
        <v>-0.80083333333333329</v>
      </c>
      <c r="O15" s="122"/>
      <c r="P15" s="294">
        <f t="shared" si="7"/>
        <v>-0.80083333333333329</v>
      </c>
      <c r="Q15" s="122"/>
      <c r="R15" s="294">
        <f t="shared" si="8"/>
        <v>-0.80083333333333329</v>
      </c>
      <c r="S15" s="122"/>
      <c r="T15" s="294">
        <f t="shared" si="9"/>
        <v>-0.80083333333333329</v>
      </c>
      <c r="U15" s="122"/>
      <c r="V15" s="294">
        <f t="shared" si="10"/>
        <v>-0.80083333333333329</v>
      </c>
      <c r="W15" s="122"/>
      <c r="X15" s="294">
        <f t="shared" si="11"/>
        <v>-0.80083333333333329</v>
      </c>
      <c r="Y15" s="122"/>
      <c r="Z15" s="188">
        <v>-9.61</v>
      </c>
    </row>
    <row r="16" spans="1:26" s="150" customFormat="1" ht="14.25">
      <c r="A16" s="148" t="s">
        <v>434</v>
      </c>
      <c r="B16" s="294">
        <f t="shared" si="0"/>
        <v>-8.5030000000000001</v>
      </c>
      <c r="C16" s="121"/>
      <c r="D16" s="294">
        <f t="shared" si="1"/>
        <v>-8.5030000000000001</v>
      </c>
      <c r="E16" s="122"/>
      <c r="F16" s="294">
        <f t="shared" si="2"/>
        <v>-8.5030000000000001</v>
      </c>
      <c r="G16" s="122"/>
      <c r="H16" s="294">
        <f t="shared" si="3"/>
        <v>-8.5030000000000001</v>
      </c>
      <c r="I16" s="122"/>
      <c r="J16" s="294">
        <f t="shared" si="4"/>
        <v>-8.5030000000000001</v>
      </c>
      <c r="K16" s="122"/>
      <c r="L16" s="294">
        <f t="shared" si="5"/>
        <v>-8.5030000000000001</v>
      </c>
      <c r="M16" s="122"/>
      <c r="N16" s="294">
        <f t="shared" si="6"/>
        <v>-8.5030000000000001</v>
      </c>
      <c r="O16" s="122"/>
      <c r="P16" s="294">
        <f t="shared" si="7"/>
        <v>-8.5030000000000001</v>
      </c>
      <c r="Q16" s="122"/>
      <c r="R16" s="294">
        <f t="shared" si="8"/>
        <v>-8.5030000000000001</v>
      </c>
      <c r="S16" s="122"/>
      <c r="T16" s="294">
        <f t="shared" si="9"/>
        <v>-8.5030000000000001</v>
      </c>
      <c r="U16" s="122"/>
      <c r="V16" s="294">
        <f t="shared" si="10"/>
        <v>-8.5030000000000001</v>
      </c>
      <c r="W16" s="122"/>
      <c r="X16" s="294">
        <f t="shared" si="11"/>
        <v>-8.5030000000000001</v>
      </c>
      <c r="Y16" s="122"/>
      <c r="Z16" s="188">
        <v>-102.036</v>
      </c>
    </row>
    <row r="17" spans="1:26" s="150" customFormat="1" ht="14.25">
      <c r="A17" s="148" t="s">
        <v>435</v>
      </c>
      <c r="B17" s="294">
        <f t="shared" si="0"/>
        <v>-0.78333333333333333</v>
      </c>
      <c r="C17" s="121"/>
      <c r="D17" s="294">
        <f t="shared" si="1"/>
        <v>-0.78333333333333333</v>
      </c>
      <c r="E17" s="122"/>
      <c r="F17" s="294">
        <f t="shared" si="2"/>
        <v>-0.78333333333333333</v>
      </c>
      <c r="G17" s="122"/>
      <c r="H17" s="294">
        <f t="shared" si="3"/>
        <v>-0.78333333333333333</v>
      </c>
      <c r="I17" s="122"/>
      <c r="J17" s="294">
        <f t="shared" si="4"/>
        <v>-0.78333333333333333</v>
      </c>
      <c r="K17" s="122"/>
      <c r="L17" s="294">
        <f t="shared" si="5"/>
        <v>-0.78333333333333333</v>
      </c>
      <c r="M17" s="122"/>
      <c r="N17" s="294">
        <f t="shared" si="6"/>
        <v>-0.78333333333333333</v>
      </c>
      <c r="O17" s="122"/>
      <c r="P17" s="294">
        <f t="shared" si="7"/>
        <v>-0.78333333333333333</v>
      </c>
      <c r="Q17" s="122"/>
      <c r="R17" s="294">
        <f t="shared" si="8"/>
        <v>-0.78333333333333333</v>
      </c>
      <c r="S17" s="122"/>
      <c r="T17" s="294">
        <f t="shared" si="9"/>
        <v>-0.78333333333333333</v>
      </c>
      <c r="U17" s="122"/>
      <c r="V17" s="294">
        <f t="shared" si="10"/>
        <v>-0.78333333333333333</v>
      </c>
      <c r="W17" s="122"/>
      <c r="X17" s="294">
        <f t="shared" si="11"/>
        <v>-0.78333333333333333</v>
      </c>
      <c r="Y17" s="122"/>
      <c r="Z17" s="188">
        <v>-9.4</v>
      </c>
    </row>
    <row r="18" spans="1:26" s="150" customFormat="1" ht="14.25">
      <c r="A18" s="148" t="s">
        <v>436</v>
      </c>
      <c r="B18" s="294">
        <f t="shared" si="0"/>
        <v>-0.22999999999999998</v>
      </c>
      <c r="C18" s="121"/>
      <c r="D18" s="294">
        <f t="shared" si="1"/>
        <v>-0.22999999999999998</v>
      </c>
      <c r="E18" s="122"/>
      <c r="F18" s="294">
        <f t="shared" si="2"/>
        <v>-0.22999999999999998</v>
      </c>
      <c r="G18" s="122"/>
      <c r="H18" s="294">
        <f t="shared" si="3"/>
        <v>-0.22999999999999998</v>
      </c>
      <c r="I18" s="122"/>
      <c r="J18" s="294">
        <f t="shared" si="4"/>
        <v>-0.22999999999999998</v>
      </c>
      <c r="K18" s="122"/>
      <c r="L18" s="294">
        <f t="shared" si="5"/>
        <v>-0.22999999999999998</v>
      </c>
      <c r="M18" s="122"/>
      <c r="N18" s="294">
        <f t="shared" si="6"/>
        <v>-0.22999999999999998</v>
      </c>
      <c r="O18" s="122"/>
      <c r="P18" s="294">
        <f t="shared" si="7"/>
        <v>-0.22999999999999998</v>
      </c>
      <c r="Q18" s="122"/>
      <c r="R18" s="294">
        <f t="shared" si="8"/>
        <v>-0.22999999999999998</v>
      </c>
      <c r="S18" s="122"/>
      <c r="T18" s="294">
        <f t="shared" si="9"/>
        <v>-0.22999999999999998</v>
      </c>
      <c r="U18" s="122"/>
      <c r="V18" s="294">
        <f t="shared" si="10"/>
        <v>-0.22999999999999998</v>
      </c>
      <c r="W18" s="122"/>
      <c r="X18" s="294">
        <f t="shared" si="11"/>
        <v>-0.22999999999999998</v>
      </c>
      <c r="Y18" s="122"/>
      <c r="Z18" s="188">
        <v>-2.76</v>
      </c>
    </row>
    <row r="19" spans="1:26" s="150" customFormat="1" ht="14.25">
      <c r="A19" s="148" t="s">
        <v>437</v>
      </c>
      <c r="B19" s="294">
        <f t="shared" si="0"/>
        <v>-0.45</v>
      </c>
      <c r="C19" s="121"/>
      <c r="D19" s="294">
        <f t="shared" si="1"/>
        <v>-0.45</v>
      </c>
      <c r="E19" s="122"/>
      <c r="F19" s="294">
        <f t="shared" si="2"/>
        <v>-0.45</v>
      </c>
      <c r="G19" s="122"/>
      <c r="H19" s="294">
        <f t="shared" si="3"/>
        <v>-0.45</v>
      </c>
      <c r="I19" s="122"/>
      <c r="J19" s="294">
        <f t="shared" si="4"/>
        <v>-0.45</v>
      </c>
      <c r="K19" s="122"/>
      <c r="L19" s="294">
        <f t="shared" si="5"/>
        <v>-0.45</v>
      </c>
      <c r="M19" s="122"/>
      <c r="N19" s="294">
        <f t="shared" si="6"/>
        <v>-0.45</v>
      </c>
      <c r="O19" s="122"/>
      <c r="P19" s="294">
        <f t="shared" si="7"/>
        <v>-0.45</v>
      </c>
      <c r="Q19" s="122"/>
      <c r="R19" s="294">
        <f t="shared" si="8"/>
        <v>-0.45</v>
      </c>
      <c r="S19" s="122"/>
      <c r="T19" s="294">
        <f t="shared" si="9"/>
        <v>-0.45</v>
      </c>
      <c r="U19" s="122"/>
      <c r="V19" s="294">
        <f t="shared" si="10"/>
        <v>-0.45</v>
      </c>
      <c r="W19" s="122"/>
      <c r="X19" s="294">
        <f t="shared" si="11"/>
        <v>-0.45</v>
      </c>
      <c r="Y19" s="122"/>
      <c r="Z19" s="188">
        <v>-5.4</v>
      </c>
    </row>
    <row r="20" spans="1:26" s="150" customFormat="1" ht="14.25">
      <c r="A20" s="148" t="s">
        <v>438</v>
      </c>
      <c r="B20" s="294">
        <f t="shared" si="0"/>
        <v>-2.3833333333333333</v>
      </c>
      <c r="C20" s="121"/>
      <c r="D20" s="294">
        <f t="shared" si="1"/>
        <v>-2.3833333333333333</v>
      </c>
      <c r="E20" s="122"/>
      <c r="F20" s="294">
        <f t="shared" si="2"/>
        <v>-2.3833333333333333</v>
      </c>
      <c r="G20" s="122"/>
      <c r="H20" s="294">
        <f t="shared" si="3"/>
        <v>-2.3833333333333333</v>
      </c>
      <c r="I20" s="122"/>
      <c r="J20" s="294">
        <f t="shared" si="4"/>
        <v>-2.3833333333333333</v>
      </c>
      <c r="K20" s="122"/>
      <c r="L20" s="294">
        <f t="shared" si="5"/>
        <v>-2.3833333333333333</v>
      </c>
      <c r="M20" s="122"/>
      <c r="N20" s="294">
        <f t="shared" si="6"/>
        <v>-2.3833333333333333</v>
      </c>
      <c r="O20" s="122"/>
      <c r="P20" s="294">
        <f t="shared" si="7"/>
        <v>-2.3833333333333333</v>
      </c>
      <c r="Q20" s="122"/>
      <c r="R20" s="294">
        <f t="shared" si="8"/>
        <v>-2.3833333333333333</v>
      </c>
      <c r="S20" s="122"/>
      <c r="T20" s="294">
        <f t="shared" si="9"/>
        <v>-2.3833333333333333</v>
      </c>
      <c r="U20" s="122"/>
      <c r="V20" s="294">
        <f t="shared" si="10"/>
        <v>-2.3833333333333333</v>
      </c>
      <c r="W20" s="122"/>
      <c r="X20" s="294">
        <f t="shared" si="11"/>
        <v>-2.3833333333333333</v>
      </c>
      <c r="Y20" s="122"/>
      <c r="Z20" s="188">
        <v>-28.6</v>
      </c>
    </row>
    <row r="21" spans="1:26" s="150" customFormat="1" ht="14.25">
      <c r="A21" s="148" t="s">
        <v>137</v>
      </c>
      <c r="B21" s="188">
        <v>0</v>
      </c>
      <c r="C21" s="121"/>
      <c r="D21" s="188">
        <v>0</v>
      </c>
      <c r="E21" s="122"/>
      <c r="F21" s="188">
        <v>0</v>
      </c>
      <c r="G21" s="122"/>
      <c r="H21" s="188">
        <v>0</v>
      </c>
      <c r="I21" s="122"/>
      <c r="J21" s="188">
        <v>0</v>
      </c>
      <c r="K21" s="122"/>
      <c r="L21" s="188">
        <v>0</v>
      </c>
      <c r="M21" s="122"/>
      <c r="N21" s="188">
        <v>0</v>
      </c>
      <c r="O21" s="122"/>
      <c r="P21" s="188">
        <v>0</v>
      </c>
      <c r="Q21" s="122"/>
      <c r="R21" s="188">
        <v>0</v>
      </c>
      <c r="S21" s="122"/>
      <c r="T21" s="188">
        <v>0</v>
      </c>
      <c r="U21" s="122"/>
      <c r="V21" s="188">
        <v>0</v>
      </c>
      <c r="W21" s="122"/>
      <c r="X21" s="188">
        <v>0</v>
      </c>
      <c r="Y21" s="122"/>
      <c r="Z21" s="188">
        <v>0</v>
      </c>
    </row>
    <row r="22" spans="1:26" s="150" customFormat="1" ht="5.0999999999999996" customHeight="1">
      <c r="A22" s="148"/>
      <c r="B22" s="188"/>
      <c r="C22" s="121"/>
      <c r="D22" s="188"/>
      <c r="E22" s="122"/>
      <c r="F22" s="188"/>
      <c r="G22" s="122"/>
      <c r="H22" s="188"/>
      <c r="I22" s="122"/>
      <c r="J22" s="188"/>
      <c r="K22" s="122"/>
      <c r="L22" s="188"/>
      <c r="M22" s="122"/>
      <c r="N22" s="188"/>
      <c r="O22" s="122"/>
      <c r="P22" s="188"/>
      <c r="Q22" s="122"/>
      <c r="R22" s="188"/>
      <c r="S22" s="122"/>
      <c r="T22" s="188"/>
      <c r="U22" s="122"/>
      <c r="V22" s="188"/>
      <c r="W22" s="122"/>
      <c r="X22" s="188"/>
      <c r="Y22" s="122"/>
      <c r="Z22" s="188"/>
    </row>
    <row r="23" spans="1:26" s="178" customFormat="1" ht="14.25">
      <c r="A23" s="151" t="s">
        <v>31</v>
      </c>
      <c r="B23" s="126">
        <f>+B25-SUM(B12:B22)</f>
        <v>-2.2139166666666714</v>
      </c>
      <c r="C23" s="126"/>
      <c r="D23" s="126">
        <f>+D25-SUM(D12:D22)</f>
        <v>-2.2139166666666714</v>
      </c>
      <c r="E23" s="126"/>
      <c r="F23" s="126">
        <f>+F25-SUM(F12:F22)</f>
        <v>-2.2139166666666714</v>
      </c>
      <c r="G23" s="126"/>
      <c r="H23" s="126">
        <f>+H25-SUM(H12:H22)</f>
        <v>-2.2139166666666714</v>
      </c>
      <c r="I23" s="126"/>
      <c r="J23" s="126">
        <f>+J25-SUM(J12:J22)</f>
        <v>-2.2139166666666714</v>
      </c>
      <c r="K23" s="126"/>
      <c r="L23" s="126">
        <f>+L25-SUM(L12:L22)</f>
        <v>-2.2139166666666714</v>
      </c>
      <c r="M23" s="126"/>
      <c r="N23" s="126">
        <f>+N25-SUM(N12:N22)</f>
        <v>-2.2139166666666714</v>
      </c>
      <c r="O23" s="126"/>
      <c r="P23" s="126">
        <f>+P25-SUM(P12:P22)</f>
        <v>-2.2139166666666714</v>
      </c>
      <c r="Q23" s="126"/>
      <c r="R23" s="126">
        <f>+R25-SUM(R12:R22)</f>
        <v>-2.2139166666666714</v>
      </c>
      <c r="S23" s="126"/>
      <c r="T23" s="126">
        <f>+T25-SUM(T12:T22)</f>
        <v>-2.2139166666666714</v>
      </c>
      <c r="U23" s="126"/>
      <c r="V23" s="126">
        <f>+V25-SUM(V12:V22)</f>
        <v>-2.2139166666666714</v>
      </c>
      <c r="W23" s="126"/>
      <c r="X23" s="126">
        <f>+X25-SUM(X12:X22)</f>
        <v>-2.2139166666666714</v>
      </c>
      <c r="Y23" s="126"/>
      <c r="Z23" s="126">
        <f>+Z25-SUM(Z12:Z22)</f>
        <v>-26.567000000000007</v>
      </c>
    </row>
    <row r="24" spans="1:26" s="190" customFormat="1" ht="5.0999999999999996" customHeight="1">
      <c r="A24" s="18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spans="1:26" s="150" customFormat="1" ht="15.75" thickBot="1">
      <c r="A25" s="191" t="s">
        <v>372</v>
      </c>
      <c r="B25" s="132">
        <f>+Format!D122</f>
        <v>-17.709666666666671</v>
      </c>
      <c r="C25" s="131"/>
      <c r="D25" s="132">
        <f>+Format!F122</f>
        <v>-17.709666666666671</v>
      </c>
      <c r="E25" s="133"/>
      <c r="F25" s="132">
        <f>+Format!H122</f>
        <v>-17.709666666666671</v>
      </c>
      <c r="G25" s="133"/>
      <c r="H25" s="132">
        <f>+Format!J122</f>
        <v>-17.709666666666671</v>
      </c>
      <c r="I25" s="133"/>
      <c r="J25" s="132">
        <f>+Format!L122</f>
        <v>-17.709666666666671</v>
      </c>
      <c r="K25" s="133"/>
      <c r="L25" s="132">
        <f>+Format!N122</f>
        <v>-17.709666666666671</v>
      </c>
      <c r="M25" s="133"/>
      <c r="N25" s="132">
        <f>+Format!P122</f>
        <v>-17.709666666666671</v>
      </c>
      <c r="O25" s="133"/>
      <c r="P25" s="132">
        <f>+Format!R122</f>
        <v>-17.709666666666671</v>
      </c>
      <c r="Q25" s="133"/>
      <c r="R25" s="132">
        <f>+Format!T122</f>
        <v>-17.709666666666671</v>
      </c>
      <c r="S25" s="133"/>
      <c r="T25" s="132">
        <f>+Format!V122</f>
        <v>-17.709666666666671</v>
      </c>
      <c r="U25" s="133"/>
      <c r="V25" s="132">
        <f>+Format!X122</f>
        <v>-17.709666666666671</v>
      </c>
      <c r="W25" s="133"/>
      <c r="X25" s="132">
        <f>+Format!Z122</f>
        <v>-17.709666666666671</v>
      </c>
      <c r="Y25" s="133"/>
      <c r="Z25" s="132">
        <f>+Format!AB122</f>
        <v>-212.51599999999999</v>
      </c>
    </row>
    <row r="26" spans="1:26" ht="15.75" thickTop="1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 ht="15.75">
      <c r="A27" s="187" t="s">
        <v>83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14.25">
      <c r="A33" s="148" t="s">
        <v>137</v>
      </c>
      <c r="B33" s="188">
        <v>0</v>
      </c>
      <c r="C33" s="121"/>
      <c r="D33" s="188">
        <v>0</v>
      </c>
      <c r="E33" s="122"/>
      <c r="F33" s="188">
        <v>0</v>
      </c>
      <c r="G33" s="122"/>
      <c r="H33" s="188">
        <v>0</v>
      </c>
      <c r="I33" s="122"/>
      <c r="J33" s="188">
        <v>0</v>
      </c>
      <c r="K33" s="122"/>
      <c r="L33" s="188">
        <v>0</v>
      </c>
      <c r="M33" s="122"/>
      <c r="N33" s="188">
        <v>0</v>
      </c>
      <c r="O33" s="122"/>
      <c r="P33" s="188">
        <v>0</v>
      </c>
      <c r="Q33" s="122"/>
      <c r="R33" s="188">
        <v>0</v>
      </c>
      <c r="S33" s="122"/>
      <c r="T33" s="188">
        <v>0</v>
      </c>
      <c r="U33" s="122"/>
      <c r="V33" s="188">
        <v>0</v>
      </c>
      <c r="W33" s="122"/>
      <c r="X33" s="188">
        <v>0</v>
      </c>
      <c r="Y33" s="122"/>
      <c r="Z33" s="188">
        <v>0</v>
      </c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2"/>
      <c r="F34" s="188">
        <v>0</v>
      </c>
      <c r="G34" s="122"/>
      <c r="H34" s="188">
        <v>0</v>
      </c>
      <c r="I34" s="122"/>
      <c r="J34" s="188">
        <v>0</v>
      </c>
      <c r="K34" s="122"/>
      <c r="L34" s="188">
        <v>0</v>
      </c>
      <c r="M34" s="122"/>
      <c r="N34" s="188">
        <v>0</v>
      </c>
      <c r="O34" s="122"/>
      <c r="P34" s="188">
        <v>0</v>
      </c>
      <c r="Q34" s="122"/>
      <c r="R34" s="188">
        <v>0</v>
      </c>
      <c r="S34" s="122"/>
      <c r="T34" s="188">
        <v>0</v>
      </c>
      <c r="U34" s="122"/>
      <c r="V34" s="188">
        <v>0</v>
      </c>
      <c r="W34" s="122"/>
      <c r="X34" s="188">
        <v>0</v>
      </c>
      <c r="Y34" s="122"/>
      <c r="Z34" s="188">
        <v>0</v>
      </c>
    </row>
    <row r="35" spans="1:26" s="150" customFormat="1" ht="5.0999999999999996" customHeight="1">
      <c r="A35" s="148"/>
      <c r="B35" s="188"/>
      <c r="C35" s="121"/>
      <c r="D35" s="188"/>
      <c r="E35" s="122"/>
      <c r="F35" s="188"/>
      <c r="G35" s="122"/>
      <c r="H35" s="188"/>
      <c r="I35" s="122"/>
      <c r="J35" s="188"/>
      <c r="K35" s="122"/>
      <c r="L35" s="188"/>
      <c r="M35" s="122"/>
      <c r="N35" s="188"/>
      <c r="O35" s="122"/>
      <c r="P35" s="188"/>
      <c r="Q35" s="122"/>
      <c r="R35" s="188"/>
      <c r="S35" s="122"/>
      <c r="T35" s="188"/>
      <c r="U35" s="122"/>
      <c r="V35" s="188"/>
      <c r="W35" s="122"/>
      <c r="X35" s="188"/>
      <c r="Y35" s="122"/>
      <c r="Z35" s="188"/>
    </row>
    <row r="36" spans="1:26" s="178" customFormat="1" ht="14.25">
      <c r="A36" s="151" t="s">
        <v>31</v>
      </c>
      <c r="B36" s="126">
        <f>+B38-SUM(B26:B35)</f>
        <v>0</v>
      </c>
      <c r="C36" s="126"/>
      <c r="D36" s="126">
        <f>+D38-SUM(D26:D35)</f>
        <v>0</v>
      </c>
      <c r="E36" s="126"/>
      <c r="F36" s="126">
        <f>+F38-SUM(F26:F35)</f>
        <v>0</v>
      </c>
      <c r="G36" s="126"/>
      <c r="H36" s="126">
        <f>+H38-SUM(H26:H35)</f>
        <v>0</v>
      </c>
      <c r="I36" s="126"/>
      <c r="J36" s="126">
        <f>+J38-SUM(J26:J35)</f>
        <v>0</v>
      </c>
      <c r="K36" s="126"/>
      <c r="L36" s="126">
        <f>+L38-SUM(L26:L35)</f>
        <v>0</v>
      </c>
      <c r="M36" s="126"/>
      <c r="N36" s="126">
        <f>+N38-SUM(N26:N35)</f>
        <v>0</v>
      </c>
      <c r="O36" s="126"/>
      <c r="P36" s="126">
        <f>+P38-SUM(P26:P35)</f>
        <v>0</v>
      </c>
      <c r="Q36" s="126"/>
      <c r="R36" s="126">
        <f>+R38-SUM(R26:R35)</f>
        <v>0</v>
      </c>
      <c r="S36" s="126"/>
      <c r="T36" s="126">
        <f>+T38-SUM(T26:T35)</f>
        <v>0</v>
      </c>
      <c r="U36" s="126"/>
      <c r="V36" s="126">
        <f>+V38-SUM(V26:V35)</f>
        <v>0</v>
      </c>
      <c r="W36" s="126"/>
      <c r="X36" s="126">
        <f>+X38-SUM(X26:X35)</f>
        <v>0</v>
      </c>
      <c r="Y36" s="126"/>
      <c r="Z36" s="126">
        <f>+Z38-SUM(Z26:Z35)</f>
        <v>0</v>
      </c>
    </row>
    <row r="37" spans="1:26" s="190" customFormat="1" ht="5.0999999999999996" customHeight="1">
      <c r="A37" s="18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spans="1:26" s="150" customFormat="1" ht="15.75" thickBot="1">
      <c r="A38" s="191" t="s">
        <v>373</v>
      </c>
      <c r="B38" s="132">
        <f>+Format!D123</f>
        <v>0</v>
      </c>
      <c r="C38" s="131"/>
      <c r="D38" s="132">
        <f>+Format!F123</f>
        <v>0</v>
      </c>
      <c r="E38" s="133"/>
      <c r="F38" s="132">
        <f>+Format!H123</f>
        <v>0</v>
      </c>
      <c r="G38" s="133"/>
      <c r="H38" s="132">
        <f>+Format!J123</f>
        <v>0</v>
      </c>
      <c r="I38" s="133"/>
      <c r="J38" s="132">
        <f>+Format!L123</f>
        <v>0</v>
      </c>
      <c r="K38" s="133"/>
      <c r="L38" s="132">
        <f>+Format!N123</f>
        <v>0</v>
      </c>
      <c r="M38" s="133"/>
      <c r="N38" s="132">
        <f>+Format!P123</f>
        <v>0</v>
      </c>
      <c r="O38" s="133"/>
      <c r="P38" s="132">
        <f>+Format!R123</f>
        <v>0</v>
      </c>
      <c r="Q38" s="133"/>
      <c r="R38" s="132">
        <f>+Format!T123</f>
        <v>0</v>
      </c>
      <c r="S38" s="133"/>
      <c r="T38" s="132">
        <f>+Format!V123</f>
        <v>0</v>
      </c>
      <c r="U38" s="133"/>
      <c r="V38" s="132">
        <f>+Format!X123</f>
        <v>0</v>
      </c>
      <c r="W38" s="133"/>
      <c r="X38" s="132">
        <f>+Format!Z123</f>
        <v>0</v>
      </c>
      <c r="Y38" s="133"/>
      <c r="Z38" s="132">
        <f>+Format!AB123</f>
        <v>0</v>
      </c>
    </row>
    <row r="39" spans="1:26" ht="15.75" thickTop="1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0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spans="1:26">
      <c r="A43" s="140" t="str">
        <f ca="1">CELL("filename",A1)</f>
        <v>I:\BUDGET\2002 Budget\Financials\True-up with cash fixes\[2002 Pl1.xls]CapEx</v>
      </c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spans="1:26">
      <c r="A44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0" workbookViewId="0">
      <selection activeCell="G35" sqref="G35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 ca="1">+B44-SUM(B33:B41)</f>
        <v>-1.4526391744294287</v>
      </c>
      <c r="C42" s="126"/>
      <c r="D42" s="126">
        <f ca="1">+D44-SUM(D33:D41)</f>
        <v>-1.4912884076655581</v>
      </c>
      <c r="E42" s="126"/>
      <c r="F42" s="126">
        <f ca="1">+F44-SUM(F33:F41)</f>
        <v>-1.4835373687801967</v>
      </c>
      <c r="G42" s="126"/>
      <c r="H42" s="126">
        <f ca="1">+H44-SUM(H33:H41)</f>
        <v>-1.5047212680203115</v>
      </c>
      <c r="I42" s="126"/>
      <c r="J42" s="126">
        <f ca="1">+J44-SUM(J33:J41)</f>
        <v>-1.5253725140838132</v>
      </c>
      <c r="K42" s="126"/>
      <c r="L42" s="126">
        <f ca="1">+L44-SUM(L33:L41)</f>
        <v>-1.5484158262173828</v>
      </c>
      <c r="M42" s="126"/>
      <c r="N42" s="126">
        <f ca="1">+N44-SUM(N33:N41)</f>
        <v>-1.6112434681876802</v>
      </c>
      <c r="O42" s="126"/>
      <c r="P42" s="126">
        <f ca="1">+P44-SUM(P33:P41)</f>
        <v>-1.6293347717363567</v>
      </c>
      <c r="Q42" s="126"/>
      <c r="R42" s="126">
        <f ca="1">+R44-SUM(R33:R41)</f>
        <v>-1.6465013258892158</v>
      </c>
      <c r="S42" s="126"/>
      <c r="T42" s="126">
        <f ca="1">+T44-SUM(T33:T41)</f>
        <v>-1.5454962645569095</v>
      </c>
      <c r="U42" s="126"/>
      <c r="V42" s="126">
        <f ca="1">+V44-SUM(V33:V41)</f>
        <v>-1.4620581022664418</v>
      </c>
      <c r="W42" s="126"/>
      <c r="X42" s="126">
        <f ca="1">+X44-SUM(X33:X41)</f>
        <v>-1.4516080829625366</v>
      </c>
      <c r="Y42" s="126"/>
      <c r="Z42" s="126">
        <f ca="1">+Z44-SUM(Z33:Z41)</f>
        <v>-18.352216574795833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 ca="1">+Format!D127</f>
        <v>-1.4526391744294287</v>
      </c>
      <c r="C44" s="149"/>
      <c r="D44" s="197">
        <f ca="1">+Format!F127</f>
        <v>-1.4912884076655581</v>
      </c>
      <c r="E44" s="149"/>
      <c r="F44" s="197">
        <f ca="1">+Format!H127</f>
        <v>-1.4835373687801967</v>
      </c>
      <c r="G44" s="149"/>
      <c r="H44" s="197">
        <f ca="1">+Format!J127</f>
        <v>-1.5047212680203115</v>
      </c>
      <c r="I44" s="149"/>
      <c r="J44" s="197">
        <f ca="1">+Format!L127</f>
        <v>-1.5253725140838132</v>
      </c>
      <c r="K44" s="149"/>
      <c r="L44" s="197">
        <f ca="1">+Format!N127</f>
        <v>-1.5484158262173828</v>
      </c>
      <c r="M44" s="149"/>
      <c r="N44" s="197">
        <f ca="1">+Format!P127</f>
        <v>-1.6112434681876802</v>
      </c>
      <c r="O44" s="149"/>
      <c r="P44" s="197">
        <f ca="1">+Format!R127</f>
        <v>-1.6293347717363567</v>
      </c>
      <c r="Q44" s="149"/>
      <c r="R44" s="197">
        <f ca="1">+Format!T127</f>
        <v>-1.6465013258892158</v>
      </c>
      <c r="S44" s="149"/>
      <c r="T44" s="197">
        <f ca="1">+Format!V127</f>
        <v>-1.5454962645569095</v>
      </c>
      <c r="U44" s="149"/>
      <c r="V44" s="197">
        <f ca="1">+Format!X127</f>
        <v>-1.4620581022664418</v>
      </c>
      <c r="W44" s="149"/>
      <c r="X44" s="197">
        <f ca="1">+Format!Z127</f>
        <v>-1.4516080829625366</v>
      </c>
      <c r="Y44" s="149"/>
      <c r="Z44" s="197">
        <f ca="1">+Format!AB127</f>
        <v>-18.352216574795833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 ca="1">+B20+B31+B44</f>
        <v>-1.4526391744294287</v>
      </c>
      <c r="C46" s="131"/>
      <c r="D46" s="134">
        <f ca="1">+D20+D31+D44</f>
        <v>-1.4912884076655581</v>
      </c>
      <c r="E46" s="133"/>
      <c r="F46" s="134">
        <f ca="1">+F20+F31+F44</f>
        <v>-1.4835373687801967</v>
      </c>
      <c r="G46" s="133"/>
      <c r="H46" s="134">
        <f ca="1">+H20+H31+H44</f>
        <v>-1.5047212680203115</v>
      </c>
      <c r="I46" s="133"/>
      <c r="J46" s="134">
        <f ca="1">+J20+J31+J44</f>
        <v>-1.5253725140838132</v>
      </c>
      <c r="K46" s="133"/>
      <c r="L46" s="134">
        <f ca="1">+L20+L31+L44</f>
        <v>-1.5484158262173828</v>
      </c>
      <c r="M46" s="133"/>
      <c r="N46" s="134">
        <f ca="1">+N20+N31+N44</f>
        <v>-1.6112434681876802</v>
      </c>
      <c r="O46" s="133"/>
      <c r="P46" s="134">
        <f ca="1">+P20+P31+P44</f>
        <v>-1.6293347717363567</v>
      </c>
      <c r="Q46" s="133"/>
      <c r="R46" s="134">
        <f ca="1">+R20+R31+R44</f>
        <v>-1.6465013258892158</v>
      </c>
      <c r="S46" s="133"/>
      <c r="T46" s="134">
        <f ca="1">+T20+T31+T44</f>
        <v>-1.5454962645569095</v>
      </c>
      <c r="U46" s="133"/>
      <c r="V46" s="134">
        <f ca="1">+V20+V31+V44</f>
        <v>-1.4620581022664418</v>
      </c>
      <c r="W46" s="133"/>
      <c r="X46" s="134">
        <f ca="1">+X20+X31+X44</f>
        <v>-1.4516080829625366</v>
      </c>
      <c r="Y46" s="133"/>
      <c r="Z46" s="134">
        <f ca="1">+Z20+Z31+Z44</f>
        <v>-18.352216574795833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>
      <selection activeCell="A13" sqref="A13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I:\BUDGET\2002 Budget\Financials\True-up with cash fixes\[2002 Pl1.xls]AssetSale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zoomScale="70" workbookViewId="0">
      <pane xSplit="3" ySplit="6" topLeftCell="V10" activePane="bottomRight" state="frozen"/>
      <selection activeCell="C24" sqref="C24"/>
      <selection pane="topRight" activeCell="C24" sqref="C24"/>
      <selection pane="bottomLeft" activeCell="C24" sqref="C24"/>
      <selection pane="bottomRight" activeCell="AB29" sqref="AB29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I:\BUDGET\2002 Budget\Financials\True-up with cash fixes\[2002 Pl1.xls]O&amp;M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f>[3]FLASH!$M$20/12/1000000</f>
        <v>0.68702750000000001</v>
      </c>
      <c r="E29" s="243"/>
      <c r="F29" s="21">
        <f>[3]FLASH!$M$20/12/1000000</f>
        <v>0.68702750000000001</v>
      </c>
      <c r="G29" s="243"/>
      <c r="H29" s="21">
        <f>[3]FLASH!$M$20/12/1000000</f>
        <v>0.68702750000000001</v>
      </c>
      <c r="I29" s="243"/>
      <c r="J29" s="21">
        <f>[3]FLASH!$M$20/12/1000000</f>
        <v>0.68702750000000001</v>
      </c>
      <c r="K29" s="243"/>
      <c r="L29" s="21">
        <f>[3]FLASH!$M$20/12/1000000</f>
        <v>0.68702750000000001</v>
      </c>
      <c r="M29" s="243"/>
      <c r="N29" s="21">
        <f>[3]FLASH!$M$20/12/1000000</f>
        <v>0.68702750000000001</v>
      </c>
      <c r="O29" s="243"/>
      <c r="P29" s="21">
        <f>[3]FLASH!$M$20/12/1000000</f>
        <v>0.68702750000000001</v>
      </c>
      <c r="Q29" s="243"/>
      <c r="R29" s="21">
        <f>[3]FLASH!$M$20/12/1000000</f>
        <v>0.68702750000000001</v>
      </c>
      <c r="S29" s="243"/>
      <c r="T29" s="21">
        <f>[3]FLASH!$M$20/12/1000000</f>
        <v>0.68702750000000001</v>
      </c>
      <c r="U29" s="243"/>
      <c r="V29" s="21">
        <f>[3]FLASH!$M$20/12/1000000</f>
        <v>0.68702750000000001</v>
      </c>
      <c r="W29" s="243"/>
      <c r="X29" s="21">
        <f>[3]FLASH!$M$20/12/1000000</f>
        <v>0.68702750000000001</v>
      </c>
      <c r="Y29" s="243"/>
      <c r="Z29" s="21">
        <f>[3]FLASH!$M$20/12/1000000</f>
        <v>0.68702750000000001</v>
      </c>
      <c r="AA29" s="243"/>
      <c r="AB29" s="22">
        <f t="shared" si="6"/>
        <v>8.2443299999999997</v>
      </c>
      <c r="AC29" s="239"/>
      <c r="AD29" s="40">
        <f t="shared" si="7"/>
        <v>2.0610824999999999</v>
      </c>
      <c r="AE29" s="18"/>
      <c r="AF29" s="40">
        <f t="shared" si="8"/>
        <v>2.0610824999999999</v>
      </c>
      <c r="AG29" s="18"/>
      <c r="AH29" s="40">
        <f t="shared" si="9"/>
        <v>2.0610824999999999</v>
      </c>
      <c r="AI29" s="18"/>
      <c r="AJ29" s="40">
        <f t="shared" si="10"/>
        <v>2.0610824999999999</v>
      </c>
      <c r="AK29" s="239"/>
      <c r="AL29" s="40">
        <f t="shared" si="11"/>
        <v>8.2443299999999997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0.68702750000000001</v>
      </c>
      <c r="E30" s="19"/>
      <c r="F30" s="22">
        <f>SUM(F24:F29)</f>
        <v>0.68702750000000001</v>
      </c>
      <c r="G30" s="19"/>
      <c r="H30" s="22">
        <f>SUM(H24:H29)</f>
        <v>0.68702750000000001</v>
      </c>
      <c r="I30" s="19"/>
      <c r="J30" s="22">
        <f>SUM(J24:J29)</f>
        <v>0.68702750000000001</v>
      </c>
      <c r="K30" s="19"/>
      <c r="L30" s="22">
        <f>SUM(L24:L29)</f>
        <v>0.68702750000000001</v>
      </c>
      <c r="M30" s="19"/>
      <c r="N30" s="22">
        <f>SUM(N24:N29)</f>
        <v>0.68702750000000001</v>
      </c>
      <c r="O30" s="19"/>
      <c r="P30" s="22">
        <f>SUM(P24:P29)</f>
        <v>0.68702750000000001</v>
      </c>
      <c r="Q30" s="19"/>
      <c r="R30" s="22">
        <f>SUM(R24:R29)</f>
        <v>0.68702750000000001</v>
      </c>
      <c r="S30" s="19"/>
      <c r="T30" s="22">
        <f>SUM(T24:T29)</f>
        <v>0.68702750000000001</v>
      </c>
      <c r="U30" s="19"/>
      <c r="V30" s="22">
        <f>SUM(V24:V29)</f>
        <v>0.68702750000000001</v>
      </c>
      <c r="W30" s="19"/>
      <c r="X30" s="22">
        <f>SUM(X24:X29)</f>
        <v>0.68702750000000001</v>
      </c>
      <c r="Y30" s="19"/>
      <c r="Z30" s="22">
        <f>SUM(Z24:Z29)</f>
        <v>0.68702750000000001</v>
      </c>
      <c r="AA30" s="19"/>
      <c r="AB30" s="22">
        <f>SUM(AB24:AB29)</f>
        <v>8.2443299999999997</v>
      </c>
      <c r="AC30" s="239"/>
      <c r="AD30" s="22">
        <f>SUM(AD24:AD29)</f>
        <v>2.0610824999999999</v>
      </c>
      <c r="AE30" s="239"/>
      <c r="AF30" s="22">
        <f>SUM(AF24:AF29)</f>
        <v>2.0610824999999999</v>
      </c>
      <c r="AG30" s="239"/>
      <c r="AH30" s="22">
        <f>SUM(AH24:AH29)</f>
        <v>2.0610824999999999</v>
      </c>
      <c r="AI30" s="239"/>
      <c r="AJ30" s="22">
        <f>SUM(AJ24:AJ29)</f>
        <v>2.0610824999999999</v>
      </c>
      <c r="AK30" s="239"/>
      <c r="AL30" s="22">
        <f>SUM(AL24:AL29)</f>
        <v>8.2443299999999997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f>-[2]Input!E2</f>
        <v>-0.97514400000000001</v>
      </c>
      <c r="E40" s="243"/>
      <c r="F40" s="20">
        <f>-[2]Input!G2</f>
        <v>-0.92229625000000004</v>
      </c>
      <c r="G40" s="243"/>
      <c r="H40" s="20">
        <f>-[2]Input!I2</f>
        <v>-0.85659225000000006</v>
      </c>
      <c r="I40" s="243"/>
      <c r="J40" s="20">
        <f>-[2]Input!K2</f>
        <v>-0.81503725000000005</v>
      </c>
      <c r="K40" s="243"/>
      <c r="L40" s="20">
        <f>-[2]Input!M2</f>
        <v>-0.75571425000000003</v>
      </c>
      <c r="M40" s="243"/>
      <c r="N40" s="20">
        <f>-[2]Input!O2</f>
        <v>-0.68126224999999996</v>
      </c>
      <c r="O40" s="243"/>
      <c r="P40" s="20">
        <f>-[2]Input!Q2</f>
        <v>-2.4521250000000001E-2</v>
      </c>
      <c r="Q40" s="243"/>
      <c r="R40" s="20">
        <f>-[2]Input!S2</f>
        <v>-2.4521250000000001E-2</v>
      </c>
      <c r="S40" s="243"/>
      <c r="T40" s="20">
        <f>-[2]Input!U2</f>
        <v>-2.4521250000000001E-2</v>
      </c>
      <c r="U40" s="243"/>
      <c r="V40" s="20">
        <f>-[2]Input!W2</f>
        <v>-2.4521250000000001E-2</v>
      </c>
      <c r="W40" s="243"/>
      <c r="X40" s="20">
        <f>-[2]Input!Y2</f>
        <v>-2.4521250000000001E-2</v>
      </c>
      <c r="Y40" s="243"/>
      <c r="Z40" s="20">
        <f>-[2]Input!AA2</f>
        <v>-2.4521250000000001E-2</v>
      </c>
      <c r="AA40" s="243"/>
      <c r="AB40" s="18">
        <f>SUM(D40:Z40)</f>
        <v>-5.1531737500000014</v>
      </c>
      <c r="AC40" s="239"/>
      <c r="AD40" s="238">
        <f>SUM(D40:H40)</f>
        <v>-2.7540325000000001</v>
      </c>
      <c r="AE40" s="18"/>
      <c r="AF40" s="238">
        <f>SUM(J40:N40)</f>
        <v>-2.2520137500000001</v>
      </c>
      <c r="AG40" s="18"/>
      <c r="AH40" s="238">
        <f>SUM(P40:T40)</f>
        <v>-7.3563750000000011E-2</v>
      </c>
      <c r="AI40" s="18"/>
      <c r="AJ40" s="238">
        <f>SUM(V40:Z40)</f>
        <v>-7.3563750000000011E-2</v>
      </c>
      <c r="AK40" s="239"/>
      <c r="AL40" s="238">
        <f>SUM(AD40:AJ40)</f>
        <v>-5.1531737500000006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f>[1]PGEU!$V$577/1000</f>
        <v>22.236716666666666</v>
      </c>
      <c r="E46" s="243"/>
      <c r="F46" s="20">
        <f>[1]PGEU!$W$577/1000</f>
        <v>22.236716666666666</v>
      </c>
      <c r="G46" s="243"/>
      <c r="H46" s="20">
        <f>[1]PGEU!$X$577/1000</f>
        <v>22.236716666666666</v>
      </c>
      <c r="I46" s="243"/>
      <c r="J46" s="20">
        <f>[1]PGEU!$Y$577/1000</f>
        <v>22.236716666666666</v>
      </c>
      <c r="K46" s="243"/>
      <c r="L46" s="20">
        <f>[1]PGEU!$Z$577/1000</f>
        <v>22.236716666666666</v>
      </c>
      <c r="M46" s="243"/>
      <c r="N46" s="20">
        <f>[1]PGEU!$AA$577/1000</f>
        <v>22.236716666666666</v>
      </c>
      <c r="O46" s="243"/>
      <c r="P46" s="20">
        <f>[1]PGEU!$AB$577/1000</f>
        <v>22.236716666666666</v>
      </c>
      <c r="Q46" s="243"/>
      <c r="R46" s="20">
        <f>[1]PGEU!$AC$577/1000</f>
        <v>22.236716666666666</v>
      </c>
      <c r="S46" s="243"/>
      <c r="T46" s="20">
        <f>[1]PGEU!$AD$577/1000</f>
        <v>22.236716666666666</v>
      </c>
      <c r="U46" s="243"/>
      <c r="V46" s="20">
        <f>[1]PGEU!$AE$577/1000</f>
        <v>22.236716666666666</v>
      </c>
      <c r="W46" s="243"/>
      <c r="X46" s="20">
        <f>[1]PGEU!$AF$577/1000</f>
        <v>22.236716666666666</v>
      </c>
      <c r="Y46" s="243"/>
      <c r="Z46" s="20">
        <f>[1]PGEU!$AG$577/1000</f>
        <v>22.236716666666666</v>
      </c>
      <c r="AA46" s="243"/>
      <c r="AB46" s="18">
        <f t="shared" si="12"/>
        <v>266.84059999999999</v>
      </c>
      <c r="AC46" s="239"/>
      <c r="AD46" s="238">
        <f t="shared" si="13"/>
        <v>66.710149999999999</v>
      </c>
      <c r="AE46" s="18"/>
      <c r="AF46" s="238">
        <f t="shared" si="14"/>
        <v>66.710149999999999</v>
      </c>
      <c r="AG46" s="18"/>
      <c r="AH46" s="238">
        <f t="shared" si="15"/>
        <v>66.710149999999999</v>
      </c>
      <c r="AI46" s="18"/>
      <c r="AJ46" s="238">
        <f t="shared" si="16"/>
        <v>66.710149999999999</v>
      </c>
      <c r="AK46" s="239"/>
      <c r="AL46" s="238">
        <f t="shared" si="17"/>
        <v>266.84059999999999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21.261572666666666</v>
      </c>
      <c r="E47" s="19"/>
      <c r="F47" s="29">
        <f>SUM(F38:F46)</f>
        <v>21.314420416666668</v>
      </c>
      <c r="G47" s="19"/>
      <c r="H47" s="29">
        <f>SUM(H38:H46)</f>
        <v>21.380124416666668</v>
      </c>
      <c r="I47" s="19"/>
      <c r="J47" s="29">
        <f>SUM(J38:J46)</f>
        <v>21.421679416666667</v>
      </c>
      <c r="K47" s="19"/>
      <c r="L47" s="29">
        <f>SUM(L38:L46)</f>
        <v>21.481002416666666</v>
      </c>
      <c r="M47" s="19"/>
      <c r="N47" s="29">
        <f>SUM(N38:N46)</f>
        <v>21.555454416666667</v>
      </c>
      <c r="O47" s="19"/>
      <c r="P47" s="29">
        <f>SUM(P38:P46)</f>
        <v>22.212195416666667</v>
      </c>
      <c r="Q47" s="19"/>
      <c r="R47" s="29">
        <f>SUM(R38:R46)</f>
        <v>22.212195416666667</v>
      </c>
      <c r="S47" s="19"/>
      <c r="T47" s="29">
        <f>SUM(T38:T46)</f>
        <v>22.212195416666667</v>
      </c>
      <c r="U47" s="19"/>
      <c r="V47" s="29">
        <f>SUM(V38:V46)</f>
        <v>22.212195416666667</v>
      </c>
      <c r="W47" s="19"/>
      <c r="X47" s="29">
        <f>SUM(X38:X46)</f>
        <v>22.212195416666667</v>
      </c>
      <c r="Y47" s="19"/>
      <c r="Z47" s="29">
        <f>SUM(Z38:Z46)</f>
        <v>22.212195416666667</v>
      </c>
      <c r="AA47" s="19"/>
      <c r="AB47" s="27">
        <f>SUM(AB38:AB46)</f>
        <v>261.68742624999999</v>
      </c>
      <c r="AC47" s="239"/>
      <c r="AD47" s="27">
        <f>AD38+AD46</f>
        <v>66.710149999999999</v>
      </c>
      <c r="AE47" s="239"/>
      <c r="AF47" s="27">
        <f>AF38+AF46</f>
        <v>66.710149999999999</v>
      </c>
      <c r="AG47" s="239"/>
      <c r="AH47" s="27">
        <f>AH38+AH46</f>
        <v>66.710149999999999</v>
      </c>
      <c r="AI47" s="239"/>
      <c r="AJ47" s="27">
        <f>AJ38+AJ46</f>
        <v>66.710149999999999</v>
      </c>
      <c r="AK47" s="239"/>
      <c r="AL47" s="27">
        <f>AL38+AL46</f>
        <v>266.84059999999999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f>[1]PGEU!$V$597/1000</f>
        <v>0.74450000000000005</v>
      </c>
      <c r="E50" s="243"/>
      <c r="F50" s="20">
        <f>[1]PGEU!$W$597/1000</f>
        <v>0.74450000000000005</v>
      </c>
      <c r="G50" s="243"/>
      <c r="H50" s="20">
        <f>[1]PGEU!$X$597/1000</f>
        <v>0.74450000000000005</v>
      </c>
      <c r="I50" s="243"/>
      <c r="J50" s="20">
        <f>[1]PGEU!$Y$597/1000</f>
        <v>0.74450000000000005</v>
      </c>
      <c r="K50" s="243"/>
      <c r="L50" s="20">
        <f>[1]PGEU!$Z$597/1000</f>
        <v>0.74450000000000005</v>
      </c>
      <c r="M50" s="243"/>
      <c r="N50" s="20">
        <f>[1]PGEU!$AA$597/1000</f>
        <v>0.74450000000000005</v>
      </c>
      <c r="O50" s="243"/>
      <c r="P50" s="20">
        <f>[1]PGEU!$AB$597/1000</f>
        <v>0.74450000000000005</v>
      </c>
      <c r="Q50" s="243"/>
      <c r="R50" s="20">
        <f>[1]PGEU!$AC$597/1000</f>
        <v>0.74450000000000005</v>
      </c>
      <c r="S50" s="243"/>
      <c r="T50" s="20">
        <f>[1]PGEU!$AD$597/1000</f>
        <v>0.74450000000000005</v>
      </c>
      <c r="U50" s="243"/>
      <c r="V50" s="20">
        <f>[1]PGEU!$AE$597/1000</f>
        <v>0.74450000000000005</v>
      </c>
      <c r="W50" s="243"/>
      <c r="X50" s="20">
        <f>[1]PGEU!$AF$597/1000</f>
        <v>0.74450000000000005</v>
      </c>
      <c r="Y50" s="243"/>
      <c r="Z50" s="20">
        <f>[1]PGEU!$AG$597/1000</f>
        <v>0.74450000000000005</v>
      </c>
      <c r="AA50" s="243"/>
      <c r="AB50" s="18">
        <f>SUM(D50:Z50)</f>
        <v>8.9340000000000028</v>
      </c>
      <c r="AC50" s="239"/>
      <c r="AD50" s="238">
        <f>SUM(D50:H50)</f>
        <v>2.2335000000000003</v>
      </c>
      <c r="AE50" s="18"/>
      <c r="AF50" s="238">
        <f>SUM(J50:N50)</f>
        <v>2.2335000000000003</v>
      </c>
      <c r="AG50" s="18"/>
      <c r="AH50" s="238">
        <f>SUM(P50:T50)</f>
        <v>2.2335000000000003</v>
      </c>
      <c r="AI50" s="18"/>
      <c r="AJ50" s="238">
        <f>SUM(V50:Z50)</f>
        <v>2.2335000000000003</v>
      </c>
      <c r="AK50" s="239"/>
      <c r="AL50" s="238">
        <f>SUM(AD50:AJ50)</f>
        <v>8.9340000000000011</v>
      </c>
    </row>
    <row r="51" spans="1:38" s="245" customFormat="1" ht="11.1" customHeight="1">
      <c r="A51" s="18"/>
      <c r="B51" s="18" t="s">
        <v>318</v>
      </c>
      <c r="C51" s="18"/>
      <c r="D51" s="20">
        <f>[1]PGEU!$V$596/1000</f>
        <v>2.6418333333333335</v>
      </c>
      <c r="E51" s="243"/>
      <c r="F51" s="20">
        <f>[1]PGEU!$W$596/1000</f>
        <v>2.6418333333333335</v>
      </c>
      <c r="G51" s="243"/>
      <c r="H51" s="20">
        <f>[1]PGEU!$X$596/1000</f>
        <v>2.6418333333333335</v>
      </c>
      <c r="I51" s="243"/>
      <c r="J51" s="20">
        <f>[1]PGEU!$Y$596/1000</f>
        <v>2.6418333333333335</v>
      </c>
      <c r="K51" s="243"/>
      <c r="L51" s="20">
        <f>[1]PGEU!$Z$596/1000</f>
        <v>2.6418333333333335</v>
      </c>
      <c r="M51" s="243"/>
      <c r="N51" s="20">
        <f>[1]PGEU!$AA$596/1000</f>
        <v>2.6418333333333335</v>
      </c>
      <c r="O51" s="243"/>
      <c r="P51" s="20">
        <f>[1]PGEU!$AB$596/1000</f>
        <v>2.6418333333333335</v>
      </c>
      <c r="Q51" s="243"/>
      <c r="R51" s="20">
        <f>[1]PGEU!$AC$596/1000</f>
        <v>2.6418333333333335</v>
      </c>
      <c r="S51" s="243"/>
      <c r="T51" s="20">
        <f>[1]PGEU!$AD$596/1000</f>
        <v>2.6418333333333335</v>
      </c>
      <c r="U51" s="243"/>
      <c r="V51" s="20">
        <f>[1]PGEU!$AE$596/1000</f>
        <v>2.6418333333333335</v>
      </c>
      <c r="W51" s="243"/>
      <c r="X51" s="20">
        <f>[1]PGEU!$AF$596/1000</f>
        <v>2.6418333333333335</v>
      </c>
      <c r="Y51" s="243"/>
      <c r="Z51" s="20">
        <f>[1]PGEU!$AG$596/1000</f>
        <v>2.6418333333333335</v>
      </c>
      <c r="AA51" s="243"/>
      <c r="AB51" s="18">
        <f>SUM(D51:Z51)</f>
        <v>31.702000000000009</v>
      </c>
      <c r="AC51" s="239"/>
      <c r="AD51" s="238">
        <f>SUM(D51:H51)</f>
        <v>7.9255000000000004</v>
      </c>
      <c r="AE51" s="18"/>
      <c r="AF51" s="238">
        <f>SUM(J51:N51)</f>
        <v>7.9255000000000004</v>
      </c>
      <c r="AG51" s="18"/>
      <c r="AH51" s="238">
        <f>SUM(P51:T51)</f>
        <v>7.9255000000000004</v>
      </c>
      <c r="AI51" s="18"/>
      <c r="AJ51" s="238">
        <f>SUM(V51:Z51)</f>
        <v>7.9255000000000004</v>
      </c>
      <c r="AK51" s="239"/>
      <c r="AL51" s="238">
        <f>SUM(AD51:AJ51)</f>
        <v>31.702000000000002</v>
      </c>
    </row>
    <row r="52" spans="1:38" s="245" customFormat="1" ht="11.1" customHeight="1">
      <c r="A52" s="18"/>
      <c r="B52" s="18" t="s">
        <v>319</v>
      </c>
      <c r="C52" s="18"/>
      <c r="D52" s="21">
        <f>[1]PGEU!$V$613/1000</f>
        <v>2.7045808432946936</v>
      </c>
      <c r="E52" s="243"/>
      <c r="F52" s="21">
        <f>[1]PGEU!$W$613/1000</f>
        <v>2.5533853657778693</v>
      </c>
      <c r="G52" s="243"/>
      <c r="H52" s="21">
        <f>[1]PGEU!$X$613/1000</f>
        <v>2.5711427095383148</v>
      </c>
      <c r="I52" s="243"/>
      <c r="J52" s="21">
        <f>[1]PGEU!$Y$613/1000</f>
        <v>2.5009007172241002</v>
      </c>
      <c r="K52" s="243"/>
      <c r="L52" s="21">
        <f>[1]PGEU!$Z$613/1000</f>
        <v>2.465101584265478</v>
      </c>
      <c r="M52" s="243"/>
      <c r="N52" s="21">
        <f>[1]PGEU!$AA$613/1000</f>
        <v>2.4305413781900684</v>
      </c>
      <c r="O52" s="243"/>
      <c r="P52" s="21">
        <f>[1]PGEU!$AB$613/1000</f>
        <v>2.492199060024634</v>
      </c>
      <c r="Q52" s="243"/>
      <c r="R52" s="21">
        <f>[1]PGEU!$AC$613/1000</f>
        <v>2.4959393226699156</v>
      </c>
      <c r="S52" s="243"/>
      <c r="T52" s="21">
        <f>[1]PGEU!$AD$613/1000</f>
        <v>2.4428121378794407</v>
      </c>
      <c r="U52" s="243"/>
      <c r="V52" s="21">
        <f>[1]PGEU!$AE$613/1000</f>
        <v>2.5427721989295091</v>
      </c>
      <c r="W52" s="243"/>
      <c r="X52" s="21">
        <f>[1]PGEU!$AF$613/1000</f>
        <v>2.5960206298767847</v>
      </c>
      <c r="Y52" s="243"/>
      <c r="Z52" s="21">
        <f>[1]PGEU!$AD$613/1000</f>
        <v>2.4428121378794407</v>
      </c>
      <c r="AA52" s="243"/>
      <c r="AB52" s="22">
        <f>SUM(D52:Z52)</f>
        <v>30.238208085550244</v>
      </c>
      <c r="AC52" s="239"/>
      <c r="AD52" s="40">
        <f>SUM(D52:H52)</f>
        <v>7.8291089186108778</v>
      </c>
      <c r="AE52" s="18"/>
      <c r="AF52" s="40">
        <f>SUM(J52:N52)</f>
        <v>7.3965436796796462</v>
      </c>
      <c r="AG52" s="18"/>
      <c r="AH52" s="40">
        <f>SUM(P52:T52)</f>
        <v>7.4309505205739903</v>
      </c>
      <c r="AI52" s="18"/>
      <c r="AJ52" s="40">
        <f>SUM(V52:Z52)</f>
        <v>7.5816049666857346</v>
      </c>
      <c r="AK52" s="239"/>
      <c r="AL52" s="40">
        <f>SUM(AD52:AJ52)</f>
        <v>30.238208085550248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6.0909141766280275</v>
      </c>
      <c r="E53" s="19"/>
      <c r="F53" s="22">
        <f>SUM(F50:F52)</f>
        <v>5.9397186991112028</v>
      </c>
      <c r="G53" s="19"/>
      <c r="H53" s="22">
        <f>SUM(H50:H52)</f>
        <v>5.9574760428716482</v>
      </c>
      <c r="I53" s="19"/>
      <c r="J53" s="22">
        <f>SUM(J50:J52)</f>
        <v>5.8872340505574332</v>
      </c>
      <c r="K53" s="19"/>
      <c r="L53" s="22">
        <f>SUM(L50:L52)</f>
        <v>5.8514349175988114</v>
      </c>
      <c r="M53" s="19"/>
      <c r="N53" s="22">
        <f>SUM(N50:N52)</f>
        <v>5.8168747115234023</v>
      </c>
      <c r="O53" s="19"/>
      <c r="P53" s="22">
        <f>SUM(P50:P52)</f>
        <v>5.8785323933579674</v>
      </c>
      <c r="Q53" s="19"/>
      <c r="R53" s="22">
        <f>SUM(R50:R52)</f>
        <v>5.8822726560032486</v>
      </c>
      <c r="S53" s="19"/>
      <c r="T53" s="22">
        <f>SUM(T50:T52)</f>
        <v>5.8291454712127742</v>
      </c>
      <c r="U53" s="19"/>
      <c r="V53" s="22">
        <f>SUM(V50:V52)</f>
        <v>5.9291055322628425</v>
      </c>
      <c r="W53" s="19"/>
      <c r="X53" s="22">
        <f>SUM(X50:X52)</f>
        <v>5.9823539632101177</v>
      </c>
      <c r="Y53" s="19"/>
      <c r="Z53" s="22">
        <f>SUM(Z50:Z52)</f>
        <v>5.8291454712127742</v>
      </c>
      <c r="AA53" s="19"/>
      <c r="AB53" s="22">
        <f>SUM(AB50:AB52)</f>
        <v>70.874208085550251</v>
      </c>
      <c r="AC53" s="239"/>
      <c r="AD53" s="22">
        <f>SUM(AD50:AD52)</f>
        <v>17.988108918610877</v>
      </c>
      <c r="AE53" s="239"/>
      <c r="AF53" s="22">
        <f>SUM(AF50:AF52)</f>
        <v>17.555543679679648</v>
      </c>
      <c r="AG53" s="239"/>
      <c r="AH53" s="22">
        <f>SUM(AH50:AH52)</f>
        <v>17.589950520573993</v>
      </c>
      <c r="AI53" s="239"/>
      <c r="AJ53" s="22">
        <f>SUM(AJ50:AJ52)</f>
        <v>17.740604966685737</v>
      </c>
      <c r="AK53" s="239"/>
      <c r="AL53" s="22">
        <f>SUM(AL50:AL52)</f>
        <v>70.874208085550251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28.039514343294691</v>
      </c>
      <c r="E55" s="24"/>
      <c r="F55" s="30">
        <f>F10+F21+F30+F35+F47+F53</f>
        <v>27.94116661577787</v>
      </c>
      <c r="G55" s="24"/>
      <c r="H55" s="30">
        <f>H10+H21+H30+H35+H47+H53</f>
        <v>28.024627959538314</v>
      </c>
      <c r="I55" s="24"/>
      <c r="J55" s="30">
        <f>J10+J21+J30+J35+J47+J53</f>
        <v>27.995940967224101</v>
      </c>
      <c r="K55" s="24"/>
      <c r="L55" s="30">
        <f>L10+L21+L30+L35+L47+L53</f>
        <v>28.019464834265477</v>
      </c>
      <c r="M55" s="24"/>
      <c r="N55" s="30">
        <f>N10+N21+N30+N35+N47+N53</f>
        <v>28.059356628190066</v>
      </c>
      <c r="O55" s="24"/>
      <c r="P55" s="30">
        <f>P10+P21+P30+P35+P47+P53</f>
        <v>28.777755310024634</v>
      </c>
      <c r="Q55" s="24"/>
      <c r="R55" s="30">
        <f>R10+R21+R30+R35+R47+R53</f>
        <v>28.781495572669915</v>
      </c>
      <c r="S55" s="24"/>
      <c r="T55" s="30">
        <f>T10+T21+T30+T35+T47+T53</f>
        <v>28.728368387879442</v>
      </c>
      <c r="U55" s="24"/>
      <c r="V55" s="30">
        <f>V10+V21+V30+V35+V47+V53</f>
        <v>28.828328448929508</v>
      </c>
      <c r="W55" s="24"/>
      <c r="X55" s="30">
        <f>X10+X21+X30+X35+X47+X53</f>
        <v>28.881576879876782</v>
      </c>
      <c r="Y55" s="24"/>
      <c r="Z55" s="30">
        <f>Z10+Z21+Z30+Z35+Z47+Z53</f>
        <v>28.728368387879442</v>
      </c>
      <c r="AA55" s="24"/>
      <c r="AB55" s="30">
        <f>AB10+AB21+AB30+AB35+AB47+AB53</f>
        <v>340.80596433555024</v>
      </c>
      <c r="AC55" s="239"/>
      <c r="AD55" s="30">
        <f>AD10+AD21+AD30+AD35+AD47+AD53</f>
        <v>86.759341418610873</v>
      </c>
      <c r="AE55" s="239"/>
      <c r="AF55" s="30">
        <f>AF10+AF21+AF30+AF35+AF47+AF53</f>
        <v>86.326776179679641</v>
      </c>
      <c r="AG55" s="239"/>
      <c r="AH55" s="30">
        <f>AH10+AH21+AH30+AH35+AH47+AH53</f>
        <v>86.361183020573989</v>
      </c>
      <c r="AI55" s="239"/>
      <c r="AJ55" s="30">
        <f>AJ10+AJ21+AJ30+AJ35+AJ47+AJ53</f>
        <v>86.511837466685733</v>
      </c>
      <c r="AK55" s="239"/>
      <c r="AL55" s="30">
        <f>AL10+AL21+AL30+AL35+AL47+AL53</f>
        <v>345.95913808555025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zoomScale="70"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43" sqref="D43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I:\BUDGET\2002 Budget\Financials\True-up with cash fixes\[2002 Pl1.xls]O&amp;M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37176.567728009257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37176.567728009257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f>'O&amp;M Detail'!AB40</f>
        <v>-5.1531737500000014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-5.1531737500000014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f>'O&amp;M Detail'!AB46</f>
        <v>266.84059999999999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266.84059999999999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261.68742624999999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261.68742624999999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f>'O&amp;M Detail'!AB50</f>
        <v>8.9340000000000028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8.9340000000000028</v>
      </c>
    </row>
    <row r="51" spans="1:42" s="245" customFormat="1" ht="11.1" customHeight="1">
      <c r="A51" s="18"/>
      <c r="B51" s="18" t="s">
        <v>318</v>
      </c>
      <c r="C51" s="18"/>
      <c r="D51" s="20">
        <f>'O&amp;M Detail'!AB51</f>
        <v>31.702000000000009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31.702000000000009</v>
      </c>
    </row>
    <row r="52" spans="1:42" s="245" customFormat="1" ht="11.1" customHeight="1">
      <c r="A52" s="18"/>
      <c r="B52" s="18" t="s">
        <v>319</v>
      </c>
      <c r="C52" s="18"/>
      <c r="D52" s="20">
        <f>'O&amp;M Detail'!AB52</f>
        <v>30.238208085550244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30.238208085550244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70.874208085550251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70.874208085550251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332.56163433555025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332.56163433555025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340.80596433555024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-8.2443299999999908</v>
      </c>
    </row>
    <row r="59" spans="1:42" ht="13.5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zoomScale="70" workbookViewId="0">
      <selection activeCell="J64" sqref="J64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I:\BUDGET\2002 Budget\Financials\True-up with cash fixes\[2002 Pl1.xls]Allocations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37176.567728009257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37176.567728009257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-5.1531737500000014</v>
      </c>
      <c r="I62" s="250"/>
      <c r="J62" s="18">
        <f>H62-F62</f>
        <v>-5.1531737500000014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-5.1531737500000014</v>
      </c>
      <c r="I64" s="250"/>
      <c r="J64" s="291">
        <f>J16+J62</f>
        <v>-5.1531737500000014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zoomScale="85" workbookViewId="0">
      <selection activeCell="D28" sqref="D2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I:\BUDGET\2002 Budget\Financials\True-up with cash fixes\[2002 Pl1.xls]Headcount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37176.567728009257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37176.567728009257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2800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2800</v>
      </c>
    </row>
    <row r="28" spans="1:14" ht="13.5" thickBot="1">
      <c r="A28" s="255"/>
      <c r="B28" s="255"/>
      <c r="C28" s="255" t="s">
        <v>350</v>
      </c>
      <c r="D28" s="226">
        <f>SUM(D9:D27)</f>
        <v>2800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2800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zoomScale="70"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5" t="s">
        <v>231</v>
      </c>
      <c r="B1" s="295"/>
      <c r="C1" s="295"/>
      <c r="D1" s="295"/>
      <c r="E1" s="295"/>
      <c r="F1" s="295"/>
      <c r="G1" s="295"/>
      <c r="H1" s="295"/>
    </row>
    <row r="2" spans="1:8" s="213" customFormat="1" ht="23.25">
      <c r="A2" s="296" t="s">
        <v>232</v>
      </c>
      <c r="B2" s="296"/>
      <c r="C2" s="296"/>
      <c r="D2" s="296"/>
      <c r="E2" s="296"/>
      <c r="F2" s="296"/>
      <c r="G2" s="296"/>
      <c r="H2" s="296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0" workbookViewId="0">
      <pane xSplit="2" ySplit="9" topLeftCell="C22" activePane="bottomRight" state="frozen"/>
      <selection activeCell="C24" sqref="C24"/>
      <selection pane="topRight" activeCell="C24" sqref="C24"/>
      <selection pane="bottomLeft" activeCell="C24" sqref="C24"/>
      <selection pane="bottomRight" activeCell="E18" sqref="E18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I:\BUDGET\2002 Budget\Financials\True-up with cash fixes\[2002 Pl1.xls]FinancingExpense</v>
      </c>
    </row>
    <row r="2" spans="1:30" s="54" customFormat="1" ht="8.25">
      <c r="X2" s="58"/>
      <c r="Y2" s="58"/>
      <c r="Z2" s="58"/>
      <c r="AB2" s="58"/>
      <c r="AC2" s="58">
        <f ca="1">NOW()</f>
        <v>37176.567728009257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f ca="1">[1]PGEU!$U$1061/1000</f>
        <v>32.040619536678541</v>
      </c>
      <c r="D11" s="79"/>
      <c r="E11" s="86">
        <f ca="1">[1]PGEU!$V$1061/1000</f>
        <v>82.296649031144099</v>
      </c>
      <c r="F11" s="79"/>
      <c r="G11" s="86">
        <f ca="1">[1]PGEU!$W$1061/1000</f>
        <v>85.788310787756231</v>
      </c>
      <c r="H11" s="80"/>
      <c r="I11" s="86">
        <f ca="1">[1]PGEU!$X$1061/1000</f>
        <v>146.09481664065365</v>
      </c>
      <c r="J11" s="80"/>
      <c r="K11" s="86">
        <f ca="1">[1]PGEU!$Y$1061/1000</f>
        <v>193.79571204671149</v>
      </c>
      <c r="L11" s="80"/>
      <c r="M11" s="86">
        <f ca="1">[1]PGEU!$Z$1061/1000</f>
        <v>163.19031230983035</v>
      </c>
      <c r="N11" s="80"/>
      <c r="O11" s="86">
        <f ca="1">[1]PGEU!$AA$1061/1000</f>
        <v>174.16256441354659</v>
      </c>
      <c r="P11" s="80"/>
      <c r="Q11" s="86">
        <f ca="1">[1]PGEU!$AB$1061/1000</f>
        <v>224.32724705871101</v>
      </c>
      <c r="R11" s="80"/>
      <c r="S11" s="86">
        <f ca="1">[1]PGEU!$AC$1061/1000</f>
        <v>129.80551971174708</v>
      </c>
      <c r="T11" s="80"/>
      <c r="U11" s="86">
        <f ca="1">[1]PGEU!$AD$1061/1000</f>
        <v>147.79499991345696</v>
      </c>
      <c r="V11" s="80"/>
      <c r="W11" s="86">
        <f ca="1">[1]PGEU!$AE$1061/1000</f>
        <v>99.889142228154697</v>
      </c>
      <c r="X11" s="81"/>
      <c r="Y11" s="86">
        <f ca="1">[1]PGEU!$AF$1061/1000</f>
        <v>144.58449061268104</v>
      </c>
      <c r="Z11" s="82"/>
      <c r="AA11" s="86">
        <f ca="1">[1]PGEU!$AG$1061/1000</f>
        <v>161.76690305274539</v>
      </c>
      <c r="AB11" s="82"/>
      <c r="AC11" s="86"/>
      <c r="AD11" s="71"/>
    </row>
    <row r="12" spans="1:30">
      <c r="A12" s="84"/>
      <c r="B12" s="85" t="s">
        <v>125</v>
      </c>
      <c r="C12" s="86">
        <f>([1]PGEU!$U$1050+[1]PGEU!$U$1058)/1000</f>
        <v>1001.522721</v>
      </c>
      <c r="D12" s="79"/>
      <c r="E12" s="86">
        <f>([1]PGEU!$V$1050+[1]PGEU!$V$1058)/1000</f>
        <v>986.53572099999997</v>
      </c>
      <c r="F12" s="79"/>
      <c r="G12" s="86">
        <f>([1]PGEU!$W$1050+[1]PGEU!$W$1058)/1000</f>
        <v>986.548721</v>
      </c>
      <c r="H12" s="80"/>
      <c r="I12" s="86">
        <f>([1]PGEU!$X$1050+[1]PGEU!$X$1058)/1000</f>
        <v>986.56172100000003</v>
      </c>
      <c r="J12" s="80"/>
      <c r="K12" s="86">
        <f>([1]PGEU!$Y$1050+[1]PGEU!$Y$1058)/1000</f>
        <v>986.57472100000007</v>
      </c>
      <c r="L12" s="80"/>
      <c r="M12" s="86">
        <f>([1]PGEU!$Z$1050+[1]PGEU!$Z$1058)/1000</f>
        <v>986.58772099999999</v>
      </c>
      <c r="N12" s="80"/>
      <c r="O12" s="86">
        <f>([1]PGEU!$AA$1050+[1]PGEU!$AA$1058)/1000</f>
        <v>986.60072100000002</v>
      </c>
      <c r="P12" s="80"/>
      <c r="Q12" s="86">
        <f>([1]PGEU!$AB$1050+[1]PGEU!$AB$1058)/1000</f>
        <v>986.61372100000006</v>
      </c>
      <c r="R12" s="80"/>
      <c r="S12" s="86">
        <f>([1]PGEU!$AC$1050+[1]PGEU!$AC$1058)/1000</f>
        <v>986.62672099999997</v>
      </c>
      <c r="T12" s="80"/>
      <c r="U12" s="86">
        <f>([1]PGEU!$AD$1050+[1]PGEU!$AD$1058)/1000</f>
        <v>986.63972100000001</v>
      </c>
      <c r="V12" s="80"/>
      <c r="W12" s="86">
        <f>([1]PGEU!$AE$1050+[1]PGEU!$AE$1058)/1000</f>
        <v>986.65272100000004</v>
      </c>
      <c r="X12" s="81"/>
      <c r="Y12" s="86">
        <f>([1]PGEU!$AF$1050+[1]PGEU!$AF$1058)/1000</f>
        <v>986.66572100000008</v>
      </c>
      <c r="Z12" s="82"/>
      <c r="AA12" s="86">
        <f>([1]PGEU!$AG$1050+[1]PGEU!$AG$1058)/1000</f>
        <v>986.678721</v>
      </c>
      <c r="AB12" s="82"/>
      <c r="AC12" s="86"/>
      <c r="AD12" s="71"/>
    </row>
    <row r="13" spans="1:30">
      <c r="A13" s="84"/>
      <c r="B13" s="85" t="s">
        <v>31</v>
      </c>
      <c r="C13" s="86">
        <f>([1]PGEU!$U$1043+[1]PGEU!$U$1059)/1000</f>
        <v>30</v>
      </c>
      <c r="D13" s="79"/>
      <c r="E13" s="86">
        <f>([1]PGEU!$V$1043+[1]PGEU!$V$1059)/1000</f>
        <v>30</v>
      </c>
      <c r="F13" s="79"/>
      <c r="G13" s="86">
        <f>([1]PGEU!$W$1043+[1]PGEU!$W$1059)/1000</f>
        <v>30</v>
      </c>
      <c r="H13" s="80"/>
      <c r="I13" s="86">
        <f>([1]PGEU!$X$1043+[1]PGEU!$X$1059)/1000</f>
        <v>30</v>
      </c>
      <c r="J13" s="80"/>
      <c r="K13" s="86">
        <f>([1]PGEU!$Y$1043+[1]PGEU!$Y$1059)/1000</f>
        <v>30</v>
      </c>
      <c r="L13" s="80"/>
      <c r="M13" s="86">
        <f>([1]PGEU!$Z$1043+[1]PGEU!$Z$1059)/1000</f>
        <v>30</v>
      </c>
      <c r="N13" s="80"/>
      <c r="O13" s="86">
        <f>([1]PGEU!$AA$1043+[1]PGEU!$AA$1059)/1000</f>
        <v>28.5</v>
      </c>
      <c r="P13" s="80"/>
      <c r="Q13" s="86">
        <f>([1]PGEU!$AB$1043+[1]PGEU!$AB$1059)/1000</f>
        <v>28.5</v>
      </c>
      <c r="R13" s="80"/>
      <c r="S13" s="86">
        <f>([1]PGEU!$AC$1043+[1]PGEU!$AC$1059)/1000</f>
        <v>28.5</v>
      </c>
      <c r="T13" s="80"/>
      <c r="U13" s="86">
        <f>([1]PGEU!$AD$1043+[1]PGEU!$AD$1059)/1000</f>
        <v>28.5</v>
      </c>
      <c r="V13" s="80"/>
      <c r="W13" s="86">
        <f>([1]PGEU!$AE$1043+[1]PGEU!$AE$1059)/1000</f>
        <v>28.5</v>
      </c>
      <c r="X13" s="81"/>
      <c r="Y13" s="86">
        <f>([1]PGEU!$AF$1043+[1]PGEU!$AF$1059)/1000</f>
        <v>28.5</v>
      </c>
      <c r="Z13" s="82"/>
      <c r="AA13" s="86">
        <f>([1]PGEU!$AG$1043+[1]PGEU!$AG$1059)/1000</f>
        <v>28.5</v>
      </c>
      <c r="AB13" s="82"/>
      <c r="AC13" s="86"/>
      <c r="AD13" s="71"/>
    </row>
    <row r="14" spans="1:30" s="87" customFormat="1">
      <c r="B14" s="88" t="s">
        <v>126</v>
      </c>
      <c r="C14" s="89">
        <f ca="1">SUM(C11:C13)</f>
        <v>1063.5633405366787</v>
      </c>
      <c r="D14" s="90"/>
      <c r="E14" s="89">
        <f ca="1">SUM(E11:E13)</f>
        <v>1098.8323700311441</v>
      </c>
      <c r="F14" s="90"/>
      <c r="G14" s="89">
        <f ca="1">SUM(G11:G13)</f>
        <v>1102.3370317877561</v>
      </c>
      <c r="H14" s="90"/>
      <c r="I14" s="89">
        <f ca="1">SUM(I11:I13)</f>
        <v>1162.6565376406536</v>
      </c>
      <c r="J14" s="90"/>
      <c r="K14" s="89">
        <f ca="1">SUM(K11:K13)</f>
        <v>1210.3704330467115</v>
      </c>
      <c r="L14" s="90"/>
      <c r="M14" s="89">
        <f ca="1">SUM(M11:M13)</f>
        <v>1179.7780333098303</v>
      </c>
      <c r="N14" s="90"/>
      <c r="O14" s="89">
        <f ca="1">SUM(O11:O13)</f>
        <v>1189.2632854135466</v>
      </c>
      <c r="P14" s="90"/>
      <c r="Q14" s="89">
        <f ca="1">SUM(Q11:Q13)</f>
        <v>1239.440968058711</v>
      </c>
      <c r="R14" s="90"/>
      <c r="S14" s="89">
        <f ca="1">SUM(S11:S13)</f>
        <v>1144.932240711747</v>
      </c>
      <c r="T14" s="90"/>
      <c r="U14" s="89">
        <f ca="1">SUM(U11:U13)</f>
        <v>1162.9347209134569</v>
      </c>
      <c r="V14" s="90"/>
      <c r="W14" s="89">
        <f ca="1">SUM(W11:W13)</f>
        <v>1115.0418632281549</v>
      </c>
      <c r="X14" s="90"/>
      <c r="Y14" s="89">
        <f ca="1">SUM(Y11:Y13)</f>
        <v>1159.7502116126811</v>
      </c>
      <c r="Z14" s="90"/>
      <c r="AA14" s="89">
        <f ca="1">SUM(AA11:AA13)</f>
        <v>1176.9456240527454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6">
        <f>[1]PGEU!$V$827/1000</f>
        <v>6.0859426805000005</v>
      </c>
      <c r="F17" s="81"/>
      <c r="G17" s="86">
        <f>[1]PGEU!$W$827/1000</f>
        <v>6.0414510138333331</v>
      </c>
      <c r="H17" s="81"/>
      <c r="I17" s="86">
        <f>[1]PGEU!$X$827/1000</f>
        <v>6.0374510138333335</v>
      </c>
      <c r="J17" s="81"/>
      <c r="K17" s="86">
        <f>[1]PGEU!$Y$827/1000</f>
        <v>6.0334510138333339</v>
      </c>
      <c r="L17" s="81"/>
      <c r="M17" s="86">
        <f>[1]PGEU!$Z$827/1000</f>
        <v>6.0294510138333335</v>
      </c>
      <c r="N17" s="81"/>
      <c r="O17" s="86">
        <f>[1]PGEU!$AA$827/1000</f>
        <v>6.0254510138333339</v>
      </c>
      <c r="P17" s="81"/>
      <c r="Q17" s="86">
        <f>[1]PGEU!$AB$827/1000</f>
        <v>6.0214510138333335</v>
      </c>
      <c r="R17" s="81"/>
      <c r="S17" s="86">
        <f>[1]PGEU!$AC$827/1000</f>
        <v>6.0174510138333339</v>
      </c>
      <c r="T17" s="81"/>
      <c r="U17" s="86">
        <f>[1]PGEU!$AD$827/1000</f>
        <v>6.0134510138333335</v>
      </c>
      <c r="V17" s="81"/>
      <c r="W17" s="86">
        <f>[1]PGEU!$AE$827/1000</f>
        <v>6.0094510138333339</v>
      </c>
      <c r="X17" s="81"/>
      <c r="Y17" s="86">
        <f>[1]PGEU!$AF$827/1000</f>
        <v>6.0054510138333335</v>
      </c>
      <c r="Z17" s="81"/>
      <c r="AA17" s="86">
        <f>[1]PGEU!$AG$827/1000</f>
        <v>6.0014510138333339</v>
      </c>
      <c r="AB17" s="81"/>
      <c r="AC17" s="81">
        <f t="shared" ref="AC17:AC25" si="0">SUM(E17:AA17)</f>
        <v>72.321903832666678</v>
      </c>
      <c r="AD17" s="91"/>
    </row>
    <row r="18" spans="1:30">
      <c r="A18" s="206">
        <v>1719</v>
      </c>
      <c r="B18" t="s">
        <v>128</v>
      </c>
      <c r="D18" s="96"/>
      <c r="E18" s="86">
        <f ca="1">[1]PGEU!$V$828/1000</f>
        <v>0.21438237856466744</v>
      </c>
      <c r="F18" s="96"/>
      <c r="G18" s="86">
        <f ca="1">[1]PGEU!$W$828/1000</f>
        <v>0.31515929966043721</v>
      </c>
      <c r="H18" s="96"/>
      <c r="I18" s="86">
        <f ca="1">[1]PGEU!$X$828/1000</f>
        <v>0.43478086392826759</v>
      </c>
      <c r="J18" s="96"/>
      <c r="K18" s="86">
        <f ca="1">[1]PGEU!$Y$828/1000</f>
        <v>0.63729474128880959</v>
      </c>
      <c r="L18" s="96"/>
      <c r="M18" s="86">
        <f ca="1">[1]PGEU!$Z$828/1000</f>
        <v>0.66934879566851591</v>
      </c>
      <c r="N18" s="96"/>
      <c r="O18" s="86">
        <f ca="1">[1]PGEU!$AA$828/1000</f>
        <v>0.63253664385633168</v>
      </c>
      <c r="P18" s="96"/>
      <c r="Q18" s="86">
        <f ca="1">[1]PGEU!$AB$828/1000</f>
        <v>0.74716839651048306</v>
      </c>
      <c r="R18" s="96"/>
      <c r="S18" s="86">
        <f ca="1">[1]PGEU!$AC$828/1000</f>
        <v>0.66399893769460894</v>
      </c>
      <c r="T18" s="96"/>
      <c r="U18" s="86">
        <f ca="1">[1]PGEU!$AD$828/1000</f>
        <v>0.52050097429725761</v>
      </c>
      <c r="V18" s="96"/>
      <c r="W18" s="86">
        <f ca="1">[1]PGEU!$AE$828/1000</f>
        <v>0.46440776651552185</v>
      </c>
      <c r="X18" s="96"/>
      <c r="Y18" s="86">
        <f ca="1">[1]PGEU!$AF$828/1000</f>
        <v>0.45838806157656675</v>
      </c>
      <c r="AA18" s="86">
        <f ca="1">[1]PGEU!$AG$828/1000</f>
        <v>0.57440886312267425</v>
      </c>
      <c r="AC18" s="96">
        <f t="shared" ca="1" si="0"/>
        <v>6.3323757226841408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6">
        <f>([1]PGEU!$V$844)/1000</f>
        <v>0.5189577103174603</v>
      </c>
      <c r="F20" s="81"/>
      <c r="G20" s="86">
        <f>([1]PGEU!$W$844)/1000</f>
        <v>0.51851071031746032</v>
      </c>
      <c r="H20" s="81"/>
      <c r="I20" s="86">
        <f>([1]PGEU!$X$844)/1000</f>
        <v>0.51851071031746032</v>
      </c>
      <c r="J20" s="81"/>
      <c r="K20" s="86">
        <f>([1]PGEU!$Y$844)/1000</f>
        <v>0.51851071031746032</v>
      </c>
      <c r="L20" s="81"/>
      <c r="M20" s="86">
        <f>([1]PGEU!$Z$844)/1000</f>
        <v>0.51851071031746032</v>
      </c>
      <c r="N20" s="81"/>
      <c r="O20" s="86">
        <f>([1]PGEU!$AA$844)/1000</f>
        <v>0.51851071031746032</v>
      </c>
      <c r="P20" s="81"/>
      <c r="Q20" s="86">
        <f>([1]PGEU!$AB$844)/1000</f>
        <v>0.51851071031746032</v>
      </c>
      <c r="R20" s="81"/>
      <c r="S20" s="86">
        <f>([1]PGEU!$AC$844)/1000</f>
        <v>0.51851071031746032</v>
      </c>
      <c r="T20" s="81"/>
      <c r="U20" s="86">
        <f>([1]PGEU!$AD$844)/1000</f>
        <v>0.51851071031746032</v>
      </c>
      <c r="V20" s="81"/>
      <c r="W20" s="86">
        <f>([1]PGEU!$AE$844)/1000</f>
        <v>0.51851071031746032</v>
      </c>
      <c r="X20" s="81"/>
      <c r="Y20" s="86">
        <f>([1]PGEU!$AF$844)/1000</f>
        <v>0.51851071031746032</v>
      </c>
      <c r="Z20" s="81"/>
      <c r="AA20" s="86">
        <f>([1]PGEU!$AG$844)/1000</f>
        <v>0.51851071031746032</v>
      </c>
      <c r="AB20" s="81"/>
      <c r="AC20" s="81">
        <f t="shared" si="0"/>
        <v>6.2225755238095228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 ca="1">+E29-SUM(E16:E26)</f>
        <v>0</v>
      </c>
      <c r="F27" s="81"/>
      <c r="G27" s="81">
        <f ca="1">+G29-SUM(G16:G26)</f>
        <v>0</v>
      </c>
      <c r="H27" s="81"/>
      <c r="I27" s="81">
        <f ca="1">+I29-SUM(I16:I26)</f>
        <v>0</v>
      </c>
      <c r="J27" s="81"/>
      <c r="K27" s="81">
        <f ca="1">+K29-SUM(K16:K26)</f>
        <v>0</v>
      </c>
      <c r="L27" s="81"/>
      <c r="M27" s="81">
        <f ca="1">+M29-SUM(M16:M26)</f>
        <v>0</v>
      </c>
      <c r="N27" s="81"/>
      <c r="O27" s="81">
        <f ca="1">+O29-SUM(O16:O26)</f>
        <v>0</v>
      </c>
      <c r="P27" s="81"/>
      <c r="Q27" s="81">
        <f ca="1">+Q29-SUM(Q16:Q26)</f>
        <v>0</v>
      </c>
      <c r="R27" s="81"/>
      <c r="S27" s="81">
        <f ca="1">+S29-SUM(S16:S26)</f>
        <v>0</v>
      </c>
      <c r="T27" s="81"/>
      <c r="U27" s="81">
        <f ca="1">+U29-SUM(U16:U26)</f>
        <v>0</v>
      </c>
      <c r="V27" s="81"/>
      <c r="W27" s="81">
        <f ca="1">+W29-SUM(W16:W26)</f>
        <v>0</v>
      </c>
      <c r="X27" s="81"/>
      <c r="Y27" s="81">
        <f ca="1">+Y29-SUM(Y16:Y26)</f>
        <v>0</v>
      </c>
      <c r="Z27" s="81"/>
      <c r="AA27" s="81">
        <f ca="1">+AA29-SUM(AA16:AA26)</f>
        <v>0</v>
      </c>
      <c r="AB27" s="81"/>
      <c r="AC27" s="81">
        <f ca="1"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 ca="1">+Format!D47</f>
        <v>6.8192827693821272</v>
      </c>
      <c r="F29" s="90"/>
      <c r="G29" s="89">
        <f ca="1">+Format!F47</f>
        <v>6.8751210238112304</v>
      </c>
      <c r="H29" s="90"/>
      <c r="I29" s="89">
        <f ca="1">+Format!H47</f>
        <v>6.9907425880790619</v>
      </c>
      <c r="J29" s="90"/>
      <c r="K29" s="89">
        <f ca="1">+Format!J47</f>
        <v>7.1892564654396036</v>
      </c>
      <c r="L29" s="90"/>
      <c r="M29" s="89">
        <f ca="1">+Format!L47</f>
        <v>7.2173105198193097</v>
      </c>
      <c r="N29" s="90"/>
      <c r="O29" s="89">
        <f ca="1">+Format!N47</f>
        <v>7.1764983680071257</v>
      </c>
      <c r="P29" s="90"/>
      <c r="Q29" s="89">
        <f ca="1">+Format!P47</f>
        <v>7.2871301206612769</v>
      </c>
      <c r="R29" s="90"/>
      <c r="S29" s="89">
        <f ca="1">+Format!R47</f>
        <v>7.1999606618454024</v>
      </c>
      <c r="T29" s="90"/>
      <c r="U29" s="89">
        <f ca="1">+Format!T47</f>
        <v>7.0524626984480516</v>
      </c>
      <c r="V29" s="90"/>
      <c r="W29" s="89">
        <f ca="1">+Format!V47</f>
        <v>6.9923694906663156</v>
      </c>
      <c r="X29" s="90"/>
      <c r="Y29" s="89">
        <f ca="1">+Format!X47</f>
        <v>6.9823497857273606</v>
      </c>
      <c r="Z29" s="90"/>
      <c r="AA29" s="89">
        <f ca="1">+Format!Z47</f>
        <v>7.0943705872734677</v>
      </c>
      <c r="AB29" s="90"/>
      <c r="AC29" s="89">
        <f ca="1">+Format!AB47</f>
        <v>84.876855079160336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0.19375000000000001</v>
      </c>
      <c r="F65" s="96"/>
      <c r="G65" s="96">
        <f>+G66-SUM(G58:G64)</f>
        <v>0.19375000000000001</v>
      </c>
      <c r="H65" s="96"/>
      <c r="I65" s="96">
        <f>+I66-SUM(I58:I64)</f>
        <v>0.19375000000000001</v>
      </c>
      <c r="J65" s="96"/>
      <c r="K65" s="96">
        <f>+K66-SUM(K58:K64)</f>
        <v>0.19375000000000001</v>
      </c>
      <c r="L65" s="96"/>
      <c r="M65" s="96">
        <f>+M66-SUM(M58:M64)</f>
        <v>0.19375000000000001</v>
      </c>
      <c r="N65" s="96"/>
      <c r="O65" s="96">
        <f>+O66-SUM(O58:O64)</f>
        <v>0.18406249999999999</v>
      </c>
      <c r="P65" s="96"/>
      <c r="Q65" s="96">
        <f>+Q66-SUM(Q58:Q64)</f>
        <v>0.18406249999999999</v>
      </c>
      <c r="R65" s="96"/>
      <c r="S65" s="96">
        <f>+S66-SUM(S58:S64)</f>
        <v>0.18406249999999999</v>
      </c>
      <c r="T65" s="96"/>
      <c r="U65" s="96">
        <f>+U66-SUM(U58:U64)</f>
        <v>0.18406249999999999</v>
      </c>
      <c r="V65" s="96"/>
      <c r="W65" s="96">
        <f>+W66-SUM(W58:W64)</f>
        <v>0.18406249999999999</v>
      </c>
      <c r="X65" s="96"/>
      <c r="Y65" s="96">
        <f>+Y66-SUM(Y58:Y64)</f>
        <v>0.18406249999999999</v>
      </c>
      <c r="AA65" s="96">
        <f>+AA66-SUM(AA58:AA64)</f>
        <v>0.18406249999999999</v>
      </c>
      <c r="AC65" s="96">
        <f>+AC66-SUM(AC58:AC64)</f>
        <v>2.2571875000000001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0.19375000000000001</v>
      </c>
      <c r="F66" s="90"/>
      <c r="G66" s="89">
        <f>+Format!F58</f>
        <v>0.19375000000000001</v>
      </c>
      <c r="H66" s="90"/>
      <c r="I66" s="89">
        <f>+Format!H58</f>
        <v>0.19375000000000001</v>
      </c>
      <c r="J66" s="90"/>
      <c r="K66" s="89">
        <f>+Format!J58</f>
        <v>0.19375000000000001</v>
      </c>
      <c r="L66" s="90"/>
      <c r="M66" s="89">
        <f>+Format!L58</f>
        <v>0.19375000000000001</v>
      </c>
      <c r="N66" s="90"/>
      <c r="O66" s="89">
        <f>+Format!N58</f>
        <v>0.18406249999999999</v>
      </c>
      <c r="P66" s="90"/>
      <c r="Q66" s="89">
        <f>+Format!P58</f>
        <v>0.18406249999999999</v>
      </c>
      <c r="R66" s="90"/>
      <c r="S66" s="89">
        <f>+Format!R58</f>
        <v>0.18406249999999999</v>
      </c>
      <c r="T66" s="90"/>
      <c r="U66" s="89">
        <f>+Format!T58</f>
        <v>0.18406249999999999</v>
      </c>
      <c r="V66" s="90"/>
      <c r="W66" s="89">
        <f>+Format!V58</f>
        <v>0.18406249999999999</v>
      </c>
      <c r="X66" s="90"/>
      <c r="Y66" s="89">
        <f>+Format!X58</f>
        <v>0.18406249999999999</v>
      </c>
      <c r="Z66" s="90"/>
      <c r="AA66" s="89">
        <f>+Format!Z58</f>
        <v>0.18406249999999999</v>
      </c>
      <c r="AB66" s="90"/>
      <c r="AC66" s="89">
        <f>+Format!AB58</f>
        <v>2.2571875000000001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="70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I:\BUDGET\2002 Budget\Financials\True-up with cash fixes\[2002 Pl1.xls]PRMA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37176.567728009257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5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Format!Print_Titles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2001-10-12T20:42:57Z</cp:lastPrinted>
  <dcterms:created xsi:type="dcterms:W3CDTF">2001-05-01T16:23:17Z</dcterms:created>
  <dcterms:modified xsi:type="dcterms:W3CDTF">2014-09-05T11:13:24Z</dcterms:modified>
</cp:coreProperties>
</file>