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firstSheet="1" activeTab="1"/>
  </bookViews>
  <sheets>
    <sheet name="With EPSC" sheetId="1" state="hidden" r:id="rId1"/>
    <sheet name="Without EPSC" sheetId="2" r:id="rId2"/>
    <sheet name="2001 Normalized for EPSC" sheetId="3" state="hidden" r:id="rId3"/>
  </sheets>
  <definedNames>
    <definedName name="_xlnm.Print_Area" localSheetId="2">'2001 Normalized for EPSC'!$A$1:$AQ$31</definedName>
    <definedName name="_xlnm.Print_Area" localSheetId="0">'With EPSC'!$A$1:$AQ$31</definedName>
    <definedName name="_xlnm.Print_Area" localSheetId="1">'Without EPSC'!$A$1:$AQ$31</definedName>
  </definedNames>
  <calcPr calcId="152511"/>
</workbook>
</file>

<file path=xl/calcChain.xml><?xml version="1.0" encoding="utf-8"?>
<calcChain xmlns="http://schemas.openxmlformats.org/spreadsheetml/2006/main">
  <c r="M13" i="3" l="1"/>
  <c r="O13" i="3"/>
  <c r="W13" i="3" s="1"/>
  <c r="Y13" i="3"/>
  <c r="AG13" i="3"/>
  <c r="AI13" i="3"/>
  <c r="AI24" i="3" s="1"/>
  <c r="AS24" i="3" s="1"/>
  <c r="AS13" i="3"/>
  <c r="M14" i="3"/>
  <c r="O14" i="3"/>
  <c r="W14" i="3" s="1"/>
  <c r="Y14" i="3"/>
  <c r="AG14" i="3"/>
  <c r="AI14" i="3"/>
  <c r="AQ14" i="3" s="1"/>
  <c r="AS14" i="3"/>
  <c r="O15" i="3"/>
  <c r="W15" i="3"/>
  <c r="Y15" i="3"/>
  <c r="AG15" i="3" s="1"/>
  <c r="AI15" i="3"/>
  <c r="AQ15" i="3" s="1"/>
  <c r="AS15" i="3"/>
  <c r="W16" i="3"/>
  <c r="AG16" i="3"/>
  <c r="AQ16" i="3"/>
  <c r="AS16" i="3"/>
  <c r="AS22" i="3"/>
  <c r="E24" i="3"/>
  <c r="G24" i="3"/>
  <c r="I24" i="3"/>
  <c r="K24" i="3"/>
  <c r="M24" i="3"/>
  <c r="O24" i="3"/>
  <c r="Q24" i="3"/>
  <c r="S24" i="3"/>
  <c r="U24" i="3"/>
  <c r="Y24" i="3"/>
  <c r="AA24" i="3"/>
  <c r="AC24" i="3"/>
  <c r="AE24" i="3"/>
  <c r="AK24" i="3"/>
  <c r="AM24" i="3"/>
  <c r="AO24" i="3"/>
  <c r="A31" i="3"/>
  <c r="A47" i="3"/>
  <c r="A48" i="3"/>
  <c r="M13" i="1"/>
  <c r="M24" i="1" s="1"/>
  <c r="W13" i="1"/>
  <c r="W24" i="1" s="1"/>
  <c r="AG13" i="1"/>
  <c r="AI13" i="1"/>
  <c r="AQ13" i="1" s="1"/>
  <c r="AQ24" i="1" s="1"/>
  <c r="AS13" i="1"/>
  <c r="M14" i="1"/>
  <c r="W14" i="1"/>
  <c r="AG14" i="1"/>
  <c r="AG24" i="1" s="1"/>
  <c r="AI14" i="1"/>
  <c r="AQ14" i="1" s="1"/>
  <c r="AS14" i="1"/>
  <c r="W15" i="1"/>
  <c r="AG15" i="1"/>
  <c r="AI15" i="1"/>
  <c r="AQ15" i="1" s="1"/>
  <c r="AS15" i="1"/>
  <c r="W16" i="1"/>
  <c r="AG16" i="1"/>
  <c r="AQ16" i="1"/>
  <c r="AS16" i="1"/>
  <c r="AS22" i="1"/>
  <c r="E24" i="1"/>
  <c r="G24" i="1"/>
  <c r="I24" i="1"/>
  <c r="K24" i="1"/>
  <c r="O24" i="1"/>
  <c r="Q24" i="1"/>
  <c r="S24" i="1"/>
  <c r="U24" i="1"/>
  <c r="Y24" i="1"/>
  <c r="AA24" i="1"/>
  <c r="AC24" i="1"/>
  <c r="AE24" i="1"/>
  <c r="AI24" i="1"/>
  <c r="AS24" i="1" s="1"/>
  <c r="AK24" i="1"/>
  <c r="AM24" i="1"/>
  <c r="AO24" i="1"/>
  <c r="A31" i="1"/>
  <c r="A47" i="1"/>
  <c r="A48" i="1"/>
  <c r="M13" i="2"/>
  <c r="M24" i="2" s="1"/>
  <c r="W13" i="2"/>
  <c r="AG13" i="2"/>
  <c r="AI13" i="2"/>
  <c r="AQ13" i="2" s="1"/>
  <c r="AS13" i="2"/>
  <c r="M14" i="2"/>
  <c r="W14" i="2"/>
  <c r="AG14" i="2"/>
  <c r="AG24" i="2" s="1"/>
  <c r="AI14" i="2"/>
  <c r="AQ14" i="2"/>
  <c r="AS14" i="2"/>
  <c r="W15" i="2"/>
  <c r="AG15" i="2"/>
  <c r="AI15" i="2"/>
  <c r="AO15" i="2"/>
  <c r="AQ15" i="2" s="1"/>
  <c r="AS15" i="2"/>
  <c r="W16" i="2"/>
  <c r="AG16" i="2"/>
  <c r="AQ16" i="2"/>
  <c r="AS16" i="2"/>
  <c r="AS22" i="2"/>
  <c r="E24" i="2"/>
  <c r="G24" i="2"/>
  <c r="I24" i="2"/>
  <c r="K24" i="2"/>
  <c r="O24" i="2"/>
  <c r="Q24" i="2"/>
  <c r="S24" i="2"/>
  <c r="U24" i="2"/>
  <c r="W24" i="2"/>
  <c r="Y24" i="2"/>
  <c r="AA24" i="2"/>
  <c r="AC24" i="2"/>
  <c r="AE24" i="2"/>
  <c r="AI24" i="2"/>
  <c r="AS24" i="2" s="1"/>
  <c r="AK24" i="2"/>
  <c r="AM24" i="2"/>
  <c r="A31" i="2"/>
  <c r="A47" i="2"/>
  <c r="A48" i="2"/>
  <c r="AG24" i="3" l="1"/>
  <c r="AQ24" i="2"/>
  <c r="W24" i="3"/>
  <c r="AQ13" i="3"/>
  <c r="AQ24" i="3" s="1"/>
  <c r="AO24" i="2"/>
</calcChain>
</file>

<file path=xl/sharedStrings.xml><?xml version="1.0" encoding="utf-8"?>
<sst xmlns="http://schemas.openxmlformats.org/spreadsheetml/2006/main" count="238" uniqueCount="42">
  <si>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</si>
  <si>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</si>
  <si>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</si>
  <si>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</si>
  <si>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</si>
  <si>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</si>
  <si>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</si>
  <si>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</si>
  <si>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</si>
  <si>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O &amp; M</t>
  </si>
  <si>
    <t>2000 Plan</t>
  </si>
  <si>
    <t>Total Direct</t>
  </si>
  <si>
    <t>2000 Actuals</t>
  </si>
  <si>
    <t>Restated 2001 Plan</t>
  </si>
  <si>
    <t>2001 2nd Current Estimate</t>
  </si>
  <si>
    <t>2002 Plan</t>
  </si>
  <si>
    <t>2002 - 2004 PLAN</t>
  </si>
  <si>
    <t>ETS</t>
  </si>
  <si>
    <t>EOTT (Co 1195)</t>
  </si>
  <si>
    <t>EMMS</t>
  </si>
  <si>
    <t>Enron Construction Services</t>
  </si>
  <si>
    <t>EAMR</t>
  </si>
  <si>
    <t>Other *</t>
  </si>
  <si>
    <t>* For companies outside of ETS</t>
  </si>
  <si>
    <t>Allocations</t>
  </si>
  <si>
    <t>In/(Out)</t>
  </si>
  <si>
    <t>GAS LOGISTICS</t>
  </si>
  <si>
    <t xml:space="preserve">NNG </t>
  </si>
  <si>
    <t xml:space="preserve">TW </t>
  </si>
  <si>
    <t xml:space="preserve">Citrus </t>
  </si>
  <si>
    <t xml:space="preserve">Northern Border Partners </t>
  </si>
  <si>
    <t>Department (1)</t>
  </si>
  <si>
    <t>(1)  Includes Costs from Communications</t>
  </si>
  <si>
    <t>DIRECT  O &amp; M COSTS WITHOUT EPSC AND INCREASE IN BENEFITS</t>
  </si>
  <si>
    <t>DIRECT  O &amp; M COSTS WITH EPSC AND INCREASE IN BENEFITS</t>
  </si>
  <si>
    <t>(2)</t>
  </si>
  <si>
    <t>(2) Per SAP</t>
  </si>
  <si>
    <t xml:space="preserve">NOTE:   This schedule should include those costs that roll into O &amp; M, according to the hierarchies you established in SAP, and payroll taxes.  </t>
  </si>
  <si>
    <t>DIRECT  O &amp; M COSTS WITH 2001 NORMALIZED FOR EPSC AND INCREASE IN BENEFITS</t>
  </si>
  <si>
    <t xml:space="preserve">Other </t>
  </si>
  <si>
    <t>NOTE:   EPSC charges are NNG $.3, TW $.1,  FGT $.1</t>
  </si>
  <si>
    <t xml:space="preserve">                  Increase in benfits NNG $.1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</si>
</sst>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11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2" applyFont="1" applyAlignment="1">
      <alignment horizontal="centerContinuous"/>
    </xf>
    <xf numFmtId="0" fontId="1" fillId="0" borderId="0" xfId="2"/>
    <xf numFmtId="0" fontId="3" fillId="0" borderId="0" xfId="2" applyFont="1" applyAlignment="1">
      <alignment horizontal="centerContinuous"/>
    </xf>
    <xf numFmtId="0" fontId="4" fillId="0" borderId="0" xfId="2" applyFont="1"/>
    <xf numFmtId="0" fontId="5" fillId="0" borderId="1" xfId="2" applyFont="1" applyBorder="1" applyAlignment="1">
      <alignment horizontal="centerContinuous"/>
    </xf>
    <xf numFmtId="0" fontId="5" fillId="0" borderId="0" xfId="2" applyFont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0" xfId="2" applyFont="1" applyBorder="1" applyAlignment="1">
      <alignment horizontal="centerContinuous"/>
    </xf>
    <xf numFmtId="0" fontId="5" fillId="0" borderId="0" xfId="2" applyFont="1"/>
    <xf numFmtId="0" fontId="5" fillId="0" borderId="0" xfId="2" applyFont="1" applyBorder="1" applyAlignment="1">
      <alignment horizontal="center"/>
    </xf>
    <xf numFmtId="0" fontId="1" fillId="0" borderId="0" xfId="2" applyBorder="1"/>
    <xf numFmtId="164" fontId="1" fillId="0" borderId="0" xfId="1" applyNumberFormat="1"/>
    <xf numFmtId="165" fontId="1" fillId="0" borderId="0" xfId="3" applyNumberFormat="1"/>
    <xf numFmtId="164" fontId="1" fillId="0" borderId="0" xfId="1" applyNumberFormat="1" applyBorder="1"/>
    <xf numFmtId="165" fontId="1" fillId="0" borderId="1" xfId="3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3" applyNumberFormat="1" applyBorder="1"/>
    <xf numFmtId="0" fontId="6" fillId="0" borderId="0" xfId="2" applyFont="1"/>
    <xf numFmtId="22" fontId="6" fillId="0" borderId="0" xfId="2" applyNumberFormat="1" applyFont="1"/>
    <xf numFmtId="0" fontId="1" fillId="0" borderId="0" xfId="2" applyFont="1"/>
    <xf numFmtId="164" fontId="0" fillId="0" borderId="0" xfId="1" applyNumberFormat="1" applyFont="1"/>
    <xf numFmtId="0" fontId="1" fillId="0" borderId="0" xfId="2" applyFont="1" applyAlignment="1">
      <alignment wrapText="1"/>
    </xf>
    <xf numFmtId="0" fontId="9" fillId="0" borderId="0" xfId="2" applyFont="1"/>
    <xf numFmtId="164" fontId="1" fillId="0" borderId="0" xfId="1" applyNumberFormat="1" applyFont="1"/>
    <xf numFmtId="0" fontId="8" fillId="0" borderId="0" xfId="2" applyFont="1" applyFill="1"/>
    <xf numFmtId="0" fontId="1" fillId="0" borderId="0" xfId="2" applyFill="1"/>
    <xf numFmtId="164" fontId="7" fillId="0" borderId="0" xfId="1" applyNumberFormat="1" applyFont="1" applyFill="1"/>
    <xf numFmtId="164" fontId="0" fillId="0" borderId="0" xfId="0" applyNumberFormat="1" applyFill="1"/>
    <xf numFmtId="0" fontId="0" fillId="0" borderId="0" xfId="0" applyFill="1"/>
    <xf numFmtId="0" fontId="1" fillId="0" borderId="0" xfId="2" quotePrefix="1" applyFont="1" applyAlignment="1"/>
    <xf numFmtId="0" fontId="5" fillId="0" borderId="0" xfId="2" quotePrefix="1" applyFont="1" applyAlignment="1">
      <alignment horizontal="center"/>
    </xf>
    <xf numFmtId="0" fontId="1" fillId="0" borderId="0" xfId="2" quotePrefix="1"/>
    <xf numFmtId="0" fontId="10" fillId="0" borderId="0" xfId="0" applyFont="1"/>
    <xf numFmtId="0" fontId="5" fillId="0" borderId="1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NNG_TWO&amp; M(vs.3CE)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zoomScale="65" workbookViewId="0">
      <selection activeCell="M16" sqref="M16"/>
    </sheetView>
  </sheetViews>
  <sheetFormatPr defaultRowHeight="12.75" x14ac:dyDescent="0.2"/>
  <cols>
    <col min="1" max="1" width="15.140625" style="2" customWidth="1"/>
    <col min="2" max="2" width="8.7109375" style="2" customWidth="1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11.140625" style="2" customWidth="1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">
      <c r="G10" s="6" t="s">
        <v>2</v>
      </c>
      <c r="I10" s="9" t="s">
        <v>3</v>
      </c>
      <c r="J10" s="9"/>
      <c r="K10" s="9"/>
      <c r="M10" s="32" t="s">
        <v>35</v>
      </c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v>6.8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5.9</v>
      </c>
      <c r="Y13" s="12">
        <v>6.8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5.9</v>
      </c>
      <c r="AH13" s="12"/>
      <c r="AI13" s="12">
        <f>7.6+0.2</f>
        <v>7.8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7</v>
      </c>
      <c r="AS13" s="13">
        <f>-448.4/11017</f>
        <v>-4.070073522737587E-2</v>
      </c>
    </row>
    <row r="14" spans="1:48" x14ac:dyDescent="0.2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v>1.9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1.9</v>
      </c>
      <c r="Y14" s="12">
        <v>1.9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1.9</v>
      </c>
      <c r="AH14" s="12"/>
      <c r="AI14" s="12">
        <f>1.8+0.1</f>
        <v>1.9000000000000001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2</v>
      </c>
      <c r="AS14" s="13">
        <f>-102.4/1810</f>
        <v>-5.6574585635359116E-2</v>
      </c>
    </row>
    <row r="15" spans="1:48" x14ac:dyDescent="0.2">
      <c r="A15" s="21" t="s">
        <v>29</v>
      </c>
      <c r="E15"/>
      <c r="F15"/>
      <c r="G15"/>
      <c r="H15"/>
      <c r="I15"/>
      <c r="J15"/>
      <c r="K15"/>
      <c r="L15" s="12"/>
      <c r="M15" s="12">
        <v>3.4</v>
      </c>
      <c r="N15" s="14"/>
      <c r="O15" s="22">
        <v>3.7</v>
      </c>
      <c r="P15" s="22"/>
      <c r="Q15" s="22"/>
      <c r="R15" s="22"/>
      <c r="S15" s="22"/>
      <c r="T15" s="22"/>
      <c r="U15" s="22">
        <v>0.2</v>
      </c>
      <c r="V15" s="12"/>
      <c r="W15" s="12">
        <f>+O15-Q15-S15+U15</f>
        <v>3.9000000000000004</v>
      </c>
      <c r="Y15" s="22">
        <v>3.7</v>
      </c>
      <c r="Z15" s="22"/>
      <c r="AA15" s="22"/>
      <c r="AB15" s="22"/>
      <c r="AC15" s="22"/>
      <c r="AD15" s="22"/>
      <c r="AE15" s="22">
        <v>0.2</v>
      </c>
      <c r="AF15" s="12"/>
      <c r="AG15" s="12">
        <f>+Y15-AA15-AC15+AE15</f>
        <v>3.9000000000000004</v>
      </c>
      <c r="AH15" s="12"/>
      <c r="AI15" s="22">
        <f>2.7+0.1</f>
        <v>2.8000000000000003</v>
      </c>
      <c r="AJ15"/>
      <c r="AK15"/>
      <c r="AL15"/>
      <c r="AM15"/>
      <c r="AN15"/>
      <c r="AO15" s="22">
        <v>0.4</v>
      </c>
      <c r="AP15" s="12"/>
      <c r="AQ15" s="12">
        <f>+AI15-AK15-AM15+AO15</f>
        <v>3.2</v>
      </c>
      <c r="AS15" s="15">
        <f>-155.5/1959</f>
        <v>-7.937723328228688E-2</v>
      </c>
    </row>
    <row r="16" spans="1:48" x14ac:dyDescent="0.2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22">
        <v>0.1</v>
      </c>
      <c r="P16" s="22"/>
      <c r="Q16" s="22"/>
      <c r="R16" s="22"/>
      <c r="S16" s="22"/>
      <c r="T16" s="22"/>
      <c r="U16" s="22"/>
      <c r="V16" s="12"/>
      <c r="W16" s="12">
        <f>+O16-Q16-S16+U16</f>
        <v>0.1</v>
      </c>
      <c r="Y16" s="22">
        <v>0.1</v>
      </c>
      <c r="Z16" s="22"/>
      <c r="AA16" s="22"/>
      <c r="AB16" s="22"/>
      <c r="AC16" s="22"/>
      <c r="AD16" s="22"/>
      <c r="AE16" s="22"/>
      <c r="AF16" s="12"/>
      <c r="AG16" s="12">
        <f>+Y16-AA16-AC16+AE16</f>
        <v>0.1</v>
      </c>
      <c r="AH16" s="12"/>
      <c r="AI16" s="22">
        <v>0.1</v>
      </c>
      <c r="AJ16"/>
      <c r="AK16"/>
      <c r="AL16"/>
      <c r="AM16"/>
      <c r="AN16"/>
      <c r="AO16" s="2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22"/>
      <c r="P17" s="22"/>
      <c r="Q17" s="22"/>
      <c r="R17" s="22"/>
      <c r="S17" s="22"/>
      <c r="T17" s="22"/>
      <c r="U17" s="22"/>
      <c r="V17" s="12"/>
      <c r="W17" s="12"/>
      <c r="Y17" s="22"/>
      <c r="Z17" s="22"/>
      <c r="AA17" s="22"/>
      <c r="AB17" s="22"/>
      <c r="AC17" s="22"/>
      <c r="AD17" s="22"/>
      <c r="AE17" s="22"/>
      <c r="AF17" s="12"/>
      <c r="AG17" s="12"/>
      <c r="AH17" s="12"/>
      <c r="AI17" s="22"/>
      <c r="AJ17"/>
      <c r="AK17"/>
      <c r="AL17"/>
      <c r="AM17"/>
      <c r="AN17"/>
      <c r="AO17" s="22"/>
      <c r="AP17" s="12"/>
      <c r="AQ17" s="12"/>
      <c r="AS17" s="13"/>
      <c r="AU17" s="13"/>
    </row>
    <row r="18" spans="1:157" x14ac:dyDescent="0.2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22"/>
      <c r="P18" s="22"/>
      <c r="Q18" s="22"/>
      <c r="R18" s="22"/>
      <c r="S18" s="22"/>
      <c r="T18" s="22"/>
      <c r="U18" s="22"/>
      <c r="V18" s="12"/>
      <c r="W18" s="12"/>
      <c r="Y18" s="22"/>
      <c r="Z18" s="22"/>
      <c r="AA18" s="22"/>
      <c r="AB18" s="22"/>
      <c r="AC18" s="22"/>
      <c r="AD18" s="22"/>
      <c r="AE18" s="22"/>
      <c r="AF18" s="12"/>
      <c r="AG18" s="12"/>
      <c r="AH18" s="12"/>
      <c r="AI18" s="22"/>
      <c r="AJ18"/>
      <c r="AK18"/>
      <c r="AL18"/>
      <c r="AM18"/>
      <c r="AN18"/>
      <c r="AO18"/>
      <c r="AP18" s="12"/>
      <c r="AQ18" s="12"/>
      <c r="AS18" s="13"/>
      <c r="AU18" s="13"/>
    </row>
    <row r="19" spans="1:157" x14ac:dyDescent="0.2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22"/>
      <c r="P19" s="22"/>
      <c r="Q19" s="22"/>
      <c r="R19" s="22"/>
      <c r="S19" s="22"/>
      <c r="T19" s="22"/>
      <c r="U19" s="22"/>
      <c r="V19" s="12"/>
      <c r="W19" s="12"/>
      <c r="Y19" s="22"/>
      <c r="Z19" s="22"/>
      <c r="AA19" s="22"/>
      <c r="AB19" s="22"/>
      <c r="AC19" s="22"/>
      <c r="AD19" s="22"/>
      <c r="AE19" s="22"/>
      <c r="AF19" s="12"/>
      <c r="AG19" s="12"/>
      <c r="AH19" s="12"/>
      <c r="AI19"/>
      <c r="AJ19"/>
      <c r="AK19"/>
      <c r="AL19"/>
      <c r="AM19"/>
      <c r="AN19"/>
      <c r="AO19"/>
      <c r="AP19" s="12"/>
      <c r="AQ19" s="12"/>
      <c r="AS19" s="13"/>
      <c r="AU19" s="13"/>
    </row>
    <row r="20" spans="1:157" x14ac:dyDescent="0.2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22"/>
      <c r="P20" s="22"/>
      <c r="Q20" s="22"/>
      <c r="R20" s="22"/>
      <c r="S20" s="22"/>
      <c r="T20" s="22"/>
      <c r="U20" s="22"/>
      <c r="V20" s="12"/>
      <c r="W20" s="12"/>
      <c r="Y20" s="22"/>
      <c r="Z20" s="22"/>
      <c r="AA20" s="22"/>
      <c r="AB20" s="22"/>
      <c r="AC20" s="22"/>
      <c r="AD20" s="22"/>
      <c r="AE20" s="2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">
      <c r="A22" s="21" t="s">
        <v>22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5" thickBot="1" x14ac:dyDescent="0.25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10.395</v>
      </c>
      <c r="N24" s="14"/>
      <c r="O24" s="17">
        <f>SUM(O13:O23)</f>
        <v>12.499999999999998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11.8</v>
      </c>
      <c r="X24" s="12"/>
      <c r="Y24" s="17">
        <f>SUM(Y13:Y23)</f>
        <v>12.499999999999998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11.8</v>
      </c>
      <c r="AH24" s="12"/>
      <c r="AI24" s="17">
        <f>SUM(AI13:AI23)</f>
        <v>12.6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12.299999999999999</v>
      </c>
      <c r="AR24" s="12"/>
      <c r="AS24" s="18">
        <f>(AI24-Y24)/Y24</f>
        <v>8.0000000000001147E-3</v>
      </c>
    </row>
    <row r="25" spans="1:157" ht="15.75" thickTop="1" x14ac:dyDescent="0.35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">
      <c r="A26" s="33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">
      <c r="A27" s="21" t="s">
        <v>40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">
      <c r="A28" t="s">
        <v>41</v>
      </c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">
      <c r="A31" s="34" t="str">
        <f ca="1">CELL("filename")</f>
        <v>C:\Users\Felienne\Enron\EnronSpreadsheets\[tracy_geaccone__40301__OM Schedule - Gas Logistics.xls]Without EPSC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C:\Users\Felienne\Enron\EnronSpreadsheets\[tracy_geaccone__40301__OM Schedule - Gas Logistics.xls]Without EPSC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41886.666836226854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tabSelected="1" zoomScale="65" workbookViewId="0">
      <selection activeCell="M15" sqref="M15"/>
    </sheetView>
  </sheetViews>
  <sheetFormatPr defaultRowHeight="12.75" x14ac:dyDescent="0.2"/>
  <cols>
    <col min="1" max="1" width="15.140625" style="2" customWidth="1"/>
    <col min="2" max="2" width="8.7109375" style="2" customWidth="1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">
      <c r="G10" s="6" t="s">
        <v>2</v>
      </c>
      <c r="I10" s="9" t="s">
        <v>3</v>
      </c>
      <c r="J10" s="9"/>
      <c r="K10" s="9"/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v>6.8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5.9</v>
      </c>
      <c r="Y13" s="12">
        <v>6.8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5.9</v>
      </c>
      <c r="AH13" s="12"/>
      <c r="AI13" s="12">
        <f>7.2+0.2</f>
        <v>7.4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6.6000000000000005</v>
      </c>
      <c r="AS13" s="13">
        <f>-448.4/11017</f>
        <v>-4.070073522737587E-2</v>
      </c>
    </row>
    <row r="14" spans="1:48" x14ac:dyDescent="0.2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v>1.9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1.9</v>
      </c>
      <c r="Y14" s="12">
        <v>1.9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1.9</v>
      </c>
      <c r="AH14" s="12"/>
      <c r="AI14" s="12">
        <f>1.7+0.1</f>
        <v>1.8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1.9</v>
      </c>
      <c r="AS14" s="13">
        <f>-102.4/1810</f>
        <v>-5.6574585635359116E-2</v>
      </c>
    </row>
    <row r="15" spans="1:48" x14ac:dyDescent="0.2">
      <c r="A15" s="21" t="s">
        <v>29</v>
      </c>
      <c r="E15"/>
      <c r="F15"/>
      <c r="G15"/>
      <c r="H15"/>
      <c r="I15"/>
      <c r="J15"/>
      <c r="K15"/>
      <c r="L15" s="12"/>
      <c r="M15" s="12">
        <v>3.4</v>
      </c>
      <c r="N15" s="14"/>
      <c r="O15" s="12">
        <v>3.7</v>
      </c>
      <c r="P15" s="12"/>
      <c r="Q15" s="12"/>
      <c r="R15" s="12"/>
      <c r="S15" s="12"/>
      <c r="T15" s="12"/>
      <c r="U15" s="12">
        <v>0.2</v>
      </c>
      <c r="V15" s="12"/>
      <c r="W15" s="12">
        <f>+O15-Q15-S15+U15</f>
        <v>3.9000000000000004</v>
      </c>
      <c r="Y15" s="12">
        <v>3.7</v>
      </c>
      <c r="Z15" s="12"/>
      <c r="AA15" s="12"/>
      <c r="AB15" s="12"/>
      <c r="AC15" s="12"/>
      <c r="AD15" s="12"/>
      <c r="AE15" s="12">
        <v>0.2</v>
      </c>
      <c r="AF15" s="12"/>
      <c r="AG15" s="12">
        <f>+Y15-AA15-AC15+AE15</f>
        <v>3.9000000000000004</v>
      </c>
      <c r="AH15" s="12"/>
      <c r="AI15">
        <f>2.6+0.1</f>
        <v>2.7</v>
      </c>
      <c r="AJ15"/>
      <c r="AK15"/>
      <c r="AL15"/>
      <c r="AM15"/>
      <c r="AN15"/>
      <c r="AO15" s="22">
        <f>0.3+0.1</f>
        <v>0.4</v>
      </c>
      <c r="AP15" s="12"/>
      <c r="AQ15" s="12">
        <f>+AI15-AK15-AM15+AO15</f>
        <v>3.1</v>
      </c>
      <c r="AS15" s="15">
        <f>-155.5/1959</f>
        <v>-7.937723328228688E-2</v>
      </c>
    </row>
    <row r="16" spans="1:48" x14ac:dyDescent="0.2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12">
        <v>0.1</v>
      </c>
      <c r="P16" s="12"/>
      <c r="Q16" s="12"/>
      <c r="R16" s="12"/>
      <c r="S16" s="12"/>
      <c r="T16" s="12"/>
      <c r="U16" s="12"/>
      <c r="V16" s="12"/>
      <c r="W16" s="12">
        <f>+O16-Q16-S16+U16</f>
        <v>0.1</v>
      </c>
      <c r="Y16" s="12">
        <v>0.1</v>
      </c>
      <c r="Z16" s="12"/>
      <c r="AA16" s="12"/>
      <c r="AB16" s="12"/>
      <c r="AC16" s="12"/>
      <c r="AD16" s="12"/>
      <c r="AE16" s="12"/>
      <c r="AF16" s="12"/>
      <c r="AG16" s="12">
        <f>+Y16-AA16-AC16+AE16</f>
        <v>0.1</v>
      </c>
      <c r="AH16" s="12"/>
      <c r="AI16">
        <v>0.1</v>
      </c>
      <c r="AJ16"/>
      <c r="AK16"/>
      <c r="AL16"/>
      <c r="AM16"/>
      <c r="AN16"/>
      <c r="AO16" s="2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/>
      <c r="AJ17"/>
      <c r="AK17"/>
      <c r="AL17"/>
      <c r="AM17"/>
      <c r="AN17"/>
      <c r="AO17" s="22"/>
      <c r="AP17" s="12"/>
      <c r="AQ17" s="12"/>
      <c r="AS17" s="13"/>
      <c r="AU17" s="13"/>
    </row>
    <row r="18" spans="1:157" x14ac:dyDescent="0.2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/>
      <c r="AJ18"/>
      <c r="AK18"/>
      <c r="AL18"/>
      <c r="AM18"/>
      <c r="AN18"/>
      <c r="AO18" s="22"/>
      <c r="AP18" s="12"/>
      <c r="AQ18" s="12"/>
      <c r="AS18" s="13"/>
      <c r="AU18" s="13"/>
    </row>
    <row r="19" spans="1:157" x14ac:dyDescent="0.2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/>
      <c r="AJ19"/>
      <c r="AK19"/>
      <c r="AL19"/>
      <c r="AM19"/>
      <c r="AN19"/>
      <c r="AO19" s="22"/>
      <c r="AP19" s="12"/>
      <c r="AQ19" s="12"/>
      <c r="AS19" s="13"/>
      <c r="AU19" s="13"/>
    </row>
    <row r="20" spans="1:157" x14ac:dyDescent="0.2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">
      <c r="A22" s="21" t="s">
        <v>22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5" thickBot="1" x14ac:dyDescent="0.25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10.395</v>
      </c>
      <c r="N24" s="14"/>
      <c r="O24" s="17">
        <f>SUM(O13:O23)</f>
        <v>12.499999999999998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11.8</v>
      </c>
      <c r="X24" s="12"/>
      <c r="Y24" s="17">
        <f>SUM(Y13:Y23)</f>
        <v>12.499999999999998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11.8</v>
      </c>
      <c r="AH24" s="12"/>
      <c r="AI24" s="17">
        <f>SUM(AI13:AI23)</f>
        <v>12.000000000000002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11.7</v>
      </c>
      <c r="AR24" s="12"/>
      <c r="AS24" s="18">
        <f>(AI24-Y24)/Y24</f>
        <v>-3.9999999999999723E-2</v>
      </c>
    </row>
    <row r="25" spans="1:157" ht="15.75" thickTop="1" x14ac:dyDescent="0.35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">
      <c r="A27" t="s">
        <v>23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">
      <c r="A29" t="s">
        <v>37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">
      <c r="A31" s="34" t="str">
        <f ca="1">CELL("filename")</f>
        <v>C:\Users\Felienne\Enron\EnronSpreadsheets\[tracy_geaccone__40301__OM Schedule - Gas Logistics.xls]Without EPSC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C:\Users\Felienne\Enron\EnronSpreadsheets\[tracy_geaccone__40301__OM Schedule - Gas Logistics.xls]Without EPSC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41886.666836226854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zoomScale="65" workbookViewId="0">
      <selection activeCell="M16" sqref="M16"/>
    </sheetView>
  </sheetViews>
  <sheetFormatPr defaultRowHeight="12.75" x14ac:dyDescent="0.2"/>
  <cols>
    <col min="1" max="1" width="15.140625" style="2" customWidth="1"/>
    <col min="2" max="2" width="8.7109375" style="2" customWidth="1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11.140625" style="2" customWidth="1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">
      <c r="G10" s="6" t="s">
        <v>2</v>
      </c>
      <c r="I10" s="9" t="s">
        <v>3</v>
      </c>
      <c r="J10" s="9"/>
      <c r="K10" s="9"/>
      <c r="M10" s="32" t="s">
        <v>35</v>
      </c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f>6.8+0.3+0.1</f>
        <v>7.1999999999999993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6.3</v>
      </c>
      <c r="Y13" s="12">
        <f>6.8+0.3+0.1</f>
        <v>7.1999999999999993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6.3</v>
      </c>
      <c r="AH13" s="12"/>
      <c r="AI13" s="12">
        <f>7.6+0.2</f>
        <v>7.8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7</v>
      </c>
      <c r="AS13" s="13">
        <f>-448.4/11017</f>
        <v>-4.070073522737587E-2</v>
      </c>
    </row>
    <row r="14" spans="1:48" x14ac:dyDescent="0.2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f>1.9+0.1</f>
        <v>2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2</v>
      </c>
      <c r="Y14" s="12">
        <f>1.9+0.1</f>
        <v>2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2</v>
      </c>
      <c r="AH14" s="12"/>
      <c r="AI14" s="12">
        <f>1.8+0.1</f>
        <v>1.9000000000000001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2</v>
      </c>
      <c r="AS14" s="13">
        <f>-102.4/1810</f>
        <v>-5.6574585635359116E-2</v>
      </c>
    </row>
    <row r="15" spans="1:48" x14ac:dyDescent="0.2">
      <c r="A15" s="21" t="s">
        <v>29</v>
      </c>
      <c r="E15"/>
      <c r="F15"/>
      <c r="G15"/>
      <c r="H15"/>
      <c r="I15"/>
      <c r="J15"/>
      <c r="K15"/>
      <c r="L15" s="12"/>
      <c r="M15" s="12">
        <v>3.4</v>
      </c>
      <c r="N15" s="14"/>
      <c r="O15" s="12">
        <f>3.7+0.1</f>
        <v>3.8000000000000003</v>
      </c>
      <c r="P15" s="12"/>
      <c r="Q15" s="12"/>
      <c r="R15" s="12"/>
      <c r="S15" s="12"/>
      <c r="T15" s="12"/>
      <c r="U15" s="12">
        <v>0.2</v>
      </c>
      <c r="V15" s="12"/>
      <c r="W15" s="12">
        <f>+O15-Q15-S15+U15</f>
        <v>4</v>
      </c>
      <c r="Y15" s="12">
        <f>3.7+0.1</f>
        <v>3.8000000000000003</v>
      </c>
      <c r="Z15" s="12"/>
      <c r="AA15" s="12"/>
      <c r="AB15" s="12"/>
      <c r="AC15" s="12"/>
      <c r="AD15" s="12"/>
      <c r="AE15" s="12">
        <v>0.2</v>
      </c>
      <c r="AF15" s="12"/>
      <c r="AG15" s="12">
        <f>+Y15-AA15-AC15+AE15</f>
        <v>4</v>
      </c>
      <c r="AH15" s="12"/>
      <c r="AI15" s="12">
        <f>2.7+0.1</f>
        <v>2.8000000000000003</v>
      </c>
      <c r="AJ15"/>
      <c r="AK15"/>
      <c r="AL15"/>
      <c r="AM15"/>
      <c r="AN15"/>
      <c r="AO15" s="12">
        <v>0.4</v>
      </c>
      <c r="AP15" s="12"/>
      <c r="AQ15" s="12">
        <f>+AI15-AK15-AM15+AO15</f>
        <v>3.2</v>
      </c>
      <c r="AS15" s="15">
        <f>-155.5/1959</f>
        <v>-7.937723328228688E-2</v>
      </c>
    </row>
    <row r="16" spans="1:48" x14ac:dyDescent="0.2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12">
        <v>0.1</v>
      </c>
      <c r="P16" s="12"/>
      <c r="Q16" s="12"/>
      <c r="R16" s="12"/>
      <c r="S16" s="12"/>
      <c r="T16" s="12"/>
      <c r="U16" s="12"/>
      <c r="V16" s="12"/>
      <c r="W16" s="12">
        <f>+O16-Q16-S16+U16</f>
        <v>0.1</v>
      </c>
      <c r="Y16" s="12">
        <v>0.1</v>
      </c>
      <c r="Z16" s="12"/>
      <c r="AA16" s="12"/>
      <c r="AB16" s="12"/>
      <c r="AC16" s="12"/>
      <c r="AD16" s="12"/>
      <c r="AE16" s="12"/>
      <c r="AF16" s="12"/>
      <c r="AG16" s="12">
        <f>+Y16-AA16-AC16+AE16</f>
        <v>0.1</v>
      </c>
      <c r="AH16" s="12"/>
      <c r="AI16" s="12">
        <v>0.1</v>
      </c>
      <c r="AJ16"/>
      <c r="AK16"/>
      <c r="AL16"/>
      <c r="AM16"/>
      <c r="AN16"/>
      <c r="AO16" s="1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/>
      <c r="AK17"/>
      <c r="AL17"/>
      <c r="AM17"/>
      <c r="AN17"/>
      <c r="AO17" s="12"/>
      <c r="AP17" s="12"/>
      <c r="AQ17" s="12"/>
      <c r="AS17" s="13"/>
      <c r="AU17" s="13"/>
    </row>
    <row r="18" spans="1:157" x14ac:dyDescent="0.2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/>
      <c r="AK18"/>
      <c r="AL18"/>
      <c r="AM18"/>
      <c r="AN18"/>
      <c r="AO18"/>
      <c r="AP18" s="12"/>
      <c r="AQ18" s="12"/>
      <c r="AS18" s="13"/>
      <c r="AU18" s="13"/>
    </row>
    <row r="19" spans="1:157" x14ac:dyDescent="0.2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/>
      <c r="AJ19"/>
      <c r="AK19"/>
      <c r="AL19"/>
      <c r="AM19"/>
      <c r="AN19"/>
      <c r="AO19"/>
      <c r="AP19" s="12"/>
      <c r="AQ19" s="12"/>
      <c r="AS19" s="13"/>
      <c r="AU19" s="13"/>
    </row>
    <row r="20" spans="1:157" x14ac:dyDescent="0.2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">
      <c r="A22" s="21" t="s">
        <v>39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5" thickBot="1" x14ac:dyDescent="0.25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10.395</v>
      </c>
      <c r="N24" s="14"/>
      <c r="O24" s="17">
        <f>SUM(O13:O23)</f>
        <v>13.1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12.4</v>
      </c>
      <c r="X24" s="12"/>
      <c r="Y24" s="17">
        <f>SUM(Y13:Y23)</f>
        <v>13.1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12.4</v>
      </c>
      <c r="AH24" s="12"/>
      <c r="AI24" s="17">
        <f>SUM(AI13:AI23)</f>
        <v>12.6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12.299999999999999</v>
      </c>
      <c r="AR24" s="12"/>
      <c r="AS24" s="18">
        <f>(AI24-Y24)/Y24</f>
        <v>-3.8167938931297711E-2</v>
      </c>
    </row>
    <row r="25" spans="1:157" ht="15.75" thickTop="1" x14ac:dyDescent="0.35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">
      <c r="A26" s="33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">
      <c r="A27" s="21" t="s">
        <v>40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">
      <c r="A28" t="s">
        <v>41</v>
      </c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">
      <c r="A31" s="34" t="str">
        <f ca="1">CELL("filename")</f>
        <v>C:\Users\Felienne\Enron\EnronSpreadsheets\[tracy_geaccone__40301__OM Schedule - Gas Logistics.xls]Without EPSC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C:\Users\Felienne\Enron\EnronSpreadsheets\[tracy_geaccone__40301__OM Schedule - Gas Logistics.xls]Without EPSC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41886.666836226854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With EPSC</vt:lpstr>
      <vt:lpstr>Without EPSC</vt:lpstr>
      <vt:lpstr>2001 Normalized for EPSC</vt:lpstr>
      <vt:lpstr>'2001 Normalized for EPSC'!Print_Area</vt:lpstr>
      <vt:lpstr>'With EPSC'!Print_Area</vt:lpstr>
      <vt:lpstr>'Without EPSC'!Print_Area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Felienne</cp:lastModifiedBy>
  <cp:lastPrinted>2001-08-27T15:58:05Z</cp:lastPrinted>
  <dcterms:created xsi:type="dcterms:W3CDTF">2001-07-19T21:53:52Z</dcterms:created>
  <dcterms:modified xsi:type="dcterms:W3CDTF">2014-09-04T14:00:14Z</dcterms:modified>
</cp:coreProperties>
</file>