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In-Service Dates" sheetId="2" r:id="rId1"/>
    <sheet name="Cash Flow" sheetId="1" r:id="rId2"/>
  </sheets>
  <externalReferences>
    <externalReference r:id="rId3"/>
    <externalReference r:id="rId4"/>
    <externalReference r:id="rId5"/>
  </externalReferences>
  <definedNames>
    <definedName name="__123Graph_A" hidden="1">[3]TW!#REF!</definedName>
    <definedName name="__123Graph_B" hidden="1">[3]TW!#REF!</definedName>
    <definedName name="__123Graph_C" hidden="1">[3]TW!#REF!</definedName>
    <definedName name="__123Graph_D" hidden="1">[3]TW!#REF!</definedName>
    <definedName name="ALL">#REF!</definedName>
    <definedName name="CAP">#REF!</definedName>
    <definedName name="look">[2]summary!$D$8:$H$43</definedName>
    <definedName name="MGMT">#REF!</definedName>
    <definedName name="PDTotal">#REF!</definedName>
    <definedName name="SJ">[3]TW!#REF!</definedName>
    <definedName name="SYS">[3]TW!#REF!</definedName>
  </definedNames>
  <calcPr calcId="152511"/>
</workbook>
</file>

<file path=xl/calcChain.xml><?xml version="1.0" encoding="utf-8"?>
<calcChain xmlns="http://schemas.openxmlformats.org/spreadsheetml/2006/main">
  <c r="P7" i="1" l="1"/>
  <c r="D7" i="1" s="1"/>
  <c r="D20" i="1" s="1"/>
  <c r="I9" i="1"/>
  <c r="J9" i="1"/>
  <c r="K9" i="1"/>
  <c r="L9" i="1"/>
  <c r="M9" i="1"/>
  <c r="D11" i="1"/>
  <c r="P11" i="1"/>
  <c r="P15" i="1" s="1"/>
  <c r="P12" i="1"/>
  <c r="P13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6" i="1"/>
  <c r="P17" i="1"/>
  <c r="P18" i="1"/>
  <c r="H33" i="2"/>
  <c r="K7" i="1" l="1"/>
  <c r="K20" i="1" s="1"/>
  <c r="J7" i="1"/>
  <c r="J20" i="1" s="1"/>
  <c r="I7" i="1"/>
  <c r="I20" i="1" s="1"/>
  <c r="O7" i="1"/>
  <c r="O20" i="1" s="1"/>
  <c r="G7" i="1"/>
  <c r="G20" i="1" s="1"/>
  <c r="P20" i="1"/>
  <c r="N7" i="1"/>
  <c r="N20" i="1" s="1"/>
  <c r="F7" i="1"/>
  <c r="F20" i="1" s="1"/>
  <c r="H7" i="1"/>
  <c r="H20" i="1" s="1"/>
  <c r="M7" i="1"/>
  <c r="M20" i="1" s="1"/>
  <c r="E7" i="1"/>
  <c r="E20" i="1" s="1"/>
  <c r="L7" i="1"/>
  <c r="L20" i="1" s="1"/>
</calcChain>
</file>

<file path=xl/sharedStrings.xml><?xml version="1.0" encoding="utf-8"?>
<sst xmlns="http://schemas.openxmlformats.org/spreadsheetml/2006/main" count="90" uniqueCount="66">
  <si>
    <t>NNG COMMERCIAL GROUP</t>
  </si>
  <si>
    <t>2002 PLAN</t>
  </si>
  <si>
    <t>CAPITAL EXPENDITURES</t>
  </si>
  <si>
    <t>(In Millions)</t>
  </si>
  <si>
    <t>Total Capital by 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</si>
  <si>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</si>
  <si>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</si>
  <si>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</si>
  <si>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</si>
  <si>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</si>
  <si>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</si>
  <si>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</si>
  <si>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</si>
  <si>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</si>
  <si>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</si>
  <si>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</si>
  <si>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</si>
  <si>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</si>
  <si>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Capital Projects</t>
  </si>
  <si>
    <t>Base Gas Buyback</t>
  </si>
  <si>
    <t>Imbalances / Gas Purchases</t>
  </si>
  <si>
    <t xml:space="preserve">     Imbalance - Cash In</t>
  </si>
  <si>
    <t xml:space="preserve">     Imbalance - Cash Out</t>
  </si>
  <si>
    <t xml:space="preserve">     Gas Purchases</t>
  </si>
  <si>
    <t xml:space="preserve">     Gas Sales</t>
  </si>
  <si>
    <t xml:space="preserve">               Subtotal</t>
  </si>
  <si>
    <t>Trailblazer Expansion</t>
  </si>
  <si>
    <t>Regulatory / Legal</t>
  </si>
  <si>
    <t>Note:  Negative Numbers = Cash Out, Positive Numbers = Cash In</t>
  </si>
  <si>
    <t>Disc. or</t>
  </si>
  <si>
    <t>Contract</t>
  </si>
  <si>
    <t>Non-</t>
  </si>
  <si>
    <t>Term</t>
  </si>
  <si>
    <t>In-Service</t>
  </si>
  <si>
    <t>Project</t>
  </si>
  <si>
    <t>Project Description</t>
  </si>
  <si>
    <t>Disc.</t>
  </si>
  <si>
    <t>in Years</t>
  </si>
  <si>
    <t>Date</t>
  </si>
  <si>
    <t>Cost</t>
  </si>
  <si>
    <t>Discretionary Pool</t>
  </si>
  <si>
    <t>D</t>
  </si>
  <si>
    <t>Cunningham Wells</t>
  </si>
  <si>
    <t>Tall Corn Ethanol Plant</t>
  </si>
  <si>
    <t>Little Sioux Ethanol Plant</t>
  </si>
  <si>
    <t>Automate Storage Book</t>
  </si>
  <si>
    <t>Computer Blanket</t>
  </si>
  <si>
    <t>AVA Upgrade</t>
  </si>
  <si>
    <t>Pool Car</t>
  </si>
  <si>
    <t>Belleville Compression</t>
  </si>
  <si>
    <t>NNG / WG TBS</t>
  </si>
  <si>
    <t>Exxon / Mobil</t>
  </si>
  <si>
    <t>N</t>
  </si>
  <si>
    <t>Wisconsin Gas Capital Pool</t>
  </si>
  <si>
    <t>N-Rate C</t>
  </si>
  <si>
    <t>Utilicorp Priority Markets</t>
  </si>
  <si>
    <t>MUD - Relocation of Omaha #1</t>
  </si>
  <si>
    <t>MUD - 84th Street TBS Mods</t>
  </si>
  <si>
    <t>LaCrosse Branchline Expansion</t>
  </si>
  <si>
    <t>MUD - CIAC</t>
  </si>
  <si>
    <t>Studies</t>
  </si>
  <si>
    <t>Tivoli Land Purchase</t>
  </si>
  <si>
    <t>Tariff Software</t>
  </si>
  <si>
    <t>Rate Case Software</t>
  </si>
  <si>
    <t>Form 567 Solftware</t>
  </si>
  <si>
    <t>Total 2002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</si>
</sst>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6" formatCode="0.0%"/>
    <numFmt numFmtId="170" formatCode="#,##0.0_);\(#,##0.0\)"/>
    <numFmt numFmtId="195" formatCode="mmmmm"/>
    <numFmt numFmtId="197" formatCode="_(* #,##0.0_);_(* \(#,##0.0\);_(* &quot;-&quot;???_);_(@_)"/>
  </numFmts>
  <fonts count="8">
    <font>
      <sz val="10"/>
      <name val="Arial"/>
    </font>
    <font>
      <sz val="10"/>
      <name val="Helv"/>
    </font>
    <font>
      <sz val="10"/>
      <name val="Palatino"/>
      <family val="1"/>
    </font>
    <font>
      <b/>
      <sz val="10"/>
      <name val="Palatino"/>
      <family val="1"/>
    </font>
    <font>
      <b/>
      <sz val="6"/>
      <name val="Palatino"/>
      <family val="1"/>
    </font>
    <font>
      <b/>
      <sz val="10"/>
      <name val="Palatino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0" fontId="1" fillId="0" borderId="0"/>
  </cellStyleXfs>
  <cellXfs count="38">
    <xf numFmtId="0" fontId="0" fillId="0" borderId="0" xfId="0"/>
    <xf numFmtId="170" fontId="2" fillId="0" borderId="0" xfId="1" applyFont="1"/>
    <xf numFmtId="170" fontId="3" fillId="0" borderId="0" xfId="1" applyFont="1" applyAlignment="1">
      <alignment horizontal="centerContinuous"/>
    </xf>
    <xf numFmtId="170" fontId="2" fillId="0" borderId="0" xfId="1" applyFont="1" applyAlignment="1">
      <alignment horizontal="centerContinuous"/>
    </xf>
    <xf numFmtId="170" fontId="4" fillId="0" borderId="0" xfId="1" quotePrefix="1" applyFont="1" applyAlignment="1">
      <alignment horizontal="centerContinuous"/>
    </xf>
    <xf numFmtId="195" fontId="3" fillId="0" borderId="1" xfId="1" applyNumberFormat="1" applyFont="1" applyBorder="1"/>
    <xf numFmtId="195" fontId="2" fillId="0" borderId="2" xfId="1" applyNumberFormat="1" applyFont="1" applyBorder="1"/>
    <xf numFmtId="195" fontId="3" fillId="0" borderId="3" xfId="1" applyNumberFormat="1" applyFont="1" applyBorder="1"/>
    <xf numFmtId="170" fontId="2" fillId="0" borderId="4" xfId="1" applyFont="1" applyBorder="1"/>
    <xf numFmtId="170" fontId="2" fillId="0" borderId="5" xfId="1" applyFont="1" applyBorder="1"/>
    <xf numFmtId="197" fontId="2" fillId="0" borderId="6" xfId="1" applyNumberFormat="1" applyFont="1" applyBorder="1"/>
    <xf numFmtId="197" fontId="2" fillId="0" borderId="7" xfId="1" applyNumberFormat="1" applyFont="1" applyBorder="1"/>
    <xf numFmtId="170" fontId="2" fillId="0" borderId="8" xfId="1" applyFont="1" applyBorder="1"/>
    <xf numFmtId="170" fontId="2" fillId="0" borderId="9" xfId="1" applyFont="1" applyBorder="1"/>
    <xf numFmtId="197" fontId="2" fillId="0" borderId="10" xfId="1" applyNumberFormat="1" applyFont="1" applyBorder="1"/>
    <xf numFmtId="197" fontId="2" fillId="0" borderId="11" xfId="1" applyNumberFormat="1" applyFont="1" applyBorder="1"/>
    <xf numFmtId="197" fontId="2" fillId="0" borderId="12" xfId="1" applyNumberFormat="1" applyFont="1" applyBorder="1"/>
    <xf numFmtId="170" fontId="2" fillId="0" borderId="13" xfId="1" applyFont="1" applyBorder="1"/>
    <xf numFmtId="170" fontId="2" fillId="0" borderId="14" xfId="1" applyFont="1" applyBorder="1"/>
    <xf numFmtId="197" fontId="2" fillId="0" borderId="15" xfId="1" applyNumberFormat="1" applyFont="1" applyBorder="1"/>
    <xf numFmtId="197" fontId="2" fillId="0" borderId="16" xfId="1" applyNumberFormat="1" applyFont="1" applyBorder="1"/>
    <xf numFmtId="170" fontId="5" fillId="0" borderId="13" xfId="1" applyFont="1" applyBorder="1"/>
    <xf numFmtId="197" fontId="5" fillId="0" borderId="15" xfId="1" applyNumberFormat="1" applyFont="1" applyBorder="1"/>
    <xf numFmtId="197" fontId="5" fillId="0" borderId="7" xfId="1" applyNumberFormat="1" applyFont="1" applyBorder="1"/>
    <xf numFmtId="170" fontId="2" fillId="0" borderId="17" xfId="1" applyFont="1" applyBorder="1"/>
    <xf numFmtId="170" fontId="2" fillId="0" borderId="18" xfId="1" applyFont="1" applyBorder="1"/>
    <xf numFmtId="197" fontId="2" fillId="0" borderId="19" xfId="1" applyNumberFormat="1" applyFont="1" applyBorder="1"/>
    <xf numFmtId="166" fontId="2" fillId="0" borderId="0" xfId="1" applyNumberFormat="1" applyFont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0" xfId="0" applyFont="1" applyBorder="1"/>
    <xf numFmtId="0" fontId="7" fillId="0" borderId="20" xfId="0" applyFont="1" applyBorder="1" applyAlignment="1">
      <alignment horizontal="center"/>
    </xf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170" fontId="3" fillId="0" borderId="0" xfId="1" applyFont="1" applyAlignment="1">
      <alignment horizontal="center"/>
    </xf>
  </cellXfs>
  <cellStyles count="2">
    <cellStyle name="Normal" xfId="0" builtinId="0"/>
    <cellStyle name="Normal_Book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CapPlan_9_11_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Projects "/>
      <sheetName val="NNG - COTH"/>
      <sheetName val="NNG Imb. &amp; Purch."/>
      <sheetName val="NNG Pool Projects "/>
      <sheetName val="Cash Flow"/>
    </sheetNames>
    <sheetDataSet>
      <sheetData sheetId="0">
        <row r="68">
          <cell r="P68">
            <v>25.529999999999998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B16" sqref="B16"/>
    </sheetView>
  </sheetViews>
  <sheetFormatPr defaultRowHeight="12.75"/>
  <cols>
    <col min="2" max="2" width="36.5703125" customWidth="1"/>
    <col min="5" max="5" width="2.7109375" customWidth="1"/>
    <col min="6" max="6" width="11.5703125" customWidth="1"/>
    <col min="7" max="7" width="2.7109375" customWidth="1"/>
    <col min="8" max="8" width="12.7109375" customWidth="1"/>
  </cols>
  <sheetData>
    <row r="1" spans="2:8">
      <c r="B1" s="37" t="s">
        <v>0</v>
      </c>
      <c r="C1" s="37"/>
      <c r="D1" s="37"/>
      <c r="E1" s="37"/>
      <c r="F1" s="37"/>
      <c r="G1" s="37"/>
      <c r="H1" s="37"/>
    </row>
    <row r="2" spans="2:8">
      <c r="B2" s="37" t="s">
        <v>1</v>
      </c>
      <c r="C2" s="37"/>
      <c r="D2" s="37"/>
      <c r="E2" s="37"/>
      <c r="F2" s="37"/>
      <c r="G2" s="37"/>
      <c r="H2" s="37"/>
    </row>
    <row r="3" spans="2:8">
      <c r="B3" s="37" t="s">
        <v>2</v>
      </c>
      <c r="C3" s="37"/>
      <c r="D3" s="37"/>
      <c r="E3" s="37"/>
      <c r="F3" s="37"/>
      <c r="G3" s="37"/>
      <c r="H3" s="37"/>
    </row>
    <row r="6" spans="2:8">
      <c r="B6" s="28"/>
      <c r="C6" s="29" t="s">
        <v>29</v>
      </c>
      <c r="D6" s="30" t="s">
        <v>30</v>
      </c>
      <c r="E6" s="31"/>
      <c r="F6" s="31"/>
      <c r="G6" s="31"/>
      <c r="H6" s="31" t="s">
        <v>17</v>
      </c>
    </row>
    <row r="7" spans="2:8">
      <c r="B7" s="29"/>
      <c r="C7" s="29" t="s">
        <v>31</v>
      </c>
      <c r="D7" s="30" t="s">
        <v>32</v>
      </c>
      <c r="E7" s="31"/>
      <c r="F7" s="31" t="s">
        <v>33</v>
      </c>
      <c r="G7" s="31"/>
      <c r="H7" s="31" t="s">
        <v>34</v>
      </c>
    </row>
    <row r="8" spans="2:8">
      <c r="B8" s="32" t="s">
        <v>35</v>
      </c>
      <c r="C8" s="32" t="s">
        <v>36</v>
      </c>
      <c r="D8" s="33" t="s">
        <v>37</v>
      </c>
      <c r="E8" s="31"/>
      <c r="F8" s="33" t="s">
        <v>38</v>
      </c>
      <c r="G8" s="31"/>
      <c r="H8" s="33" t="s">
        <v>39</v>
      </c>
    </row>
    <row r="10" spans="2:8">
      <c r="B10" t="s">
        <v>40</v>
      </c>
      <c r="C10" t="s">
        <v>41</v>
      </c>
      <c r="D10">
        <v>5</v>
      </c>
      <c r="F10" s="34">
        <v>37561</v>
      </c>
      <c r="H10" s="35">
        <v>12000000</v>
      </c>
    </row>
    <row r="11" spans="2:8">
      <c r="B11" t="s">
        <v>42</v>
      </c>
      <c r="C11" t="s">
        <v>41</v>
      </c>
      <c r="D11">
        <v>6</v>
      </c>
      <c r="F11" s="34">
        <v>37621</v>
      </c>
      <c r="H11" s="35">
        <v>4700000</v>
      </c>
    </row>
    <row r="12" spans="2:8">
      <c r="B12" t="s">
        <v>43</v>
      </c>
      <c r="C12" t="s">
        <v>41</v>
      </c>
      <c r="D12">
        <v>6</v>
      </c>
      <c r="F12" s="34">
        <v>37561</v>
      </c>
      <c r="H12" s="35">
        <v>360000</v>
      </c>
    </row>
    <row r="13" spans="2:8">
      <c r="B13" t="s">
        <v>44</v>
      </c>
      <c r="C13" t="s">
        <v>41</v>
      </c>
      <c r="D13">
        <v>6</v>
      </c>
      <c r="F13" s="34">
        <v>37561</v>
      </c>
      <c r="H13" s="35">
        <v>360000</v>
      </c>
    </row>
    <row r="14" spans="2:8">
      <c r="B14" t="s">
        <v>45</v>
      </c>
      <c r="C14" t="s">
        <v>41</v>
      </c>
      <c r="D14">
        <v>5</v>
      </c>
      <c r="F14" s="34">
        <v>37408</v>
      </c>
      <c r="H14" s="35">
        <v>90000</v>
      </c>
    </row>
    <row r="15" spans="2:8">
      <c r="B15" t="s">
        <v>46</v>
      </c>
      <c r="C15" t="s">
        <v>41</v>
      </c>
      <c r="D15">
        <v>5</v>
      </c>
      <c r="F15" s="34">
        <v>37437</v>
      </c>
      <c r="H15" s="35">
        <v>120000</v>
      </c>
    </row>
    <row r="16" spans="2:8">
      <c r="B16" t="s">
        <v>47</v>
      </c>
      <c r="C16" t="s">
        <v>41</v>
      </c>
      <c r="D16">
        <v>5</v>
      </c>
      <c r="F16" s="34">
        <v>37408</v>
      </c>
      <c r="H16" s="35">
        <v>20000</v>
      </c>
    </row>
    <row r="17" spans="2:8">
      <c r="B17" t="s">
        <v>48</v>
      </c>
      <c r="C17" t="s">
        <v>41</v>
      </c>
      <c r="D17">
        <v>5</v>
      </c>
      <c r="F17" s="34">
        <v>37408</v>
      </c>
      <c r="H17" s="35">
        <v>20000</v>
      </c>
    </row>
    <row r="18" spans="2:8">
      <c r="B18" t="s">
        <v>49</v>
      </c>
      <c r="C18" t="s">
        <v>41</v>
      </c>
      <c r="D18">
        <v>5</v>
      </c>
      <c r="F18" s="34">
        <v>37561</v>
      </c>
      <c r="H18" s="35">
        <v>2200000</v>
      </c>
    </row>
    <row r="19" spans="2:8">
      <c r="B19" t="s">
        <v>50</v>
      </c>
      <c r="C19" t="s">
        <v>41</v>
      </c>
      <c r="D19">
        <v>5</v>
      </c>
      <c r="F19" s="34">
        <v>37561</v>
      </c>
      <c r="H19" s="35">
        <v>300000</v>
      </c>
    </row>
    <row r="20" spans="2:8">
      <c r="B20" t="s">
        <v>51</v>
      </c>
      <c r="C20" t="s">
        <v>52</v>
      </c>
      <c r="D20">
        <v>10</v>
      </c>
      <c r="F20" s="34">
        <v>37621</v>
      </c>
      <c r="H20" s="35">
        <v>3500000</v>
      </c>
    </row>
    <row r="21" spans="2:8">
      <c r="B21" t="s">
        <v>53</v>
      </c>
      <c r="C21" t="s">
        <v>54</v>
      </c>
      <c r="D21">
        <v>3</v>
      </c>
      <c r="F21" s="34">
        <v>37561</v>
      </c>
      <c r="H21" s="35">
        <v>300000</v>
      </c>
    </row>
    <row r="22" spans="2:8">
      <c r="B22" t="s">
        <v>55</v>
      </c>
      <c r="C22" t="s">
        <v>54</v>
      </c>
      <c r="D22">
        <v>5</v>
      </c>
      <c r="F22" s="34">
        <v>37561</v>
      </c>
      <c r="H22" s="35">
        <v>710000</v>
      </c>
    </row>
    <row r="23" spans="2:8">
      <c r="B23" t="s">
        <v>56</v>
      </c>
      <c r="C23" t="s">
        <v>52</v>
      </c>
      <c r="D23">
        <v>15</v>
      </c>
      <c r="F23" s="34">
        <v>37561</v>
      </c>
      <c r="H23" s="35">
        <v>0</v>
      </c>
    </row>
    <row r="24" spans="2:8">
      <c r="B24" t="s">
        <v>57</v>
      </c>
      <c r="C24" t="s">
        <v>52</v>
      </c>
      <c r="D24">
        <v>15</v>
      </c>
      <c r="F24" s="34">
        <v>37561</v>
      </c>
      <c r="H24" s="35">
        <v>0</v>
      </c>
    </row>
    <row r="25" spans="2:8">
      <c r="B25" t="s">
        <v>58</v>
      </c>
      <c r="C25" t="s">
        <v>41</v>
      </c>
      <c r="D25">
        <v>10</v>
      </c>
      <c r="F25" s="34">
        <v>37561</v>
      </c>
      <c r="H25" s="35">
        <v>110000</v>
      </c>
    </row>
    <row r="26" spans="2:8">
      <c r="B26" t="s">
        <v>59</v>
      </c>
      <c r="C26" t="s">
        <v>54</v>
      </c>
      <c r="D26">
        <v>15</v>
      </c>
      <c r="F26" s="34">
        <v>37621</v>
      </c>
      <c r="H26" s="35">
        <v>200000</v>
      </c>
    </row>
    <row r="27" spans="2:8">
      <c r="B27" t="s">
        <v>60</v>
      </c>
      <c r="C27" t="s">
        <v>41</v>
      </c>
      <c r="D27">
        <v>5</v>
      </c>
      <c r="F27" s="34">
        <v>37561</v>
      </c>
      <c r="H27" s="35">
        <v>300000</v>
      </c>
    </row>
    <row r="28" spans="2:8">
      <c r="B28" t="s">
        <v>61</v>
      </c>
      <c r="C28" t="s">
        <v>41</v>
      </c>
      <c r="D28">
        <v>4</v>
      </c>
      <c r="F28" s="34">
        <v>37621</v>
      </c>
      <c r="H28" s="35">
        <v>40000</v>
      </c>
    </row>
    <row r="29" spans="2:8">
      <c r="B29" t="s">
        <v>62</v>
      </c>
      <c r="C29" t="s">
        <v>52</v>
      </c>
      <c r="D29">
        <v>5</v>
      </c>
      <c r="F29" s="34">
        <v>37621</v>
      </c>
      <c r="H29" s="35">
        <v>20000</v>
      </c>
    </row>
    <row r="30" spans="2:8">
      <c r="B30" t="s">
        <v>63</v>
      </c>
      <c r="C30" t="s">
        <v>52</v>
      </c>
      <c r="D30">
        <v>5</v>
      </c>
      <c r="F30" s="34">
        <v>37621</v>
      </c>
      <c r="H30" s="35">
        <v>110000</v>
      </c>
    </row>
    <row r="31" spans="2:8">
      <c r="B31" t="s">
        <v>64</v>
      </c>
      <c r="C31" t="s">
        <v>52</v>
      </c>
      <c r="D31">
        <v>5</v>
      </c>
      <c r="F31" s="34">
        <v>37346</v>
      </c>
      <c r="H31" s="35">
        <v>70000</v>
      </c>
    </row>
    <row r="32" spans="2:8">
      <c r="H32" s="35"/>
    </row>
    <row r="33" spans="2:8">
      <c r="B33" s="36" t="s">
        <v>65</v>
      </c>
      <c r="H33" s="35">
        <f>SUM(H10:H32)</f>
        <v>25530000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selection activeCell="B1" sqref="B1:B3"/>
    </sheetView>
  </sheetViews>
  <sheetFormatPr defaultRowHeight="12.75"/>
  <cols>
    <col min="1" max="1" width="1" style="1" customWidth="1"/>
    <col min="2" max="2" width="19.5703125" style="1" customWidth="1"/>
    <col min="3" max="3" width="5.7109375" style="1" bestFit="1" customWidth="1"/>
    <col min="4" max="4" width="6.140625" style="1" bestFit="1" customWidth="1"/>
    <col min="5" max="7" width="5.85546875" style="1" bestFit="1" customWidth="1"/>
    <col min="8" max="8" width="6" style="1" bestFit="1" customWidth="1"/>
    <col min="9" max="15" width="5.85546875" style="1" bestFit="1" customWidth="1"/>
    <col min="16" max="16" width="6" style="1" bestFit="1" customWidth="1"/>
    <col min="17" max="16384" width="9.140625" style="1"/>
  </cols>
  <sheetData>
    <row r="1" spans="2:16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2:16">
      <c r="B6" s="5" t="s">
        <v>4</v>
      </c>
      <c r="C6" s="6"/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2:16">
      <c r="B7" s="8" t="s">
        <v>18</v>
      </c>
      <c r="C7" s="9"/>
      <c r="D7" s="10">
        <f>+$P$7*0.02</f>
        <v>-0.51059999999999994</v>
      </c>
      <c r="E7" s="10">
        <f>+$P$7*0.03</f>
        <v>-0.76589999999999991</v>
      </c>
      <c r="F7" s="10">
        <f>+$P$7*0.04</f>
        <v>-1.0211999999999999</v>
      </c>
      <c r="G7" s="10">
        <f>+$P$7*0.05</f>
        <v>-1.2765</v>
      </c>
      <c r="H7" s="10">
        <f>+$P$7*0.05</f>
        <v>-1.2765</v>
      </c>
      <c r="I7" s="10">
        <f>+$P$7*0.06</f>
        <v>-1.5317999999999998</v>
      </c>
      <c r="J7" s="10">
        <f>+$P$7*0.11</f>
        <v>-2.8082999999999996</v>
      </c>
      <c r="K7" s="10">
        <f>+$P$7*0.13</f>
        <v>-3.3188999999999997</v>
      </c>
      <c r="L7" s="10">
        <f>+$P$7*0.13</f>
        <v>-3.3188999999999997</v>
      </c>
      <c r="M7" s="10">
        <f>+$P$7*0.13</f>
        <v>-3.3188999999999997</v>
      </c>
      <c r="N7" s="10">
        <f>+$P$7*0.13</f>
        <v>-3.3188999999999997</v>
      </c>
      <c r="O7" s="10">
        <f>+$P$7*0.12</f>
        <v>-3.0635999999999997</v>
      </c>
      <c r="P7" s="11">
        <f>-+'[1]NNG Projects '!P68</f>
        <v>-25.529999999999998</v>
      </c>
    </row>
    <row r="8" spans="2:16">
      <c r="B8" s="12"/>
      <c r="C8" s="1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2:16">
      <c r="B9" s="12" t="s">
        <v>19</v>
      </c>
      <c r="C9" s="13"/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f>+$P$9*0.13</f>
        <v>-3.25</v>
      </c>
      <c r="J9" s="10">
        <f>+$P$9*0.2</f>
        <v>-5</v>
      </c>
      <c r="K9" s="10">
        <f>+$P$9*0.2</f>
        <v>-5</v>
      </c>
      <c r="L9" s="10">
        <f>+$P$9*0.2</f>
        <v>-5</v>
      </c>
      <c r="M9" s="10">
        <f>+$P$9*0.27</f>
        <v>-6.75</v>
      </c>
      <c r="N9" s="10">
        <v>0</v>
      </c>
      <c r="O9" s="10">
        <v>0</v>
      </c>
      <c r="P9" s="11">
        <v>-25</v>
      </c>
    </row>
    <row r="10" spans="2:16">
      <c r="B10" s="12" t="s">
        <v>20</v>
      </c>
      <c r="C10" s="1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2:16">
      <c r="B11" s="12" t="s">
        <v>21</v>
      </c>
      <c r="C11" s="13"/>
      <c r="D11" s="10">
        <f>2.1</f>
        <v>2.1</v>
      </c>
      <c r="E11" s="10">
        <v>2.1</v>
      </c>
      <c r="F11" s="10">
        <v>2.1</v>
      </c>
      <c r="G11" s="10">
        <v>2.1</v>
      </c>
      <c r="H11" s="10">
        <v>2.1</v>
      </c>
      <c r="I11" s="10">
        <v>2</v>
      </c>
      <c r="J11" s="10">
        <v>2</v>
      </c>
      <c r="K11" s="10">
        <v>2.1</v>
      </c>
      <c r="L11" s="10">
        <v>2.1</v>
      </c>
      <c r="M11" s="10">
        <v>2.1</v>
      </c>
      <c r="N11" s="10">
        <v>2.1</v>
      </c>
      <c r="O11" s="10">
        <v>2.1</v>
      </c>
      <c r="P11" s="11">
        <f>SUM(D11:O11)</f>
        <v>25.000000000000007</v>
      </c>
    </row>
    <row r="12" spans="2:16">
      <c r="B12" s="12" t="s">
        <v>22</v>
      </c>
      <c r="C12" s="13"/>
      <c r="D12" s="10">
        <v>-1.7</v>
      </c>
      <c r="E12" s="10">
        <v>-1.7</v>
      </c>
      <c r="F12" s="10">
        <v>-1.7</v>
      </c>
      <c r="G12" s="10">
        <v>-1.7</v>
      </c>
      <c r="H12" s="10">
        <v>-1.6</v>
      </c>
      <c r="I12" s="10">
        <v>-1.6</v>
      </c>
      <c r="J12" s="10">
        <v>-1.6</v>
      </c>
      <c r="K12" s="10">
        <v>-1.6</v>
      </c>
      <c r="L12" s="10">
        <v>-1.7</v>
      </c>
      <c r="M12" s="10">
        <v>-1.7</v>
      </c>
      <c r="N12" s="10">
        <v>-1.7</v>
      </c>
      <c r="O12" s="10">
        <v>-1.7</v>
      </c>
      <c r="P12" s="11">
        <f>SUM(D12:O12)</f>
        <v>-19.999999999999996</v>
      </c>
    </row>
    <row r="13" spans="2:16">
      <c r="B13" s="12" t="s">
        <v>23</v>
      </c>
      <c r="C13" s="13"/>
      <c r="D13" s="10">
        <v>-2.4</v>
      </c>
      <c r="E13" s="10">
        <v>-2.2999999999999998</v>
      </c>
      <c r="F13" s="10">
        <v>-2.2999999999999998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-5</v>
      </c>
      <c r="M13" s="10">
        <v>0</v>
      </c>
      <c r="N13" s="10">
        <v>-4</v>
      </c>
      <c r="O13" s="10">
        <v>-4</v>
      </c>
      <c r="P13" s="11">
        <f>SUM(D13:O13)</f>
        <v>-20</v>
      </c>
    </row>
    <row r="14" spans="2:16">
      <c r="B14" s="12" t="s">
        <v>24</v>
      </c>
      <c r="C14" s="13"/>
      <c r="D14" s="14">
        <v>0</v>
      </c>
      <c r="E14" s="14">
        <v>0</v>
      </c>
      <c r="F14" s="14">
        <v>0</v>
      </c>
      <c r="G14" s="14">
        <v>2.5</v>
      </c>
      <c r="H14" s="14">
        <v>2.5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f>SUM(D14:O14)</f>
        <v>5</v>
      </c>
    </row>
    <row r="15" spans="2:16">
      <c r="B15" s="12" t="s">
        <v>25</v>
      </c>
      <c r="C15" s="13"/>
      <c r="D15" s="15">
        <f t="shared" ref="D15:P15" si="0">SUM(D11:D14)</f>
        <v>-1.9999999999999998</v>
      </c>
      <c r="E15" s="15">
        <f t="shared" si="0"/>
        <v>-1.8999999999999997</v>
      </c>
      <c r="F15" s="15">
        <f t="shared" si="0"/>
        <v>-1.8999999999999997</v>
      </c>
      <c r="G15" s="15">
        <f t="shared" si="0"/>
        <v>2.9000000000000004</v>
      </c>
      <c r="H15" s="15">
        <f t="shared" si="0"/>
        <v>3</v>
      </c>
      <c r="I15" s="15">
        <f t="shared" si="0"/>
        <v>0.39999999999999991</v>
      </c>
      <c r="J15" s="15">
        <f t="shared" si="0"/>
        <v>0.39999999999999991</v>
      </c>
      <c r="K15" s="15">
        <f t="shared" si="0"/>
        <v>0.5</v>
      </c>
      <c r="L15" s="15">
        <f t="shared" si="0"/>
        <v>-4.5999999999999996</v>
      </c>
      <c r="M15" s="15">
        <f t="shared" si="0"/>
        <v>0.40000000000000013</v>
      </c>
      <c r="N15" s="15">
        <f t="shared" si="0"/>
        <v>-3.5999999999999996</v>
      </c>
      <c r="O15" s="15">
        <f t="shared" si="0"/>
        <v>-3.5999999999999996</v>
      </c>
      <c r="P15" s="16">
        <f t="shared" si="0"/>
        <v>-9.9999999999999893</v>
      </c>
    </row>
    <row r="16" spans="2:16">
      <c r="B16" s="12"/>
      <c r="C16" s="1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>
        <f>SUM(D16:O16)</f>
        <v>0</v>
      </c>
    </row>
    <row r="17" spans="2:16">
      <c r="B17" s="12" t="s">
        <v>26</v>
      </c>
      <c r="C17" s="13"/>
      <c r="D17" s="10">
        <v>0</v>
      </c>
      <c r="E17" s="10">
        <v>0</v>
      </c>
      <c r="F17" s="10">
        <v>0</v>
      </c>
      <c r="G17" s="10">
        <v>0</v>
      </c>
      <c r="H17" s="10">
        <v>-4.5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1">
        <f>SUM(D17:O17)</f>
        <v>-4.5</v>
      </c>
    </row>
    <row r="18" spans="2:16">
      <c r="B18" s="12" t="s">
        <v>27</v>
      </c>
      <c r="C18" s="13"/>
      <c r="D18" s="10">
        <v>0</v>
      </c>
      <c r="E18" s="10">
        <v>-0.1</v>
      </c>
      <c r="F18" s="10">
        <v>-0.1</v>
      </c>
      <c r="G18" s="10">
        <v>-0.1</v>
      </c>
      <c r="H18" s="10">
        <v>-0.1</v>
      </c>
      <c r="I18" s="10">
        <v>-0.1</v>
      </c>
      <c r="J18" s="10">
        <v>-0.1</v>
      </c>
      <c r="K18" s="10">
        <v>-0.1</v>
      </c>
      <c r="L18" s="10">
        <v>-0.1</v>
      </c>
      <c r="M18" s="10">
        <v>-0.1</v>
      </c>
      <c r="N18" s="10">
        <v>-0.1</v>
      </c>
      <c r="O18" s="10">
        <v>0</v>
      </c>
      <c r="P18" s="11">
        <f>SUM(D18:O18)</f>
        <v>-0.99999999999999989</v>
      </c>
    </row>
    <row r="19" spans="2:16">
      <c r="B19" s="17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2:16">
      <c r="B20" s="21" t="s">
        <v>17</v>
      </c>
      <c r="C20" s="18"/>
      <c r="D20" s="22">
        <f t="shared" ref="D20:P20" si="1">+D7+D9+D15+D17+D18</f>
        <v>-2.5105999999999997</v>
      </c>
      <c r="E20" s="22">
        <f t="shared" si="1"/>
        <v>-2.7658999999999998</v>
      </c>
      <c r="F20" s="22">
        <f t="shared" si="1"/>
        <v>-3.0211999999999999</v>
      </c>
      <c r="G20" s="22">
        <f t="shared" si="1"/>
        <v>1.5235000000000003</v>
      </c>
      <c r="H20" s="22">
        <f t="shared" si="1"/>
        <v>-2.8765000000000001</v>
      </c>
      <c r="I20" s="22">
        <f t="shared" si="1"/>
        <v>-4.4817999999999998</v>
      </c>
      <c r="J20" s="22">
        <f t="shared" si="1"/>
        <v>-7.5082999999999984</v>
      </c>
      <c r="K20" s="22">
        <f t="shared" si="1"/>
        <v>-7.9188999999999989</v>
      </c>
      <c r="L20" s="22">
        <f t="shared" si="1"/>
        <v>-13.018899999999999</v>
      </c>
      <c r="M20" s="22">
        <f t="shared" si="1"/>
        <v>-9.7688999999999986</v>
      </c>
      <c r="N20" s="22">
        <f t="shared" si="1"/>
        <v>-7.0188999999999986</v>
      </c>
      <c r="O20" s="22">
        <f t="shared" si="1"/>
        <v>-6.6635999999999989</v>
      </c>
      <c r="P20" s="23">
        <f t="shared" si="1"/>
        <v>-66.029999999999987</v>
      </c>
    </row>
    <row r="21" spans="2:16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4"/>
    </row>
    <row r="23" spans="2:16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6">
      <c r="B24" s="1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</sheetData>
  <phoneticPr fontId="1" type="noConversion"/>
  <printOptions horizontalCentered="1"/>
  <pageMargins left="0.25" right="0.25" top="1" bottom="1" header="0.5" footer="0.5"/>
  <pageSetup orientation="landscape" r:id="rId1"/>
  <headerFooter alignWithMargins="0">
    <oddFooter>&amp;R&amp;12&amp;P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In-Service Dates</vt:lpstr>
      <vt:lpstr>Cash Flow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Felienne</cp:lastModifiedBy>
  <dcterms:created xsi:type="dcterms:W3CDTF">2001-09-13T15:04:46Z</dcterms:created>
  <dcterms:modified xsi:type="dcterms:W3CDTF">2014-09-04T08:05:03Z</dcterms:modified>
</cp:coreProperties>
</file>