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180" windowHeight="8070" tabRatio="979"/>
  </bookViews>
  <sheets>
    <sheet name="Format" sheetId="38" r:id="rId1"/>
    <sheet name="O&amp;M Detail" sheetId="49" r:id="rId2"/>
    <sheet name="O&amp;M by Dept" sheetId="52" r:id="rId3"/>
    <sheet name="Allocations" sheetId="54" r:id="rId4"/>
    <sheet name="Headcount" sheetId="53" r:id="rId5"/>
    <sheet name="CE Mapping" sheetId="51" r:id="rId6"/>
    <sheet name="FinancingExpense" sheetId="39" r:id="rId7"/>
    <sheet name="PRMA" sheetId="40" r:id="rId8"/>
    <sheet name="Prepay_Exp" sheetId="41" r:id="rId9"/>
    <sheet name="Merchant" sheetId="42" r:id="rId10"/>
    <sheet name="EquityAffiliates" sheetId="43" r:id="rId11"/>
    <sheet name="OtherFundsFlow" sheetId="44" r:id="rId12"/>
    <sheet name="CapEx" sheetId="45" r:id="rId13"/>
    <sheet name="Investing" sheetId="46" r:id="rId14"/>
    <sheet name="AssetSale" sheetId="48" r:id="rId15"/>
  </sheets>
  <definedNames>
    <definedName name="_xlnm.Print_Area" localSheetId="3">Allocations!$A$1:$H$64</definedName>
    <definedName name="_xlnm.Print_Area" localSheetId="14">AssetSale!$A$1:$Z$43</definedName>
    <definedName name="_xlnm.Print_Area" localSheetId="12">CapEx!$A$1:$Z$42</definedName>
    <definedName name="_xlnm.Print_Area" localSheetId="10">EquityAffiliates!$A$1:$AB$34</definedName>
    <definedName name="_xlnm.Print_Area" localSheetId="6">FinancingExpense!$A$1:$AD$32</definedName>
    <definedName name="_xlnm.Print_Area" localSheetId="0">Format!$A$1:$AB$162</definedName>
    <definedName name="_xlnm.Print_Area" localSheetId="4">Headcount!$A$1:$N$29</definedName>
    <definedName name="_xlnm.Print_Area" localSheetId="13">Investing!$A$10:$Z$49</definedName>
    <definedName name="_xlnm.Print_Area" localSheetId="9">Merchant!$A$1:$AA$49</definedName>
    <definedName name="_xlnm.Print_Area" localSheetId="2">'O&amp;M by Dept'!$A$1:$AP$58</definedName>
    <definedName name="_xlnm.Print_Area" localSheetId="1">'O&amp;M Detail'!$A$1:$AB$56</definedName>
    <definedName name="_xlnm.Print_Area" localSheetId="11">OtherFundsFlow!$A$1:$AB$36</definedName>
    <definedName name="_xlnm.Print_Area" localSheetId="8">Prepay_Exp!$A$1:$AD$27</definedName>
    <definedName name="_xlnm.Print_Area" localSheetId="7">PRMA!$A$1:$AA$33</definedName>
    <definedName name="_xlnm.Print_Titles" localSheetId="5">'CE Mapping'!$1:$5</definedName>
    <definedName name="_xlnm.Print_Titles" localSheetId="13">Investing!$1:$9</definedName>
  </definedNames>
  <calcPr calcId="152511" fullCalcOnLoad="1"/>
</workbook>
</file>

<file path=xl/calcChain.xml><?xml version="1.0" encoding="utf-8"?>
<calcChain xmlns="http://schemas.openxmlformats.org/spreadsheetml/2006/main">
  <c r="A1" i="54" l="1"/>
  <c r="AL1" i="54"/>
  <c r="AL2" i="54"/>
  <c r="AL3" i="54"/>
  <c r="F16" i="54"/>
  <c r="F29" i="54"/>
  <c r="F31" i="54" s="1"/>
  <c r="F43" i="54"/>
  <c r="F60" i="54"/>
  <c r="F62" i="54"/>
  <c r="F64" i="54" s="1"/>
  <c r="A1" i="48"/>
  <c r="A2" i="48"/>
  <c r="F22" i="48"/>
  <c r="J22" i="48"/>
  <c r="L22" i="48"/>
  <c r="V22" i="48"/>
  <c r="Z22" i="48"/>
  <c r="B24" i="48"/>
  <c r="B22" i="48" s="1"/>
  <c r="D24" i="48"/>
  <c r="D22" i="48" s="1"/>
  <c r="F24" i="48"/>
  <c r="H24" i="48"/>
  <c r="H22" i="48" s="1"/>
  <c r="J24" i="48"/>
  <c r="L24" i="48"/>
  <c r="N24" i="48"/>
  <c r="N22" i="48" s="1"/>
  <c r="P24" i="48"/>
  <c r="P22" i="48" s="1"/>
  <c r="R24" i="48"/>
  <c r="R22" i="48" s="1"/>
  <c r="T24" i="48"/>
  <c r="T22" i="48" s="1"/>
  <c r="V24" i="48"/>
  <c r="X24" i="48"/>
  <c r="X22" i="48" s="1"/>
  <c r="A30" i="48"/>
  <c r="D30" i="48"/>
  <c r="H30" i="48"/>
  <c r="A31" i="48"/>
  <c r="D31" i="48"/>
  <c r="H31" i="48"/>
  <c r="A32" i="48"/>
  <c r="D32" i="48"/>
  <c r="H32" i="48"/>
  <c r="A33" i="48"/>
  <c r="D33" i="48"/>
  <c r="H33" i="48"/>
  <c r="A34" i="48"/>
  <c r="D34" i="48"/>
  <c r="H34" i="48"/>
  <c r="A35" i="48"/>
  <c r="D35" i="48"/>
  <c r="H35" i="48" s="1"/>
  <c r="A36" i="48"/>
  <c r="D36" i="48"/>
  <c r="H36" i="48" s="1"/>
  <c r="A37" i="48"/>
  <c r="D37" i="48"/>
  <c r="H37" i="48" s="1"/>
  <c r="A42" i="48"/>
  <c r="A43" i="48"/>
  <c r="A1" i="45"/>
  <c r="A2" i="45"/>
  <c r="P21" i="45"/>
  <c r="B23" i="45"/>
  <c r="B21" i="45" s="1"/>
  <c r="F23" i="45"/>
  <c r="F21" i="45" s="1"/>
  <c r="P23" i="45"/>
  <c r="R23" i="45"/>
  <c r="R21" i="45" s="1"/>
  <c r="T23" i="45"/>
  <c r="T21" i="45" s="1"/>
  <c r="F34" i="45"/>
  <c r="H34" i="45"/>
  <c r="J34" i="45"/>
  <c r="R34" i="45"/>
  <c r="V34" i="45"/>
  <c r="X34" i="45"/>
  <c r="B36" i="45"/>
  <c r="B34" i="45" s="1"/>
  <c r="D36" i="45"/>
  <c r="D34" i="45" s="1"/>
  <c r="F36" i="45"/>
  <c r="H36" i="45"/>
  <c r="J36" i="45"/>
  <c r="L36" i="45"/>
  <c r="L34" i="45" s="1"/>
  <c r="N36" i="45"/>
  <c r="N34" i="45" s="1"/>
  <c r="P36" i="45"/>
  <c r="P34" i="45" s="1"/>
  <c r="R36" i="45"/>
  <c r="T36" i="45"/>
  <c r="T34" i="45" s="1"/>
  <c r="V36" i="45"/>
  <c r="X36" i="45"/>
  <c r="A41" i="45"/>
  <c r="A42" i="45"/>
  <c r="A1" i="43"/>
  <c r="A2" i="43"/>
  <c r="AA12" i="43"/>
  <c r="AA13" i="43"/>
  <c r="AA14" i="43"/>
  <c r="AA15" i="43"/>
  <c r="G17" i="43"/>
  <c r="S17" i="43"/>
  <c r="U17" i="43"/>
  <c r="Y17" i="43"/>
  <c r="I19" i="43"/>
  <c r="I17" i="43" s="1"/>
  <c r="K19" i="43"/>
  <c r="O19" i="43"/>
  <c r="O17" i="43" s="1"/>
  <c r="U19" i="43"/>
  <c r="U31" i="43" s="1"/>
  <c r="Y19" i="43"/>
  <c r="AA22" i="43"/>
  <c r="AA27" i="43" s="1"/>
  <c r="AA23" i="43"/>
  <c r="AA24" i="43"/>
  <c r="AA25" i="43"/>
  <c r="G27" i="43"/>
  <c r="K27" i="43"/>
  <c r="M27" i="43"/>
  <c r="S27" i="43"/>
  <c r="W27" i="43"/>
  <c r="C29" i="43"/>
  <c r="C27" i="43" s="1"/>
  <c r="E29" i="43"/>
  <c r="E27" i="43" s="1"/>
  <c r="G29" i="43"/>
  <c r="I29" i="43"/>
  <c r="I27" i="43" s="1"/>
  <c r="K29" i="43"/>
  <c r="M29" i="43"/>
  <c r="O29" i="43"/>
  <c r="O27" i="43" s="1"/>
  <c r="Q29" i="43"/>
  <c r="Q27" i="43" s="1"/>
  <c r="S29" i="43"/>
  <c r="U29" i="43"/>
  <c r="U27" i="43" s="1"/>
  <c r="W29" i="43"/>
  <c r="Y29" i="43"/>
  <c r="O31" i="43"/>
  <c r="W31" i="43"/>
  <c r="A33" i="43"/>
  <c r="A34" i="43"/>
  <c r="AC1" i="39"/>
  <c r="AC2" i="39"/>
  <c r="A3" i="39"/>
  <c r="A4" i="39"/>
  <c r="C12" i="39"/>
  <c r="C14" i="39" s="1"/>
  <c r="E14" i="39"/>
  <c r="G14" i="39"/>
  <c r="I14" i="39"/>
  <c r="K14" i="39"/>
  <c r="M14" i="39"/>
  <c r="O14" i="39"/>
  <c r="Q14" i="39"/>
  <c r="S14" i="39"/>
  <c r="U14" i="39"/>
  <c r="W14" i="39"/>
  <c r="Y14" i="39"/>
  <c r="AA14" i="39"/>
  <c r="A16" i="39"/>
  <c r="AC17" i="39"/>
  <c r="AC18" i="39"/>
  <c r="AC19" i="39"/>
  <c r="AC20" i="39"/>
  <c r="AC21" i="39"/>
  <c r="AC22" i="39"/>
  <c r="AC23" i="39"/>
  <c r="AC24" i="39"/>
  <c r="AC25" i="39"/>
  <c r="E27" i="39"/>
  <c r="K27" i="39"/>
  <c r="O27" i="39"/>
  <c r="S27" i="39"/>
  <c r="U27" i="39"/>
  <c r="AA27" i="39"/>
  <c r="E29" i="39"/>
  <c r="G29" i="39"/>
  <c r="G27" i="39" s="1"/>
  <c r="I29" i="39"/>
  <c r="I27" i="39" s="1"/>
  <c r="K29" i="39"/>
  <c r="M29" i="39"/>
  <c r="M27" i="39" s="1"/>
  <c r="O29" i="39"/>
  <c r="Q29" i="39"/>
  <c r="Q27" i="39" s="1"/>
  <c r="S29" i="39"/>
  <c r="U29" i="39"/>
  <c r="W29" i="39"/>
  <c r="W27" i="39" s="1"/>
  <c r="Y29" i="39"/>
  <c r="Y27" i="39" s="1"/>
  <c r="AA29" i="39"/>
  <c r="C37" i="39"/>
  <c r="E37" i="39"/>
  <c r="G37" i="39"/>
  <c r="I37" i="39"/>
  <c r="K37" i="39"/>
  <c r="M37" i="39"/>
  <c r="O37" i="39"/>
  <c r="Q37" i="39"/>
  <c r="S37" i="39"/>
  <c r="U37" i="39"/>
  <c r="W37" i="39"/>
  <c r="Y37" i="39"/>
  <c r="AA37" i="39"/>
  <c r="AC40" i="39"/>
  <c r="AC41" i="39"/>
  <c r="AC42" i="39"/>
  <c r="AC43" i="39"/>
  <c r="AC44" i="39"/>
  <c r="G46" i="39"/>
  <c r="O47" i="39"/>
  <c r="O46" i="39" s="1"/>
  <c r="Q47" i="39"/>
  <c r="Q46" i="39" s="1"/>
  <c r="S47" i="39"/>
  <c r="S46" i="39" s="1"/>
  <c r="C56" i="39"/>
  <c r="E56" i="39"/>
  <c r="G56" i="39"/>
  <c r="I56" i="39"/>
  <c r="K56" i="39"/>
  <c r="M56" i="39"/>
  <c r="O56" i="39"/>
  <c r="Q56" i="39"/>
  <c r="S56" i="39"/>
  <c r="U56" i="39"/>
  <c r="W56" i="39"/>
  <c r="Y56" i="39"/>
  <c r="AA56" i="39"/>
  <c r="AC59" i="39"/>
  <c r="AC60" i="39"/>
  <c r="AC61" i="39"/>
  <c r="AC62" i="39"/>
  <c r="AC63" i="39"/>
  <c r="O65" i="39"/>
  <c r="Q65" i="39"/>
  <c r="S65" i="39"/>
  <c r="AA65" i="39"/>
  <c r="E66" i="39"/>
  <c r="E65" i="39" s="1"/>
  <c r="G66" i="39"/>
  <c r="G65" i="39" s="1"/>
  <c r="I66" i="39"/>
  <c r="I65" i="39" s="1"/>
  <c r="K66" i="39"/>
  <c r="K65" i="39" s="1"/>
  <c r="M66" i="39"/>
  <c r="M65" i="39" s="1"/>
  <c r="O66" i="39"/>
  <c r="Q66" i="39"/>
  <c r="S66" i="39"/>
  <c r="U66" i="39"/>
  <c r="U65" i="39" s="1"/>
  <c r="W66" i="39"/>
  <c r="W65" i="39" s="1"/>
  <c r="Y66" i="39"/>
  <c r="Y65" i="39" s="1"/>
  <c r="AA66" i="39"/>
  <c r="AB1" i="38"/>
  <c r="AB2" i="38"/>
  <c r="AB3" i="38"/>
  <c r="AB8" i="38"/>
  <c r="AD8" i="38"/>
  <c r="AL8" i="38" s="1"/>
  <c r="AF8" i="38"/>
  <c r="AH8" i="38"/>
  <c r="AJ8" i="38"/>
  <c r="AB9" i="38"/>
  <c r="AD9" i="38"/>
  <c r="AF9" i="38"/>
  <c r="AH9" i="38"/>
  <c r="AJ9" i="38"/>
  <c r="AB10" i="38"/>
  <c r="AD10" i="38"/>
  <c r="AF10" i="38"/>
  <c r="AH10" i="38"/>
  <c r="AJ10" i="38"/>
  <c r="AL10" i="38"/>
  <c r="AB11" i="38"/>
  <c r="AD11" i="38"/>
  <c r="AF11" i="38"/>
  <c r="AH11" i="38"/>
  <c r="AJ11" i="38"/>
  <c r="AB12" i="38"/>
  <c r="AD12" i="38"/>
  <c r="AF12" i="38"/>
  <c r="AH12" i="38"/>
  <c r="AJ12" i="38"/>
  <c r="AB13" i="38"/>
  <c r="AD13" i="38"/>
  <c r="AF13" i="38"/>
  <c r="AH13" i="38"/>
  <c r="AJ13" i="38"/>
  <c r="AL13" i="38"/>
  <c r="AB14" i="38"/>
  <c r="AD14" i="38"/>
  <c r="AF14" i="38"/>
  <c r="AL14" i="38" s="1"/>
  <c r="AH14" i="38"/>
  <c r="AJ14" i="38"/>
  <c r="AB15" i="38"/>
  <c r="AD15" i="38"/>
  <c r="AF15" i="38"/>
  <c r="AH15" i="38"/>
  <c r="AJ15" i="38"/>
  <c r="AB16" i="38"/>
  <c r="AD16" i="38"/>
  <c r="AL16" i="38" s="1"/>
  <c r="AF16" i="38"/>
  <c r="AH16" i="38"/>
  <c r="AJ16" i="38"/>
  <c r="D17" i="38"/>
  <c r="F17" i="38"/>
  <c r="H17" i="38"/>
  <c r="H18" i="38" s="1"/>
  <c r="H22" i="38" s="1"/>
  <c r="J17" i="38"/>
  <c r="L17" i="38"/>
  <c r="L18" i="38" s="1"/>
  <c r="L22" i="38" s="1"/>
  <c r="N17" i="38"/>
  <c r="N18" i="38" s="1"/>
  <c r="N22" i="38" s="1"/>
  <c r="P17" i="38"/>
  <c r="R17" i="38"/>
  <c r="R18" i="38" s="1"/>
  <c r="R22" i="38" s="1"/>
  <c r="T17" i="38"/>
  <c r="AH17" i="38" s="1"/>
  <c r="V17" i="38"/>
  <c r="X17" i="38"/>
  <c r="Z17" i="38"/>
  <c r="Z18" i="38" s="1"/>
  <c r="Z22" i="38" s="1"/>
  <c r="F18" i="38"/>
  <c r="F22" i="38" s="1"/>
  <c r="P18" i="38"/>
  <c r="T18" i="38"/>
  <c r="T22" i="38" s="1"/>
  <c r="V18" i="38"/>
  <c r="AB20" i="38"/>
  <c r="AD20" i="38"/>
  <c r="AF20" i="38"/>
  <c r="AH20" i="38"/>
  <c r="AJ20" i="38"/>
  <c r="P22" i="38"/>
  <c r="V22" i="38"/>
  <c r="D25" i="38"/>
  <c r="AD25" i="38" s="1"/>
  <c r="F25" i="38"/>
  <c r="H25" i="38"/>
  <c r="J25" i="38"/>
  <c r="L25" i="38"/>
  <c r="N25" i="38"/>
  <c r="P25" i="38"/>
  <c r="R25" i="38"/>
  <c r="T25" i="38"/>
  <c r="V25" i="38"/>
  <c r="X25" i="38"/>
  <c r="Z25" i="38"/>
  <c r="AJ25" i="38"/>
  <c r="D26" i="38"/>
  <c r="F26" i="38"/>
  <c r="H26" i="38"/>
  <c r="AD26" i="38" s="1"/>
  <c r="J26" i="38"/>
  <c r="L26" i="38"/>
  <c r="N26" i="38"/>
  <c r="P26" i="38"/>
  <c r="R26" i="38"/>
  <c r="T26" i="38"/>
  <c r="V26" i="38"/>
  <c r="X26" i="38"/>
  <c r="Z26" i="38"/>
  <c r="AH26" i="38"/>
  <c r="J27" i="38"/>
  <c r="T27" i="38"/>
  <c r="D28" i="38"/>
  <c r="H28" i="38"/>
  <c r="J28" i="38"/>
  <c r="AF28" i="38" s="1"/>
  <c r="X28" i="38"/>
  <c r="Z28" i="38"/>
  <c r="D29" i="38"/>
  <c r="P29" i="38"/>
  <c r="N30" i="38"/>
  <c r="P30" i="38"/>
  <c r="R30" i="38"/>
  <c r="AB31" i="38"/>
  <c r="AD31" i="38"/>
  <c r="AF31" i="38"/>
  <c r="AH31" i="38"/>
  <c r="AJ31" i="38"/>
  <c r="AL31" i="38"/>
  <c r="D33" i="38"/>
  <c r="AB38" i="38"/>
  <c r="AD38" i="38"/>
  <c r="AF38" i="38"/>
  <c r="AH38" i="38"/>
  <c r="AJ38" i="38"/>
  <c r="AB39" i="38"/>
  <c r="AD39" i="38"/>
  <c r="AF39" i="38"/>
  <c r="AH39" i="38"/>
  <c r="AJ39" i="38"/>
  <c r="AB40" i="38"/>
  <c r="AB42" i="38" s="1"/>
  <c r="AD40" i="38"/>
  <c r="AF40" i="38"/>
  <c r="AH40" i="38"/>
  <c r="AH42" i="38" s="1"/>
  <c r="AJ40" i="38"/>
  <c r="AJ42" i="38" s="1"/>
  <c r="AL40" i="38"/>
  <c r="AB41" i="38"/>
  <c r="AD41" i="38"/>
  <c r="AF41" i="38"/>
  <c r="AL41" i="38" s="1"/>
  <c r="AH41" i="38"/>
  <c r="AJ41" i="38"/>
  <c r="D42" i="38"/>
  <c r="F42" i="38"/>
  <c r="H42" i="38"/>
  <c r="J42" i="38"/>
  <c r="L42" i="38"/>
  <c r="N42" i="38"/>
  <c r="P42" i="38"/>
  <c r="R42" i="38"/>
  <c r="T42" i="38"/>
  <c r="V42" i="38"/>
  <c r="X42" i="38"/>
  <c r="Z42" i="38"/>
  <c r="AB47" i="38"/>
  <c r="AD47" i="38"/>
  <c r="AF47" i="38"/>
  <c r="AH47" i="38"/>
  <c r="AJ47" i="38"/>
  <c r="AL47" i="38"/>
  <c r="AB48" i="38"/>
  <c r="AD48" i="38"/>
  <c r="AF48" i="38"/>
  <c r="AL48" i="38" s="1"/>
  <c r="AH48" i="38"/>
  <c r="AJ48" i="38"/>
  <c r="AB49" i="38"/>
  <c r="AD49" i="38"/>
  <c r="AF49" i="38"/>
  <c r="AH49" i="38"/>
  <c r="AJ49" i="38"/>
  <c r="AB50" i="38"/>
  <c r="AD50" i="38"/>
  <c r="AL50" i="38" s="1"/>
  <c r="AF50" i="38"/>
  <c r="AH50" i="38"/>
  <c r="AJ50" i="38"/>
  <c r="D51" i="38"/>
  <c r="F51" i="38"/>
  <c r="H51" i="38"/>
  <c r="J51" i="38"/>
  <c r="L51" i="38"/>
  <c r="N51" i="38"/>
  <c r="P51" i="38"/>
  <c r="R51" i="38"/>
  <c r="T51" i="38"/>
  <c r="V51" i="38"/>
  <c r="X51" i="38"/>
  <c r="Z51" i="38"/>
  <c r="AB54" i="38"/>
  <c r="AD54" i="38"/>
  <c r="AL54" i="38" s="1"/>
  <c r="AF54" i="38"/>
  <c r="AH54" i="38"/>
  <c r="AH56" i="38" s="1"/>
  <c r="AJ54" i="38"/>
  <c r="AB55" i="38"/>
  <c r="AD55" i="38"/>
  <c r="AF55" i="38"/>
  <c r="AH55" i="38"/>
  <c r="AJ55" i="38"/>
  <c r="AJ56" i="38" s="1"/>
  <c r="D56" i="38"/>
  <c r="E47" i="39" s="1"/>
  <c r="E46" i="39" s="1"/>
  <c r="F56" i="38"/>
  <c r="G47" i="39" s="1"/>
  <c r="H56" i="38"/>
  <c r="J56" i="38"/>
  <c r="K47" i="39" s="1"/>
  <c r="K46" i="39" s="1"/>
  <c r="L56" i="38"/>
  <c r="L100" i="38" s="1"/>
  <c r="N56" i="38"/>
  <c r="P56" i="38"/>
  <c r="R56" i="38"/>
  <c r="T56" i="38"/>
  <c r="U47" i="39" s="1"/>
  <c r="U46" i="39" s="1"/>
  <c r="V56" i="38"/>
  <c r="W47" i="39" s="1"/>
  <c r="W46" i="39" s="1"/>
  <c r="X56" i="38"/>
  <c r="Z56" i="38"/>
  <c r="AA47" i="39" s="1"/>
  <c r="AA46" i="39" s="1"/>
  <c r="AD56" i="38"/>
  <c r="AF56" i="38"/>
  <c r="AB58" i="38"/>
  <c r="AC66" i="39" s="1"/>
  <c r="AD58" i="38"/>
  <c r="AF58" i="38"/>
  <c r="AH58" i="38"/>
  <c r="AJ58" i="38"/>
  <c r="AL58" i="38"/>
  <c r="AB63" i="38"/>
  <c r="AB65" i="38" s="1"/>
  <c r="AD63" i="38"/>
  <c r="AF63" i="38"/>
  <c r="AL63" i="38" s="1"/>
  <c r="AH63" i="38"/>
  <c r="AJ63" i="38"/>
  <c r="AB64" i="38"/>
  <c r="AD64" i="38"/>
  <c r="AD65" i="38" s="1"/>
  <c r="AF64" i="38"/>
  <c r="AL64" i="38" s="1"/>
  <c r="AH64" i="38"/>
  <c r="AJ64" i="38"/>
  <c r="D65" i="38"/>
  <c r="F65" i="38"/>
  <c r="H65" i="38"/>
  <c r="J65" i="38"/>
  <c r="L65" i="38"/>
  <c r="N65" i="38"/>
  <c r="P65" i="38"/>
  <c r="R65" i="38"/>
  <c r="T65" i="38"/>
  <c r="V65" i="38"/>
  <c r="X65" i="38"/>
  <c r="Z65" i="38"/>
  <c r="AH65" i="38"/>
  <c r="AB70" i="38"/>
  <c r="AD70" i="38"/>
  <c r="AF70" i="38"/>
  <c r="AH70" i="38"/>
  <c r="AJ70" i="38"/>
  <c r="AB71" i="38"/>
  <c r="AD71" i="38"/>
  <c r="AF71" i="38"/>
  <c r="AH71" i="38"/>
  <c r="AJ71" i="38"/>
  <c r="AL71" i="38" s="1"/>
  <c r="A76" i="38"/>
  <c r="AB76" i="38"/>
  <c r="A77" i="38"/>
  <c r="AB77" i="38"/>
  <c r="AB78" i="38"/>
  <c r="D84" i="38"/>
  <c r="F84" i="38"/>
  <c r="H84" i="38"/>
  <c r="J84" i="38"/>
  <c r="L84" i="38"/>
  <c r="N84" i="38"/>
  <c r="AF84" i="38" s="1"/>
  <c r="P84" i="38"/>
  <c r="AH84" i="38" s="1"/>
  <c r="R84" i="38"/>
  <c r="T84" i="38"/>
  <c r="V84" i="38"/>
  <c r="X84" i="38"/>
  <c r="Z84" i="38"/>
  <c r="AJ84" i="38" s="1"/>
  <c r="D86" i="38"/>
  <c r="F86" i="38"/>
  <c r="H86" i="38"/>
  <c r="J86" i="38"/>
  <c r="L86" i="38"/>
  <c r="N86" i="38"/>
  <c r="P86" i="38"/>
  <c r="AH86" i="38" s="1"/>
  <c r="R86" i="38"/>
  <c r="T86" i="38"/>
  <c r="V86" i="38"/>
  <c r="AJ86" i="38" s="1"/>
  <c r="X86" i="38"/>
  <c r="Z86" i="38"/>
  <c r="AD86" i="38"/>
  <c r="AL86" i="38" s="1"/>
  <c r="AF86" i="38"/>
  <c r="D87" i="38"/>
  <c r="F87" i="38"/>
  <c r="H87" i="38"/>
  <c r="J87" i="38"/>
  <c r="L87" i="38"/>
  <c r="N87" i="38"/>
  <c r="P87" i="38"/>
  <c r="R87" i="38"/>
  <c r="T87" i="38"/>
  <c r="V87" i="38"/>
  <c r="X87" i="38"/>
  <c r="Z87" i="38"/>
  <c r="AH87" i="38"/>
  <c r="D88" i="38"/>
  <c r="F88" i="38"/>
  <c r="AD88" i="38" s="1"/>
  <c r="H88" i="38"/>
  <c r="J88" i="38"/>
  <c r="L88" i="38"/>
  <c r="N88" i="38"/>
  <c r="P88" i="38"/>
  <c r="R88" i="38"/>
  <c r="AH88" i="38" s="1"/>
  <c r="T88" i="38"/>
  <c r="V88" i="38"/>
  <c r="AJ88" i="38" s="1"/>
  <c r="X88" i="38"/>
  <c r="Z88" i="38"/>
  <c r="AB89" i="38"/>
  <c r="AD89" i="38"/>
  <c r="AF89" i="38"/>
  <c r="AH89" i="38"/>
  <c r="AL89" i="38" s="1"/>
  <c r="AJ89" i="38"/>
  <c r="AB91" i="38"/>
  <c r="AD91" i="38"/>
  <c r="AF91" i="38"/>
  <c r="AH91" i="38"/>
  <c r="AJ91" i="38"/>
  <c r="AL91" i="38"/>
  <c r="AB92" i="38"/>
  <c r="AD92" i="38"/>
  <c r="AF92" i="38"/>
  <c r="AH92" i="38"/>
  <c r="AJ92" i="38"/>
  <c r="AB93" i="38"/>
  <c r="AD93" i="38"/>
  <c r="AL93" i="38" s="1"/>
  <c r="AF93" i="38"/>
  <c r="AH93" i="38"/>
  <c r="AJ93" i="38"/>
  <c r="AB94" i="38"/>
  <c r="AD94" i="38"/>
  <c r="AF94" i="38"/>
  <c r="AH94" i="38"/>
  <c r="AL94" i="38" s="1"/>
  <c r="AJ94" i="38"/>
  <c r="D97" i="38"/>
  <c r="F97" i="38"/>
  <c r="E19" i="43" s="1"/>
  <c r="H97" i="38"/>
  <c r="G19" i="43" s="1"/>
  <c r="G31" i="43" s="1"/>
  <c r="J97" i="38"/>
  <c r="L97" i="38"/>
  <c r="N97" i="38"/>
  <c r="M19" i="43" s="1"/>
  <c r="P97" i="38"/>
  <c r="R97" i="38"/>
  <c r="Q19" i="43" s="1"/>
  <c r="T97" i="38"/>
  <c r="S19" i="43" s="1"/>
  <c r="S31" i="43" s="1"/>
  <c r="V97" i="38"/>
  <c r="X97" i="38"/>
  <c r="W19" i="43" s="1"/>
  <c r="W17" i="43" s="1"/>
  <c r="Z97" i="38"/>
  <c r="AH97" i="38"/>
  <c r="AJ97" i="38"/>
  <c r="AB98" i="38"/>
  <c r="AA29" i="43" s="1"/>
  <c r="AD98" i="38"/>
  <c r="AF98" i="38"/>
  <c r="AH98" i="38"/>
  <c r="AJ98" i="38"/>
  <c r="AL98" i="38"/>
  <c r="D99" i="38"/>
  <c r="F99" i="38"/>
  <c r="H99" i="38"/>
  <c r="J99" i="38"/>
  <c r="L99" i="38"/>
  <c r="AF99" i="38" s="1"/>
  <c r="N99" i="38"/>
  <c r="P99" i="38"/>
  <c r="R99" i="38"/>
  <c r="T99" i="38"/>
  <c r="V99" i="38"/>
  <c r="X99" i="38"/>
  <c r="Z99" i="38"/>
  <c r="AJ99" i="38"/>
  <c r="D100" i="38"/>
  <c r="F100" i="38"/>
  <c r="J100" i="38"/>
  <c r="N100" i="38"/>
  <c r="AF100" i="38" s="1"/>
  <c r="P100" i="38"/>
  <c r="AH100" i="38" s="1"/>
  <c r="R100" i="38"/>
  <c r="T100" i="38"/>
  <c r="V100" i="38"/>
  <c r="Z100" i="38"/>
  <c r="AB101" i="38"/>
  <c r="AD101" i="38"/>
  <c r="AL101" i="38" s="1"/>
  <c r="AF101" i="38"/>
  <c r="AH101" i="38"/>
  <c r="AJ101" i="38"/>
  <c r="AB106" i="38"/>
  <c r="AD106" i="38"/>
  <c r="AF106" i="38"/>
  <c r="AH106" i="38"/>
  <c r="AJ106" i="38"/>
  <c r="AL106" i="38"/>
  <c r="AB107" i="38"/>
  <c r="AD107" i="38"/>
  <c r="AF107" i="38"/>
  <c r="AH107" i="38"/>
  <c r="AL107" i="38" s="1"/>
  <c r="AJ107" i="38"/>
  <c r="AB108" i="38"/>
  <c r="AD108" i="38"/>
  <c r="AF108" i="38"/>
  <c r="AH108" i="38"/>
  <c r="AJ108" i="38"/>
  <c r="AB109" i="38"/>
  <c r="AD109" i="38"/>
  <c r="AF109" i="38"/>
  <c r="AH109" i="38"/>
  <c r="AJ109" i="38"/>
  <c r="AB110" i="38"/>
  <c r="AD110" i="38"/>
  <c r="AL110" i="38" s="1"/>
  <c r="AF110" i="38"/>
  <c r="AH110" i="38"/>
  <c r="AJ110" i="38"/>
  <c r="AB111" i="38"/>
  <c r="AD111" i="38"/>
  <c r="AF111" i="38"/>
  <c r="AH111" i="38"/>
  <c r="AJ111" i="38"/>
  <c r="AL111" i="38"/>
  <c r="AB112" i="38"/>
  <c r="AD112" i="38"/>
  <c r="AF112" i="38"/>
  <c r="AL112" i="38" s="1"/>
  <c r="AH112" i="38"/>
  <c r="AJ112" i="38"/>
  <c r="AB113" i="38"/>
  <c r="AD113" i="38"/>
  <c r="AF113" i="38"/>
  <c r="AH113" i="38"/>
  <c r="AJ113" i="38"/>
  <c r="AB114" i="38"/>
  <c r="AD114" i="38"/>
  <c r="AF114" i="38"/>
  <c r="AH114" i="38"/>
  <c r="AJ114" i="38"/>
  <c r="AB115" i="38"/>
  <c r="AD115" i="38"/>
  <c r="AF115" i="38"/>
  <c r="AH115" i="38"/>
  <c r="AJ115" i="38"/>
  <c r="AL115" i="38"/>
  <c r="D117" i="38"/>
  <c r="F117" i="38"/>
  <c r="H117" i="38"/>
  <c r="J117" i="38"/>
  <c r="L117" i="38"/>
  <c r="AF117" i="38" s="1"/>
  <c r="N117" i="38"/>
  <c r="P117" i="38"/>
  <c r="R117" i="38"/>
  <c r="T117" i="38"/>
  <c r="V117" i="38"/>
  <c r="X117" i="38"/>
  <c r="Z117" i="38"/>
  <c r="AD117" i="38"/>
  <c r="AJ117" i="38"/>
  <c r="D122" i="38"/>
  <c r="F122" i="38"/>
  <c r="H122" i="38"/>
  <c r="J122" i="38"/>
  <c r="AF122" i="38" s="1"/>
  <c r="L122" i="38"/>
  <c r="N122" i="38"/>
  <c r="L23" i="45" s="1"/>
  <c r="L21" i="45" s="1"/>
  <c r="P122" i="38"/>
  <c r="T122" i="38"/>
  <c r="V122" i="38"/>
  <c r="X122" i="38"/>
  <c r="X129" i="38" s="1"/>
  <c r="AJ129" i="38" s="1"/>
  <c r="Z122" i="38"/>
  <c r="X23" i="45" s="1"/>
  <c r="X21" i="45" s="1"/>
  <c r="AH122" i="38"/>
  <c r="AB123" i="38"/>
  <c r="Z36" i="45" s="1"/>
  <c r="Z34" i="45" s="1"/>
  <c r="AD123" i="38"/>
  <c r="AF123" i="38"/>
  <c r="AL123" i="38" s="1"/>
  <c r="AH123" i="38"/>
  <c r="AJ123" i="38"/>
  <c r="AB124" i="38"/>
  <c r="AD124" i="38"/>
  <c r="AF124" i="38"/>
  <c r="AH124" i="38"/>
  <c r="AJ124" i="38"/>
  <c r="AB125" i="38"/>
  <c r="Z24" i="48" s="1"/>
  <c r="AD125" i="38"/>
  <c r="AL125" i="38" s="1"/>
  <c r="AF125" i="38"/>
  <c r="AH125" i="38"/>
  <c r="AJ125" i="38"/>
  <c r="AB126" i="38"/>
  <c r="Z31" i="46" s="1"/>
  <c r="Z29" i="46" s="1"/>
  <c r="AD126" i="38"/>
  <c r="AL126" i="38" s="1"/>
  <c r="AF126" i="38"/>
  <c r="AH126" i="38"/>
  <c r="AJ126" i="38"/>
  <c r="H127" i="38"/>
  <c r="AD127" i="38" s="1"/>
  <c r="L127" i="38"/>
  <c r="N127" i="38"/>
  <c r="X127" i="38"/>
  <c r="Z127" i="38"/>
  <c r="Z129" i="38" s="1"/>
  <c r="AH127" i="38"/>
  <c r="D129" i="38"/>
  <c r="H129" i="38"/>
  <c r="R129" i="38"/>
  <c r="T129" i="38"/>
  <c r="V129" i="38"/>
  <c r="AB132" i="38"/>
  <c r="AD132" i="38"/>
  <c r="AF132" i="38"/>
  <c r="AH132" i="38"/>
  <c r="AJ132" i="38"/>
  <c r="AB133" i="38"/>
  <c r="AD133" i="38"/>
  <c r="AF133" i="38"/>
  <c r="AH133" i="38"/>
  <c r="AJ133" i="38"/>
  <c r="AB134" i="38"/>
  <c r="AD134" i="38"/>
  <c r="AF134" i="38"/>
  <c r="AH134" i="38"/>
  <c r="AJ134" i="38"/>
  <c r="AB135" i="38"/>
  <c r="AD135" i="38"/>
  <c r="AF135" i="38"/>
  <c r="AH135" i="38"/>
  <c r="AL135" i="38" s="1"/>
  <c r="AJ135" i="38"/>
  <c r="AB136" i="38"/>
  <c r="AD136" i="38"/>
  <c r="AF136" i="38"/>
  <c r="AH136" i="38"/>
  <c r="AJ136" i="38"/>
  <c r="AL136" i="38"/>
  <c r="AB137" i="38"/>
  <c r="AD137" i="38"/>
  <c r="AF137" i="38"/>
  <c r="AH137" i="38"/>
  <c r="AJ137" i="38"/>
  <c r="D138" i="38"/>
  <c r="F138" i="38"/>
  <c r="AB138" i="38" s="1"/>
  <c r="H138" i="38"/>
  <c r="J138" i="38"/>
  <c r="J143" i="38" s="1"/>
  <c r="L138" i="38"/>
  <c r="L143" i="38" s="1"/>
  <c r="N138" i="38"/>
  <c r="P138" i="38"/>
  <c r="R138" i="38"/>
  <c r="AH138" i="38" s="1"/>
  <c r="T138" i="38"/>
  <c r="V138" i="38"/>
  <c r="X138" i="38"/>
  <c r="Z138" i="38"/>
  <c r="AB139" i="38"/>
  <c r="AD139" i="38"/>
  <c r="AL139" i="38" s="1"/>
  <c r="AF139" i="38"/>
  <c r="AH139" i="38"/>
  <c r="AJ139" i="38"/>
  <c r="AB140" i="38"/>
  <c r="AD140" i="38"/>
  <c r="AF140" i="38"/>
  <c r="AH140" i="38"/>
  <c r="AJ140" i="38"/>
  <c r="AB141" i="38"/>
  <c r="AD141" i="38"/>
  <c r="AF141" i="38"/>
  <c r="AH141" i="38"/>
  <c r="AJ141" i="38"/>
  <c r="AL141" i="38"/>
  <c r="D143" i="38"/>
  <c r="H143" i="38"/>
  <c r="N143" i="38"/>
  <c r="P143" i="38"/>
  <c r="T143" i="38"/>
  <c r="X143" i="38"/>
  <c r="Z143" i="38"/>
  <c r="AF143" i="38"/>
  <c r="A148" i="38"/>
  <c r="AB148" i="38"/>
  <c r="A149" i="38"/>
  <c r="AB149" i="38"/>
  <c r="AB150" i="38"/>
  <c r="AB156" i="38"/>
  <c r="AD156" i="38"/>
  <c r="AF156" i="38"/>
  <c r="AH156" i="38"/>
  <c r="AJ156" i="38"/>
  <c r="AB157" i="38"/>
  <c r="AD157" i="38"/>
  <c r="AF157" i="38"/>
  <c r="AH157" i="38"/>
  <c r="AJ157" i="38"/>
  <c r="AL157" i="38"/>
  <c r="AB158" i="38"/>
  <c r="AD158" i="38"/>
  <c r="AF158" i="38"/>
  <c r="AH158" i="38"/>
  <c r="AJ158" i="38"/>
  <c r="AL158" i="38"/>
  <c r="D160" i="38"/>
  <c r="F160" i="38"/>
  <c r="H160" i="38"/>
  <c r="J160" i="38"/>
  <c r="AF160" i="38" s="1"/>
  <c r="L160" i="38"/>
  <c r="N160" i="38"/>
  <c r="P160" i="38"/>
  <c r="R160" i="38"/>
  <c r="T160" i="38"/>
  <c r="V160" i="38"/>
  <c r="X160" i="38"/>
  <c r="Z160" i="38"/>
  <c r="AH160" i="38"/>
  <c r="A1" i="53"/>
  <c r="AL1" i="53"/>
  <c r="AL2" i="53"/>
  <c r="AL3" i="53"/>
  <c r="N9" i="53"/>
  <c r="N10" i="53"/>
  <c r="N11" i="53"/>
  <c r="N12" i="53"/>
  <c r="N13" i="53"/>
  <c r="N14" i="53"/>
  <c r="N15" i="53"/>
  <c r="N16" i="53"/>
  <c r="N17" i="53"/>
  <c r="N18" i="53"/>
  <c r="N19" i="53"/>
  <c r="N20" i="53"/>
  <c r="N21" i="53"/>
  <c r="N22" i="53"/>
  <c r="N23" i="53"/>
  <c r="N24" i="53"/>
  <c r="N25" i="53"/>
  <c r="N26" i="53"/>
  <c r="N27" i="53"/>
  <c r="D28" i="53"/>
  <c r="F28" i="53"/>
  <c r="H28" i="53"/>
  <c r="J28" i="53"/>
  <c r="L28" i="53"/>
  <c r="A1" i="46"/>
  <c r="B18" i="46"/>
  <c r="D18" i="46"/>
  <c r="J18" i="46"/>
  <c r="L18" i="46"/>
  <c r="N18" i="46"/>
  <c r="T18" i="46"/>
  <c r="Z18" i="46"/>
  <c r="B20" i="46"/>
  <c r="B46" i="46" s="1"/>
  <c r="D20" i="46"/>
  <c r="F20" i="46"/>
  <c r="F18" i="46" s="1"/>
  <c r="H20" i="46"/>
  <c r="H18" i="46" s="1"/>
  <c r="J20" i="46"/>
  <c r="L20" i="46"/>
  <c r="N20" i="46"/>
  <c r="P20" i="46"/>
  <c r="R20" i="46"/>
  <c r="T20" i="46"/>
  <c r="V20" i="46"/>
  <c r="V18" i="46" s="1"/>
  <c r="X20" i="46"/>
  <c r="X18" i="46" s="1"/>
  <c r="Z20" i="46"/>
  <c r="H29" i="46"/>
  <c r="J29" i="46"/>
  <c r="L29" i="46"/>
  <c r="N29" i="46"/>
  <c r="P29" i="46"/>
  <c r="X29" i="46"/>
  <c r="B31" i="46"/>
  <c r="B29" i="46" s="1"/>
  <c r="D31" i="46"/>
  <c r="D29" i="46" s="1"/>
  <c r="F31" i="46"/>
  <c r="F29" i="46" s="1"/>
  <c r="H31" i="46"/>
  <c r="J31" i="46"/>
  <c r="L31" i="46"/>
  <c r="N31" i="46"/>
  <c r="P31" i="46"/>
  <c r="R31" i="46"/>
  <c r="R29" i="46" s="1"/>
  <c r="T31" i="46"/>
  <c r="T29" i="46" s="1"/>
  <c r="V31" i="46"/>
  <c r="X31" i="46"/>
  <c r="B42" i="46"/>
  <c r="D42" i="46"/>
  <c r="F42" i="46"/>
  <c r="H42" i="46"/>
  <c r="R42" i="46"/>
  <c r="T42" i="46"/>
  <c r="X42" i="46"/>
  <c r="B44" i="46"/>
  <c r="D44" i="46"/>
  <c r="F44" i="46"/>
  <c r="H44" i="46"/>
  <c r="J44" i="46"/>
  <c r="J42" i="46" s="1"/>
  <c r="N44" i="46"/>
  <c r="N42" i="46" s="1"/>
  <c r="P44" i="46"/>
  <c r="P42" i="46" s="1"/>
  <c r="R44" i="46"/>
  <c r="T44" i="46"/>
  <c r="X44" i="46"/>
  <c r="D46" i="46"/>
  <c r="H46" i="46"/>
  <c r="N46" i="46"/>
  <c r="A1" i="42"/>
  <c r="A2" i="42"/>
  <c r="AA10" i="42"/>
  <c r="AA11" i="42"/>
  <c r="AA12" i="42"/>
  <c r="E14" i="42"/>
  <c r="M14" i="42"/>
  <c r="O14" i="42"/>
  <c r="Q14" i="42"/>
  <c r="S14" i="42"/>
  <c r="U14" i="42"/>
  <c r="C16" i="42"/>
  <c r="C14" i="42" s="1"/>
  <c r="E16" i="42"/>
  <c r="G16" i="42"/>
  <c r="I16" i="42"/>
  <c r="K16" i="42"/>
  <c r="K14" i="42" s="1"/>
  <c r="M16" i="42"/>
  <c r="O16" i="42"/>
  <c r="Q16" i="42"/>
  <c r="S16" i="42"/>
  <c r="U16" i="42"/>
  <c r="W16" i="42"/>
  <c r="Y16" i="42"/>
  <c r="AA16" i="42"/>
  <c r="AA19" i="42"/>
  <c r="AA20" i="42"/>
  <c r="AA21" i="42"/>
  <c r="C23" i="42"/>
  <c r="E23" i="42"/>
  <c r="I23" i="42"/>
  <c r="K23" i="42"/>
  <c r="Q23" i="42"/>
  <c r="S23" i="42"/>
  <c r="U23" i="42"/>
  <c r="AA23" i="42"/>
  <c r="C25" i="42"/>
  <c r="E25" i="42"/>
  <c r="G25" i="42"/>
  <c r="G23" i="42" s="1"/>
  <c r="I25" i="42"/>
  <c r="K25" i="42"/>
  <c r="M25" i="42"/>
  <c r="O25" i="42"/>
  <c r="O23" i="42" s="1"/>
  <c r="Q25" i="42"/>
  <c r="S25" i="42"/>
  <c r="U25" i="42"/>
  <c r="W25" i="42"/>
  <c r="W23" i="42" s="1"/>
  <c r="Y25" i="42"/>
  <c r="Y23" i="42" s="1"/>
  <c r="AA25" i="42"/>
  <c r="AA28" i="42"/>
  <c r="AA32" i="42" s="1"/>
  <c r="AA29" i="42"/>
  <c r="AA30" i="42"/>
  <c r="I32" i="42"/>
  <c r="K32" i="42"/>
  <c r="O32" i="42"/>
  <c r="Q32" i="42"/>
  <c r="Y32" i="42"/>
  <c r="C34" i="42"/>
  <c r="C32" i="42" s="1"/>
  <c r="E34" i="42"/>
  <c r="E32" i="42" s="1"/>
  <c r="G34" i="42"/>
  <c r="G32" i="42" s="1"/>
  <c r="I34" i="42"/>
  <c r="K34" i="42"/>
  <c r="M34" i="42"/>
  <c r="M32" i="42" s="1"/>
  <c r="O34" i="42"/>
  <c r="Q34" i="42"/>
  <c r="S34" i="42"/>
  <c r="S32" i="42" s="1"/>
  <c r="U34" i="42"/>
  <c r="U32" i="42" s="1"/>
  <c r="W34" i="42"/>
  <c r="W32" i="42" s="1"/>
  <c r="Y34" i="42"/>
  <c r="AA34" i="42"/>
  <c r="AA37" i="42"/>
  <c r="AA38" i="42"/>
  <c r="AA39" i="42"/>
  <c r="C41" i="42"/>
  <c r="E41" i="42"/>
  <c r="G41" i="42"/>
  <c r="M41" i="42"/>
  <c r="O41" i="42"/>
  <c r="Q41" i="42"/>
  <c r="W41" i="42"/>
  <c r="C43" i="42"/>
  <c r="E43" i="42"/>
  <c r="G43" i="42"/>
  <c r="I43" i="42"/>
  <c r="I41" i="42" s="1"/>
  <c r="K43" i="42"/>
  <c r="K41" i="42" s="1"/>
  <c r="M43" i="42"/>
  <c r="O43" i="42"/>
  <c r="Q43" i="42"/>
  <c r="S43" i="42"/>
  <c r="S41" i="42" s="1"/>
  <c r="U43" i="42"/>
  <c r="U41" i="42" s="1"/>
  <c r="W43" i="42"/>
  <c r="Y43" i="42"/>
  <c r="Y41" i="42" s="1"/>
  <c r="AA43" i="42"/>
  <c r="AA41" i="42" s="1"/>
  <c r="O45" i="42"/>
  <c r="Q45" i="42"/>
  <c r="A48" i="42"/>
  <c r="A49" i="42"/>
  <c r="A1" i="52"/>
  <c r="AP1" i="52"/>
  <c r="AP2" i="52"/>
  <c r="AP3" i="52"/>
  <c r="AP8" i="52"/>
  <c r="AP10" i="52" s="1"/>
  <c r="AP9" i="52"/>
  <c r="D10" i="52"/>
  <c r="F10" i="52"/>
  <c r="H10" i="52"/>
  <c r="H55" i="52" s="1"/>
  <c r="J10" i="52"/>
  <c r="L10" i="52"/>
  <c r="N10" i="52"/>
  <c r="P10" i="52"/>
  <c r="R10" i="52"/>
  <c r="T10" i="52"/>
  <c r="V10" i="52"/>
  <c r="X10" i="52"/>
  <c r="X55" i="52" s="1"/>
  <c r="Z10" i="52"/>
  <c r="AB10" i="52"/>
  <c r="AD10" i="52"/>
  <c r="AF10" i="52"/>
  <c r="AH10" i="52"/>
  <c r="AJ10" i="52"/>
  <c r="AL10" i="52"/>
  <c r="AN10" i="52"/>
  <c r="AN55" i="52" s="1"/>
  <c r="AP13" i="52"/>
  <c r="AP14" i="52"/>
  <c r="AP21" i="52" s="1"/>
  <c r="AP15" i="52"/>
  <c r="AP16" i="52"/>
  <c r="AP17" i="52"/>
  <c r="AP18" i="52"/>
  <c r="AP19" i="52"/>
  <c r="AP20" i="52"/>
  <c r="D21" i="52"/>
  <c r="F21" i="52"/>
  <c r="H21" i="52"/>
  <c r="J21" i="52"/>
  <c r="L21" i="52"/>
  <c r="N21" i="52"/>
  <c r="P21" i="52"/>
  <c r="R21" i="52"/>
  <c r="T21" i="52"/>
  <c r="V21" i="52"/>
  <c r="X21" i="52"/>
  <c r="Z21" i="52"/>
  <c r="AB21" i="52"/>
  <c r="AD21" i="52"/>
  <c r="AF21" i="52"/>
  <c r="AH21" i="52"/>
  <c r="AJ21" i="52"/>
  <c r="AL21" i="52"/>
  <c r="AN21" i="52"/>
  <c r="AP24" i="52"/>
  <c r="AP25" i="52"/>
  <c r="AP26" i="52"/>
  <c r="AP27" i="52"/>
  <c r="AP28" i="52"/>
  <c r="AP29" i="52"/>
  <c r="AP30" i="52" s="1"/>
  <c r="D30" i="52"/>
  <c r="F30" i="52"/>
  <c r="H30" i="52"/>
  <c r="J30" i="52"/>
  <c r="J55" i="52" s="1"/>
  <c r="L30" i="52"/>
  <c r="N30" i="52"/>
  <c r="P30" i="52"/>
  <c r="R30" i="52"/>
  <c r="T30" i="52"/>
  <c r="V30" i="52"/>
  <c r="X30" i="52"/>
  <c r="Z30" i="52"/>
  <c r="Z55" i="52" s="1"/>
  <c r="AB30" i="52"/>
  <c r="AD30" i="52"/>
  <c r="AF30" i="52"/>
  <c r="AH30" i="52"/>
  <c r="AJ30" i="52"/>
  <c r="AL30" i="52"/>
  <c r="AN30" i="52"/>
  <c r="AP33" i="52"/>
  <c r="AP35" i="52" s="1"/>
  <c r="AP34" i="52"/>
  <c r="D35" i="52"/>
  <c r="F35" i="52"/>
  <c r="H35" i="52"/>
  <c r="J35" i="52"/>
  <c r="L35" i="52"/>
  <c r="N35" i="52"/>
  <c r="P35" i="52"/>
  <c r="R35" i="52"/>
  <c r="T35" i="52"/>
  <c r="V35" i="52"/>
  <c r="V55" i="52" s="1"/>
  <c r="X35" i="52"/>
  <c r="Z35" i="52"/>
  <c r="AB35" i="52"/>
  <c r="AD35" i="52"/>
  <c r="AF35" i="52"/>
  <c r="AH35" i="52"/>
  <c r="AJ35" i="52"/>
  <c r="AL35" i="52"/>
  <c r="AN35" i="52"/>
  <c r="AP38" i="52"/>
  <c r="AP39" i="52"/>
  <c r="AP40" i="52"/>
  <c r="AP41" i="52"/>
  <c r="AP42" i="52"/>
  <c r="AP43" i="52"/>
  <c r="AP44" i="52"/>
  <c r="AP45" i="52"/>
  <c r="AP46" i="52"/>
  <c r="D47" i="52"/>
  <c r="F47" i="52"/>
  <c r="H47" i="52"/>
  <c r="J47" i="52"/>
  <c r="L47" i="52"/>
  <c r="N47" i="52"/>
  <c r="N55" i="52" s="1"/>
  <c r="P47" i="52"/>
  <c r="R47" i="52"/>
  <c r="T47" i="52"/>
  <c r="V47" i="52"/>
  <c r="X47" i="52"/>
  <c r="Z47" i="52"/>
  <c r="AB47" i="52"/>
  <c r="AD47" i="52"/>
  <c r="AD55" i="52" s="1"/>
  <c r="AF47" i="52"/>
  <c r="AH47" i="52"/>
  <c r="AJ47" i="52"/>
  <c r="AL47" i="52"/>
  <c r="AN47" i="52"/>
  <c r="AP50" i="52"/>
  <c r="AP51" i="52"/>
  <c r="AP52" i="52"/>
  <c r="D53" i="52"/>
  <c r="F53" i="52"/>
  <c r="H53" i="52"/>
  <c r="J53" i="52"/>
  <c r="L53" i="52"/>
  <c r="N53" i="52"/>
  <c r="P53" i="52"/>
  <c r="P55" i="52" s="1"/>
  <c r="R53" i="52"/>
  <c r="T53" i="52"/>
  <c r="V53" i="52"/>
  <c r="X53" i="52"/>
  <c r="Z53" i="52"/>
  <c r="AB53" i="52"/>
  <c r="AD53" i="52"/>
  <c r="AF53" i="52"/>
  <c r="AH53" i="52"/>
  <c r="AJ53" i="52"/>
  <c r="AL53" i="52"/>
  <c r="AN53" i="52"/>
  <c r="A1" i="49"/>
  <c r="AB1" i="49"/>
  <c r="AB2" i="49"/>
  <c r="AB3" i="49"/>
  <c r="AB8" i="49"/>
  <c r="AB10" i="49" s="1"/>
  <c r="AD8" i="49"/>
  <c r="AF8" i="49"/>
  <c r="AF10" i="49" s="1"/>
  <c r="AH8" i="49"/>
  <c r="AJ8" i="49"/>
  <c r="AB9" i="49"/>
  <c r="AD9" i="49"/>
  <c r="AD10" i="49" s="1"/>
  <c r="AF9" i="49"/>
  <c r="AH9" i="49"/>
  <c r="AJ9" i="49"/>
  <c r="AJ10" i="49" s="1"/>
  <c r="AL9" i="49"/>
  <c r="D10" i="49"/>
  <c r="F10" i="49"/>
  <c r="H10" i="49"/>
  <c r="J10" i="49"/>
  <c r="L10" i="49"/>
  <c r="N10" i="49"/>
  <c r="P10" i="49"/>
  <c r="R10" i="49"/>
  <c r="R55" i="49" s="1"/>
  <c r="T10" i="49"/>
  <c r="V10" i="49"/>
  <c r="X10" i="49"/>
  <c r="Z10" i="49"/>
  <c r="AH10" i="49"/>
  <c r="AB13" i="49"/>
  <c r="AD13" i="49"/>
  <c r="AF13" i="49"/>
  <c r="AH13" i="49"/>
  <c r="AJ13" i="49"/>
  <c r="AL13" i="49"/>
  <c r="AB14" i="49"/>
  <c r="AD14" i="49"/>
  <c r="AL14" i="49" s="1"/>
  <c r="AF14" i="49"/>
  <c r="AH14" i="49"/>
  <c r="AJ14" i="49"/>
  <c r="AB15" i="49"/>
  <c r="AD15" i="49"/>
  <c r="AF15" i="49"/>
  <c r="AF21" i="49" s="1"/>
  <c r="AH15" i="49"/>
  <c r="AH21" i="49" s="1"/>
  <c r="AJ15" i="49"/>
  <c r="AB16" i="49"/>
  <c r="AD16" i="49"/>
  <c r="AF16" i="49"/>
  <c r="AH16" i="49"/>
  <c r="AJ16" i="49"/>
  <c r="AL16" i="49"/>
  <c r="AB17" i="49"/>
  <c r="AD17" i="49"/>
  <c r="AF17" i="49"/>
  <c r="AL17" i="49" s="1"/>
  <c r="AH17" i="49"/>
  <c r="AJ17" i="49"/>
  <c r="AB18" i="49"/>
  <c r="AD18" i="49"/>
  <c r="AF18" i="49"/>
  <c r="AH18" i="49"/>
  <c r="AJ18" i="49"/>
  <c r="AB19" i="49"/>
  <c r="AD19" i="49"/>
  <c r="AL19" i="49" s="1"/>
  <c r="AF19" i="49"/>
  <c r="AH19" i="49"/>
  <c r="AJ19" i="49"/>
  <c r="AB20" i="49"/>
  <c r="AD20" i="49"/>
  <c r="AF20" i="49"/>
  <c r="AH20" i="49"/>
  <c r="AL20" i="49" s="1"/>
  <c r="AJ20" i="49"/>
  <c r="D21" i="49"/>
  <c r="D27" i="38" s="1"/>
  <c r="F21" i="49"/>
  <c r="F27" i="38" s="1"/>
  <c r="H21" i="49"/>
  <c r="J21" i="49"/>
  <c r="L21" i="49"/>
  <c r="L27" i="38" s="1"/>
  <c r="N21" i="49"/>
  <c r="N27" i="38" s="1"/>
  <c r="P21" i="49"/>
  <c r="P27" i="38" s="1"/>
  <c r="AH27" i="38" s="1"/>
  <c r="R21" i="49"/>
  <c r="R27" i="38" s="1"/>
  <c r="T21" i="49"/>
  <c r="V21" i="49"/>
  <c r="V27" i="38" s="1"/>
  <c r="X21" i="49"/>
  <c r="Z21" i="49"/>
  <c r="Z27" i="38" s="1"/>
  <c r="AD21" i="49"/>
  <c r="AB24" i="49"/>
  <c r="AD24" i="49"/>
  <c r="AF24" i="49"/>
  <c r="AH24" i="49"/>
  <c r="AJ24" i="49"/>
  <c r="AJ30" i="49" s="1"/>
  <c r="AL24" i="49"/>
  <c r="AB25" i="49"/>
  <c r="AD25" i="49"/>
  <c r="AF25" i="49"/>
  <c r="AH25" i="49"/>
  <c r="AJ25" i="49"/>
  <c r="AB26" i="49"/>
  <c r="AB30" i="49" s="1"/>
  <c r="AD26" i="49"/>
  <c r="AL26" i="49" s="1"/>
  <c r="AF26" i="49"/>
  <c r="AH26" i="49"/>
  <c r="AJ26" i="49"/>
  <c r="AB27" i="49"/>
  <c r="AD27" i="49"/>
  <c r="AF27" i="49"/>
  <c r="AH27" i="49"/>
  <c r="AJ27" i="49"/>
  <c r="AB28" i="49"/>
  <c r="AD28" i="49"/>
  <c r="AF28" i="49"/>
  <c r="AH28" i="49"/>
  <c r="AJ28" i="49"/>
  <c r="AL28" i="49"/>
  <c r="AB29" i="49"/>
  <c r="AD29" i="49"/>
  <c r="AF29" i="49"/>
  <c r="AH29" i="49"/>
  <c r="AL29" i="49" s="1"/>
  <c r="AJ29" i="49"/>
  <c r="D30" i="49"/>
  <c r="F30" i="49"/>
  <c r="F28" i="38" s="1"/>
  <c r="H30" i="49"/>
  <c r="J30" i="49"/>
  <c r="L30" i="49"/>
  <c r="L28" i="38" s="1"/>
  <c r="N30" i="49"/>
  <c r="N28" i="38" s="1"/>
  <c r="P30" i="49"/>
  <c r="P28" i="38" s="1"/>
  <c r="AH28" i="38" s="1"/>
  <c r="R30" i="49"/>
  <c r="R28" i="38" s="1"/>
  <c r="T30" i="49"/>
  <c r="T28" i="38" s="1"/>
  <c r="V30" i="49"/>
  <c r="V28" i="38" s="1"/>
  <c r="AJ28" i="38" s="1"/>
  <c r="X30" i="49"/>
  <c r="Z30" i="49"/>
  <c r="AD30" i="49"/>
  <c r="AB33" i="49"/>
  <c r="AD33" i="49"/>
  <c r="AF33" i="49"/>
  <c r="AH33" i="49"/>
  <c r="AL33" i="49" s="1"/>
  <c r="AL35" i="49" s="1"/>
  <c r="AJ33" i="49"/>
  <c r="AB34" i="49"/>
  <c r="H14" i="54" s="1"/>
  <c r="J14" i="54" s="1"/>
  <c r="J16" i="54" s="1"/>
  <c r="AD34" i="49"/>
  <c r="AD35" i="49" s="1"/>
  <c r="AF34" i="49"/>
  <c r="AF35" i="49" s="1"/>
  <c r="AH34" i="49"/>
  <c r="AJ34" i="49"/>
  <c r="AJ35" i="49" s="1"/>
  <c r="AL34" i="49"/>
  <c r="D35" i="49"/>
  <c r="F35" i="49"/>
  <c r="F29" i="38" s="1"/>
  <c r="H35" i="49"/>
  <c r="H29" i="38" s="1"/>
  <c r="J35" i="49"/>
  <c r="J29" i="38" s="1"/>
  <c r="AF29" i="38" s="1"/>
  <c r="L35" i="49"/>
  <c r="L29" i="38" s="1"/>
  <c r="N35" i="49"/>
  <c r="N29" i="38" s="1"/>
  <c r="P35" i="49"/>
  <c r="R35" i="49"/>
  <c r="R29" i="38" s="1"/>
  <c r="T35" i="49"/>
  <c r="T29" i="38" s="1"/>
  <c r="V35" i="49"/>
  <c r="V29" i="38" s="1"/>
  <c r="X35" i="49"/>
  <c r="X29" i="38" s="1"/>
  <c r="Z35" i="49"/>
  <c r="Z29" i="38" s="1"/>
  <c r="AB38" i="49"/>
  <c r="H13" i="54" s="1"/>
  <c r="J13" i="54" s="1"/>
  <c r="AD38" i="49"/>
  <c r="AD47" i="49" s="1"/>
  <c r="AF38" i="49"/>
  <c r="AF47" i="49" s="1"/>
  <c r="AH38" i="49"/>
  <c r="AJ38" i="49"/>
  <c r="AJ47" i="49" s="1"/>
  <c r="AB39" i="49"/>
  <c r="H15" i="54" s="1"/>
  <c r="J15" i="54" s="1"/>
  <c r="AD39" i="49"/>
  <c r="AF39" i="49"/>
  <c r="AH39" i="49"/>
  <c r="AJ39" i="49"/>
  <c r="AB40" i="49"/>
  <c r="H62" i="54" s="1"/>
  <c r="AD40" i="49"/>
  <c r="AL40" i="49" s="1"/>
  <c r="AF40" i="49"/>
  <c r="AH40" i="49"/>
  <c r="AJ40" i="49"/>
  <c r="AB41" i="49"/>
  <c r="AB47" i="49" s="1"/>
  <c r="AD41" i="49"/>
  <c r="AF41" i="49"/>
  <c r="AH41" i="49"/>
  <c r="AL41" i="49" s="1"/>
  <c r="AJ41" i="49"/>
  <c r="AB42" i="49"/>
  <c r="AD42" i="49"/>
  <c r="AF42" i="49"/>
  <c r="AH42" i="49"/>
  <c r="AJ42" i="49"/>
  <c r="AL42" i="49"/>
  <c r="AB43" i="49"/>
  <c r="AD43" i="49"/>
  <c r="AL43" i="49" s="1"/>
  <c r="AF43" i="49"/>
  <c r="AH43" i="49"/>
  <c r="AJ43" i="49"/>
  <c r="AB44" i="49"/>
  <c r="AD44" i="49"/>
  <c r="AL44" i="49" s="1"/>
  <c r="AF44" i="49"/>
  <c r="AH44" i="49"/>
  <c r="AJ44" i="49"/>
  <c r="AB45" i="49"/>
  <c r="AD45" i="49"/>
  <c r="AF45" i="49"/>
  <c r="AH45" i="49"/>
  <c r="AL45" i="49" s="1"/>
  <c r="AJ45" i="49"/>
  <c r="AB46" i="49"/>
  <c r="AD46" i="49"/>
  <c r="AF46" i="49"/>
  <c r="AH46" i="49"/>
  <c r="AJ46" i="49"/>
  <c r="AL46" i="49"/>
  <c r="D47" i="49"/>
  <c r="D30" i="38" s="1"/>
  <c r="F47" i="49"/>
  <c r="F30" i="38" s="1"/>
  <c r="H47" i="49"/>
  <c r="H30" i="38" s="1"/>
  <c r="J47" i="49"/>
  <c r="J30" i="38" s="1"/>
  <c r="AF30" i="38" s="1"/>
  <c r="L47" i="49"/>
  <c r="L30" i="38" s="1"/>
  <c r="N47" i="49"/>
  <c r="P47" i="49"/>
  <c r="R47" i="49"/>
  <c r="T47" i="49"/>
  <c r="T30" i="38" s="1"/>
  <c r="V47" i="49"/>
  <c r="V30" i="38" s="1"/>
  <c r="X47" i="49"/>
  <c r="X30" i="38" s="1"/>
  <c r="Z47" i="49"/>
  <c r="Z30" i="38" s="1"/>
  <c r="AH47" i="49"/>
  <c r="AB50" i="49"/>
  <c r="AB53" i="49" s="1"/>
  <c r="AD50" i="49"/>
  <c r="AF50" i="49"/>
  <c r="AF53" i="49" s="1"/>
  <c r="AH50" i="49"/>
  <c r="AJ50" i="49"/>
  <c r="AB51" i="49"/>
  <c r="AD51" i="49"/>
  <c r="AF51" i="49"/>
  <c r="AH51" i="49"/>
  <c r="AH53" i="49" s="1"/>
  <c r="AJ51" i="49"/>
  <c r="AJ53" i="49" s="1"/>
  <c r="AB52" i="49"/>
  <c r="AD52" i="49"/>
  <c r="AL52" i="49" s="1"/>
  <c r="AF52" i="49"/>
  <c r="AH52" i="49"/>
  <c r="AJ52" i="49"/>
  <c r="D53" i="49"/>
  <c r="D32" i="38" s="1"/>
  <c r="F53" i="49"/>
  <c r="F32" i="38" s="1"/>
  <c r="H53" i="49"/>
  <c r="H32" i="38" s="1"/>
  <c r="J53" i="49"/>
  <c r="J32" i="38" s="1"/>
  <c r="AF32" i="38" s="1"/>
  <c r="L53" i="49"/>
  <c r="L32" i="38" s="1"/>
  <c r="N53" i="49"/>
  <c r="N32" i="38" s="1"/>
  <c r="P53" i="49"/>
  <c r="P32" i="38" s="1"/>
  <c r="R53" i="49"/>
  <c r="R32" i="38" s="1"/>
  <c r="T53" i="49"/>
  <c r="T32" i="38" s="1"/>
  <c r="V53" i="49"/>
  <c r="V32" i="38" s="1"/>
  <c r="X53" i="49"/>
  <c r="X32" i="38" s="1"/>
  <c r="Z53" i="49"/>
  <c r="Z32" i="38" s="1"/>
  <c r="L55" i="49"/>
  <c r="N55" i="49"/>
  <c r="P55" i="49"/>
  <c r="V55" i="49"/>
  <c r="A1" i="44"/>
  <c r="A2" i="44"/>
  <c r="AA10" i="44"/>
  <c r="AA31" i="44" s="1"/>
  <c r="AA11" i="44"/>
  <c r="AA12" i="44"/>
  <c r="AA13" i="44"/>
  <c r="AA14" i="44"/>
  <c r="AA15" i="44"/>
  <c r="AA18" i="44"/>
  <c r="AA19" i="44"/>
  <c r="AA20" i="44"/>
  <c r="AA21" i="44"/>
  <c r="AA24" i="44"/>
  <c r="AA25" i="44"/>
  <c r="AA28" i="44"/>
  <c r="AA29" i="44"/>
  <c r="E31" i="44"/>
  <c r="I31" i="44"/>
  <c r="K31" i="44"/>
  <c r="U31" i="44"/>
  <c r="Y31" i="44"/>
  <c r="C33" i="44"/>
  <c r="C31" i="44" s="1"/>
  <c r="E33" i="44"/>
  <c r="G33" i="44"/>
  <c r="G31" i="44" s="1"/>
  <c r="I33" i="44"/>
  <c r="K33" i="44"/>
  <c r="M33" i="44"/>
  <c r="M31" i="44" s="1"/>
  <c r="O33" i="44"/>
  <c r="O31" i="44" s="1"/>
  <c r="Q33" i="44"/>
  <c r="Q31" i="44" s="1"/>
  <c r="S33" i="44"/>
  <c r="S31" i="44" s="1"/>
  <c r="U33" i="44"/>
  <c r="W33" i="44"/>
  <c r="W31" i="44" s="1"/>
  <c r="Y33" i="44"/>
  <c r="AA33" i="44"/>
  <c r="A35" i="44"/>
  <c r="A36" i="44"/>
  <c r="A1" i="41"/>
  <c r="A2" i="41"/>
  <c r="G9" i="41"/>
  <c r="I9" i="41"/>
  <c r="K9" i="41" s="1"/>
  <c r="W9" i="41"/>
  <c r="Y9" i="41" s="1"/>
  <c r="AA9" i="41"/>
  <c r="G10" i="41"/>
  <c r="I10" i="41"/>
  <c r="K10" i="41"/>
  <c r="M10" i="41" s="1"/>
  <c r="O10" i="41" s="1"/>
  <c r="Q10" i="41" s="1"/>
  <c r="S10" i="41" s="1"/>
  <c r="U10" i="41" s="1"/>
  <c r="G11" i="41"/>
  <c r="G14" i="41" s="1"/>
  <c r="I11" i="41"/>
  <c r="K11" i="41" s="1"/>
  <c r="M11" i="41" s="1"/>
  <c r="O11" i="41"/>
  <c r="Q11" i="41" s="1"/>
  <c r="S11" i="41" s="1"/>
  <c r="U11" i="41"/>
  <c r="W11" i="41" s="1"/>
  <c r="Y11" i="41" s="1"/>
  <c r="AA11" i="41" s="1"/>
  <c r="G12" i="41"/>
  <c r="I12" i="41"/>
  <c r="K12" i="41" s="1"/>
  <c r="M12" i="41"/>
  <c r="O12" i="41"/>
  <c r="Q12" i="41"/>
  <c r="S12" i="41"/>
  <c r="U12" i="41" s="1"/>
  <c r="W12" i="41" s="1"/>
  <c r="Y12" i="41" s="1"/>
  <c r="AA12" i="41" s="1"/>
  <c r="C14" i="41"/>
  <c r="E14" i="41"/>
  <c r="AC17" i="41"/>
  <c r="AC18" i="41"/>
  <c r="AC19" i="41"/>
  <c r="AC20" i="41"/>
  <c r="AC22" i="41" s="1"/>
  <c r="AC21" i="41"/>
  <c r="E22" i="41"/>
  <c r="G22" i="41"/>
  <c r="I22" i="41"/>
  <c r="K22" i="41"/>
  <c r="M22" i="41"/>
  <c r="O22" i="41"/>
  <c r="Q22" i="41"/>
  <c r="S22" i="41"/>
  <c r="U22" i="41"/>
  <c r="W22" i="41"/>
  <c r="Y22" i="41"/>
  <c r="AA22" i="41"/>
  <c r="A1" i="40"/>
  <c r="A2" i="40"/>
  <c r="AA12" i="40"/>
  <c r="AA13" i="40"/>
  <c r="AA14" i="40"/>
  <c r="AA15" i="40"/>
  <c r="AA16" i="40"/>
  <c r="AA17" i="40"/>
  <c r="AA18" i="40"/>
  <c r="AA19" i="40"/>
  <c r="AA20" i="40"/>
  <c r="C22" i="40"/>
  <c r="K22" i="40"/>
  <c r="O22" i="40"/>
  <c r="S22" i="40"/>
  <c r="U22" i="40"/>
  <c r="C24" i="40"/>
  <c r="E24" i="40"/>
  <c r="E22" i="40" s="1"/>
  <c r="G24" i="40"/>
  <c r="G22" i="40" s="1"/>
  <c r="I24" i="40"/>
  <c r="I22" i="40" s="1"/>
  <c r="K24" i="40"/>
  <c r="M24" i="40"/>
  <c r="M22" i="40" s="1"/>
  <c r="O24" i="40"/>
  <c r="Q24" i="40"/>
  <c r="Q22" i="40" s="1"/>
  <c r="S24" i="40"/>
  <c r="U24" i="40"/>
  <c r="W24" i="40"/>
  <c r="W22" i="40" s="1"/>
  <c r="Y24" i="40"/>
  <c r="Y22" i="40" s="1"/>
  <c r="A32" i="40"/>
  <c r="A33" i="40"/>
  <c r="AA22" i="40" l="1"/>
  <c r="AA24" i="40"/>
  <c r="W10" i="41"/>
  <c r="U14" i="41"/>
  <c r="AJ55" i="49"/>
  <c r="K14" i="41"/>
  <c r="M9" i="41"/>
  <c r="L44" i="46"/>
  <c r="L42" i="46" s="1"/>
  <c r="AB127" i="38"/>
  <c r="Z44" i="46" s="1"/>
  <c r="Z42" i="46" s="1"/>
  <c r="AF127" i="38"/>
  <c r="Z33" i="38"/>
  <c r="Z35" i="38" s="1"/>
  <c r="Z44" i="38" s="1"/>
  <c r="Z60" i="38" s="1"/>
  <c r="Z67" i="38" s="1"/>
  <c r="Z72" i="38" s="1"/>
  <c r="Z81" i="38" s="1"/>
  <c r="Z103" i="38" s="1"/>
  <c r="Z119" i="38" s="1"/>
  <c r="Z145" i="38" s="1"/>
  <c r="Z153" i="38" s="1"/>
  <c r="Z162" i="38" s="1"/>
  <c r="AL8" i="49"/>
  <c r="AL10" i="49" s="1"/>
  <c r="V29" i="46"/>
  <c r="V46" i="46"/>
  <c r="D23" i="45"/>
  <c r="D21" i="45" s="1"/>
  <c r="AB122" i="38"/>
  <c r="AD122" i="38"/>
  <c r="F129" i="38"/>
  <c r="AD129" i="38" s="1"/>
  <c r="H27" i="38"/>
  <c r="H33" i="38" s="1"/>
  <c r="H35" i="38" s="1"/>
  <c r="H44" i="38" s="1"/>
  <c r="H60" i="38" s="1"/>
  <c r="H67" i="38" s="1"/>
  <c r="H72" i="38" s="1"/>
  <c r="H81" i="38" s="1"/>
  <c r="H55" i="49"/>
  <c r="AH55" i="49"/>
  <c r="AJ122" i="38"/>
  <c r="H100" i="38"/>
  <c r="AB100" i="38" s="1"/>
  <c r="I47" i="39"/>
  <c r="I46" i="39" s="1"/>
  <c r="AF42" i="38"/>
  <c r="AH30" i="38"/>
  <c r="AB32" i="38"/>
  <c r="AD32" i="38"/>
  <c r="AL32" i="38" s="1"/>
  <c r="AD53" i="49"/>
  <c r="AD55" i="49" s="1"/>
  <c r="AL27" i="49"/>
  <c r="AL18" i="49"/>
  <c r="AB55" i="52"/>
  <c r="L55" i="52"/>
  <c r="AA14" i="42"/>
  <c r="AA45" i="42"/>
  <c r="AL108" i="38"/>
  <c r="AL38" i="38"/>
  <c r="AL42" i="38" s="1"/>
  <c r="AD42" i="38"/>
  <c r="AB28" i="38"/>
  <c r="AD28" i="38"/>
  <c r="AL28" i="38" s="1"/>
  <c r="R33" i="38"/>
  <c r="AF17" i="38"/>
  <c r="J18" i="38"/>
  <c r="F55" i="49"/>
  <c r="T33" i="38"/>
  <c r="AL25" i="49"/>
  <c r="AL30" i="49" s="1"/>
  <c r="AH30" i="49"/>
  <c r="AL15" i="49"/>
  <c r="AL21" i="49" s="1"/>
  <c r="Z55" i="49"/>
  <c r="J55" i="49"/>
  <c r="AF55" i="52"/>
  <c r="Y14" i="42"/>
  <c r="Y45" i="42"/>
  <c r="I14" i="42"/>
  <c r="I45" i="42"/>
  <c r="AJ160" i="38"/>
  <c r="P33" i="38"/>
  <c r="AB25" i="38"/>
  <c r="AJ17" i="38"/>
  <c r="X18" i="38"/>
  <c r="I31" i="43"/>
  <c r="H16" i="54"/>
  <c r="H64" i="54" s="1"/>
  <c r="AH32" i="38"/>
  <c r="AL51" i="49"/>
  <c r="AL39" i="49"/>
  <c r="AH35" i="49"/>
  <c r="AF30" i="49"/>
  <c r="AF55" i="49" s="1"/>
  <c r="K45" i="42"/>
  <c r="F46" i="46"/>
  <c r="N28" i="53"/>
  <c r="AD160" i="38"/>
  <c r="AL156" i="38"/>
  <c r="AB143" i="38"/>
  <c r="AL65" i="38"/>
  <c r="AH29" i="38"/>
  <c r="AF27" i="38"/>
  <c r="J33" i="38"/>
  <c r="AB18" i="38"/>
  <c r="AB22" i="38" s="1"/>
  <c r="AJ29" i="38"/>
  <c r="I14" i="41"/>
  <c r="AB35" i="49"/>
  <c r="AL55" i="52"/>
  <c r="F55" i="52"/>
  <c r="R46" i="46"/>
  <c r="R18" i="46"/>
  <c r="AD29" i="38"/>
  <c r="AB29" i="38"/>
  <c r="N33" i="38"/>
  <c r="AH25" i="38"/>
  <c r="Y27" i="43"/>
  <c r="Y31" i="43"/>
  <c r="T35" i="38"/>
  <c r="T44" i="38" s="1"/>
  <c r="T60" i="38" s="1"/>
  <c r="T67" i="38" s="1"/>
  <c r="T72" i="38" s="1"/>
  <c r="T81" i="38" s="1"/>
  <c r="T103" i="38" s="1"/>
  <c r="T119" i="38" s="1"/>
  <c r="T145" i="38" s="1"/>
  <c r="T153" i="38" s="1"/>
  <c r="T162" i="38" s="1"/>
  <c r="E31" i="43"/>
  <c r="E17" i="43"/>
  <c r="AF65" i="38"/>
  <c r="X27" i="38"/>
  <c r="X55" i="49"/>
  <c r="AB21" i="49"/>
  <c r="AB55" i="49" s="1"/>
  <c r="AP57" i="52" s="1"/>
  <c r="N129" i="38"/>
  <c r="X100" i="38"/>
  <c r="AJ100" i="38" s="1"/>
  <c r="Y47" i="39"/>
  <c r="Y46" i="39" s="1"/>
  <c r="AL50" i="49"/>
  <c r="AL38" i="49"/>
  <c r="AL47" i="49" s="1"/>
  <c r="T55" i="49"/>
  <c r="D55" i="49"/>
  <c r="S45" i="42"/>
  <c r="P46" i="46"/>
  <c r="P18" i="46"/>
  <c r="AL133" i="38"/>
  <c r="AJ127" i="38"/>
  <c r="V44" i="46"/>
  <c r="V42" i="46" s="1"/>
  <c r="AL124" i="38"/>
  <c r="AL88" i="38"/>
  <c r="AC29" i="39"/>
  <c r="AC27" i="39" s="1"/>
  <c r="AB51" i="38"/>
  <c r="AF26" i="38"/>
  <c r="AL26" i="38" s="1"/>
  <c r="V23" i="45"/>
  <c r="V21" i="45" s="1"/>
  <c r="AJ30" i="38"/>
  <c r="AJ21" i="49"/>
  <c r="AP53" i="52"/>
  <c r="W14" i="42"/>
  <c r="W45" i="42"/>
  <c r="G14" i="42"/>
  <c r="G45" i="42"/>
  <c r="AF138" i="38"/>
  <c r="AB99" i="38"/>
  <c r="M17" i="43"/>
  <c r="M31" i="43"/>
  <c r="AB84" i="38"/>
  <c r="AD84" i="38"/>
  <c r="AL84" i="38" s="1"/>
  <c r="L33" i="38"/>
  <c r="AF25" i="38"/>
  <c r="AH18" i="38"/>
  <c r="AH22" i="38" s="1"/>
  <c r="AD17" i="38"/>
  <c r="AL17" i="38" s="1"/>
  <c r="AL9" i="38"/>
  <c r="AB30" i="38"/>
  <c r="AJ55" i="52"/>
  <c r="T55" i="52"/>
  <c r="D55" i="52"/>
  <c r="C45" i="42"/>
  <c r="U45" i="42"/>
  <c r="E45" i="42"/>
  <c r="X46" i="46"/>
  <c r="AB160" i="38"/>
  <c r="AL137" i="38"/>
  <c r="AH99" i="38"/>
  <c r="AD97" i="38"/>
  <c r="AF97" i="38"/>
  <c r="AB86" i="38"/>
  <c r="AL49" i="38"/>
  <c r="AL51" i="38" s="1"/>
  <c r="AD51" i="38"/>
  <c r="AL39" i="38"/>
  <c r="AL20" i="38"/>
  <c r="R35" i="38"/>
  <c r="R44" i="38" s="1"/>
  <c r="R60" i="38" s="1"/>
  <c r="R67" i="38" s="1"/>
  <c r="R72" i="38" s="1"/>
  <c r="R81" i="38" s="1"/>
  <c r="R103" i="38" s="1"/>
  <c r="R119" i="38" s="1"/>
  <c r="AL15" i="38"/>
  <c r="AH55" i="52"/>
  <c r="J46" i="46"/>
  <c r="P35" i="38"/>
  <c r="P44" i="38" s="1"/>
  <c r="P60" i="38" s="1"/>
  <c r="P67" i="38" s="1"/>
  <c r="P72" i="38" s="1"/>
  <c r="P81" i="38" s="1"/>
  <c r="R55" i="52"/>
  <c r="Z46" i="46"/>
  <c r="J62" i="54"/>
  <c r="J64" i="54" s="1"/>
  <c r="D3" i="54" s="1"/>
  <c r="T46" i="46"/>
  <c r="H23" i="45"/>
  <c r="H21" i="45" s="1"/>
  <c r="J129" i="38"/>
  <c r="AL114" i="38"/>
  <c r="AJ87" i="38"/>
  <c r="AD87" i="38"/>
  <c r="AL87" i="38" s="1"/>
  <c r="AB87" i="38"/>
  <c r="AJ65" i="38"/>
  <c r="AC65" i="39"/>
  <c r="AB56" i="38"/>
  <c r="AC47" i="39" s="1"/>
  <c r="AC46" i="39" s="1"/>
  <c r="AJ51" i="38"/>
  <c r="AF51" i="38"/>
  <c r="D18" i="38"/>
  <c r="M23" i="42"/>
  <c r="M45" i="42"/>
  <c r="J23" i="45"/>
  <c r="J21" i="45" s="1"/>
  <c r="L129" i="38"/>
  <c r="AL113" i="38"/>
  <c r="AB26" i="38"/>
  <c r="F35" i="38"/>
  <c r="F44" i="38" s="1"/>
  <c r="F60" i="38" s="1"/>
  <c r="F67" i="38" s="1"/>
  <c r="F72" i="38" s="1"/>
  <c r="F81" i="38" s="1"/>
  <c r="F103" i="38" s="1"/>
  <c r="F119" i="38" s="1"/>
  <c r="F145" i="38" s="1"/>
  <c r="F153" i="38" s="1"/>
  <c r="F162" i="38" s="1"/>
  <c r="AJ32" i="38"/>
  <c r="AD27" i="38"/>
  <c r="AD33" i="38" s="1"/>
  <c r="AP47" i="52"/>
  <c r="AP55" i="52" s="1"/>
  <c r="L46" i="46"/>
  <c r="V143" i="38"/>
  <c r="AJ143" i="38" s="1"/>
  <c r="AJ138" i="38"/>
  <c r="AD138" i="38"/>
  <c r="AL138" i="38" s="1"/>
  <c r="F143" i="38"/>
  <c r="AD143" i="38" s="1"/>
  <c r="AL132" i="38"/>
  <c r="AH117" i="38"/>
  <c r="AL117" i="38" s="1"/>
  <c r="AB117" i="38"/>
  <c r="AD99" i="38"/>
  <c r="AL99" i="38" s="1"/>
  <c r="AL70" i="38"/>
  <c r="AL55" i="38"/>
  <c r="AL56" i="38" s="1"/>
  <c r="AD30" i="38"/>
  <c r="AL30" i="38" s="1"/>
  <c r="AB17" i="38"/>
  <c r="L35" i="38"/>
  <c r="L44" i="38" s="1"/>
  <c r="L60" i="38" s="1"/>
  <c r="L67" i="38" s="1"/>
  <c r="L72" i="38" s="1"/>
  <c r="L81" i="38" s="1"/>
  <c r="L103" i="38" s="1"/>
  <c r="L119" i="38" s="1"/>
  <c r="AL134" i="38"/>
  <c r="AB88" i="38"/>
  <c r="AL11" i="38"/>
  <c r="M47" i="39"/>
  <c r="M46" i="39" s="1"/>
  <c r="AL140" i="38"/>
  <c r="C19" i="43"/>
  <c r="AB97" i="38"/>
  <c r="AA19" i="43" s="1"/>
  <c r="AL92" i="38"/>
  <c r="AJ26" i="38"/>
  <c r="AL12" i="38"/>
  <c r="R143" i="38"/>
  <c r="AH143" i="38" s="1"/>
  <c r="N23" i="45"/>
  <c r="N21" i="45" s="1"/>
  <c r="P129" i="38"/>
  <c r="AH129" i="38" s="1"/>
  <c r="AL109" i="38"/>
  <c r="Q17" i="43"/>
  <c r="Q31" i="43"/>
  <c r="AF88" i="38"/>
  <c r="AF87" i="38"/>
  <c r="AH51" i="38"/>
  <c r="V33" i="38"/>
  <c r="V35" i="38" s="1"/>
  <c r="V44" i="38" s="1"/>
  <c r="V60" i="38" s="1"/>
  <c r="V67" i="38" s="1"/>
  <c r="V72" i="38" s="1"/>
  <c r="V81" i="38" s="1"/>
  <c r="F33" i="38"/>
  <c r="N35" i="38"/>
  <c r="N44" i="38" s="1"/>
  <c r="N60" i="38" s="1"/>
  <c r="N67" i="38" s="1"/>
  <c r="N72" i="38" s="1"/>
  <c r="N81" i="38" s="1"/>
  <c r="N103" i="38" s="1"/>
  <c r="N119" i="38" s="1"/>
  <c r="N145" i="38" s="1"/>
  <c r="N153" i="38" s="1"/>
  <c r="N162" i="38" s="1"/>
  <c r="K17" i="43"/>
  <c r="K31" i="43"/>
  <c r="AP58" i="52" l="1"/>
  <c r="D2" i="52" s="1"/>
  <c r="AJ33" i="38"/>
  <c r="AL143" i="38"/>
  <c r="Y10" i="41"/>
  <c r="W14" i="41"/>
  <c r="AF129" i="38"/>
  <c r="V103" i="38"/>
  <c r="X33" i="38"/>
  <c r="AJ27" i="38"/>
  <c r="AL27" i="38" s="1"/>
  <c r="AF18" i="38"/>
  <c r="AF22" i="38" s="1"/>
  <c r="AF35" i="38" s="1"/>
  <c r="AF44" i="38" s="1"/>
  <c r="AF60" i="38" s="1"/>
  <c r="AF67" i="38" s="1"/>
  <c r="AF72" i="38" s="1"/>
  <c r="J22" i="38"/>
  <c r="J35" i="38" s="1"/>
  <c r="J44" i="38" s="1"/>
  <c r="J60" i="38" s="1"/>
  <c r="J67" i="38" s="1"/>
  <c r="J72" i="38" s="1"/>
  <c r="J81" i="38" s="1"/>
  <c r="AL97" i="38"/>
  <c r="AH33" i="38"/>
  <c r="AH35" i="38" s="1"/>
  <c r="AH44" i="38" s="1"/>
  <c r="AH60" i="38" s="1"/>
  <c r="AH67" i="38" s="1"/>
  <c r="AH72" i="38" s="1"/>
  <c r="H103" i="38"/>
  <c r="H119" i="38" s="1"/>
  <c r="H145" i="38" s="1"/>
  <c r="H153" i="38" s="1"/>
  <c r="H162" i="38" s="1"/>
  <c r="AJ18" i="38"/>
  <c r="AJ22" i="38" s="1"/>
  <c r="AJ35" i="38" s="1"/>
  <c r="AJ44" i="38" s="1"/>
  <c r="AJ60" i="38" s="1"/>
  <c r="AJ67" i="38" s="1"/>
  <c r="AJ72" i="38" s="1"/>
  <c r="X22" i="38"/>
  <c r="R145" i="38"/>
  <c r="R153" i="38" s="1"/>
  <c r="R162" i="38" s="1"/>
  <c r="AF33" i="38"/>
  <c r="AL25" i="38"/>
  <c r="AL53" i="49"/>
  <c r="AL55" i="49" s="1"/>
  <c r="AL129" i="38"/>
  <c r="AL127" i="38"/>
  <c r="M14" i="41"/>
  <c r="O9" i="41"/>
  <c r="L145" i="38"/>
  <c r="L153" i="38" s="1"/>
  <c r="L162" i="38" s="1"/>
  <c r="AB27" i="38"/>
  <c r="AB33" i="38" s="1"/>
  <c r="AB35" i="38" s="1"/>
  <c r="AB44" i="38" s="1"/>
  <c r="AB60" i="38" s="1"/>
  <c r="AB67" i="38" s="1"/>
  <c r="AB72" i="38" s="1"/>
  <c r="AD100" i="38"/>
  <c r="AL100" i="38" s="1"/>
  <c r="AL122" i="38"/>
  <c r="C17" i="43"/>
  <c r="C31" i="43"/>
  <c r="AH81" i="38"/>
  <c r="P103" i="38"/>
  <c r="AA17" i="43"/>
  <c r="AA31" i="43"/>
  <c r="AD18" i="38"/>
  <c r="D22" i="38"/>
  <c r="D35" i="38" s="1"/>
  <c r="D44" i="38" s="1"/>
  <c r="D60" i="38" s="1"/>
  <c r="D67" i="38" s="1"/>
  <c r="D72" i="38" s="1"/>
  <c r="D81" i="38" s="1"/>
  <c r="AL29" i="38"/>
  <c r="AL160" i="38"/>
  <c r="Z23" i="45"/>
  <c r="Z21" i="45" s="1"/>
  <c r="AB129" i="38"/>
  <c r="AL33" i="38" l="1"/>
  <c r="V119" i="38"/>
  <c r="V145" i="38" s="1"/>
  <c r="AH103" i="38"/>
  <c r="AH119" i="38" s="1"/>
  <c r="P119" i="38"/>
  <c r="P145" i="38" s="1"/>
  <c r="Q9" i="41"/>
  <c r="O14" i="41"/>
  <c r="X35" i="38"/>
  <c r="X44" i="38" s="1"/>
  <c r="X60" i="38" s="1"/>
  <c r="X67" i="38" s="1"/>
  <c r="X72" i="38" s="1"/>
  <c r="X81" i="38" s="1"/>
  <c r="AB81" i="38" s="1"/>
  <c r="AB103" i="38" s="1"/>
  <c r="AB119" i="38" s="1"/>
  <c r="AB145" i="38" s="1"/>
  <c r="AB153" i="38" s="1"/>
  <c r="AB162" i="38" s="1"/>
  <c r="AF81" i="38"/>
  <c r="J103" i="38"/>
  <c r="Y14" i="41"/>
  <c r="AA10" i="41"/>
  <c r="AA14" i="41" s="1"/>
  <c r="AD81" i="38"/>
  <c r="D103" i="38"/>
  <c r="AD22" i="38"/>
  <c r="AD35" i="38" s="1"/>
  <c r="AD44" i="38" s="1"/>
  <c r="AD60" i="38" s="1"/>
  <c r="AD67" i="38" s="1"/>
  <c r="AD72" i="38" s="1"/>
  <c r="AL18" i="38"/>
  <c r="AL22" i="38" s="1"/>
  <c r="AL35" i="38" s="1"/>
  <c r="AL44" i="38" s="1"/>
  <c r="AL60" i="38" s="1"/>
  <c r="AL67" i="38" s="1"/>
  <c r="AL72" i="38" s="1"/>
  <c r="AD103" i="38" l="1"/>
  <c r="D119" i="38"/>
  <c r="D145" i="38" s="1"/>
  <c r="AL81" i="38"/>
  <c r="Q14" i="41"/>
  <c r="S9" i="41"/>
  <c r="S14" i="41" s="1"/>
  <c r="AH145" i="38"/>
  <c r="AH153" i="38" s="1"/>
  <c r="AH162" i="38" s="1"/>
  <c r="P153" i="38"/>
  <c r="P162" i="38" s="1"/>
  <c r="J119" i="38"/>
  <c r="J145" i="38" s="1"/>
  <c r="AF103" i="38"/>
  <c r="AF119" i="38" s="1"/>
  <c r="V153" i="38"/>
  <c r="V162" i="38" s="1"/>
  <c r="X103" i="38"/>
  <c r="AJ81" i="38"/>
  <c r="D153" i="38" l="1"/>
  <c r="D162" i="38" s="1"/>
  <c r="AD145" i="38"/>
  <c r="AL103" i="38"/>
  <c r="AL119" i="38" s="1"/>
  <c r="AD119" i="38"/>
  <c r="J153" i="38"/>
  <c r="J162" i="38" s="1"/>
  <c r="AF145" i="38"/>
  <c r="AF153" i="38" s="1"/>
  <c r="AF162" i="38" s="1"/>
  <c r="X119" i="38"/>
  <c r="X145" i="38" s="1"/>
  <c r="AJ103" i="38"/>
  <c r="AJ119" i="38" s="1"/>
  <c r="AD153" i="38" l="1"/>
  <c r="AD162" i="38" s="1"/>
  <c r="AL145" i="38"/>
  <c r="AL153" i="38" s="1"/>
  <c r="AL162" i="38" s="1"/>
  <c r="X153" i="38"/>
  <c r="X162" i="38" s="1"/>
  <c r="AJ145" i="38"/>
  <c r="AJ153" i="38" s="1"/>
  <c r="AJ162" i="38" s="1"/>
</calcChain>
</file>

<file path=xl/sharedStrings.xml><?xml version="1.0" encoding="utf-8"?>
<sst xmlns="http://schemas.openxmlformats.org/spreadsheetml/2006/main" count="943" uniqueCount="432">
  <si>
    <t>RESULTS OF OPERATIONS</t>
  </si>
  <si>
    <t>(Millions of Dollars)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</si>
  <si>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</si>
  <si>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</si>
  <si>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</si>
  <si>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</si>
  <si>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</si>
  <si>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</si>
  <si>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</si>
  <si>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</si>
  <si>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</si>
  <si>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</si>
  <si>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</si>
  <si>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</si>
  <si>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</si>
  <si>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1st Qtr</t>
  </si>
  <si>
    <t>2nd Qtr</t>
  </si>
  <si>
    <t>3rd Qtr</t>
  </si>
  <si>
    <t>4th Qtr</t>
  </si>
  <si>
    <t>Total</t>
  </si>
  <si>
    <t xml:space="preserve"> </t>
  </si>
  <si>
    <t>Operating Revenues</t>
  </si>
  <si>
    <t>Cost of Sales</t>
  </si>
  <si>
    <t>GROSS MARGIN</t>
  </si>
  <si>
    <t>Depreciation, depletion &amp; amortization</t>
  </si>
  <si>
    <t>Taxes other than income</t>
  </si>
  <si>
    <t>OPERATING INCOME</t>
  </si>
  <si>
    <t>Other Income (Deductions)</t>
  </si>
  <si>
    <t>Equity earnings</t>
  </si>
  <si>
    <t>Dividend and Interest income</t>
  </si>
  <si>
    <t>Gain (Loss) on sale of assets</t>
  </si>
  <si>
    <t>Other</t>
  </si>
  <si>
    <t>INCOME BEFORE INTEREST &amp; TAXES</t>
  </si>
  <si>
    <t>Interest Expense</t>
  </si>
  <si>
    <t>Interest expense - Third Party</t>
  </si>
  <si>
    <t>Interco interest expense/(income)  - Capital Charge</t>
  </si>
  <si>
    <t>Interco interest expense/(income)  - Other</t>
  </si>
  <si>
    <t>Capitalized interest/AFUDC</t>
  </si>
  <si>
    <t>Minority Interest</t>
  </si>
  <si>
    <t>Structured Transactions</t>
  </si>
  <si>
    <t>INCOME BEFORE INCOME TAXES</t>
  </si>
  <si>
    <t>Income Taxes</t>
  </si>
  <si>
    <t>Payable currently</t>
  </si>
  <si>
    <t>Payment deferred</t>
  </si>
  <si>
    <t>NET INCOME</t>
  </si>
  <si>
    <t>Cash Flow Statement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</si>
  <si>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</si>
  <si>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</si>
  <si>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</si>
  <si>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</si>
  <si>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</si>
  <si>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</si>
  <si>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</si>
  <si>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</si>
  <si>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</si>
  <si>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</si>
  <si>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>Nov</t>
  </si>
  <si>
    <t>Dec</t>
  </si>
  <si>
    <t>CASH FLOW FROM OPERATING ACTIVITIES</t>
  </si>
  <si>
    <t>Deferred income taxes</t>
  </si>
  <si>
    <t>Unrealized (gain)/loss on price risk mgmt activities</t>
  </si>
  <si>
    <t>Net (gain)/loss on sale of assets</t>
  </si>
  <si>
    <t>Equity Earnings</t>
  </si>
  <si>
    <t>Equity/Partnership Distributions</t>
  </si>
  <si>
    <t>FUNDS FLOW FROM OPERATIONS</t>
  </si>
  <si>
    <t>Working Capital Changes:</t>
  </si>
  <si>
    <t>Accrued Taxes</t>
  </si>
  <si>
    <t>TOTAL WORKING CAPITAL CHANGES</t>
  </si>
  <si>
    <t>CASH FROM OPERATING ACTIVITIES</t>
  </si>
  <si>
    <t>CASH FLOWS FROM INVESTING</t>
  </si>
  <si>
    <t>Proceeds from Sale of Investments</t>
  </si>
  <si>
    <t>Capital Expenditures</t>
  </si>
  <si>
    <t>Equity Investments</t>
  </si>
  <si>
    <t>Cash paid for Business Acquisitions</t>
  </si>
  <si>
    <t>CASH FLOWS FROM FINANCING</t>
  </si>
  <si>
    <t>(INCREASE)/DECREASE IN CASH AND NOTE FROM CORPORATE</t>
  </si>
  <si>
    <t>Merchant Activities</t>
  </si>
  <si>
    <t>Realized (Gains) / Losses on Sales</t>
  </si>
  <si>
    <t>Proceeds from Sales</t>
  </si>
  <si>
    <t>Unrealized (Gains)/ Losses</t>
  </si>
  <si>
    <t>Additions</t>
  </si>
  <si>
    <t>Dividends on Pref Securities of Subsidiary Companies</t>
  </si>
  <si>
    <t>Income Attributable to Minority Interest</t>
  </si>
  <si>
    <t>Property Transfers - Intercompany</t>
  </si>
  <si>
    <t>Other Investing Activity</t>
  </si>
  <si>
    <t>Other Financing Activity</t>
  </si>
  <si>
    <t>NET CASH FLOW (After Financing Activities)</t>
  </si>
  <si>
    <t>CASH FLOWS FROM INTERCOMPANY ACTIVITY</t>
  </si>
  <si>
    <t>Accounts Receivable/Payable - Intercompany</t>
  </si>
  <si>
    <t>Other Investing Activities-Intercompany</t>
  </si>
  <si>
    <t>Other Financing Activities-Intercompany</t>
  </si>
  <si>
    <t xml:space="preserve">Increase/(Decrease) in Restricted/Retained Cash </t>
  </si>
  <si>
    <t xml:space="preserve">Receivables </t>
  </si>
  <si>
    <t>Inventories</t>
  </si>
  <si>
    <t>Prepayments</t>
  </si>
  <si>
    <t>Broker net settlements</t>
  </si>
  <si>
    <t>Payables</t>
  </si>
  <si>
    <t>Accrued Interest</t>
  </si>
  <si>
    <t>Customer Deposits</t>
  </si>
  <si>
    <t>Preferred Dividends</t>
  </si>
  <si>
    <t>2002 PLAN</t>
  </si>
  <si>
    <t>Gas Sales</t>
  </si>
  <si>
    <t>Electricity Sales</t>
  </si>
  <si>
    <t>Transportation &amp; Transmission</t>
  </si>
  <si>
    <t>Construction</t>
  </si>
  <si>
    <t>Services</t>
  </si>
  <si>
    <t>Total Revenues</t>
  </si>
  <si>
    <t>Operating Expenses</t>
  </si>
  <si>
    <t>Commodity Spot Trading</t>
  </si>
  <si>
    <t>Gain (Loss) on sales of merchant investments</t>
  </si>
  <si>
    <t>Salaries &amp; Wages</t>
  </si>
  <si>
    <t>Benefits</t>
  </si>
  <si>
    <t>Employee Expenses</t>
  </si>
  <si>
    <t>Outside Services</t>
  </si>
  <si>
    <t>Technology Expense</t>
  </si>
  <si>
    <t>Other Operating Expense</t>
  </si>
  <si>
    <t>Fair Value (Unrealized Gain (Loss) on Merchant Assets)</t>
  </si>
  <si>
    <t>Other (Including transfers &amp; reclasses; see detail)</t>
  </si>
  <si>
    <t>FINANCE RELATED EXPENSES &amp; EXPENSES ON PREPAYS</t>
  </si>
  <si>
    <t>($ Millions)</t>
  </si>
  <si>
    <t>Dec 00</t>
  </si>
  <si>
    <t>Dec 01</t>
  </si>
  <si>
    <t>BALANCE SHEET DEBT (3rd Party)</t>
  </si>
  <si>
    <t>Short-Term Debt</t>
  </si>
  <si>
    <t>Long-Term Debt</t>
  </si>
  <si>
    <t>Total 3rd Party Debt</t>
  </si>
  <si>
    <t>Interest Expense - L/T Debt (Financing)</t>
  </si>
  <si>
    <t>Interest Expense - S/T Debt (Financing)</t>
  </si>
  <si>
    <t>Interest Expense **I/C Plug**(Financ'g)</t>
  </si>
  <si>
    <t>Interest Expense - Other (Financing)</t>
  </si>
  <si>
    <t>Interest Rate Swap (Financing)</t>
  </si>
  <si>
    <t>Other Deductions - Interest Exp - Trade</t>
  </si>
  <si>
    <t>Other Deductions - Int Exp **I/C Plug**</t>
  </si>
  <si>
    <t>Amort Of Debt Disc Prem &amp; Exp (Financ'g)</t>
  </si>
  <si>
    <t>Discount Assignd Rec - Trade (Financ'g)</t>
  </si>
  <si>
    <t>MINORITY INTEREST</t>
  </si>
  <si>
    <t>x</t>
  </si>
  <si>
    <t>Total Balance</t>
  </si>
  <si>
    <t>Total Expense</t>
  </si>
  <si>
    <t>PREFERRED STOCK of SUBSIDIARIES</t>
  </si>
  <si>
    <t>Dividends on Pref Stk of Subsidiary Cos.</t>
  </si>
  <si>
    <t>DETAIL OF PRICE RISK MANAGEMENT ACTIVITIES</t>
  </si>
  <si>
    <t>Unrealized (Gain) / Loss on Price Risk Management Activities</t>
  </si>
  <si>
    <t>Jul</t>
  </si>
  <si>
    <t>Sep</t>
  </si>
  <si>
    <t>Cash Flow</t>
  </si>
  <si>
    <t>Originations</t>
  </si>
  <si>
    <t>Other Unrealized Activity</t>
  </si>
  <si>
    <t>Income Stmt Management Overview</t>
  </si>
  <si>
    <t>Other Settlements</t>
  </si>
  <si>
    <t>Contract Monetization Inflows</t>
  </si>
  <si>
    <t>Contract Monetization Settlements</t>
  </si>
  <si>
    <t>Prepaid Inflows</t>
  </si>
  <si>
    <t>Prepaid Settlements</t>
  </si>
  <si>
    <t>Transfers</t>
  </si>
  <si>
    <t>PRMA Prepays &amp; Related Expenses</t>
  </si>
  <si>
    <t>COMMODITY PREPAYMENTS (Balance)</t>
  </si>
  <si>
    <t>Carrying Expense reflected in Gross Margin</t>
  </si>
  <si>
    <t>DETAIL MERCHANT ASSETS &amp; INVESTMENTS</t>
  </si>
  <si>
    <t>Realized (Gains) from Sales</t>
  </si>
  <si>
    <t>Total Merchant Activities</t>
  </si>
  <si>
    <t>Equity (Earnings)/Losses</t>
  </si>
  <si>
    <t>Investment</t>
  </si>
  <si>
    <t>Net Equity Earnings/Distributions</t>
  </si>
  <si>
    <t>DETAIL of OTHER FUNDS FLOW</t>
  </si>
  <si>
    <t>Non-Cash I/S Items</t>
  </si>
  <si>
    <t>Changes in FV taken to I/S</t>
  </si>
  <si>
    <t>Cash Received/(Paid Out) for:</t>
  </si>
  <si>
    <t>DETAILS OF CAPITAL EXPENDITURES</t>
  </si>
  <si>
    <t>Non-Merchant Activities</t>
  </si>
  <si>
    <t>DETAIL OF EQUITY INVESTMENTS</t>
  </si>
  <si>
    <t>BUSINESS ACQUISITIONS, INTERCOMPANY INVESTING &amp; OTHER INVESTING ACTIVITIES</t>
  </si>
  <si>
    <t>Investing Activities</t>
  </si>
  <si>
    <t>Cash Paid for Business Acquisitions</t>
  </si>
  <si>
    <t>Total Investing</t>
  </si>
  <si>
    <t>G:\Cfp\9901Plan\Ect\[schedule.xls]Investing</t>
  </si>
  <si>
    <t>DETAILS OF PROCEEDS FROM SALE OF ASSETS</t>
  </si>
  <si>
    <t>Date</t>
  </si>
  <si>
    <t xml:space="preserve">Net </t>
  </si>
  <si>
    <t>Book</t>
  </si>
  <si>
    <t>Gain /</t>
  </si>
  <si>
    <t>of Sale</t>
  </si>
  <si>
    <t>Proceeds</t>
  </si>
  <si>
    <t>Basis</t>
  </si>
  <si>
    <t>Loss</t>
  </si>
  <si>
    <t>Jan 02</t>
  </si>
  <si>
    <t>Feb 02</t>
  </si>
  <si>
    <t>April 02</t>
  </si>
  <si>
    <t>May 02</t>
  </si>
  <si>
    <t>June 02</t>
  </si>
  <si>
    <t>July 02</t>
  </si>
  <si>
    <t>Aug 02</t>
  </si>
  <si>
    <t>Sept 02</t>
  </si>
  <si>
    <t>Oct 02</t>
  </si>
  <si>
    <t>Nov 02</t>
  </si>
  <si>
    <t>Dec 02</t>
  </si>
  <si>
    <t>2002 FY</t>
  </si>
  <si>
    <t>March 02</t>
  </si>
  <si>
    <t>Total Interest Expense - 3rd Party (line 47)</t>
  </si>
  <si>
    <t>Total Expense (line 56)</t>
  </si>
  <si>
    <t>Total Expense (line 58)</t>
  </si>
  <si>
    <t>2002 Merchant Activities</t>
  </si>
  <si>
    <t>2002 Activities</t>
  </si>
  <si>
    <t>DETAIL of EQUITY (EARNINGS)/LOSSES &amp; EQUITY/PARTNERSHIP DISTRIBUTIONS</t>
  </si>
  <si>
    <t>PROCEEDS FROM SALE OF ASSETS</t>
  </si>
  <si>
    <t>COMPENSATION AND BENEFITS</t>
  </si>
  <si>
    <t>OUTSIDE SERVICES</t>
  </si>
  <si>
    <t>TECHNOLOGY EXPENSE</t>
  </si>
  <si>
    <t>OTHER OPERATING EXPENSE</t>
  </si>
  <si>
    <t>TAXES OTHER THAN INCOME</t>
  </si>
  <si>
    <t>Salaries &amp;  Wages and Benefits</t>
  </si>
  <si>
    <t>Emloyee  Expenses</t>
  </si>
  <si>
    <t>Individual and Group Meals - Non-Client</t>
  </si>
  <si>
    <t>Group Entertainment - Non-Client</t>
  </si>
  <si>
    <t>Client and Recruiting Meals &amp; Entertainment</t>
  </si>
  <si>
    <t>Travel-Airfare</t>
  </si>
  <si>
    <t>Travel-Lodging</t>
  </si>
  <si>
    <t>Travel-Meals</t>
  </si>
  <si>
    <t>Travel-Other</t>
  </si>
  <si>
    <t>Other employee expenses</t>
  </si>
  <si>
    <t>Outside Services-Other</t>
  </si>
  <si>
    <t>Computer Expense</t>
  </si>
  <si>
    <t>Other Operating Expenses</t>
  </si>
  <si>
    <t>EPSC Allocations</t>
  </si>
  <si>
    <t>Advertising</t>
  </si>
  <si>
    <t>Communications Expense</t>
  </si>
  <si>
    <t>Supplies &amp; Expenses</t>
  </si>
  <si>
    <t>Subscriptions &amp; Publications</t>
  </si>
  <si>
    <t>Charitable Contributions</t>
  </si>
  <si>
    <t>Taxes Other Than Income</t>
  </si>
  <si>
    <t>O&amp;M</t>
  </si>
  <si>
    <t>Cost Element / Account Mapping</t>
  </si>
  <si>
    <t>Cost</t>
  </si>
  <si>
    <t>Elements</t>
  </si>
  <si>
    <t>Detail Line Items</t>
  </si>
  <si>
    <t>Summary Line Items</t>
  </si>
  <si>
    <t>EMPLOYEE EXPENSES</t>
  </si>
  <si>
    <t>Club Dues</t>
  </si>
  <si>
    <t>Other Employee Expense</t>
  </si>
  <si>
    <t>Course Reg. Fees, Tuition, etc</t>
  </si>
  <si>
    <t>Employee Expenses - Other</t>
  </si>
  <si>
    <t>Conferences and Training</t>
  </si>
  <si>
    <t>Customer Meetings</t>
  </si>
  <si>
    <t>Professional Memberships &amp; Dues</t>
  </si>
  <si>
    <t>Relocation Expenses</t>
  </si>
  <si>
    <t>Recruiting Expenses</t>
  </si>
  <si>
    <t>Luxury Sporting Events</t>
  </si>
  <si>
    <t>Outside services - Legal</t>
  </si>
  <si>
    <t>Outside services - Audit</t>
  </si>
  <si>
    <t>Outside services - Tax</t>
  </si>
  <si>
    <t>Outside services - IT</t>
  </si>
  <si>
    <t>Outside services - Accounting</t>
  </si>
  <si>
    <t>Outside services - Contract OH</t>
  </si>
  <si>
    <t>Outside services - Other</t>
  </si>
  <si>
    <t>Outside services - Engineering</t>
  </si>
  <si>
    <t>Outside services - Expense Projects</t>
  </si>
  <si>
    <t>Outside services - Other professional</t>
  </si>
  <si>
    <t>EIS allocations</t>
  </si>
  <si>
    <t>Computer expense</t>
  </si>
  <si>
    <t>Advertising Expense</t>
  </si>
  <si>
    <t>EPSC allocations</t>
  </si>
  <si>
    <t>Supplies &amp; Office expense</t>
  </si>
  <si>
    <t>Supplies &amp; Expense</t>
  </si>
  <si>
    <t>Bad Debt Expense</t>
  </si>
  <si>
    <t>Bank Charges</t>
  </si>
  <si>
    <t>Data Collection Systems Expense</t>
  </si>
  <si>
    <t>Company Memberships and Dues</t>
  </si>
  <si>
    <t>Political Contributions</t>
  </si>
  <si>
    <t>Directors' Fees</t>
  </si>
  <si>
    <t>Fees &amp; Permits</t>
  </si>
  <si>
    <t>Fines &amp; Penalties</t>
  </si>
  <si>
    <t>Insurance</t>
  </si>
  <si>
    <t>Post &amp; Freight Exp</t>
  </si>
  <si>
    <t>Environmental Exp</t>
  </si>
  <si>
    <t>Environmental Expense Proj</t>
  </si>
  <si>
    <t>Facility Fuel</t>
  </si>
  <si>
    <t>Injuries &amp; Damages</t>
  </si>
  <si>
    <t>ROW - Lease</t>
  </si>
  <si>
    <t>ROW - Other</t>
  </si>
  <si>
    <t>Real Prop Purch</t>
  </si>
  <si>
    <t>Lubricants</t>
  </si>
  <si>
    <t>Chemicals</t>
  </si>
  <si>
    <t>Catalysts</t>
  </si>
  <si>
    <t>Materials &amp; Supplies - Stock</t>
  </si>
  <si>
    <t>Materials &amp; Supplies - Non Stock</t>
  </si>
  <si>
    <t>Materials &amp; Supplies - Non Stock - Exp Prj</t>
  </si>
  <si>
    <t>M&amp;S - Fleet and Eqipment Expense</t>
  </si>
  <si>
    <t>Price Variance Account</t>
  </si>
  <si>
    <t>Provision for Scrap</t>
  </si>
  <si>
    <t>Rent - personal prop</t>
  </si>
  <si>
    <t>Rent - real prop</t>
  </si>
  <si>
    <t>Utilities</t>
  </si>
  <si>
    <t>Purchase Plant - Utilities</t>
  </si>
  <si>
    <t>Vehicle / Equipment Fuel</t>
  </si>
  <si>
    <t>G&amp;A - Other</t>
  </si>
  <si>
    <t>Payroll taxes - FICA</t>
  </si>
  <si>
    <t>Payroll taxes</t>
  </si>
  <si>
    <t>Payroll taxes - FUTA</t>
  </si>
  <si>
    <t>Payroll taxes - SUTA</t>
  </si>
  <si>
    <t>Payroll taxes - Workers' compensation</t>
  </si>
  <si>
    <t>Payroll taxes - SUTA deductions</t>
  </si>
  <si>
    <t>Ad Valorem Tax Exp</t>
  </si>
  <si>
    <t>Property taxes</t>
  </si>
  <si>
    <t>Ad Valorem Tax - Utl</t>
  </si>
  <si>
    <t>Sales/Use Tax Exp</t>
  </si>
  <si>
    <t>Other taxes</t>
  </si>
  <si>
    <t>Gross Recpt Tax Exp</t>
  </si>
  <si>
    <t>Franchise/Annual Rpt</t>
  </si>
  <si>
    <t>Fran/Annl Rpt Tx Utl</t>
  </si>
  <si>
    <t>Severance Tax Exp</t>
  </si>
  <si>
    <t>Excise Tax Expense</t>
  </si>
  <si>
    <t>Value Added Tax Exp</t>
  </si>
  <si>
    <t>Consortium Tax Exp</t>
  </si>
  <si>
    <t>Corporation Tax Exp</t>
  </si>
  <si>
    <t>Tax Expense-Other</t>
  </si>
  <si>
    <t>Production Tax Exp</t>
  </si>
  <si>
    <t>Payroll Taxes</t>
  </si>
  <si>
    <t>Property Taxes</t>
  </si>
  <si>
    <t>Other Taxes</t>
  </si>
  <si>
    <t>Outside Services-Legal</t>
  </si>
  <si>
    <t>Outside Services-IT</t>
  </si>
  <si>
    <t>Outside Services-Audit</t>
  </si>
  <si>
    <t>Outside Services-Tax</t>
  </si>
  <si>
    <t>Outside Services-Accounting</t>
  </si>
  <si>
    <t>DETAILED O&amp;M BY DEPARTMENT</t>
  </si>
  <si>
    <t xml:space="preserve">Commerical </t>
  </si>
  <si>
    <t>Executive</t>
  </si>
  <si>
    <t>Structuring</t>
  </si>
  <si>
    <t>Logisitcs</t>
  </si>
  <si>
    <t>Research</t>
  </si>
  <si>
    <t>Other Mid-Office</t>
  </si>
  <si>
    <t>Field Personnel</t>
  </si>
  <si>
    <t>Legal</t>
  </si>
  <si>
    <t>Accounting</t>
  </si>
  <si>
    <t>Tax</t>
  </si>
  <si>
    <t>Finance</t>
  </si>
  <si>
    <t>Treasury</t>
  </si>
  <si>
    <t>Public / Community Relations</t>
  </si>
  <si>
    <t>Human Resources</t>
  </si>
  <si>
    <t>Information Technology</t>
  </si>
  <si>
    <t>Government / Regulatory Affairs</t>
  </si>
  <si>
    <t>through</t>
  </si>
  <si>
    <t>Assessments</t>
  </si>
  <si>
    <t>HEADCOUNT BY DEPARTMENT</t>
  </si>
  <si>
    <t>Full Time</t>
  </si>
  <si>
    <t>Part Time</t>
  </si>
  <si>
    <t>Temporary</t>
  </si>
  <si>
    <t>VOE / Student Learners</t>
  </si>
  <si>
    <t>3rd Party Contractors</t>
  </si>
  <si>
    <t xml:space="preserve">  Total</t>
  </si>
  <si>
    <t>Changes in Other Current Assets</t>
  </si>
  <si>
    <t>Changes in Other Current Liabilities</t>
  </si>
  <si>
    <t>Adjustments to Net Income</t>
  </si>
  <si>
    <t>Changes in Accounting Principle</t>
  </si>
  <si>
    <t>Adjusted Net Income</t>
  </si>
  <si>
    <t>Other Items not affecting cash:</t>
  </si>
  <si>
    <t>Other Operating Activities</t>
  </si>
  <si>
    <t>Issuance of Long-term Debt</t>
  </si>
  <si>
    <t>(Repayment) of Long-term Debt</t>
  </si>
  <si>
    <t>Net Increase/(Decrease) un Short-term Debt</t>
  </si>
  <si>
    <t>Issuance of Common Stock</t>
  </si>
  <si>
    <t>Issuance of Preferred Stock of Subsidiaries</t>
  </si>
  <si>
    <t>Dividends Paid to Third Parties - Preferred Stock</t>
  </si>
  <si>
    <t>Dividends Paid to Third Parties - Common Stock</t>
  </si>
  <si>
    <t>Dividends Paid to Corp</t>
  </si>
  <si>
    <t>Net (acquisition) / disposition of Treasury Stock</t>
  </si>
  <si>
    <t>Cash and Intercompany Activity</t>
  </si>
  <si>
    <t>Total (line 91)</t>
  </si>
  <si>
    <t>Total (line 92)</t>
  </si>
  <si>
    <t>Total (line 93)</t>
  </si>
  <si>
    <t>Total (line 97)</t>
  </si>
  <si>
    <t>Total (line 122)</t>
  </si>
  <si>
    <t>Total (line 123)</t>
  </si>
  <si>
    <t>Total (line 125)</t>
  </si>
  <si>
    <t>Total (line 126)</t>
  </si>
  <si>
    <t>Total (line 124)</t>
  </si>
  <si>
    <t>Energy Operations</t>
  </si>
  <si>
    <t>Transaction Support</t>
  </si>
  <si>
    <t>DETAIL OF OPERATING EXPENSES</t>
  </si>
  <si>
    <t>TOTAL OPERATING EXPENSES</t>
  </si>
  <si>
    <t>TOTAL PER O&amp;M DETAIL</t>
  </si>
  <si>
    <t>DIFFERENCE (must be 0)</t>
  </si>
  <si>
    <t>Unrealized (Gains) / Losses</t>
  </si>
  <si>
    <t>Total Change in PRM Activities (line 89)</t>
  </si>
  <si>
    <t>Total (line 94)</t>
  </si>
  <si>
    <t>Total (line 98)</t>
  </si>
  <si>
    <t>Other Funds Flow (line 101)</t>
  </si>
  <si>
    <t>Total (line 127)</t>
  </si>
  <si>
    <t>2002</t>
  </si>
  <si>
    <t>Full Year</t>
  </si>
  <si>
    <t>Corporate</t>
  </si>
  <si>
    <t>Global Finance</t>
  </si>
  <si>
    <t>Americas</t>
  </si>
  <si>
    <t>Sender BU</t>
  </si>
  <si>
    <t>Allocations Sent To:</t>
  </si>
  <si>
    <t>Amercias</t>
  </si>
  <si>
    <t>Europe</t>
  </si>
  <si>
    <t>Global Markets</t>
  </si>
  <si>
    <t>Industrial Markets</t>
  </si>
  <si>
    <t>Net Works</t>
  </si>
  <si>
    <t>EGAS</t>
  </si>
  <si>
    <t>EES</t>
  </si>
  <si>
    <t>Corp</t>
  </si>
  <si>
    <t>Receiver BU</t>
  </si>
  <si>
    <t xml:space="preserve">   Subtotal Allocations Received</t>
  </si>
  <si>
    <t xml:space="preserve">   Subtotal Allocations Sent</t>
  </si>
  <si>
    <t>ALLOCATIONS</t>
  </si>
  <si>
    <t>Assoc/Analyst Allocation</t>
  </si>
  <si>
    <t>Allocations Other</t>
  </si>
  <si>
    <t>EPSC</t>
  </si>
  <si>
    <t>Analyst / Associate</t>
  </si>
  <si>
    <t>Allocations made via primary cost element</t>
  </si>
  <si>
    <t>Allocations made via secondary cost element</t>
  </si>
  <si>
    <t>Analyst / Associate Allocation</t>
  </si>
  <si>
    <t>Allocations, net (other than EPSC, EIS, &amp; AA)</t>
  </si>
  <si>
    <t>Total Allocations via Secondary Cost Element, net</t>
  </si>
  <si>
    <t>Total All Allocations, net</t>
  </si>
  <si>
    <t>Unrealized MTM</t>
  </si>
  <si>
    <t>ENW</t>
  </si>
  <si>
    <t>ENW Allocations</t>
  </si>
  <si>
    <t>Allocations Received From:</t>
  </si>
  <si>
    <t>NOTE: You made add rows when necessary to include additional senders/receivers.</t>
  </si>
  <si>
    <t>Total Per</t>
  </si>
  <si>
    <t xml:space="preserve">O&amp;M Detail </t>
  </si>
  <si>
    <t>Difference</t>
  </si>
  <si>
    <t xml:space="preserve">  Total Allocations Received via Primary Cost Element</t>
  </si>
  <si>
    <t xml:space="preserve">  Total Allocations Sent via Primary Cost Element</t>
  </si>
  <si>
    <t>Total Allocations via Primary Cost Element, net</t>
  </si>
  <si>
    <t>Reconciliation check:</t>
  </si>
  <si>
    <t>Reonciliation check:</t>
  </si>
  <si>
    <t>Installment Note Collections</t>
  </si>
  <si>
    <t>ENRON RENEWABLE ENERGY CORP.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</si>
</sst>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(* #,##0_);_(* \(#,##0\);_(* &quot;-&quot;_);_(@_)"/>
    <numFmt numFmtId="43" formatCode="_(* #,##0.00_);_(* \(#,##0.00\);_(* &quot;-&quot;??_);_(@_)"/>
    <numFmt numFmtId="164" formatCode="m/d/yy\ h:mm\ AM/PM"/>
    <numFmt numFmtId="165" formatCode="_(* #,##0.0_);_(* \(#,##0.0\);_(* &quot;-&quot;?_);_(@_)"/>
    <numFmt numFmtId="166" formatCode="#,##0.0_);\(#,##0.0\)"/>
    <numFmt numFmtId="167" formatCode="mm/dd/yy_)"/>
    <numFmt numFmtId="168" formatCode="0.0_);\(0.0\)"/>
    <numFmt numFmtId="170" formatCode="_(* #,##0.0_);_(* \(#,##0.0\);_(* &quot;-&quot;??_);_(@_)"/>
    <numFmt numFmtId="171" formatCode="hh:mm\ AM/PM_)"/>
  </numFmts>
  <fonts count="57">
    <font>
      <sz val="10"/>
      <name val="Arial"/>
    </font>
    <font>
      <sz val="10"/>
      <name val="Arial"/>
    </font>
    <font>
      <b/>
      <sz val="12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2"/>
      <color indexed="20"/>
      <name val="Arial"/>
      <family val="2"/>
    </font>
    <font>
      <sz val="10"/>
      <color indexed="12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SWISS"/>
    </font>
    <font>
      <sz val="12"/>
      <name val="Helv"/>
    </font>
    <font>
      <sz val="12"/>
      <name val="SWISS"/>
    </font>
    <font>
      <sz val="10"/>
      <name val="Helv"/>
    </font>
    <font>
      <sz val="6"/>
      <name val="Arial"/>
      <family val="2"/>
    </font>
    <font>
      <b/>
      <sz val="11"/>
      <color indexed="12"/>
      <name val="Arial"/>
      <family val="2"/>
    </font>
    <font>
      <sz val="11"/>
      <name val="Arial"/>
      <family val="2"/>
    </font>
    <font>
      <sz val="12"/>
      <color indexed="12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10"/>
      <color indexed="17"/>
      <name val="Arial"/>
      <family val="2"/>
    </font>
    <font>
      <b/>
      <sz val="14"/>
      <color indexed="12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u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7"/>
      <name val="Arial"/>
      <family val="2"/>
    </font>
    <font>
      <b/>
      <u/>
      <sz val="11"/>
      <color indexed="8"/>
      <name val="Arial"/>
      <family val="2"/>
    </font>
    <font>
      <sz val="11"/>
      <color indexed="17"/>
      <name val="Arial"/>
      <family val="2"/>
    </font>
    <font>
      <b/>
      <sz val="10"/>
      <color indexed="12"/>
      <name val="Arial"/>
      <family val="2"/>
    </font>
    <font>
      <sz val="11"/>
      <color indexed="12"/>
      <name val="Arial"/>
      <family val="2"/>
    </font>
    <font>
      <b/>
      <sz val="14"/>
      <color indexed="10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u/>
      <sz val="11"/>
      <color indexed="17"/>
      <name val="Arial"/>
      <family val="2"/>
    </font>
    <font>
      <u/>
      <sz val="11"/>
      <name val="Arial"/>
      <family val="2"/>
    </font>
    <font>
      <b/>
      <u/>
      <sz val="10"/>
      <name val="Arial"/>
      <family val="2"/>
    </font>
    <font>
      <sz val="11"/>
      <color indexed="10"/>
      <name val="Arial"/>
      <family val="2"/>
    </font>
    <font>
      <b/>
      <sz val="20"/>
      <name val="Arial"/>
      <family val="2"/>
    </font>
    <font>
      <b/>
      <u/>
      <sz val="18"/>
      <name val="Arial"/>
      <family val="2"/>
    </font>
    <font>
      <b/>
      <sz val="18"/>
      <name val="Arial"/>
      <family val="2"/>
    </font>
    <font>
      <b/>
      <sz val="8"/>
      <color indexed="20"/>
      <name val="Arial"/>
      <family val="2"/>
    </font>
    <font>
      <b/>
      <sz val="10"/>
      <color indexed="20"/>
      <name val="Arial"/>
      <family val="2"/>
    </font>
    <font>
      <sz val="8"/>
      <color indexed="20"/>
      <name val="Arial"/>
      <family val="2"/>
    </font>
    <font>
      <b/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37" fontId="16" fillId="0" borderId="0"/>
    <xf numFmtId="166" fontId="17" fillId="0" borderId="0"/>
    <xf numFmtId="0" fontId="18" fillId="0" borderId="0"/>
    <xf numFmtId="166" fontId="17" fillId="0" borderId="0"/>
    <xf numFmtId="166" fontId="16" fillId="0" borderId="0"/>
    <xf numFmtId="166" fontId="19" fillId="0" borderId="0"/>
  </cellStyleXfs>
  <cellXfs count="295">
    <xf numFmtId="0" fontId="0" fillId="0" borderId="0" xfId="0"/>
    <xf numFmtId="166" fontId="2" fillId="0" borderId="0" xfId="0" applyNumberFormat="1" applyFont="1" applyProtection="1">
      <protection locked="0"/>
    </xf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7" fontId="4" fillId="0" borderId="0" xfId="0" applyNumberFormat="1" applyFont="1" applyProtection="1"/>
    <xf numFmtId="167" fontId="5" fillId="0" borderId="0" xfId="0" applyNumberFormat="1" applyFont="1" applyProtection="1"/>
    <xf numFmtId="166" fontId="6" fillId="0" borderId="0" xfId="0" applyNumberFormat="1" applyFont="1" applyProtection="1"/>
    <xf numFmtId="171" fontId="4" fillId="0" borderId="0" xfId="0" applyNumberFormat="1" applyFont="1" applyProtection="1"/>
    <xf numFmtId="171" fontId="5" fillId="0" borderId="0" xfId="0" applyNumberFormat="1" applyFont="1" applyProtection="1"/>
    <xf numFmtId="166" fontId="4" fillId="0" borderId="0" xfId="0" applyNumberFormat="1" applyFont="1" applyProtection="1"/>
    <xf numFmtId="0" fontId="4" fillId="0" borderId="0" xfId="0" applyFont="1"/>
    <xf numFmtId="166" fontId="7" fillId="0" borderId="1" xfId="0" applyNumberFormat="1" applyFont="1" applyFill="1" applyBorder="1" applyAlignment="1" applyProtection="1">
      <alignment horizontal="center"/>
    </xf>
    <xf numFmtId="0" fontId="7" fillId="0" borderId="0" xfId="0" applyFont="1" applyFill="1"/>
    <xf numFmtId="166" fontId="7" fillId="0" borderId="0" xfId="0" applyNumberFormat="1" applyFont="1" applyFill="1" applyProtection="1"/>
    <xf numFmtId="0" fontId="7" fillId="0" borderId="1" xfId="0" applyFont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Continuous"/>
    </xf>
    <xf numFmtId="165" fontId="4" fillId="0" borderId="0" xfId="0" applyNumberFormat="1" applyFont="1" applyProtection="1"/>
    <xf numFmtId="165" fontId="4" fillId="0" borderId="0" xfId="0" applyNumberFormat="1" applyFont="1"/>
    <xf numFmtId="165" fontId="8" fillId="0" borderId="0" xfId="0" applyNumberFormat="1" applyFont="1" applyProtection="1">
      <protection locked="0"/>
    </xf>
    <xf numFmtId="165" fontId="8" fillId="0" borderId="1" xfId="0" applyNumberFormat="1" applyFont="1" applyBorder="1" applyProtection="1">
      <protection locked="0"/>
    </xf>
    <xf numFmtId="165" fontId="4" fillId="0" borderId="1" xfId="0" applyNumberFormat="1" applyFont="1" applyBorder="1" applyProtection="1"/>
    <xf numFmtId="165" fontId="7" fillId="0" borderId="0" xfId="0" applyNumberFormat="1" applyFont="1" applyProtection="1"/>
    <xf numFmtId="165" fontId="7" fillId="0" borderId="0" xfId="0" applyNumberFormat="1" applyFont="1"/>
    <xf numFmtId="165" fontId="0" fillId="0" borderId="0" xfId="0" applyNumberFormat="1"/>
    <xf numFmtId="165" fontId="4" fillId="0" borderId="0" xfId="0" applyNumberFormat="1" applyFont="1" applyFill="1" applyProtection="1"/>
    <xf numFmtId="165" fontId="4" fillId="0" borderId="2" xfId="0" applyNumberFormat="1" applyFont="1" applyBorder="1" applyProtection="1"/>
    <xf numFmtId="165" fontId="8" fillId="0" borderId="0" xfId="0" applyNumberFormat="1" applyFont="1"/>
    <xf numFmtId="165" fontId="4" fillId="0" borderId="2" xfId="0" applyNumberFormat="1" applyFont="1" applyBorder="1"/>
    <xf numFmtId="165" fontId="7" fillId="0" borderId="3" xfId="0" applyNumberFormat="1" applyFont="1" applyBorder="1" applyProtection="1"/>
    <xf numFmtId="166" fontId="6" fillId="0" borderId="0" xfId="0" quotePrefix="1" applyNumberFormat="1" applyFont="1" applyProtection="1"/>
    <xf numFmtId="18" fontId="5" fillId="0" borderId="0" xfId="0" applyNumberFormat="1" applyFont="1" applyProtection="1"/>
    <xf numFmtId="166" fontId="7" fillId="0" borderId="0" xfId="0" applyNumberFormat="1" applyFont="1" applyProtection="1"/>
    <xf numFmtId="166" fontId="7" fillId="0" borderId="1" xfId="0" applyNumberFormat="1" applyFont="1" applyBorder="1" applyAlignment="1" applyProtection="1">
      <alignment horizontal="center"/>
    </xf>
    <xf numFmtId="165" fontId="9" fillId="0" borderId="0" xfId="0" applyNumberFormat="1" applyFont="1" applyProtection="1"/>
    <xf numFmtId="165" fontId="9" fillId="0" borderId="0" xfId="0" applyNumberFormat="1" applyFont="1"/>
    <xf numFmtId="165" fontId="7" fillId="0" borderId="1" xfId="0" applyNumberFormat="1" applyFont="1" applyBorder="1" applyProtection="1"/>
    <xf numFmtId="165" fontId="10" fillId="0" borderId="0" xfId="0" applyNumberFormat="1" applyFont="1"/>
    <xf numFmtId="165" fontId="7" fillId="0" borderId="0" xfId="0" quotePrefix="1" applyNumberFormat="1" applyFont="1" applyProtection="1"/>
    <xf numFmtId="165" fontId="8" fillId="0" borderId="1" xfId="0" applyNumberFormat="1" applyFont="1" applyBorder="1" applyProtection="1"/>
    <xf numFmtId="165" fontId="11" fillId="0" borderId="0" xfId="0" applyNumberFormat="1" applyFont="1"/>
    <xf numFmtId="165" fontId="9" fillId="0" borderId="3" xfId="0" applyNumberFormat="1" applyFont="1" applyBorder="1" applyProtection="1"/>
    <xf numFmtId="168" fontId="4" fillId="0" borderId="0" xfId="0" applyNumberFormat="1" applyFont="1"/>
    <xf numFmtId="165" fontId="9" fillId="0" borderId="4" xfId="0" applyNumberFormat="1" applyFont="1" applyBorder="1" applyProtection="1">
      <protection locked="0"/>
    </xf>
    <xf numFmtId="165" fontId="7" fillId="0" borderId="4" xfId="0" applyNumberFormat="1" applyFont="1" applyBorder="1" applyProtection="1"/>
    <xf numFmtId="165" fontId="11" fillId="0" borderId="0" xfId="0" applyNumberFormat="1" applyFont="1" applyProtection="1"/>
    <xf numFmtId="165" fontId="13" fillId="0" borderId="0" xfId="0" applyNumberFormat="1" applyFont="1"/>
    <xf numFmtId="165" fontId="4" fillId="0" borderId="4" xfId="0" applyNumberFormat="1" applyFont="1" applyBorder="1" applyProtection="1"/>
    <xf numFmtId="165" fontId="8" fillId="0" borderId="4" xfId="0" applyNumberFormat="1" applyFont="1" applyBorder="1" applyProtection="1">
      <protection locked="0"/>
    </xf>
    <xf numFmtId="0" fontId="12" fillId="0" borderId="0" xfId="0" applyNumberFormat="1" applyFont="1" applyProtection="1"/>
    <xf numFmtId="165" fontId="14" fillId="0" borderId="0" xfId="0" applyNumberFormat="1" applyFont="1" applyProtection="1"/>
    <xf numFmtId="165" fontId="15" fillId="0" borderId="0" xfId="0" applyNumberFormat="1" applyFont="1" applyProtection="1"/>
    <xf numFmtId="165" fontId="15" fillId="0" borderId="0" xfId="0" applyNumberFormat="1" applyFont="1" applyProtection="1">
      <protection locked="0"/>
    </xf>
    <xf numFmtId="166" fontId="20" fillId="0" borderId="0" xfId="6" applyFont="1"/>
    <xf numFmtId="37" fontId="20" fillId="0" borderId="0" xfId="2" applyFont="1" applyAlignment="1" applyProtection="1"/>
    <xf numFmtId="170" fontId="20" fillId="0" borderId="0" xfId="1" applyNumberFormat="1" applyFont="1" applyAlignment="1" applyProtection="1">
      <alignment horizontal="right"/>
    </xf>
    <xf numFmtId="170" fontId="4" fillId="0" borderId="0" xfId="1" applyNumberFormat="1" applyFont="1" applyAlignment="1" applyProtection="1">
      <alignment horizontal="right"/>
    </xf>
    <xf numFmtId="164" fontId="20" fillId="0" borderId="0" xfId="1" applyNumberFormat="1" applyFont="1" applyAlignment="1" applyProtection="1"/>
    <xf numFmtId="166" fontId="21" fillId="0" borderId="0" xfId="6" applyNumberFormat="1" applyFont="1" applyAlignment="1" applyProtection="1">
      <alignment horizontal="centerContinuous"/>
    </xf>
    <xf numFmtId="166" fontId="22" fillId="0" borderId="0" xfId="6" applyNumberFormat="1" applyFont="1" applyAlignment="1" applyProtection="1">
      <alignment horizontal="centerContinuous"/>
    </xf>
    <xf numFmtId="166" fontId="22" fillId="0" borderId="0" xfId="6" applyFont="1" applyAlignment="1">
      <alignment horizontal="centerContinuous"/>
    </xf>
    <xf numFmtId="166" fontId="22" fillId="0" borderId="0" xfId="6" applyFont="1"/>
    <xf numFmtId="166" fontId="23" fillId="0" borderId="0" xfId="6" applyNumberFormat="1" applyFont="1" applyFill="1" applyAlignment="1" applyProtection="1">
      <alignment horizontal="centerContinuous"/>
    </xf>
    <xf numFmtId="166" fontId="23" fillId="0" borderId="0" xfId="6" applyFont="1" applyFill="1" applyAlignment="1">
      <alignment horizontal="centerContinuous"/>
    </xf>
    <xf numFmtId="166" fontId="23" fillId="0" borderId="0" xfId="6" applyFont="1" applyFill="1"/>
    <xf numFmtId="166" fontId="24" fillId="0" borderId="0" xfId="6" applyNumberFormat="1" applyFont="1" applyAlignment="1" applyProtection="1">
      <alignment horizontal="centerContinuous"/>
    </xf>
    <xf numFmtId="166" fontId="3" fillId="0" borderId="0" xfId="6" applyNumberFormat="1" applyFont="1" applyAlignment="1" applyProtection="1">
      <alignment horizontal="centerContinuous"/>
    </xf>
    <xf numFmtId="166" fontId="3" fillId="0" borderId="0" xfId="6" applyFont="1" applyAlignment="1" applyProtection="1">
      <alignment horizontal="centerContinuous"/>
    </xf>
    <xf numFmtId="166" fontId="3" fillId="0" borderId="0" xfId="6" applyFont="1"/>
    <xf numFmtId="167" fontId="3" fillId="0" borderId="0" xfId="6" applyNumberFormat="1" applyFont="1" applyAlignment="1" applyProtection="1">
      <alignment horizontal="centerContinuous"/>
    </xf>
    <xf numFmtId="166" fontId="3" fillId="0" borderId="0" xfId="6" applyNumberFormat="1" applyFont="1" applyProtection="1"/>
    <xf numFmtId="166" fontId="19" fillId="0" borderId="0" xfId="7"/>
    <xf numFmtId="17" fontId="10" fillId="0" borderId="5" xfId="6" quotePrefix="1" applyNumberFormat="1" applyFont="1" applyBorder="1" applyAlignment="1" applyProtection="1">
      <alignment horizontal="center"/>
    </xf>
    <xf numFmtId="17" fontId="10" fillId="0" borderId="5" xfId="6" applyNumberFormat="1" applyFont="1" applyBorder="1" applyAlignment="1" applyProtection="1">
      <alignment horizontal="center"/>
    </xf>
    <xf numFmtId="17" fontId="10" fillId="0" borderId="6" xfId="6" quotePrefix="1" applyNumberFormat="1" applyFont="1" applyBorder="1" applyAlignment="1" applyProtection="1">
      <alignment horizontal="center"/>
    </xf>
    <xf numFmtId="17" fontId="3" fillId="0" borderId="0" xfId="6" applyNumberFormat="1" applyFont="1" applyProtection="1"/>
    <xf numFmtId="17" fontId="10" fillId="0" borderId="6" xfId="6" applyNumberFormat="1" applyFont="1" applyBorder="1" applyAlignment="1" applyProtection="1">
      <alignment horizontal="center"/>
    </xf>
    <xf numFmtId="17" fontId="3" fillId="0" borderId="0" xfId="6" applyNumberFormat="1" applyFont="1"/>
    <xf numFmtId="165" fontId="13" fillId="0" borderId="0" xfId="6" applyNumberFormat="1" applyFont="1" applyAlignment="1" applyProtection="1">
      <alignment horizontal="center"/>
    </xf>
    <xf numFmtId="165" fontId="13" fillId="0" borderId="0" xfId="6" applyNumberFormat="1" applyFont="1" applyProtection="1"/>
    <xf numFmtId="165" fontId="25" fillId="0" borderId="0" xfId="6" applyNumberFormat="1" applyFont="1" applyProtection="1"/>
    <xf numFmtId="166" fontId="13" fillId="0" borderId="0" xfId="6" applyNumberFormat="1" applyFont="1" applyProtection="1"/>
    <xf numFmtId="166" fontId="10" fillId="0" borderId="0" xfId="6" applyNumberFormat="1" applyFont="1" applyProtection="1"/>
    <xf numFmtId="0" fontId="26" fillId="0" borderId="0" xfId="6" applyNumberFormat="1" applyFont="1" applyAlignment="1">
      <alignment horizontal="center"/>
    </xf>
    <xf numFmtId="166" fontId="3" fillId="0" borderId="0" xfId="6" applyNumberFormat="1" applyFont="1" applyAlignment="1" applyProtection="1">
      <alignment horizontal="left"/>
    </xf>
    <xf numFmtId="165" fontId="13" fillId="0" borderId="0" xfId="6" applyNumberFormat="1" applyFont="1" applyAlignment="1" applyProtection="1"/>
    <xf numFmtId="166" fontId="27" fillId="0" borderId="0" xfId="6" applyFont="1"/>
    <xf numFmtId="165" fontId="27" fillId="0" borderId="0" xfId="6" applyNumberFormat="1" applyFont="1" applyAlignment="1" applyProtection="1">
      <alignment horizontal="left"/>
    </xf>
    <xf numFmtId="165" fontId="27" fillId="0" borderId="7" xfId="6" applyNumberFormat="1" applyFont="1" applyBorder="1" applyProtection="1"/>
    <xf numFmtId="165" fontId="27" fillId="0" borderId="0" xfId="6" applyNumberFormat="1" applyFont="1" applyProtection="1"/>
    <xf numFmtId="165" fontId="3" fillId="0" borderId="0" xfId="6" applyNumberFormat="1" applyFont="1" applyProtection="1"/>
    <xf numFmtId="166" fontId="27" fillId="0" borderId="0" xfId="6" applyNumberFormat="1" applyFont="1" applyFill="1" applyAlignment="1" applyProtection="1">
      <alignment horizontal="left" indent="1"/>
    </xf>
    <xf numFmtId="166" fontId="27" fillId="0" borderId="0" xfId="6" applyNumberFormat="1" applyFont="1" applyFill="1" applyProtection="1"/>
    <xf numFmtId="165" fontId="27" fillId="0" borderId="0" xfId="6" applyNumberFormat="1" applyFont="1" applyFill="1" applyProtection="1"/>
    <xf numFmtId="0" fontId="0" fillId="0" borderId="0" xfId="0" applyAlignment="1">
      <alignment horizontal="center"/>
    </xf>
    <xf numFmtId="165" fontId="3" fillId="0" borderId="0" xfId="6" applyNumberFormat="1" applyFont="1"/>
    <xf numFmtId="0" fontId="10" fillId="0" borderId="0" xfId="0" applyFont="1" applyAlignment="1">
      <alignment horizontal="left" indent="1"/>
    </xf>
    <xf numFmtId="166" fontId="10" fillId="0" borderId="0" xfId="6" applyNumberFormat="1" applyFont="1" applyFill="1" applyProtection="1"/>
    <xf numFmtId="165" fontId="3" fillId="0" borderId="0" xfId="6" applyNumberFormat="1" applyFont="1" applyFill="1" applyAlignment="1" applyProtection="1">
      <alignment horizontal="left" indent="1"/>
    </xf>
    <xf numFmtId="165" fontId="27" fillId="0" borderId="0" xfId="6" applyNumberFormat="1" applyFont="1"/>
    <xf numFmtId="166" fontId="28" fillId="0" borderId="0" xfId="5" applyNumberFormat="1" applyFont="1" applyAlignment="1" applyProtection="1">
      <alignment horizontal="centerContinuous"/>
    </xf>
    <xf numFmtId="166" fontId="29" fillId="0" borderId="0" xfId="5" applyNumberFormat="1" applyFont="1" applyAlignment="1" applyProtection="1">
      <alignment horizontal="centerContinuous"/>
    </xf>
    <xf numFmtId="166" fontId="30" fillId="0" borderId="0" xfId="5" applyNumberFormat="1" applyFont="1" applyAlignment="1" applyProtection="1">
      <alignment horizontal="centerContinuous"/>
    </xf>
    <xf numFmtId="166" fontId="31" fillId="0" borderId="0" xfId="5" applyFont="1"/>
    <xf numFmtId="166" fontId="32" fillId="0" borderId="0" xfId="3" applyFont="1" applyAlignment="1">
      <alignment horizontal="centerContinuous"/>
    </xf>
    <xf numFmtId="166" fontId="33" fillId="0" borderId="0" xfId="5" applyNumberFormat="1" applyFont="1" applyAlignment="1" applyProtection="1">
      <alignment horizontal="centerContinuous"/>
    </xf>
    <xf numFmtId="166" fontId="30" fillId="0" borderId="0" xfId="5" applyFont="1"/>
    <xf numFmtId="166" fontId="34" fillId="0" borderId="0" xfId="5" applyNumberFormat="1" applyFont="1" applyProtection="1"/>
    <xf numFmtId="166" fontId="22" fillId="0" borderId="0" xfId="5" applyFont="1"/>
    <xf numFmtId="166" fontId="34" fillId="0" borderId="0" xfId="5" applyFont="1"/>
    <xf numFmtId="166" fontId="34" fillId="0" borderId="0" xfId="5" applyNumberFormat="1" applyFont="1" applyBorder="1" applyProtection="1"/>
    <xf numFmtId="166" fontId="35" fillId="0" borderId="0" xfId="5" applyNumberFormat="1" applyFont="1" applyBorder="1" applyProtection="1"/>
    <xf numFmtId="166" fontId="35" fillId="0" borderId="4" xfId="5" quotePrefix="1" applyNumberFormat="1" applyFont="1" applyBorder="1" applyAlignment="1" applyProtection="1">
      <alignment horizontal="centerContinuous"/>
    </xf>
    <xf numFmtId="166" fontId="35" fillId="0" borderId="4" xfId="5" applyNumberFormat="1" applyFont="1" applyBorder="1" applyAlignment="1" applyProtection="1">
      <alignment horizontal="centerContinuous"/>
    </xf>
    <xf numFmtId="166" fontId="36" fillId="0" borderId="0" xfId="5" applyNumberFormat="1" applyFont="1" applyBorder="1" applyProtection="1"/>
    <xf numFmtId="166" fontId="36" fillId="0" borderId="0" xfId="5" applyNumberFormat="1" applyFont="1" applyBorder="1" applyAlignment="1" applyProtection="1">
      <alignment horizontal="center"/>
    </xf>
    <xf numFmtId="166" fontId="3" fillId="0" borderId="0" xfId="5" applyFont="1"/>
    <xf numFmtId="166" fontId="25" fillId="0" borderId="0" xfId="5" applyFont="1" applyBorder="1"/>
    <xf numFmtId="166" fontId="37" fillId="0" borderId="0" xfId="5" applyFont="1" applyBorder="1"/>
    <xf numFmtId="165" fontId="3" fillId="0" borderId="0" xfId="3" applyNumberFormat="1" applyFont="1" applyAlignment="1">
      <alignment horizontal="left" indent="1"/>
    </xf>
    <xf numFmtId="165" fontId="25" fillId="0" borderId="0" xfId="5" applyNumberFormat="1" applyFont="1" applyBorder="1" applyProtection="1"/>
    <xf numFmtId="165" fontId="13" fillId="0" borderId="0" xfId="5" applyNumberFormat="1" applyFont="1" applyBorder="1" applyProtection="1"/>
    <xf numFmtId="165" fontId="3" fillId="0" borderId="0" xfId="5" applyNumberFormat="1" applyFont="1"/>
    <xf numFmtId="165" fontId="13" fillId="0" borderId="0" xfId="3" applyNumberFormat="1" applyFont="1" applyAlignment="1">
      <alignment horizontal="left" indent="1"/>
    </xf>
    <xf numFmtId="165" fontId="38" fillId="0" borderId="0" xfId="3" applyNumberFormat="1" applyFont="1" applyAlignment="1">
      <alignment horizontal="left" indent="1"/>
    </xf>
    <xf numFmtId="165" fontId="38" fillId="0" borderId="0" xfId="5" applyNumberFormat="1" applyFont="1" applyBorder="1" applyProtection="1"/>
    <xf numFmtId="165" fontId="25" fillId="0" borderId="0" xfId="5" applyNumberFormat="1" applyFont="1" applyAlignment="1">
      <alignment horizontal="left" indent="1"/>
    </xf>
    <xf numFmtId="165" fontId="25" fillId="0" borderId="0" xfId="5" applyNumberFormat="1" applyFont="1"/>
    <xf numFmtId="165" fontId="25" fillId="0" borderId="7" xfId="5" applyNumberFormat="1" applyFont="1" applyBorder="1"/>
    <xf numFmtId="165" fontId="37" fillId="0" borderId="0" xfId="5" applyNumberFormat="1" applyFont="1" applyAlignment="1" applyProtection="1">
      <alignment horizontal="left" indent="1"/>
    </xf>
    <xf numFmtId="165" fontId="25" fillId="0" borderId="0" xfId="5" applyNumberFormat="1" applyFont="1" applyProtection="1"/>
    <xf numFmtId="165" fontId="37" fillId="2" borderId="3" xfId="5" applyNumberFormat="1" applyFont="1" applyFill="1" applyBorder="1" applyProtection="1"/>
    <xf numFmtId="165" fontId="37" fillId="0" borderId="0" xfId="5" applyNumberFormat="1" applyFont="1" applyProtection="1"/>
    <xf numFmtId="165" fontId="37" fillId="0" borderId="3" xfId="5" applyNumberFormat="1" applyFont="1" applyBorder="1" applyProtection="1"/>
    <xf numFmtId="166" fontId="25" fillId="0" borderId="0" xfId="5" applyFont="1"/>
    <xf numFmtId="168" fontId="25" fillId="0" borderId="0" xfId="5" applyNumberFormat="1" applyFont="1"/>
    <xf numFmtId="168" fontId="3" fillId="0" borderId="0" xfId="5" applyNumberFormat="1" applyFont="1"/>
    <xf numFmtId="168" fontId="30" fillId="0" borderId="0" xfId="5" applyNumberFormat="1" applyFont="1"/>
    <xf numFmtId="168" fontId="31" fillId="0" borderId="0" xfId="5" applyNumberFormat="1" applyFont="1"/>
    <xf numFmtId="0" fontId="20" fillId="0" borderId="0" xfId="4" applyFont="1" applyProtection="1"/>
    <xf numFmtId="168" fontId="30" fillId="0" borderId="0" xfId="5" applyNumberFormat="1" applyFont="1" applyProtection="1"/>
    <xf numFmtId="164" fontId="20" fillId="0" borderId="0" xfId="4" applyNumberFormat="1" applyFont="1" applyAlignment="1">
      <alignment horizontal="left"/>
    </xf>
    <xf numFmtId="165" fontId="10" fillId="0" borderId="0" xfId="6" applyNumberFormat="1" applyFont="1" applyAlignment="1">
      <alignment horizontal="left" indent="1"/>
    </xf>
    <xf numFmtId="166" fontId="39" fillId="0" borderId="0" xfId="5" applyNumberFormat="1" applyFont="1" applyBorder="1" applyProtection="1"/>
    <xf numFmtId="166" fontId="39" fillId="0" borderId="0" xfId="5" applyNumberFormat="1" applyFont="1" applyBorder="1" applyAlignment="1" applyProtection="1">
      <alignment horizontal="center"/>
    </xf>
    <xf numFmtId="166" fontId="34" fillId="0" borderId="0" xfId="5" applyFont="1" applyBorder="1"/>
    <xf numFmtId="166" fontId="35" fillId="0" borderId="0" xfId="5" applyFont="1" applyBorder="1"/>
    <xf numFmtId="165" fontId="22" fillId="0" borderId="0" xfId="3" applyNumberFormat="1" applyFont="1" applyAlignment="1">
      <alignment horizontal="left" indent="1"/>
    </xf>
    <xf numFmtId="165" fontId="34" fillId="0" borderId="0" xfId="5" applyNumberFormat="1" applyFont="1" applyBorder="1" applyProtection="1"/>
    <xf numFmtId="165" fontId="22" fillId="0" borderId="0" xfId="5" applyNumberFormat="1" applyFont="1"/>
    <xf numFmtId="165" fontId="40" fillId="0" borderId="0" xfId="3" applyNumberFormat="1" applyFont="1" applyAlignment="1">
      <alignment horizontal="left" indent="1"/>
    </xf>
    <xf numFmtId="165" fontId="24" fillId="0" borderId="0" xfId="3" applyNumberFormat="1" applyFont="1" applyAlignment="1">
      <alignment horizontal="left" indent="1"/>
    </xf>
    <xf numFmtId="165" fontId="35" fillId="0" borderId="0" xfId="5" applyNumberFormat="1" applyFont="1" applyBorder="1" applyProtection="1"/>
    <xf numFmtId="165" fontId="41" fillId="2" borderId="7" xfId="5" applyNumberFormat="1" applyFont="1" applyFill="1" applyBorder="1" applyProtection="1"/>
    <xf numFmtId="165" fontId="41" fillId="0" borderId="0" xfId="5" applyNumberFormat="1" applyFont="1" applyBorder="1" applyProtection="1"/>
    <xf numFmtId="165" fontId="37" fillId="0" borderId="0" xfId="5" applyNumberFormat="1" applyFont="1" applyBorder="1" applyProtection="1"/>
    <xf numFmtId="165" fontId="24" fillId="0" borderId="0" xfId="5" applyNumberFormat="1" applyFont="1"/>
    <xf numFmtId="165" fontId="34" fillId="0" borderId="0" xfId="5" applyNumberFormat="1" applyFont="1"/>
    <xf numFmtId="165" fontId="25" fillId="0" borderId="0" xfId="5" applyNumberFormat="1" applyFont="1" applyBorder="1"/>
    <xf numFmtId="165" fontId="24" fillId="0" borderId="0" xfId="3" applyNumberFormat="1" applyFont="1" applyFill="1" applyAlignment="1">
      <alignment horizontal="left" indent="1"/>
    </xf>
    <xf numFmtId="165" fontId="35" fillId="0" borderId="0" xfId="5" applyNumberFormat="1" applyFont="1" applyFill="1" applyBorder="1" applyProtection="1"/>
    <xf numFmtId="165" fontId="41" fillId="0" borderId="0" xfId="5" applyNumberFormat="1" applyFont="1" applyFill="1" applyBorder="1" applyProtection="1"/>
    <xf numFmtId="165" fontId="37" fillId="0" borderId="0" xfId="5" applyNumberFormat="1" applyFont="1" applyFill="1" applyBorder="1" applyProtection="1"/>
    <xf numFmtId="165" fontId="22" fillId="0" borderId="0" xfId="5" applyNumberFormat="1" applyFont="1" applyFill="1"/>
    <xf numFmtId="165" fontId="35" fillId="0" borderId="0" xfId="5" applyNumberFormat="1" applyFont="1" applyProtection="1"/>
    <xf numFmtId="165" fontId="34" fillId="0" borderId="0" xfId="5" applyNumberFormat="1" applyFont="1" applyProtection="1"/>
    <xf numFmtId="168" fontId="34" fillId="0" borderId="0" xfId="5" applyNumberFormat="1" applyFont="1"/>
    <xf numFmtId="168" fontId="22" fillId="0" borderId="0" xfId="5" applyNumberFormat="1" applyFont="1"/>
    <xf numFmtId="0" fontId="26" fillId="0" borderId="0" xfId="4" applyFont="1" applyProtection="1"/>
    <xf numFmtId="168" fontId="34" fillId="0" borderId="0" xfId="5" applyNumberFormat="1" applyFont="1" applyProtection="1"/>
    <xf numFmtId="164" fontId="26" fillId="0" borderId="0" xfId="4" applyNumberFormat="1" applyFont="1" applyAlignment="1">
      <alignment horizontal="left"/>
    </xf>
    <xf numFmtId="165" fontId="42" fillId="0" borderId="0" xfId="5" applyNumberFormat="1" applyFont="1" applyBorder="1" applyProtection="1"/>
    <xf numFmtId="165" fontId="40" fillId="0" borderId="0" xfId="5" applyNumberFormat="1" applyFont="1" applyBorder="1" applyProtection="1"/>
    <xf numFmtId="165" fontId="21" fillId="2" borderId="7" xfId="5" applyNumberFormat="1" applyFont="1" applyFill="1" applyBorder="1" applyProtection="1"/>
    <xf numFmtId="165" fontId="21" fillId="0" borderId="0" xfId="5" applyNumberFormat="1" applyFont="1" applyBorder="1" applyProtection="1"/>
    <xf numFmtId="165" fontId="34" fillId="0" borderId="7" xfId="5" applyNumberFormat="1" applyFont="1" applyBorder="1"/>
    <xf numFmtId="165" fontId="35" fillId="0" borderId="3" xfId="5" applyNumberFormat="1" applyFont="1" applyBorder="1" applyProtection="1"/>
    <xf numFmtId="165" fontId="40" fillId="0" borderId="0" xfId="5" applyNumberFormat="1" applyFont="1"/>
    <xf numFmtId="165" fontId="40" fillId="0" borderId="0" xfId="5" applyNumberFormat="1" applyFont="1" applyBorder="1"/>
    <xf numFmtId="165" fontId="34" fillId="0" borderId="0" xfId="5" applyNumberFormat="1" applyFont="1" applyBorder="1"/>
    <xf numFmtId="165" fontId="35" fillId="2" borderId="3" xfId="5" applyNumberFormat="1" applyFont="1" applyFill="1" applyBorder="1" applyProtection="1"/>
    <xf numFmtId="166" fontId="43" fillId="3" borderId="0" xfId="3" applyFont="1" applyFill="1" applyAlignment="1">
      <alignment horizontal="centerContinuous"/>
    </xf>
    <xf numFmtId="166" fontId="43" fillId="3" borderId="0" xfId="5" applyNumberFormat="1" applyFont="1" applyFill="1" applyAlignment="1" applyProtection="1">
      <alignment horizontal="centerContinuous"/>
    </xf>
    <xf numFmtId="166" fontId="44" fillId="3" borderId="0" xfId="5" applyNumberFormat="1" applyFont="1" applyFill="1" applyAlignment="1" applyProtection="1">
      <alignment horizontal="centerContinuous"/>
    </xf>
    <xf numFmtId="166" fontId="35" fillId="0" borderId="0" xfId="5" applyNumberFormat="1" applyFont="1" applyBorder="1" applyAlignment="1" applyProtection="1">
      <alignment horizontal="center"/>
    </xf>
    <xf numFmtId="166" fontId="35" fillId="0" borderId="4" xfId="5" applyNumberFormat="1" applyFont="1" applyBorder="1" applyAlignment="1" applyProtection="1">
      <alignment horizontal="center"/>
    </xf>
    <xf numFmtId="165" fontId="24" fillId="0" borderId="0" xfId="3" applyNumberFormat="1" applyFont="1"/>
    <xf numFmtId="165" fontId="45" fillId="0" borderId="0" xfId="5" applyNumberFormat="1" applyFont="1" applyBorder="1" applyProtection="1"/>
    <xf numFmtId="165" fontId="34" fillId="0" borderId="0" xfId="5" applyNumberFormat="1" applyFont="1" applyBorder="1" applyAlignment="1">
      <alignment horizontal="left" indent="1"/>
    </xf>
    <xf numFmtId="165" fontId="22" fillId="0" borderId="0" xfId="5" applyNumberFormat="1" applyFont="1" applyBorder="1"/>
    <xf numFmtId="165" fontId="35" fillId="0" borderId="0" xfId="5" applyNumberFormat="1" applyFont="1" applyAlignment="1" applyProtection="1">
      <alignment horizontal="left" indent="1"/>
    </xf>
    <xf numFmtId="166" fontId="30" fillId="0" borderId="0" xfId="5" applyNumberFormat="1" applyFont="1" applyProtection="1"/>
    <xf numFmtId="165" fontId="46" fillId="0" borderId="0" xfId="5" applyNumberFormat="1" applyFont="1"/>
    <xf numFmtId="165" fontId="47" fillId="0" borderId="0" xfId="3" applyNumberFormat="1" applyFont="1" applyAlignment="1">
      <alignment horizontal="left" indent="1"/>
    </xf>
    <xf numFmtId="165" fontId="47" fillId="0" borderId="0" xfId="5" applyNumberFormat="1" applyFont="1"/>
    <xf numFmtId="165" fontId="35" fillId="0" borderId="0" xfId="5" applyNumberFormat="1" applyFont="1" applyAlignment="1" applyProtection="1">
      <alignment horizontal="left" indent="2"/>
    </xf>
    <xf numFmtId="165" fontId="34" fillId="2" borderId="8" xfId="5" applyNumberFormat="1" applyFont="1" applyFill="1" applyBorder="1" applyProtection="1"/>
    <xf numFmtId="165" fontId="22" fillId="0" borderId="0" xfId="3" applyNumberFormat="1" applyFont="1"/>
    <xf numFmtId="165" fontId="40" fillId="0" borderId="0" xfId="3" applyNumberFormat="1" applyFont="1"/>
    <xf numFmtId="166" fontId="10" fillId="0" borderId="0" xfId="3" applyFont="1" applyAlignment="1">
      <alignment horizontal="center"/>
    </xf>
    <xf numFmtId="166" fontId="3" fillId="0" borderId="0" xfId="3" applyFont="1"/>
    <xf numFmtId="166" fontId="10" fillId="0" borderId="4" xfId="3" applyFont="1" applyBorder="1" applyAlignment="1">
      <alignment horizontal="center"/>
    </xf>
    <xf numFmtId="166" fontId="48" fillId="0" borderId="0" xfId="3" applyFont="1" applyAlignment="1">
      <alignment horizontal="center"/>
    </xf>
    <xf numFmtId="166" fontId="49" fillId="0" borderId="0" xfId="5" applyFont="1"/>
    <xf numFmtId="166" fontId="44" fillId="0" borderId="0" xfId="5" applyFont="1"/>
    <xf numFmtId="0" fontId="4" fillId="0" borderId="0" xfId="0" applyFont="1" applyAlignment="1">
      <alignment horizontal="center"/>
    </xf>
    <xf numFmtId="0" fontId="10" fillId="0" borderId="0" xfId="0" applyFont="1" applyAlignment="1">
      <alignment horizontal="left" indent="2"/>
    </xf>
    <xf numFmtId="0" fontId="10" fillId="0" borderId="0" xfId="0" applyFont="1" applyAlignment="1">
      <alignment horizontal="center"/>
    </xf>
    <xf numFmtId="165" fontId="8" fillId="0" borderId="9" xfId="0" applyNumberFormat="1" applyFont="1" applyBorder="1" applyProtection="1">
      <protection locked="0"/>
    </xf>
    <xf numFmtId="165" fontId="4" fillId="0" borderId="9" xfId="0" applyNumberFormat="1" applyFont="1" applyBorder="1" applyProtection="1"/>
    <xf numFmtId="165" fontId="11" fillId="0" borderId="0" xfId="0" applyNumberFormat="1" applyFont="1" applyProtection="1">
      <protection locked="0"/>
    </xf>
    <xf numFmtId="0" fontId="50" fillId="0" borderId="0" xfId="0" applyFont="1"/>
    <xf numFmtId="0" fontId="52" fillId="0" borderId="0" xfId="0" applyFont="1"/>
    <xf numFmtId="0" fontId="52" fillId="0" borderId="0" xfId="0" applyFont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/>
    <xf numFmtId="0" fontId="10" fillId="0" borderId="0" xfId="0" quotePrefix="1" applyFont="1"/>
    <xf numFmtId="0" fontId="3" fillId="0" borderId="0" xfId="0" quotePrefix="1" applyFont="1"/>
    <xf numFmtId="166" fontId="7" fillId="0" borderId="1" xfId="0" applyNumberFormat="1" applyFont="1" applyFill="1" applyBorder="1" applyAlignment="1" applyProtection="1">
      <alignment horizontal="center" wrapText="1"/>
    </xf>
    <xf numFmtId="0" fontId="7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5" fontId="7" fillId="0" borderId="4" xfId="0" applyNumberFormat="1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41" fontId="4" fillId="0" borderId="0" xfId="0" applyNumberFormat="1" applyFont="1"/>
    <xf numFmtId="41" fontId="4" fillId="0" borderId="8" xfId="0" applyNumberFormat="1" applyFont="1" applyBorder="1"/>
    <xf numFmtId="165" fontId="53" fillId="0" borderId="0" xfId="0" applyNumberFormat="1" applyFont="1"/>
    <xf numFmtId="165" fontId="53" fillId="0" borderId="1" xfId="0" applyNumberFormat="1" applyFont="1" applyBorder="1" applyProtection="1"/>
    <xf numFmtId="165" fontId="53" fillId="0" borderId="0" xfId="0" applyNumberFormat="1" applyFont="1" applyBorder="1"/>
    <xf numFmtId="165" fontId="54" fillId="0" borderId="0" xfId="0" applyNumberFormat="1" applyFont="1"/>
    <xf numFmtId="165" fontId="4" fillId="4" borderId="0" xfId="0" applyNumberFormat="1" applyFont="1" applyFill="1"/>
    <xf numFmtId="165" fontId="14" fillId="4" borderId="8" xfId="0" applyNumberFormat="1" applyFont="1" applyFill="1" applyBorder="1"/>
    <xf numFmtId="166" fontId="7" fillId="0" borderId="0" xfId="0" applyNumberFormat="1" applyFont="1" applyFill="1" applyBorder="1" applyAlignment="1" applyProtection="1">
      <alignment horizontal="center" wrapText="1"/>
    </xf>
    <xf numFmtId="165" fontId="8" fillId="0" borderId="0" xfId="0" applyNumberFormat="1" applyFont="1" applyBorder="1" applyProtection="1">
      <protection locked="0"/>
    </xf>
    <xf numFmtId="165" fontId="4" fillId="0" borderId="0" xfId="0" applyNumberFormat="1" applyFont="1" applyBorder="1" applyProtection="1"/>
    <xf numFmtId="165" fontId="4" fillId="0" borderId="0" xfId="0" applyNumberFormat="1" applyFont="1" applyBorder="1"/>
    <xf numFmtId="165" fontId="55" fillId="0" borderId="0" xfId="0" applyNumberFormat="1" applyFont="1"/>
    <xf numFmtId="165" fontId="8" fillId="0" borderId="0" xfId="0" applyNumberFormat="1" applyFont="1" applyProtection="1"/>
    <xf numFmtId="165" fontId="0" fillId="0" borderId="0" xfId="0" applyNumberFormat="1" applyProtection="1"/>
    <xf numFmtId="165" fontId="8" fillId="0" borderId="4" xfId="0" applyNumberFormat="1" applyFont="1" applyBorder="1" applyProtection="1"/>
    <xf numFmtId="0" fontId="56" fillId="0" borderId="0" xfId="0" applyFont="1"/>
    <xf numFmtId="41" fontId="4" fillId="0" borderId="0" xfId="0" applyNumberFormat="1" applyFont="1" applyProtection="1">
      <protection locked="0"/>
    </xf>
    <xf numFmtId="165" fontId="4" fillId="0" borderId="0" xfId="0" applyNumberFormat="1" applyFont="1" applyProtection="1">
      <protection locked="0"/>
    </xf>
    <xf numFmtId="165" fontId="4" fillId="0" borderId="4" xfId="0" applyNumberFormat="1" applyFont="1" applyBorder="1" applyProtection="1">
      <protection locked="0"/>
    </xf>
    <xf numFmtId="165" fontId="0" fillId="0" borderId="0" xfId="0" applyNumberFormat="1" applyProtection="1">
      <protection locked="0"/>
    </xf>
    <xf numFmtId="165" fontId="4" fillId="0" borderId="1" xfId="0" applyNumberFormat="1" applyFont="1" applyBorder="1" applyProtection="1">
      <protection locked="0"/>
    </xf>
    <xf numFmtId="165" fontId="4" fillId="4" borderId="0" xfId="0" applyNumberFormat="1" applyFont="1" applyFill="1" applyProtection="1">
      <protection locked="0"/>
    </xf>
    <xf numFmtId="165" fontId="7" fillId="0" borderId="0" xfId="0" applyNumberFormat="1" applyFont="1" applyFill="1" applyProtection="1"/>
    <xf numFmtId="165" fontId="7" fillId="0" borderId="0" xfId="0" applyNumberFormat="1" applyFont="1" applyFill="1" applyBorder="1" applyProtection="1"/>
    <xf numFmtId="0" fontId="0" fillId="0" borderId="0" xfId="0" applyProtection="1"/>
    <xf numFmtId="165" fontId="7" fillId="4" borderId="0" xfId="0" applyNumberFormat="1" applyFont="1" applyFill="1" applyProtection="1"/>
    <xf numFmtId="165" fontId="4" fillId="4" borderId="0" xfId="0" applyNumberFormat="1" applyFont="1" applyFill="1" applyProtection="1"/>
    <xf numFmtId="166" fontId="2" fillId="0" borderId="0" xfId="0" applyNumberFormat="1" applyFont="1" applyProtection="1"/>
    <xf numFmtId="0" fontId="3" fillId="0" borderId="0" xfId="0" applyFont="1" applyProtection="1"/>
    <xf numFmtId="0" fontId="4" fillId="0" borderId="0" xfId="0" applyFont="1" applyProtection="1"/>
    <xf numFmtId="0" fontId="5" fillId="0" borderId="0" xfId="0" applyFont="1" applyAlignment="1" applyProtection="1">
      <alignment horizontal="right"/>
    </xf>
    <xf numFmtId="0" fontId="4" fillId="0" borderId="0" xfId="0" applyFont="1" applyAlignment="1" applyProtection="1">
      <alignment horizontal="right"/>
    </xf>
    <xf numFmtId="0" fontId="7" fillId="0" borderId="1" xfId="0" applyFont="1" applyBorder="1" applyAlignment="1" applyProtection="1">
      <alignment horizontal="centerContinuous"/>
    </xf>
    <xf numFmtId="0" fontId="7" fillId="0" borderId="1" xfId="0" applyFont="1" applyBorder="1" applyAlignment="1" applyProtection="1">
      <alignment horizontal="center"/>
    </xf>
    <xf numFmtId="165" fontId="8" fillId="0" borderId="9" xfId="0" applyNumberFormat="1" applyFont="1" applyBorder="1" applyProtection="1"/>
    <xf numFmtId="165" fontId="10" fillId="0" borderId="0" xfId="0" applyNumberFormat="1" applyFont="1" applyProtection="1"/>
    <xf numFmtId="0" fontId="7" fillId="0" borderId="1" xfId="0" applyFont="1" applyBorder="1" applyAlignment="1" applyProtection="1">
      <alignment horizontal="centerContinuous" wrapText="1"/>
    </xf>
    <xf numFmtId="165" fontId="7" fillId="0" borderId="8" xfId="0" applyNumberFormat="1" applyFont="1" applyBorder="1" applyProtection="1"/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4" fillId="0" borderId="0" xfId="0" applyFont="1" applyAlignment="1" applyProtection="1">
      <alignment horizontal="right"/>
      <protection locked="0"/>
    </xf>
    <xf numFmtId="0" fontId="5" fillId="0" borderId="0" xfId="0" applyFont="1" applyAlignment="1" applyProtection="1">
      <alignment horizontal="right"/>
      <protection locked="0"/>
    </xf>
    <xf numFmtId="167" fontId="4" fillId="0" borderId="0" xfId="0" applyNumberFormat="1" applyFont="1" applyProtection="1">
      <protection locked="0"/>
    </xf>
    <xf numFmtId="167" fontId="5" fillId="0" borderId="0" xfId="0" applyNumberFormat="1" applyFont="1" applyProtection="1">
      <protection locked="0"/>
    </xf>
    <xf numFmtId="171" fontId="4" fillId="0" borderId="0" xfId="0" applyNumberFormat="1" applyFont="1" applyProtection="1">
      <protection locked="0"/>
    </xf>
    <xf numFmtId="171" fontId="5" fillId="0" borderId="0" xfId="0" applyNumberFormat="1" applyFont="1" applyProtection="1">
      <protection locked="0"/>
    </xf>
    <xf numFmtId="166" fontId="4" fillId="0" borderId="0" xfId="0" applyNumberFormat="1" applyFont="1" applyProtection="1">
      <protection locked="0"/>
    </xf>
    <xf numFmtId="0" fontId="4" fillId="0" borderId="0" xfId="0" applyFo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7" fillId="0" borderId="4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4" fillId="0" borderId="0" xfId="0" applyFont="1" applyBorder="1" applyProtection="1">
      <protection locked="0"/>
    </xf>
    <xf numFmtId="165" fontId="4" fillId="0" borderId="0" xfId="0" applyNumberFormat="1" applyFont="1" applyBorder="1" applyProtection="1">
      <protection locked="0"/>
    </xf>
    <xf numFmtId="165" fontId="4" fillId="0" borderId="8" xfId="0" applyNumberFormat="1" applyFont="1" applyBorder="1" applyProtection="1">
      <protection locked="0"/>
    </xf>
    <xf numFmtId="0" fontId="0" fillId="0" borderId="0" xfId="0" applyBorder="1" applyProtection="1">
      <protection locked="0"/>
    </xf>
    <xf numFmtId="0" fontId="10" fillId="0" borderId="0" xfId="0" applyFont="1" applyProtection="1"/>
    <xf numFmtId="0" fontId="7" fillId="0" borderId="0" xfId="0" applyFont="1" applyAlignment="1" applyProtection="1">
      <alignment horizontal="center"/>
    </xf>
    <xf numFmtId="165" fontId="7" fillId="0" borderId="4" xfId="0" quotePrefix="1" applyNumberFormat="1" applyFont="1" applyBorder="1" applyAlignment="1" applyProtection="1">
      <alignment horizontal="center" wrapText="1"/>
    </xf>
    <xf numFmtId="0" fontId="7" fillId="0" borderId="0" xfId="0" applyFont="1" applyAlignment="1" applyProtection="1">
      <alignment horizontal="center" wrapText="1"/>
    </xf>
    <xf numFmtId="165" fontId="7" fillId="0" borderId="4" xfId="0" applyNumberFormat="1" applyFont="1" applyBorder="1" applyAlignment="1" applyProtection="1">
      <alignment horizontal="center" wrapText="1"/>
    </xf>
    <xf numFmtId="0" fontId="4" fillId="0" borderId="0" xfId="0" applyFont="1" applyBorder="1" applyProtection="1"/>
    <xf numFmtId="0" fontId="0" fillId="0" borderId="0" xfId="0" applyBorder="1" applyProtection="1"/>
    <xf numFmtId="165" fontId="4" fillId="0" borderId="8" xfId="0" applyNumberFormat="1" applyFont="1" applyBorder="1" applyProtection="1"/>
    <xf numFmtId="0" fontId="56" fillId="0" borderId="0" xfId="0" applyFont="1" applyProtection="1"/>
    <xf numFmtId="0" fontId="50" fillId="0" borderId="0" xfId="0" applyFont="1" applyAlignment="1">
      <alignment horizontal="center"/>
    </xf>
    <xf numFmtId="0" fontId="51" fillId="0" borderId="0" xfId="0" applyFont="1" applyAlignment="1">
      <alignment horizontal="center"/>
    </xf>
  </cellXfs>
  <cellStyles count="8">
    <cellStyle name="Comma" xfId="1" builtinId="3"/>
    <cellStyle name="Normal" xfId="0" builtinId="0"/>
    <cellStyle name="Normal_A" xfId="2"/>
    <cellStyle name="Normal_CAPEX_AN" xfId="3"/>
    <cellStyle name="Normal_MAJASSUM" xfId="4"/>
    <cellStyle name="Normal_OBLIGDET" xfId="5"/>
    <cellStyle name="Normal_Other Obligations" xfId="6"/>
    <cellStyle name="Normal_Total Obligation Format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2466975</xdr:colOff>
      <xdr:row>107</xdr:row>
      <xdr:rowOff>142875</xdr:rowOff>
    </xdr:from>
    <xdr:to>
      <xdr:col>5</xdr:col>
      <xdr:colOff>9525</xdr:colOff>
      <xdr:row>111</xdr:row>
      <xdr:rowOff>28575</xdr:rowOff>
    </xdr:to>
    <xdr:sp macro="" textlink="">
      <xdr:nvSpPr>
        <xdr:cNvPr id="1025" name="AutoShape 1"/>
        <xdr:cNvSpPr>
          <a:spLocks/>
        </xdr:cNvSpPr>
      </xdr:nvSpPr>
      <xdr:spPr bwMode="auto">
        <a:xfrm>
          <a:off x="3514725" y="17811750"/>
          <a:ext cx="285750" cy="533400"/>
        </a:xfrm>
        <a:prstGeom prst="rightBrace">
          <a:avLst>
            <a:gd name="adj1" fmla="val 1555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L176"/>
  <sheetViews>
    <sheetView tabSelected="1" zoomScale="73" workbookViewId="0">
      <pane xSplit="3" ySplit="6" topLeftCell="D7" activePane="bottomRight" state="frozen"/>
      <selection sqref="A1:IV65536"/>
      <selection pane="topRight" sqref="A1:IV65536"/>
      <selection pane="bottomLeft" sqref="A1:IV65536"/>
      <selection pane="bottomRight" activeCell="D7" sqref="D7"/>
    </sheetView>
  </sheetViews>
  <sheetFormatPr defaultRowHeight="12.75"/>
  <cols>
    <col min="1" max="2" width="2.42578125" style="11" customWidth="1"/>
    <col min="3" max="3" width="47.28515625" style="11" customWidth="1"/>
    <col min="4" max="4" width="9.28515625" style="11" customWidth="1"/>
    <col min="5" max="5" width="1.5703125" style="11" customWidth="1"/>
    <col min="6" max="6" width="9.28515625" style="11" customWidth="1"/>
    <col min="7" max="7" width="1.5703125" style="11" customWidth="1"/>
    <col min="8" max="8" width="9.28515625" style="11" customWidth="1"/>
    <col min="9" max="9" width="1.5703125" style="11" customWidth="1"/>
    <col min="10" max="10" width="9.28515625" style="11" customWidth="1"/>
    <col min="11" max="11" width="1.5703125" style="11" customWidth="1"/>
    <col min="12" max="12" width="9.28515625" style="11" customWidth="1"/>
    <col min="13" max="13" width="1.5703125" style="11" customWidth="1"/>
    <col min="14" max="14" width="9.28515625" style="11" customWidth="1"/>
    <col min="15" max="15" width="1.5703125" style="11" customWidth="1"/>
    <col min="16" max="16" width="9.28515625" style="11" customWidth="1"/>
    <col min="17" max="17" width="1.5703125" style="11" customWidth="1"/>
    <col min="18" max="18" width="9.28515625" style="11" customWidth="1"/>
    <col min="19" max="19" width="1.5703125" style="11" customWidth="1"/>
    <col min="20" max="20" width="9.28515625" style="11" customWidth="1"/>
    <col min="21" max="21" width="1.5703125" style="11" customWidth="1"/>
    <col min="22" max="22" width="9.28515625" style="11" customWidth="1"/>
    <col min="23" max="23" width="1.5703125" style="11" customWidth="1"/>
    <col min="24" max="24" width="9.28515625" style="11" customWidth="1"/>
    <col min="25" max="25" width="1.5703125" style="11" customWidth="1"/>
    <col min="26" max="26" width="9.28515625" style="11" customWidth="1"/>
    <col min="27" max="27" width="1.5703125" style="11" customWidth="1"/>
    <col min="28" max="28" width="9.28515625" style="11" customWidth="1"/>
    <col min="30" max="30" width="10.7109375" style="11" customWidth="1"/>
    <col min="31" max="31" width="1.7109375" customWidth="1"/>
    <col min="32" max="32" width="10.7109375" style="11" customWidth="1"/>
    <col min="33" max="33" width="1.7109375" customWidth="1"/>
    <col min="34" max="34" width="10.7109375" style="11" customWidth="1"/>
    <col min="35" max="35" width="1.7109375" customWidth="1"/>
    <col min="36" max="36" width="10.7109375" style="11" customWidth="1"/>
    <col min="37" max="37" width="1.7109375" customWidth="1"/>
    <col min="38" max="38" width="10.7109375" style="11" customWidth="1"/>
    <col min="39" max="39" width="5.7109375" customWidth="1"/>
  </cols>
  <sheetData>
    <row r="1" spans="1:38" s="2" customFormat="1" ht="15.75">
      <c r="A1" s="1" t="s">
        <v>431</v>
      </c>
      <c r="T1" s="3"/>
      <c r="U1" s="3"/>
      <c r="V1" s="3"/>
      <c r="W1" s="3"/>
      <c r="X1" s="3"/>
      <c r="Y1" s="3"/>
      <c r="Z1" s="3"/>
      <c r="AA1" s="3"/>
      <c r="AB1" s="4" t="str">
        <f ca="1">CELL("FILENAME",A1)</f>
        <v>C:\Users\Felienne\Enron\EnronSpreadsheets\[tracy_geaccone__40345__2002 EREC Preliminary 1015.xls]Format</v>
      </c>
      <c r="AD1" s="3"/>
      <c r="AF1" s="3"/>
      <c r="AH1" s="3"/>
      <c r="AJ1" s="3"/>
      <c r="AL1" s="3"/>
    </row>
    <row r="2" spans="1:38" s="2" customFormat="1" ht="15.75">
      <c r="A2" s="50" t="s">
        <v>100</v>
      </c>
      <c r="T2" s="5"/>
      <c r="U2" s="5"/>
      <c r="V2" s="5"/>
      <c r="W2" s="5"/>
      <c r="X2" s="5"/>
      <c r="Y2" s="5"/>
      <c r="Z2" s="5"/>
      <c r="AA2" s="5"/>
      <c r="AB2" s="6">
        <f ca="1">NOW()</f>
        <v>41887.551116435185</v>
      </c>
      <c r="AD2" s="5"/>
      <c r="AF2" s="5"/>
      <c r="AH2" s="5"/>
      <c r="AJ2" s="5"/>
      <c r="AL2" s="5"/>
    </row>
    <row r="3" spans="1:38" s="2" customFormat="1" ht="15.75">
      <c r="A3" s="7" t="s">
        <v>0</v>
      </c>
      <c r="T3" s="8"/>
      <c r="U3" s="8"/>
      <c r="V3" s="8"/>
      <c r="W3" s="8"/>
      <c r="X3" s="8"/>
      <c r="Y3" s="8"/>
      <c r="Z3" s="8"/>
      <c r="AA3" s="8"/>
      <c r="AB3" s="9">
        <f ca="1">NOW()</f>
        <v>41887.551116435185</v>
      </c>
      <c r="AD3" s="8"/>
      <c r="AF3" s="8"/>
      <c r="AH3" s="8"/>
      <c r="AJ3" s="8"/>
      <c r="AL3" s="8"/>
    </row>
    <row r="4" spans="1:38" s="11" customFormat="1">
      <c r="A4" s="10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1" customFormat="1" ht="11.1" customHeight="1">
      <c r="D5" s="12" t="s">
        <v>2</v>
      </c>
      <c r="E5" s="13"/>
      <c r="F5" s="12" t="s">
        <v>3</v>
      </c>
      <c r="G5" s="13"/>
      <c r="H5" s="12" t="s">
        <v>4</v>
      </c>
      <c r="I5" s="14"/>
      <c r="J5" s="12" t="s">
        <v>5</v>
      </c>
      <c r="K5" s="14"/>
      <c r="L5" s="12" t="s">
        <v>6</v>
      </c>
      <c r="N5" s="15" t="s">
        <v>7</v>
      </c>
      <c r="O5" s="16"/>
      <c r="P5" s="15" t="s">
        <v>8</v>
      </c>
      <c r="Q5" s="16"/>
      <c r="R5" s="15" t="s">
        <v>9</v>
      </c>
      <c r="S5" s="16"/>
      <c r="T5" s="15" t="s">
        <v>10</v>
      </c>
      <c r="U5" s="16"/>
      <c r="V5" s="15" t="s">
        <v>11</v>
      </c>
      <c r="W5" s="16"/>
      <c r="X5" s="15" t="s">
        <v>12</v>
      </c>
      <c r="Y5" s="16"/>
      <c r="Z5" s="15" t="s">
        <v>13</v>
      </c>
      <c r="AB5" s="17" t="s">
        <v>14</v>
      </c>
      <c r="AD5" s="15" t="s">
        <v>15</v>
      </c>
      <c r="AF5" s="15" t="s">
        <v>16</v>
      </c>
      <c r="AH5" s="15" t="s">
        <v>17</v>
      </c>
      <c r="AJ5" s="15" t="s">
        <v>18</v>
      </c>
      <c r="AL5" s="15" t="s">
        <v>19</v>
      </c>
    </row>
    <row r="6" spans="1:38" s="11" customFormat="1" ht="9.9499999999999993" customHeight="1">
      <c r="AB6" s="11" t="s">
        <v>20</v>
      </c>
    </row>
    <row r="7" spans="1:38" s="19" customFormat="1" ht="11.1" customHeight="1">
      <c r="A7" s="18" t="s">
        <v>21</v>
      </c>
      <c r="B7" s="18"/>
      <c r="C7" s="18"/>
      <c r="D7" s="20"/>
      <c r="F7" s="20"/>
      <c r="H7" s="20"/>
      <c r="J7" s="20"/>
      <c r="L7" s="20"/>
      <c r="N7" s="20"/>
      <c r="P7" s="20"/>
      <c r="R7" s="20"/>
      <c r="T7" s="20"/>
      <c r="V7" s="20"/>
      <c r="X7" s="20"/>
      <c r="Z7" s="20"/>
      <c r="AB7" s="18"/>
      <c r="AD7" s="20"/>
      <c r="AF7" s="20"/>
      <c r="AH7" s="20"/>
      <c r="AJ7" s="20"/>
      <c r="AL7" s="20"/>
    </row>
    <row r="8" spans="1:38" s="243" customFormat="1" ht="11.1" customHeight="1">
      <c r="A8" s="18"/>
      <c r="B8" s="18" t="s">
        <v>417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243">
        <f>SUM(D8:Z8)</f>
        <v>0</v>
      </c>
      <c r="AD8" s="20">
        <f t="shared" ref="AD8:AD18" si="0">SUM(D8:H8)</f>
        <v>0</v>
      </c>
      <c r="AF8" s="20">
        <f t="shared" ref="AF8:AF18" si="1">SUM(J8:N8)</f>
        <v>0</v>
      </c>
      <c r="AH8" s="20">
        <f t="shared" ref="AH8:AH18" si="2">SUM(P8:T8)</f>
        <v>0</v>
      </c>
      <c r="AJ8" s="20">
        <f t="shared" ref="AJ8:AJ18" si="3">SUM(V8:Z8)</f>
        <v>0</v>
      </c>
      <c r="AL8" s="20">
        <f t="shared" ref="AL8:AL18" si="4">SUM(AD8:AJ8)</f>
        <v>0</v>
      </c>
    </row>
    <row r="9" spans="1:38" s="243" customFormat="1" ht="11.1" customHeight="1">
      <c r="A9" s="18"/>
      <c r="B9" s="18" t="s">
        <v>108</v>
      </c>
      <c r="C9" s="18"/>
      <c r="D9" s="20">
        <v>0</v>
      </c>
      <c r="F9" s="20">
        <v>0</v>
      </c>
      <c r="H9" s="20">
        <v>0</v>
      </c>
      <c r="J9" s="20">
        <v>0</v>
      </c>
      <c r="L9" s="20">
        <v>0</v>
      </c>
      <c r="N9" s="20">
        <v>0</v>
      </c>
      <c r="P9" s="20">
        <v>0</v>
      </c>
      <c r="R9" s="20">
        <v>0</v>
      </c>
      <c r="T9" s="20">
        <v>0</v>
      </c>
      <c r="V9" s="20">
        <v>0</v>
      </c>
      <c r="X9" s="20">
        <v>0</v>
      </c>
      <c r="Z9" s="20">
        <v>0</v>
      </c>
      <c r="AB9" s="243">
        <f>SUM(D9:Z9)</f>
        <v>0</v>
      </c>
      <c r="AD9" s="20">
        <f t="shared" si="0"/>
        <v>0</v>
      </c>
      <c r="AF9" s="20">
        <f t="shared" si="1"/>
        <v>0</v>
      </c>
      <c r="AH9" s="20">
        <f t="shared" si="2"/>
        <v>0</v>
      </c>
      <c r="AJ9" s="20">
        <f t="shared" si="3"/>
        <v>0</v>
      </c>
      <c r="AL9" s="20">
        <f t="shared" si="4"/>
        <v>0</v>
      </c>
    </row>
    <row r="10" spans="1:38" s="243" customFormat="1" ht="11.1" customHeight="1">
      <c r="A10" s="18"/>
      <c r="B10" s="18" t="s">
        <v>101</v>
      </c>
      <c r="C10" s="18"/>
      <c r="D10" s="20">
        <v>0</v>
      </c>
      <c r="F10" s="20">
        <v>0</v>
      </c>
      <c r="H10" s="20">
        <v>0</v>
      </c>
      <c r="J10" s="20">
        <v>0</v>
      </c>
      <c r="L10" s="20">
        <v>0</v>
      </c>
      <c r="N10" s="20">
        <v>0</v>
      </c>
      <c r="P10" s="20">
        <v>0</v>
      </c>
      <c r="R10" s="20">
        <v>0</v>
      </c>
      <c r="T10" s="20">
        <v>0</v>
      </c>
      <c r="V10" s="20">
        <v>0</v>
      </c>
      <c r="X10" s="20">
        <v>0</v>
      </c>
      <c r="Z10" s="20">
        <v>0</v>
      </c>
      <c r="AB10" s="243">
        <f t="shared" ref="AB10:AB16" si="5">SUM(D10:Z10)</f>
        <v>0</v>
      </c>
      <c r="AD10" s="20">
        <f t="shared" si="0"/>
        <v>0</v>
      </c>
      <c r="AF10" s="20">
        <f t="shared" si="1"/>
        <v>0</v>
      </c>
      <c r="AH10" s="20">
        <f t="shared" si="2"/>
        <v>0</v>
      </c>
      <c r="AJ10" s="20">
        <f t="shared" si="3"/>
        <v>0</v>
      </c>
      <c r="AL10" s="20">
        <f t="shared" si="4"/>
        <v>0</v>
      </c>
    </row>
    <row r="11" spans="1:38" s="243" customFormat="1" ht="11.1" customHeight="1">
      <c r="A11" s="18"/>
      <c r="B11" s="18" t="s">
        <v>102</v>
      </c>
      <c r="C11" s="18"/>
      <c r="D11" s="20">
        <v>1.3</v>
      </c>
      <c r="F11" s="20">
        <v>1.4</v>
      </c>
      <c r="H11" s="20">
        <v>1.9</v>
      </c>
      <c r="J11" s="20">
        <v>2.2000000000000002</v>
      </c>
      <c r="L11" s="20">
        <v>2.5</v>
      </c>
      <c r="N11" s="20">
        <v>3</v>
      </c>
      <c r="P11" s="20">
        <v>1.8</v>
      </c>
      <c r="R11" s="20">
        <v>1.3</v>
      </c>
      <c r="T11" s="20">
        <v>1.2</v>
      </c>
      <c r="V11" s="20">
        <v>1.3</v>
      </c>
      <c r="X11" s="20">
        <v>1.5</v>
      </c>
      <c r="Z11" s="20">
        <v>1.3</v>
      </c>
      <c r="AB11" s="243">
        <f t="shared" si="5"/>
        <v>20.700000000000003</v>
      </c>
      <c r="AD11" s="20">
        <f t="shared" si="0"/>
        <v>4.5999999999999996</v>
      </c>
      <c r="AF11" s="20">
        <f t="shared" si="1"/>
        <v>7.7</v>
      </c>
      <c r="AH11" s="20">
        <f t="shared" si="2"/>
        <v>4.3</v>
      </c>
      <c r="AJ11" s="20">
        <f t="shared" si="3"/>
        <v>4.0999999999999996</v>
      </c>
      <c r="AL11" s="20">
        <f t="shared" si="4"/>
        <v>20.700000000000003</v>
      </c>
    </row>
    <row r="12" spans="1:38" s="243" customFormat="1" ht="11.1" customHeight="1">
      <c r="A12" s="18"/>
      <c r="B12" s="18" t="s">
        <v>103</v>
      </c>
      <c r="C12" s="18"/>
      <c r="D12" s="20">
        <v>0</v>
      </c>
      <c r="F12" s="20">
        <v>0</v>
      </c>
      <c r="H12" s="20">
        <v>0</v>
      </c>
      <c r="J12" s="20">
        <v>0</v>
      </c>
      <c r="L12" s="20">
        <v>0</v>
      </c>
      <c r="N12" s="20">
        <v>0</v>
      </c>
      <c r="P12" s="20">
        <v>0</v>
      </c>
      <c r="R12" s="20">
        <v>0</v>
      </c>
      <c r="T12" s="20">
        <v>0</v>
      </c>
      <c r="V12" s="20">
        <v>0</v>
      </c>
      <c r="X12" s="20">
        <v>0</v>
      </c>
      <c r="Z12" s="20">
        <v>0</v>
      </c>
      <c r="AB12" s="243">
        <f t="shared" si="5"/>
        <v>0</v>
      </c>
      <c r="AD12" s="20">
        <f t="shared" si="0"/>
        <v>0</v>
      </c>
      <c r="AF12" s="20">
        <f t="shared" si="1"/>
        <v>0</v>
      </c>
      <c r="AH12" s="20">
        <f t="shared" si="2"/>
        <v>0</v>
      </c>
      <c r="AJ12" s="20">
        <f t="shared" si="3"/>
        <v>0</v>
      </c>
      <c r="AL12" s="20">
        <f t="shared" si="4"/>
        <v>0</v>
      </c>
    </row>
    <row r="13" spans="1:38" s="243" customFormat="1" ht="11.1" customHeight="1">
      <c r="A13" s="18"/>
      <c r="B13" s="18" t="s">
        <v>105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243">
        <f t="shared" si="5"/>
        <v>0</v>
      </c>
      <c r="AD13" s="20">
        <f t="shared" si="0"/>
        <v>0</v>
      </c>
      <c r="AF13" s="20">
        <f t="shared" si="1"/>
        <v>0</v>
      </c>
      <c r="AH13" s="20">
        <f t="shared" si="2"/>
        <v>0</v>
      </c>
      <c r="AJ13" s="20">
        <f t="shared" si="3"/>
        <v>0</v>
      </c>
      <c r="AL13" s="20">
        <f t="shared" si="4"/>
        <v>0</v>
      </c>
    </row>
    <row r="14" spans="1:38" s="243" customFormat="1" ht="11.1" customHeight="1">
      <c r="A14" s="18"/>
      <c r="B14" s="18" t="s">
        <v>104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243">
        <f t="shared" si="5"/>
        <v>0</v>
      </c>
      <c r="AD14" s="20">
        <f t="shared" si="0"/>
        <v>0</v>
      </c>
      <c r="AF14" s="20">
        <f t="shared" si="1"/>
        <v>0</v>
      </c>
      <c r="AH14" s="20">
        <f t="shared" si="2"/>
        <v>0</v>
      </c>
      <c r="AJ14" s="20">
        <f t="shared" si="3"/>
        <v>0</v>
      </c>
      <c r="AL14" s="20">
        <f t="shared" si="4"/>
        <v>0</v>
      </c>
    </row>
    <row r="15" spans="1:38" s="243" customFormat="1" ht="11.1" customHeight="1">
      <c r="A15" s="18"/>
      <c r="B15" s="18" t="s">
        <v>116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243">
        <f t="shared" si="5"/>
        <v>0</v>
      </c>
      <c r="AD15" s="20">
        <f t="shared" si="0"/>
        <v>0</v>
      </c>
      <c r="AF15" s="20">
        <f t="shared" si="1"/>
        <v>0</v>
      </c>
      <c r="AH15" s="20">
        <f t="shared" si="2"/>
        <v>0</v>
      </c>
      <c r="AJ15" s="20">
        <f t="shared" si="3"/>
        <v>0</v>
      </c>
      <c r="AL15" s="20">
        <f t="shared" si="4"/>
        <v>0</v>
      </c>
    </row>
    <row r="16" spans="1:38" s="243" customFormat="1" ht="11.1" customHeight="1">
      <c r="A16" s="18"/>
      <c r="B16" s="18" t="s">
        <v>109</v>
      </c>
      <c r="C16" s="18"/>
      <c r="D16" s="20">
        <v>0</v>
      </c>
      <c r="F16" s="20">
        <v>0</v>
      </c>
      <c r="H16" s="20">
        <v>0</v>
      </c>
      <c r="J16" s="20">
        <v>0</v>
      </c>
      <c r="L16" s="20">
        <v>0</v>
      </c>
      <c r="N16" s="20">
        <v>0</v>
      </c>
      <c r="P16" s="20">
        <v>0</v>
      </c>
      <c r="R16" s="20">
        <v>0</v>
      </c>
      <c r="T16" s="20">
        <v>0</v>
      </c>
      <c r="V16" s="20">
        <v>0</v>
      </c>
      <c r="X16" s="20">
        <v>0</v>
      </c>
      <c r="Z16" s="20">
        <v>0</v>
      </c>
      <c r="AB16" s="243">
        <f t="shared" si="5"/>
        <v>0</v>
      </c>
      <c r="AD16" s="20">
        <f t="shared" si="0"/>
        <v>0</v>
      </c>
      <c r="AF16" s="20">
        <f t="shared" si="1"/>
        <v>0</v>
      </c>
      <c r="AH16" s="20">
        <f t="shared" si="2"/>
        <v>0</v>
      </c>
      <c r="AJ16" s="20">
        <f t="shared" si="3"/>
        <v>0</v>
      </c>
      <c r="AL16" s="20">
        <f t="shared" si="4"/>
        <v>0</v>
      </c>
    </row>
    <row r="17" spans="1:38" s="243" customFormat="1" ht="11.1" customHeight="1">
      <c r="A17" s="18"/>
      <c r="B17" s="18" t="s">
        <v>31</v>
      </c>
      <c r="C17" s="18"/>
      <c r="D17" s="49">
        <f>47.7-1.3</f>
        <v>46.400000000000006</v>
      </c>
      <c r="F17" s="49">
        <f>36.8-1.4</f>
        <v>35.4</v>
      </c>
      <c r="H17" s="49">
        <f>39.5-1.9</f>
        <v>37.6</v>
      </c>
      <c r="J17" s="49">
        <f>47.8-2.2</f>
        <v>45.599999999999994</v>
      </c>
      <c r="L17" s="49">
        <f>47.1-2.5</f>
        <v>44.6</v>
      </c>
      <c r="N17" s="49">
        <f>97.6-3</f>
        <v>94.6</v>
      </c>
      <c r="P17" s="49">
        <f>49-1.8</f>
        <v>47.2</v>
      </c>
      <c r="R17" s="49">
        <f>75.7-1.3</f>
        <v>74.400000000000006</v>
      </c>
      <c r="T17" s="49">
        <f>101.4-1.2</f>
        <v>100.2</v>
      </c>
      <c r="V17" s="49">
        <f>149.7-1.3</f>
        <v>148.39999999999998</v>
      </c>
      <c r="X17" s="49">
        <f>123.9-1.5</f>
        <v>122.4</v>
      </c>
      <c r="Z17" s="49">
        <f>128.4-1.3</f>
        <v>127.10000000000001</v>
      </c>
      <c r="AB17" s="244">
        <f>SUM(D17:Z17)</f>
        <v>923.9</v>
      </c>
      <c r="AD17" s="49">
        <f t="shared" si="0"/>
        <v>119.4</v>
      </c>
      <c r="AF17" s="49">
        <f t="shared" si="1"/>
        <v>184.79999999999998</v>
      </c>
      <c r="AH17" s="49">
        <f t="shared" si="2"/>
        <v>221.8</v>
      </c>
      <c r="AJ17" s="49">
        <f t="shared" si="3"/>
        <v>397.9</v>
      </c>
      <c r="AL17" s="49">
        <f t="shared" si="4"/>
        <v>923.9</v>
      </c>
    </row>
    <row r="18" spans="1:38" s="19" customFormat="1" ht="11.1" customHeight="1">
      <c r="A18" s="18" t="s">
        <v>106</v>
      </c>
      <c r="B18" s="18"/>
      <c r="C18" s="18"/>
      <c r="D18" s="20">
        <f>SUM(D8:D17)</f>
        <v>47.7</v>
      </c>
      <c r="F18" s="20">
        <f>SUM(F8:F17)</f>
        <v>36.799999999999997</v>
      </c>
      <c r="H18" s="20">
        <f>SUM(H8:H17)</f>
        <v>39.5</v>
      </c>
      <c r="J18" s="20">
        <f>SUM(J8:J17)</f>
        <v>47.8</v>
      </c>
      <c r="L18" s="20">
        <f>SUM(L8:L17)</f>
        <v>47.1</v>
      </c>
      <c r="N18" s="20">
        <f>SUM(N8:N17)</f>
        <v>97.6</v>
      </c>
      <c r="P18" s="20">
        <f>SUM(P8:P17)</f>
        <v>49</v>
      </c>
      <c r="R18" s="20">
        <f>SUM(R8:R17)</f>
        <v>75.7</v>
      </c>
      <c r="T18" s="20">
        <f>SUM(T8:T17)</f>
        <v>101.4</v>
      </c>
      <c r="V18" s="20">
        <f>SUM(V8:V17)</f>
        <v>149.69999999999999</v>
      </c>
      <c r="X18" s="20">
        <f>SUM(X8:X17)</f>
        <v>123.9</v>
      </c>
      <c r="Z18" s="20">
        <f>SUM(Z8:Z17)</f>
        <v>128.4</v>
      </c>
      <c r="AB18" s="18">
        <f>SUM(AB8:AB17)</f>
        <v>944.6</v>
      </c>
      <c r="AD18" s="20">
        <f t="shared" si="0"/>
        <v>124</v>
      </c>
      <c r="AF18" s="20">
        <f t="shared" si="1"/>
        <v>192.5</v>
      </c>
      <c r="AH18" s="20">
        <f t="shared" si="2"/>
        <v>226.10000000000002</v>
      </c>
      <c r="AJ18" s="20">
        <f t="shared" si="3"/>
        <v>402</v>
      </c>
      <c r="AL18" s="20">
        <f t="shared" si="4"/>
        <v>944.6</v>
      </c>
    </row>
    <row r="19" spans="1:38" s="19" customFormat="1" ht="3.95" customHeight="1">
      <c r="A19" s="18"/>
      <c r="B19" s="18"/>
      <c r="C19" s="18"/>
    </row>
    <row r="20" spans="1:38" s="18" customFormat="1" ht="11.1" customHeight="1">
      <c r="A20" s="18" t="s">
        <v>22</v>
      </c>
      <c r="D20" s="21">
        <v>42.4</v>
      </c>
      <c r="E20" s="243"/>
      <c r="F20" s="21">
        <v>33</v>
      </c>
      <c r="G20" s="243"/>
      <c r="H20" s="21">
        <v>31.4</v>
      </c>
      <c r="I20" s="243"/>
      <c r="J20" s="21">
        <v>39.799999999999997</v>
      </c>
      <c r="K20" s="243"/>
      <c r="L20" s="21">
        <v>38.700000000000003</v>
      </c>
      <c r="M20" s="243"/>
      <c r="N20" s="21">
        <v>79.900000000000006</v>
      </c>
      <c r="O20" s="243"/>
      <c r="P20" s="21">
        <v>41.9</v>
      </c>
      <c r="Q20" s="243"/>
      <c r="R20" s="21">
        <v>63.4</v>
      </c>
      <c r="S20" s="243"/>
      <c r="T20" s="21">
        <v>83.5</v>
      </c>
      <c r="U20" s="243"/>
      <c r="V20" s="21">
        <v>119.4</v>
      </c>
      <c r="W20" s="243"/>
      <c r="X20" s="21">
        <v>97.7</v>
      </c>
      <c r="Y20" s="243"/>
      <c r="Z20" s="21">
        <v>106.4</v>
      </c>
      <c r="AB20" s="22">
        <f>SUM(D20:Z20)</f>
        <v>777.5</v>
      </c>
      <c r="AD20" s="40">
        <f>SUM(D20:H20)</f>
        <v>106.80000000000001</v>
      </c>
      <c r="AF20" s="40">
        <f>SUM(J20:N20)</f>
        <v>158.4</v>
      </c>
      <c r="AH20" s="40">
        <f>SUM(P20:T20)</f>
        <v>188.8</v>
      </c>
      <c r="AJ20" s="40">
        <f>SUM(V20:Z20)</f>
        <v>323.5</v>
      </c>
      <c r="AL20" s="40">
        <f>SUM(AD20:AJ20)</f>
        <v>777.5</v>
      </c>
    </row>
    <row r="21" spans="1:38" s="19" customFormat="1" ht="3.95" customHeight="1">
      <c r="A21" s="18"/>
      <c r="B21" s="18"/>
      <c r="C21" s="18"/>
    </row>
    <row r="22" spans="1:38" s="19" customFormat="1" ht="11.1" customHeight="1">
      <c r="A22" s="23" t="s">
        <v>23</v>
      </c>
      <c r="B22" s="23"/>
      <c r="C22" s="23"/>
      <c r="D22" s="23">
        <f>D18-D20</f>
        <v>5.3000000000000043</v>
      </c>
      <c r="E22" s="24"/>
      <c r="F22" s="23">
        <f>F18-F20</f>
        <v>3.7999999999999972</v>
      </c>
      <c r="G22" s="24"/>
      <c r="H22" s="23">
        <f>H18-H20</f>
        <v>8.1000000000000014</v>
      </c>
      <c r="I22" s="24"/>
      <c r="J22" s="23">
        <f>J18-J20</f>
        <v>8</v>
      </c>
      <c r="K22" s="24"/>
      <c r="L22" s="23">
        <f>L18-L20</f>
        <v>8.3999999999999986</v>
      </c>
      <c r="M22" s="24"/>
      <c r="N22" s="23">
        <f>N18-N20</f>
        <v>17.699999999999989</v>
      </c>
      <c r="O22" s="24"/>
      <c r="P22" s="23">
        <f>P18-P20</f>
        <v>7.1000000000000014</v>
      </c>
      <c r="Q22" s="24"/>
      <c r="R22" s="23">
        <f>R18-R20</f>
        <v>12.300000000000004</v>
      </c>
      <c r="S22" s="24"/>
      <c r="T22" s="23">
        <f>T18-T20</f>
        <v>17.900000000000006</v>
      </c>
      <c r="U22" s="24"/>
      <c r="V22" s="23">
        <f>V18-V20</f>
        <v>30.299999999999983</v>
      </c>
      <c r="W22" s="24"/>
      <c r="X22" s="23">
        <f>X18-X20</f>
        <v>26.200000000000003</v>
      </c>
      <c r="Y22" s="24"/>
      <c r="Z22" s="23">
        <f>Z18-Z20</f>
        <v>22</v>
      </c>
      <c r="AA22" s="24"/>
      <c r="AB22" s="23">
        <f>AB18-AB20</f>
        <v>167.10000000000002</v>
      </c>
      <c r="AD22" s="23">
        <f>AD18-AD20</f>
        <v>17.199999999999989</v>
      </c>
      <c r="AF22" s="23">
        <f>AF18-AF20</f>
        <v>34.099999999999994</v>
      </c>
      <c r="AH22" s="23">
        <f>AH18-AH20</f>
        <v>37.300000000000011</v>
      </c>
      <c r="AJ22" s="23">
        <f>AJ18-AJ20</f>
        <v>78.5</v>
      </c>
      <c r="AL22" s="23">
        <f>AL18-AL20</f>
        <v>167.10000000000002</v>
      </c>
    </row>
    <row r="23" spans="1:38" s="19" customFormat="1" ht="3.95" customHeight="1">
      <c r="A23" s="18"/>
      <c r="B23" s="18"/>
      <c r="C23" s="18"/>
    </row>
    <row r="24" spans="1:38" s="19" customFormat="1" ht="11.1" customHeight="1">
      <c r="A24" s="18" t="s">
        <v>107</v>
      </c>
      <c r="B24" s="18"/>
      <c r="C24" s="18"/>
    </row>
    <row r="25" spans="1:38" s="19" customFormat="1" ht="11.1" customHeight="1">
      <c r="A25" s="18"/>
      <c r="B25" s="18" t="s">
        <v>110</v>
      </c>
      <c r="C25" s="18"/>
      <c r="D25" s="238">
        <f>'O&amp;M Detail'!D8</f>
        <v>0</v>
      </c>
      <c r="E25" s="18"/>
      <c r="F25" s="238">
        <f>'O&amp;M Detail'!F8</f>
        <v>0</v>
      </c>
      <c r="G25" s="18"/>
      <c r="H25" s="238">
        <f>'O&amp;M Detail'!H8</f>
        <v>0</v>
      </c>
      <c r="I25" s="18"/>
      <c r="J25" s="238">
        <f>'O&amp;M Detail'!J8</f>
        <v>0</v>
      </c>
      <c r="K25" s="18"/>
      <c r="L25" s="238">
        <f>'O&amp;M Detail'!L8</f>
        <v>0</v>
      </c>
      <c r="M25" s="18"/>
      <c r="N25" s="238">
        <f>'O&amp;M Detail'!N8</f>
        <v>0</v>
      </c>
      <c r="O25" s="18"/>
      <c r="P25" s="238">
        <f>'O&amp;M Detail'!P8</f>
        <v>0</v>
      </c>
      <c r="Q25" s="18"/>
      <c r="R25" s="238">
        <f>'O&amp;M Detail'!R8</f>
        <v>0</v>
      </c>
      <c r="S25" s="18"/>
      <c r="T25" s="238">
        <f>'O&amp;M Detail'!T8</f>
        <v>0</v>
      </c>
      <c r="U25" s="18"/>
      <c r="V25" s="238">
        <f>'O&amp;M Detail'!V8</f>
        <v>0</v>
      </c>
      <c r="W25" s="18"/>
      <c r="X25" s="238">
        <f>'O&amp;M Detail'!X8</f>
        <v>0</v>
      </c>
      <c r="Y25" s="18"/>
      <c r="Z25" s="238">
        <f>'O&amp;M Detail'!Z8</f>
        <v>0</v>
      </c>
      <c r="AA25" s="18"/>
      <c r="AB25" s="18">
        <f t="shared" ref="AB25:AB32" si="6">SUM(D25:Z25)</f>
        <v>0</v>
      </c>
      <c r="AC25" s="18"/>
      <c r="AD25" s="238">
        <f t="shared" ref="AD25:AD32" si="7">SUM(D25:H25)</f>
        <v>0</v>
      </c>
      <c r="AE25" s="18"/>
      <c r="AF25" s="238">
        <f t="shared" ref="AF25:AF32" si="8">SUM(J25:N25)</f>
        <v>0</v>
      </c>
      <c r="AG25" s="18"/>
      <c r="AH25" s="238">
        <f t="shared" ref="AH25:AH32" si="9">SUM(P25:T25)</f>
        <v>0</v>
      </c>
      <c r="AI25" s="18"/>
      <c r="AJ25" s="238">
        <f t="shared" ref="AJ25:AJ32" si="10">SUM(V25:Z25)</f>
        <v>0</v>
      </c>
      <c r="AK25" s="18"/>
      <c r="AL25" s="238">
        <f t="shared" ref="AL25:AL32" si="11">SUM(AD25:AJ25)</f>
        <v>0</v>
      </c>
    </row>
    <row r="26" spans="1:38" s="19" customFormat="1" ht="11.1" customHeight="1">
      <c r="A26" s="18"/>
      <c r="B26" s="18" t="s">
        <v>111</v>
      </c>
      <c r="C26" s="18"/>
      <c r="D26" s="238">
        <f>'O&amp;M Detail'!D9</f>
        <v>0</v>
      </c>
      <c r="E26" s="18"/>
      <c r="F26" s="238">
        <f>'O&amp;M Detail'!F9</f>
        <v>0</v>
      </c>
      <c r="G26" s="18"/>
      <c r="H26" s="238">
        <f>'O&amp;M Detail'!H9</f>
        <v>0</v>
      </c>
      <c r="I26" s="18"/>
      <c r="J26" s="238">
        <f>'O&amp;M Detail'!J9</f>
        <v>0</v>
      </c>
      <c r="K26" s="18"/>
      <c r="L26" s="238">
        <f>'O&amp;M Detail'!L9</f>
        <v>0</v>
      </c>
      <c r="M26" s="18"/>
      <c r="N26" s="238">
        <f>'O&amp;M Detail'!N9</f>
        <v>0</v>
      </c>
      <c r="O26" s="18"/>
      <c r="P26" s="238">
        <f>'O&amp;M Detail'!P9</f>
        <v>0</v>
      </c>
      <c r="Q26" s="18"/>
      <c r="R26" s="238">
        <f>'O&amp;M Detail'!R9</f>
        <v>0</v>
      </c>
      <c r="S26" s="18"/>
      <c r="T26" s="238">
        <f>'O&amp;M Detail'!T9</f>
        <v>0</v>
      </c>
      <c r="U26" s="18"/>
      <c r="V26" s="238">
        <f>'O&amp;M Detail'!V9</f>
        <v>0</v>
      </c>
      <c r="W26" s="18"/>
      <c r="X26" s="238">
        <f>'O&amp;M Detail'!X9</f>
        <v>0</v>
      </c>
      <c r="Y26" s="18"/>
      <c r="Z26" s="238">
        <f>'O&amp;M Detail'!Z9</f>
        <v>0</v>
      </c>
      <c r="AA26" s="18"/>
      <c r="AB26" s="18">
        <f t="shared" si="6"/>
        <v>0</v>
      </c>
      <c r="AC26" s="18"/>
      <c r="AD26" s="238">
        <f t="shared" si="7"/>
        <v>0</v>
      </c>
      <c r="AE26" s="18"/>
      <c r="AF26" s="238">
        <f t="shared" si="8"/>
        <v>0</v>
      </c>
      <c r="AG26" s="18"/>
      <c r="AH26" s="238">
        <f t="shared" si="9"/>
        <v>0</v>
      </c>
      <c r="AI26" s="18"/>
      <c r="AJ26" s="238">
        <f t="shared" si="10"/>
        <v>0</v>
      </c>
      <c r="AK26" s="18"/>
      <c r="AL26" s="238">
        <f t="shared" si="11"/>
        <v>0</v>
      </c>
    </row>
    <row r="27" spans="1:38" s="19" customFormat="1" ht="11.1" customHeight="1">
      <c r="A27" s="18"/>
      <c r="B27" s="18" t="s">
        <v>112</v>
      </c>
      <c r="C27" s="18"/>
      <c r="D27" s="238">
        <f>'O&amp;M Detail'!D21</f>
        <v>0</v>
      </c>
      <c r="E27" s="18"/>
      <c r="F27" s="238">
        <f>'O&amp;M Detail'!F21</f>
        <v>0</v>
      </c>
      <c r="G27" s="18"/>
      <c r="H27" s="238">
        <f>'O&amp;M Detail'!H21</f>
        <v>0</v>
      </c>
      <c r="I27" s="18"/>
      <c r="J27" s="238">
        <f>'O&amp;M Detail'!J21</f>
        <v>0</v>
      </c>
      <c r="K27" s="18"/>
      <c r="L27" s="238">
        <f>'O&amp;M Detail'!L21</f>
        <v>0</v>
      </c>
      <c r="M27" s="18"/>
      <c r="N27" s="238">
        <f>'O&amp;M Detail'!N21</f>
        <v>0</v>
      </c>
      <c r="O27" s="18"/>
      <c r="P27" s="238">
        <f>'O&amp;M Detail'!P21</f>
        <v>0</v>
      </c>
      <c r="Q27" s="18"/>
      <c r="R27" s="238">
        <f>'O&amp;M Detail'!R21</f>
        <v>0</v>
      </c>
      <c r="S27" s="18"/>
      <c r="T27" s="238">
        <f>'O&amp;M Detail'!T21</f>
        <v>0</v>
      </c>
      <c r="U27" s="18"/>
      <c r="V27" s="238">
        <f>'O&amp;M Detail'!V21</f>
        <v>0</v>
      </c>
      <c r="W27" s="18"/>
      <c r="X27" s="238">
        <f>'O&amp;M Detail'!X21</f>
        <v>0</v>
      </c>
      <c r="Y27" s="18"/>
      <c r="Z27" s="238">
        <f>'O&amp;M Detail'!Z21</f>
        <v>0</v>
      </c>
      <c r="AA27" s="18"/>
      <c r="AB27" s="18">
        <f t="shared" si="6"/>
        <v>0</v>
      </c>
      <c r="AC27" s="18"/>
      <c r="AD27" s="238">
        <f t="shared" si="7"/>
        <v>0</v>
      </c>
      <c r="AE27" s="18"/>
      <c r="AF27" s="238">
        <f t="shared" si="8"/>
        <v>0</v>
      </c>
      <c r="AG27" s="18"/>
      <c r="AH27" s="238">
        <f t="shared" si="9"/>
        <v>0</v>
      </c>
      <c r="AI27" s="18"/>
      <c r="AJ27" s="238">
        <f t="shared" si="10"/>
        <v>0</v>
      </c>
      <c r="AK27" s="18"/>
      <c r="AL27" s="238">
        <f t="shared" si="11"/>
        <v>0</v>
      </c>
    </row>
    <row r="28" spans="1:38" s="25" customFormat="1" ht="11.1" customHeight="1">
      <c r="A28" s="18"/>
      <c r="B28" s="18" t="s">
        <v>113</v>
      </c>
      <c r="C28" s="18"/>
      <c r="D28" s="238">
        <f>'O&amp;M Detail'!D30</f>
        <v>0</v>
      </c>
      <c r="E28" s="18"/>
      <c r="F28" s="238">
        <f>'O&amp;M Detail'!F30</f>
        <v>0</v>
      </c>
      <c r="G28" s="18"/>
      <c r="H28" s="238">
        <f>'O&amp;M Detail'!H30</f>
        <v>0</v>
      </c>
      <c r="I28" s="18"/>
      <c r="J28" s="238">
        <f>'O&amp;M Detail'!J30</f>
        <v>0</v>
      </c>
      <c r="K28" s="18"/>
      <c r="L28" s="238">
        <f>'O&amp;M Detail'!L30</f>
        <v>0</v>
      </c>
      <c r="M28" s="18"/>
      <c r="N28" s="238">
        <f>'O&amp;M Detail'!N30</f>
        <v>0</v>
      </c>
      <c r="O28" s="18"/>
      <c r="P28" s="238">
        <f>'O&amp;M Detail'!P30</f>
        <v>0</v>
      </c>
      <c r="Q28" s="18"/>
      <c r="R28" s="238">
        <f>'O&amp;M Detail'!R30</f>
        <v>0</v>
      </c>
      <c r="S28" s="18"/>
      <c r="T28" s="238">
        <f>'O&amp;M Detail'!T30</f>
        <v>0</v>
      </c>
      <c r="U28" s="18"/>
      <c r="V28" s="238">
        <f>'O&amp;M Detail'!V30</f>
        <v>0</v>
      </c>
      <c r="W28" s="18"/>
      <c r="X28" s="238">
        <f>'O&amp;M Detail'!X30</f>
        <v>0</v>
      </c>
      <c r="Y28" s="18"/>
      <c r="Z28" s="238">
        <f>'O&amp;M Detail'!Z30</f>
        <v>0</v>
      </c>
      <c r="AA28" s="18"/>
      <c r="AB28" s="18">
        <f t="shared" si="6"/>
        <v>0</v>
      </c>
      <c r="AC28" s="239"/>
      <c r="AD28" s="238">
        <f t="shared" si="7"/>
        <v>0</v>
      </c>
      <c r="AE28" s="18"/>
      <c r="AF28" s="238">
        <f t="shared" si="8"/>
        <v>0</v>
      </c>
      <c r="AG28" s="18"/>
      <c r="AH28" s="238">
        <f t="shared" si="9"/>
        <v>0</v>
      </c>
      <c r="AI28" s="18"/>
      <c r="AJ28" s="238">
        <f t="shared" si="10"/>
        <v>0</v>
      </c>
      <c r="AK28" s="239"/>
      <c r="AL28" s="238">
        <f t="shared" si="11"/>
        <v>0</v>
      </c>
    </row>
    <row r="29" spans="1:38" s="25" customFormat="1" ht="11.1" customHeight="1">
      <c r="A29" s="18"/>
      <c r="B29" s="18" t="s">
        <v>114</v>
      </c>
      <c r="C29" s="18"/>
      <c r="D29" s="238">
        <f>'O&amp;M Detail'!D35</f>
        <v>0</v>
      </c>
      <c r="E29" s="18"/>
      <c r="F29" s="238">
        <f>'O&amp;M Detail'!F35</f>
        <v>0</v>
      </c>
      <c r="G29" s="18"/>
      <c r="H29" s="238">
        <f>'O&amp;M Detail'!H35</f>
        <v>0</v>
      </c>
      <c r="I29" s="18"/>
      <c r="J29" s="238">
        <f>'O&amp;M Detail'!J35</f>
        <v>0</v>
      </c>
      <c r="K29" s="18"/>
      <c r="L29" s="238">
        <f>'O&amp;M Detail'!L35</f>
        <v>0</v>
      </c>
      <c r="M29" s="18"/>
      <c r="N29" s="238">
        <f>'O&amp;M Detail'!N35</f>
        <v>0</v>
      </c>
      <c r="O29" s="18"/>
      <c r="P29" s="238">
        <f>'O&amp;M Detail'!P35</f>
        <v>0</v>
      </c>
      <c r="Q29" s="18"/>
      <c r="R29" s="238">
        <f>'O&amp;M Detail'!R35</f>
        <v>0</v>
      </c>
      <c r="S29" s="18"/>
      <c r="T29" s="238">
        <f>'O&amp;M Detail'!T35</f>
        <v>0</v>
      </c>
      <c r="U29" s="18"/>
      <c r="V29" s="238">
        <f>'O&amp;M Detail'!V35</f>
        <v>0</v>
      </c>
      <c r="W29" s="18"/>
      <c r="X29" s="238">
        <f>'O&amp;M Detail'!X35</f>
        <v>0</v>
      </c>
      <c r="Y29" s="18"/>
      <c r="Z29" s="238">
        <f>'O&amp;M Detail'!Z35</f>
        <v>0</v>
      </c>
      <c r="AA29" s="18"/>
      <c r="AB29" s="18">
        <f t="shared" si="6"/>
        <v>0</v>
      </c>
      <c r="AC29" s="239"/>
      <c r="AD29" s="238">
        <f>SUM(D29:H29)</f>
        <v>0</v>
      </c>
      <c r="AE29" s="18"/>
      <c r="AF29" s="238">
        <f>SUM(J29:N29)</f>
        <v>0</v>
      </c>
      <c r="AG29" s="18"/>
      <c r="AH29" s="238">
        <f>SUM(P29:T29)</f>
        <v>0</v>
      </c>
      <c r="AI29" s="18"/>
      <c r="AJ29" s="238">
        <f>SUM(V29:Z29)</f>
        <v>0</v>
      </c>
      <c r="AK29" s="239"/>
      <c r="AL29" s="238">
        <f>SUM(AD29:AJ29)</f>
        <v>0</v>
      </c>
    </row>
    <row r="30" spans="1:38" s="25" customFormat="1" ht="11.1" customHeight="1">
      <c r="A30" s="18"/>
      <c r="B30" s="18" t="s">
        <v>115</v>
      </c>
      <c r="C30" s="18"/>
      <c r="D30" s="238">
        <f>'O&amp;M Detail'!D47</f>
        <v>7.7</v>
      </c>
      <c r="E30" s="18"/>
      <c r="F30" s="238">
        <f>'O&amp;M Detail'!F47</f>
        <v>7.3</v>
      </c>
      <c r="G30" s="18"/>
      <c r="H30" s="238">
        <f>'O&amp;M Detail'!H47</f>
        <v>7.8</v>
      </c>
      <c r="I30" s="18"/>
      <c r="J30" s="238">
        <f>'O&amp;M Detail'!J47</f>
        <v>8.1999999999999993</v>
      </c>
      <c r="K30" s="18"/>
      <c r="L30" s="238">
        <f>'O&amp;M Detail'!L47</f>
        <v>7.5</v>
      </c>
      <c r="M30" s="18"/>
      <c r="N30" s="238">
        <f>'O&amp;M Detail'!N47</f>
        <v>10.3</v>
      </c>
      <c r="O30" s="18"/>
      <c r="P30" s="238">
        <f>'O&amp;M Detail'!P47</f>
        <v>8</v>
      </c>
      <c r="Q30" s="18"/>
      <c r="R30" s="238">
        <f>'O&amp;M Detail'!R47</f>
        <v>7.7</v>
      </c>
      <c r="S30" s="18"/>
      <c r="T30" s="238">
        <f>'O&amp;M Detail'!T47</f>
        <v>7.9</v>
      </c>
      <c r="U30" s="18"/>
      <c r="V30" s="238">
        <f>'O&amp;M Detail'!V47</f>
        <v>7.9</v>
      </c>
      <c r="W30" s="18"/>
      <c r="X30" s="238">
        <f>'O&amp;M Detail'!X47</f>
        <v>6.5</v>
      </c>
      <c r="Y30" s="18"/>
      <c r="Z30" s="238">
        <f>'O&amp;M Detail'!Z47</f>
        <v>2.9</v>
      </c>
      <c r="AA30" s="18"/>
      <c r="AB30" s="18">
        <f t="shared" si="6"/>
        <v>89.700000000000017</v>
      </c>
      <c r="AC30" s="239"/>
      <c r="AD30" s="238">
        <f t="shared" si="7"/>
        <v>22.8</v>
      </c>
      <c r="AE30" s="18"/>
      <c r="AF30" s="238">
        <f t="shared" si="8"/>
        <v>26</v>
      </c>
      <c r="AG30" s="18"/>
      <c r="AH30" s="238">
        <f t="shared" si="9"/>
        <v>23.6</v>
      </c>
      <c r="AI30" s="18"/>
      <c r="AJ30" s="238">
        <f t="shared" si="10"/>
        <v>17.3</v>
      </c>
      <c r="AK30" s="239"/>
      <c r="AL30" s="238">
        <f t="shared" si="11"/>
        <v>89.7</v>
      </c>
    </row>
    <row r="31" spans="1:38" s="245" customFormat="1" ht="11.1" customHeight="1">
      <c r="A31" s="18"/>
      <c r="B31" s="18" t="s">
        <v>24</v>
      </c>
      <c r="C31" s="18"/>
      <c r="D31" s="20">
        <v>1.4</v>
      </c>
      <c r="E31" s="243"/>
      <c r="F31" s="20">
        <v>1.4</v>
      </c>
      <c r="G31" s="243"/>
      <c r="H31" s="20">
        <v>1.3</v>
      </c>
      <c r="I31" s="243"/>
      <c r="J31" s="20">
        <v>1.3</v>
      </c>
      <c r="K31" s="243"/>
      <c r="L31" s="20">
        <v>1.4</v>
      </c>
      <c r="M31" s="243"/>
      <c r="N31" s="20">
        <v>1.4</v>
      </c>
      <c r="O31" s="243"/>
      <c r="P31" s="20">
        <v>1.4</v>
      </c>
      <c r="Q31" s="243"/>
      <c r="R31" s="20">
        <v>1.5</v>
      </c>
      <c r="S31" s="243"/>
      <c r="T31" s="20">
        <v>1.5</v>
      </c>
      <c r="U31" s="243"/>
      <c r="V31" s="20">
        <v>1.5</v>
      </c>
      <c r="W31" s="243"/>
      <c r="X31" s="20">
        <v>1.5</v>
      </c>
      <c r="Y31" s="243"/>
      <c r="Z31" s="20">
        <v>1.6</v>
      </c>
      <c r="AA31" s="243"/>
      <c r="AB31" s="243">
        <f t="shared" si="6"/>
        <v>17.2</v>
      </c>
      <c r="AD31" s="20">
        <f t="shared" si="7"/>
        <v>4.0999999999999996</v>
      </c>
      <c r="AE31" s="243"/>
      <c r="AF31" s="20">
        <f t="shared" si="8"/>
        <v>4.0999999999999996</v>
      </c>
      <c r="AG31" s="243"/>
      <c r="AH31" s="20">
        <f t="shared" si="9"/>
        <v>4.4000000000000004</v>
      </c>
      <c r="AI31" s="243"/>
      <c r="AJ31" s="20">
        <f t="shared" si="10"/>
        <v>4.5999999999999996</v>
      </c>
      <c r="AL31" s="20">
        <f t="shared" si="11"/>
        <v>17.2</v>
      </c>
    </row>
    <row r="32" spans="1:38" s="25" customFormat="1" ht="11.1" customHeight="1">
      <c r="A32" s="18"/>
      <c r="B32" s="18" t="s">
        <v>25</v>
      </c>
      <c r="C32" s="18"/>
      <c r="D32" s="238">
        <f>'O&amp;M Detail'!D53</f>
        <v>0</v>
      </c>
      <c r="E32" s="18"/>
      <c r="F32" s="238">
        <f>'O&amp;M Detail'!F53</f>
        <v>0</v>
      </c>
      <c r="G32" s="18"/>
      <c r="H32" s="238">
        <f>'O&amp;M Detail'!H53</f>
        <v>0</v>
      </c>
      <c r="I32" s="18"/>
      <c r="J32" s="238">
        <f>'O&amp;M Detail'!J53</f>
        <v>0</v>
      </c>
      <c r="K32" s="18"/>
      <c r="L32" s="238">
        <f>'O&amp;M Detail'!L53</f>
        <v>0</v>
      </c>
      <c r="M32" s="18"/>
      <c r="N32" s="238">
        <f>'O&amp;M Detail'!N53</f>
        <v>0</v>
      </c>
      <c r="O32" s="18"/>
      <c r="P32" s="238">
        <f>'O&amp;M Detail'!P53</f>
        <v>0</v>
      </c>
      <c r="Q32" s="18"/>
      <c r="R32" s="238">
        <f>'O&amp;M Detail'!R53</f>
        <v>0</v>
      </c>
      <c r="S32" s="18"/>
      <c r="T32" s="238">
        <f>'O&amp;M Detail'!T53</f>
        <v>0</v>
      </c>
      <c r="U32" s="18"/>
      <c r="V32" s="238">
        <f>'O&amp;M Detail'!V53</f>
        <v>0</v>
      </c>
      <c r="W32" s="18"/>
      <c r="X32" s="238">
        <f>'O&amp;M Detail'!X53</f>
        <v>0</v>
      </c>
      <c r="Y32" s="18"/>
      <c r="Z32" s="238">
        <f>'O&amp;M Detail'!Z53</f>
        <v>0</v>
      </c>
      <c r="AA32" s="18"/>
      <c r="AB32" s="22">
        <f t="shared" si="6"/>
        <v>0</v>
      </c>
      <c r="AC32" s="239"/>
      <c r="AD32" s="240">
        <f t="shared" si="7"/>
        <v>0</v>
      </c>
      <c r="AE32" s="18"/>
      <c r="AF32" s="240">
        <f t="shared" si="8"/>
        <v>0</v>
      </c>
      <c r="AG32" s="18"/>
      <c r="AH32" s="240">
        <f t="shared" si="9"/>
        <v>0</v>
      </c>
      <c r="AI32" s="18"/>
      <c r="AJ32" s="240">
        <f t="shared" si="10"/>
        <v>0</v>
      </c>
      <c r="AK32" s="239"/>
      <c r="AL32" s="240">
        <f t="shared" si="11"/>
        <v>0</v>
      </c>
    </row>
    <row r="33" spans="1:38" s="25" customFormat="1" ht="11.1" customHeight="1">
      <c r="A33" s="18"/>
      <c r="B33" s="18"/>
      <c r="C33" s="18" t="s">
        <v>19</v>
      </c>
      <c r="D33" s="210">
        <f>SUM(D25:D32)</f>
        <v>9.1</v>
      </c>
      <c r="E33" s="19"/>
      <c r="F33" s="210">
        <f>SUM(F25:F32)</f>
        <v>8.6999999999999993</v>
      </c>
      <c r="G33" s="19"/>
      <c r="H33" s="210">
        <f>SUM(H25:H32)</f>
        <v>9.1</v>
      </c>
      <c r="I33" s="19"/>
      <c r="J33" s="210">
        <f>SUM(J25:J32)</f>
        <v>9.5</v>
      </c>
      <c r="K33" s="19"/>
      <c r="L33" s="210">
        <f>SUM(L25:L32)</f>
        <v>8.9</v>
      </c>
      <c r="M33" s="19"/>
      <c r="N33" s="210">
        <f>SUM(N25:N32)</f>
        <v>11.700000000000001</v>
      </c>
      <c r="O33" s="19"/>
      <c r="P33" s="210">
        <f>SUM(P25:P32)</f>
        <v>9.4</v>
      </c>
      <c r="Q33" s="19"/>
      <c r="R33" s="210">
        <f>SUM(R25:R32)</f>
        <v>9.1999999999999993</v>
      </c>
      <c r="S33" s="19"/>
      <c r="T33" s="210">
        <f>SUM(T25:T32)</f>
        <v>9.4</v>
      </c>
      <c r="U33" s="19"/>
      <c r="V33" s="210">
        <f>SUM(V25:V32)</f>
        <v>9.4</v>
      </c>
      <c r="W33" s="19"/>
      <c r="X33" s="210">
        <f>SUM(X25:X32)</f>
        <v>8</v>
      </c>
      <c r="Y33" s="19"/>
      <c r="Z33" s="210">
        <f>SUM(Z25:Z32)</f>
        <v>4.5</v>
      </c>
      <c r="AA33" s="19"/>
      <c r="AB33" s="22">
        <f>SUM(AB25:AB32)</f>
        <v>106.90000000000002</v>
      </c>
      <c r="AD33" s="22">
        <f>SUM(AD25:AD32)</f>
        <v>26.9</v>
      </c>
      <c r="AF33" s="22">
        <f>SUM(AF25:AF32)</f>
        <v>30.1</v>
      </c>
      <c r="AH33" s="22">
        <f>SUM(AH25:AH32)</f>
        <v>28</v>
      </c>
      <c r="AJ33" s="22">
        <f>SUM(AJ25:AJ32)</f>
        <v>21.9</v>
      </c>
      <c r="AL33" s="22">
        <f>SUM(AL25:AL32)</f>
        <v>106.9</v>
      </c>
    </row>
    <row r="34" spans="1:38" s="25" customFormat="1" ht="3.95" customHeight="1">
      <c r="A34" s="18"/>
      <c r="B34" s="18"/>
      <c r="C34" s="18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D34" s="19"/>
      <c r="AF34" s="19"/>
      <c r="AH34" s="19"/>
      <c r="AJ34" s="19"/>
      <c r="AL34" s="19"/>
    </row>
    <row r="35" spans="1:38" s="25" customFormat="1" ht="11.1" customHeight="1">
      <c r="A35" s="23" t="s">
        <v>26</v>
      </c>
      <c r="B35" s="23"/>
      <c r="C35" s="23"/>
      <c r="D35" s="23">
        <f>D22-D33</f>
        <v>-3.7999999999999954</v>
      </c>
      <c r="E35" s="24"/>
      <c r="F35" s="23">
        <f>F22-F33</f>
        <v>-4.9000000000000021</v>
      </c>
      <c r="G35" s="24"/>
      <c r="H35" s="23">
        <f>H22-H33</f>
        <v>-0.99999999999999822</v>
      </c>
      <c r="I35" s="24"/>
      <c r="J35" s="23">
        <f>J22-J33</f>
        <v>-1.5</v>
      </c>
      <c r="K35" s="24"/>
      <c r="L35" s="23">
        <f>L22-L33</f>
        <v>-0.50000000000000178</v>
      </c>
      <c r="M35" s="24"/>
      <c r="N35" s="23">
        <f>N22-N33</f>
        <v>5.9999999999999876</v>
      </c>
      <c r="O35" s="24"/>
      <c r="P35" s="23">
        <f>P22-P33</f>
        <v>-2.2999999999999989</v>
      </c>
      <c r="Q35" s="24"/>
      <c r="R35" s="23">
        <f>R22-R33</f>
        <v>3.100000000000005</v>
      </c>
      <c r="S35" s="24"/>
      <c r="T35" s="23">
        <f>T22-T33</f>
        <v>8.5000000000000053</v>
      </c>
      <c r="U35" s="24"/>
      <c r="V35" s="23">
        <f>V22-V33</f>
        <v>20.899999999999984</v>
      </c>
      <c r="W35" s="24"/>
      <c r="X35" s="23">
        <f>X22-X33</f>
        <v>18.200000000000003</v>
      </c>
      <c r="Y35" s="24"/>
      <c r="Z35" s="23">
        <f>Z22-Z33</f>
        <v>17.5</v>
      </c>
      <c r="AA35" s="24"/>
      <c r="AB35" s="23">
        <f>AB22-AB33</f>
        <v>60.2</v>
      </c>
      <c r="AD35" s="23">
        <f>AD22-AD33</f>
        <v>-9.7000000000000099</v>
      </c>
      <c r="AF35" s="23">
        <f>AF22-AF33</f>
        <v>3.9999999999999929</v>
      </c>
      <c r="AH35" s="23">
        <f>AH22-AH33</f>
        <v>9.3000000000000114</v>
      </c>
      <c r="AJ35" s="23">
        <f>AJ22-AJ33</f>
        <v>56.6</v>
      </c>
      <c r="AL35" s="23">
        <f>AL22-AL33</f>
        <v>60.200000000000017</v>
      </c>
    </row>
    <row r="36" spans="1:38" s="25" customFormat="1" ht="3.95" customHeight="1">
      <c r="A36" s="18"/>
      <c r="B36" s="18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D36" s="19"/>
      <c r="AF36" s="19"/>
      <c r="AH36" s="19"/>
      <c r="AJ36" s="19"/>
      <c r="AL36" s="19"/>
    </row>
    <row r="37" spans="1:38" s="25" customFormat="1" ht="11.1" customHeight="1">
      <c r="A37" s="18" t="s">
        <v>27</v>
      </c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D37" s="19"/>
      <c r="AF37" s="19"/>
      <c r="AH37" s="19"/>
      <c r="AJ37" s="19"/>
      <c r="AL37" s="19"/>
    </row>
    <row r="38" spans="1:38" s="245" customFormat="1" ht="11.1" customHeight="1">
      <c r="A38" s="18"/>
      <c r="B38" s="18" t="s">
        <v>28</v>
      </c>
      <c r="C38" s="18"/>
      <c r="D38" s="20">
        <v>0.1</v>
      </c>
      <c r="E38" s="243"/>
      <c r="F38" s="20">
        <v>0.1</v>
      </c>
      <c r="G38" s="243"/>
      <c r="H38" s="20">
        <v>0.2</v>
      </c>
      <c r="I38" s="243"/>
      <c r="J38" s="20">
        <v>0.3</v>
      </c>
      <c r="K38" s="243"/>
      <c r="L38" s="20">
        <v>0.7</v>
      </c>
      <c r="M38" s="243"/>
      <c r="N38" s="20">
        <v>0.7</v>
      </c>
      <c r="O38" s="243"/>
      <c r="P38" s="20">
        <v>0.1</v>
      </c>
      <c r="Q38" s="243"/>
      <c r="R38" s="20">
        <v>-0.1</v>
      </c>
      <c r="S38" s="243"/>
      <c r="T38" s="20">
        <v>-0.1</v>
      </c>
      <c r="U38" s="243"/>
      <c r="V38" s="20">
        <v>0</v>
      </c>
      <c r="W38" s="243"/>
      <c r="X38" s="20">
        <v>0.5</v>
      </c>
      <c r="Y38" s="243"/>
      <c r="Z38" s="20">
        <v>0.5</v>
      </c>
      <c r="AA38" s="243"/>
      <c r="AB38" s="243">
        <f>SUM(D38:Z38)</f>
        <v>2.9999999999999996</v>
      </c>
      <c r="AD38" s="20">
        <f>SUM(D38:H38)</f>
        <v>0.4</v>
      </c>
      <c r="AE38" s="243"/>
      <c r="AF38" s="20">
        <f>SUM(J38:N38)</f>
        <v>1.7</v>
      </c>
      <c r="AG38" s="243"/>
      <c r="AH38" s="20">
        <f>SUM(P38:T38)</f>
        <v>-0.1</v>
      </c>
      <c r="AI38" s="243"/>
      <c r="AJ38" s="20">
        <f>SUM(V38:Z38)</f>
        <v>1</v>
      </c>
      <c r="AL38" s="20">
        <f>SUM(AD38:AJ38)</f>
        <v>3</v>
      </c>
    </row>
    <row r="39" spans="1:38" s="245" customFormat="1" ht="11.1" customHeight="1">
      <c r="A39" s="18"/>
      <c r="B39" s="18" t="s">
        <v>29</v>
      </c>
      <c r="C39" s="18"/>
      <c r="D39" s="20">
        <v>0</v>
      </c>
      <c r="E39" s="243"/>
      <c r="F39" s="20">
        <v>0</v>
      </c>
      <c r="G39" s="243"/>
      <c r="H39" s="20">
        <v>0</v>
      </c>
      <c r="I39" s="243"/>
      <c r="J39" s="20">
        <v>0</v>
      </c>
      <c r="K39" s="243"/>
      <c r="L39" s="20">
        <v>0</v>
      </c>
      <c r="M39" s="243"/>
      <c r="N39" s="20">
        <v>0</v>
      </c>
      <c r="O39" s="243"/>
      <c r="P39" s="20">
        <v>0</v>
      </c>
      <c r="Q39" s="243"/>
      <c r="R39" s="20">
        <v>0</v>
      </c>
      <c r="S39" s="243"/>
      <c r="T39" s="20">
        <v>0.1</v>
      </c>
      <c r="U39" s="243"/>
      <c r="V39" s="20">
        <v>0</v>
      </c>
      <c r="W39" s="243"/>
      <c r="X39" s="20">
        <v>0</v>
      </c>
      <c r="Y39" s="243"/>
      <c r="Z39" s="20">
        <v>0</v>
      </c>
      <c r="AA39" s="243"/>
      <c r="AB39" s="243">
        <f>SUM(D39:Z39)</f>
        <v>0.1</v>
      </c>
      <c r="AD39" s="20">
        <f>SUM(D39:H39)</f>
        <v>0</v>
      </c>
      <c r="AE39" s="243"/>
      <c r="AF39" s="20">
        <f>SUM(J39:N39)</f>
        <v>0</v>
      </c>
      <c r="AG39" s="243"/>
      <c r="AH39" s="20">
        <f>SUM(P39:T39)</f>
        <v>0.1</v>
      </c>
      <c r="AI39" s="243"/>
      <c r="AJ39" s="20">
        <f>SUM(V39:Z39)</f>
        <v>0</v>
      </c>
      <c r="AL39" s="20">
        <f>SUM(AD39:AJ39)</f>
        <v>0.1</v>
      </c>
    </row>
    <row r="40" spans="1:38" s="245" customFormat="1" ht="11.1" customHeight="1">
      <c r="A40" s="18"/>
      <c r="B40" s="18" t="s">
        <v>30</v>
      </c>
      <c r="C40" s="18"/>
      <c r="D40" s="20">
        <v>0</v>
      </c>
      <c r="E40" s="243"/>
      <c r="F40" s="20">
        <v>0</v>
      </c>
      <c r="G40" s="243"/>
      <c r="H40" s="20">
        <v>0</v>
      </c>
      <c r="I40" s="243"/>
      <c r="J40" s="20">
        <v>0</v>
      </c>
      <c r="K40" s="243"/>
      <c r="L40" s="20">
        <v>0</v>
      </c>
      <c r="M40" s="243"/>
      <c r="N40" s="20">
        <v>0</v>
      </c>
      <c r="O40" s="243"/>
      <c r="P40" s="20">
        <v>0</v>
      </c>
      <c r="Q40" s="243"/>
      <c r="R40" s="20">
        <v>0</v>
      </c>
      <c r="S40" s="243"/>
      <c r="T40" s="20">
        <v>0</v>
      </c>
      <c r="U40" s="243"/>
      <c r="V40" s="20">
        <v>0</v>
      </c>
      <c r="W40" s="243"/>
      <c r="X40" s="20">
        <v>0</v>
      </c>
      <c r="Y40" s="243"/>
      <c r="Z40" s="20">
        <v>0</v>
      </c>
      <c r="AA40" s="243"/>
      <c r="AB40" s="243">
        <f>SUM(D40:Z40)</f>
        <v>0</v>
      </c>
      <c r="AD40" s="20">
        <f>SUM(D40:H40)</f>
        <v>0</v>
      </c>
      <c r="AE40" s="243"/>
      <c r="AF40" s="20">
        <f>SUM(J40:N40)</f>
        <v>0</v>
      </c>
      <c r="AG40" s="243"/>
      <c r="AH40" s="20">
        <f>SUM(P40:T40)</f>
        <v>0</v>
      </c>
      <c r="AI40" s="243"/>
      <c r="AJ40" s="20">
        <f>SUM(V40:Z40)</f>
        <v>0</v>
      </c>
      <c r="AL40" s="20">
        <f>SUM(AD40:AJ40)</f>
        <v>0</v>
      </c>
    </row>
    <row r="41" spans="1:38" s="245" customFormat="1" ht="11.1" customHeight="1">
      <c r="A41" s="18"/>
      <c r="B41" s="18" t="s">
        <v>31</v>
      </c>
      <c r="C41" s="18"/>
      <c r="D41" s="21">
        <v>-0.1</v>
      </c>
      <c r="E41" s="243"/>
      <c r="F41" s="21">
        <v>0</v>
      </c>
      <c r="G41" s="243"/>
      <c r="H41" s="21">
        <v>0</v>
      </c>
      <c r="I41" s="243"/>
      <c r="J41" s="21">
        <v>0</v>
      </c>
      <c r="K41" s="243"/>
      <c r="L41" s="21">
        <v>0</v>
      </c>
      <c r="M41" s="243"/>
      <c r="N41" s="21">
        <v>-0.1</v>
      </c>
      <c r="O41" s="243"/>
      <c r="P41" s="21">
        <v>0</v>
      </c>
      <c r="Q41" s="243"/>
      <c r="R41" s="21">
        <v>-0.1</v>
      </c>
      <c r="S41" s="243"/>
      <c r="T41" s="21">
        <v>0</v>
      </c>
      <c r="U41" s="243"/>
      <c r="V41" s="21">
        <v>0</v>
      </c>
      <c r="W41" s="243"/>
      <c r="X41" s="21">
        <v>0</v>
      </c>
      <c r="Y41" s="243"/>
      <c r="Z41" s="21">
        <v>0</v>
      </c>
      <c r="AA41" s="243"/>
      <c r="AB41" s="246">
        <f>SUM(D41:Z41)</f>
        <v>-0.30000000000000004</v>
      </c>
      <c r="AD41" s="21">
        <f>SUM(D41:H41)</f>
        <v>-0.1</v>
      </c>
      <c r="AE41" s="243"/>
      <c r="AF41" s="21">
        <f>SUM(J41:N41)</f>
        <v>-0.1</v>
      </c>
      <c r="AG41" s="243"/>
      <c r="AH41" s="21">
        <f>SUM(P41:T41)</f>
        <v>-0.1</v>
      </c>
      <c r="AI41" s="243"/>
      <c r="AJ41" s="21">
        <f>SUM(V41:Z41)</f>
        <v>0</v>
      </c>
      <c r="AL41" s="21">
        <f>SUM(AD41:AJ41)</f>
        <v>-0.30000000000000004</v>
      </c>
    </row>
    <row r="42" spans="1:38" s="25" customFormat="1" ht="11.1" customHeight="1">
      <c r="A42" s="18"/>
      <c r="B42" s="18"/>
      <c r="C42" s="18" t="s">
        <v>19</v>
      </c>
      <c r="D42" s="22">
        <f>SUM(D38:D41)</f>
        <v>0</v>
      </c>
      <c r="E42" s="19"/>
      <c r="F42" s="22">
        <f>SUM(F38:F41)</f>
        <v>0.1</v>
      </c>
      <c r="G42" s="19"/>
      <c r="H42" s="22">
        <f>SUM(H38:H41)</f>
        <v>0.2</v>
      </c>
      <c r="I42" s="19"/>
      <c r="J42" s="22">
        <f>SUM(J38:J41)</f>
        <v>0.3</v>
      </c>
      <c r="K42" s="19"/>
      <c r="L42" s="22">
        <f>SUM(L38:L41)</f>
        <v>0.7</v>
      </c>
      <c r="M42" s="19"/>
      <c r="N42" s="22">
        <f>SUM(N38:N41)</f>
        <v>0.6</v>
      </c>
      <c r="O42" s="19"/>
      <c r="P42" s="22">
        <f>SUM(P38:P41)</f>
        <v>0.1</v>
      </c>
      <c r="Q42" s="19"/>
      <c r="R42" s="22">
        <f>SUM(R38:R41)</f>
        <v>-0.2</v>
      </c>
      <c r="S42" s="19"/>
      <c r="T42" s="22">
        <f>SUM(T38:T41)</f>
        <v>0</v>
      </c>
      <c r="U42" s="19"/>
      <c r="V42" s="22">
        <f>SUM(V38:V41)</f>
        <v>0</v>
      </c>
      <c r="W42" s="19"/>
      <c r="X42" s="22">
        <f>SUM(X38:X41)</f>
        <v>0.5</v>
      </c>
      <c r="Y42" s="19"/>
      <c r="Z42" s="22">
        <f>SUM(Z38:Z41)</f>
        <v>0.5</v>
      </c>
      <c r="AA42" s="19"/>
      <c r="AB42" s="22">
        <f>SUM(AB38:AB41)</f>
        <v>2.8</v>
      </c>
      <c r="AD42" s="22">
        <f>SUM(AD38:AD41)</f>
        <v>0.30000000000000004</v>
      </c>
      <c r="AF42" s="22">
        <f>SUM(AF38:AF41)</f>
        <v>1.5999999999999999</v>
      </c>
      <c r="AH42" s="22">
        <f>SUM(AH38:AH41)</f>
        <v>-0.1</v>
      </c>
      <c r="AJ42" s="22">
        <f>SUM(AJ38:AJ41)</f>
        <v>1</v>
      </c>
      <c r="AL42" s="22">
        <f>SUM(AL38:AL41)</f>
        <v>2.8</v>
      </c>
    </row>
    <row r="43" spans="1:38" s="25" customFormat="1" ht="3.95" customHeight="1">
      <c r="A43" s="18"/>
      <c r="B43" s="18"/>
      <c r="C43" s="18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D43" s="19"/>
      <c r="AF43" s="19"/>
      <c r="AH43" s="19"/>
      <c r="AJ43" s="19"/>
      <c r="AL43" s="19"/>
    </row>
    <row r="44" spans="1:38" s="25" customFormat="1" ht="11.1" customHeight="1">
      <c r="A44" s="23" t="s">
        <v>32</v>
      </c>
      <c r="B44" s="23"/>
      <c r="C44" s="23"/>
      <c r="D44" s="23">
        <f>D35+D42</f>
        <v>-3.7999999999999954</v>
      </c>
      <c r="E44" s="24"/>
      <c r="F44" s="23">
        <f>F35+F42</f>
        <v>-4.8000000000000025</v>
      </c>
      <c r="G44" s="24"/>
      <c r="H44" s="23">
        <f>H35+H42</f>
        <v>-0.79999999999999827</v>
      </c>
      <c r="I44" s="24"/>
      <c r="J44" s="23">
        <f>J35+J42</f>
        <v>-1.2</v>
      </c>
      <c r="K44" s="24"/>
      <c r="L44" s="23">
        <f>L35+L42</f>
        <v>0.19999999999999818</v>
      </c>
      <c r="M44" s="24"/>
      <c r="N44" s="23">
        <f>N35+N42</f>
        <v>6.5999999999999872</v>
      </c>
      <c r="O44" s="24"/>
      <c r="P44" s="23">
        <f>P35+P42</f>
        <v>-2.1999999999999988</v>
      </c>
      <c r="Q44" s="24"/>
      <c r="R44" s="23">
        <f>R35+R42</f>
        <v>2.9000000000000048</v>
      </c>
      <c r="S44" s="24"/>
      <c r="T44" s="23">
        <f>T35+T42</f>
        <v>8.5000000000000053</v>
      </c>
      <c r="U44" s="24"/>
      <c r="V44" s="23">
        <f>V35+V42</f>
        <v>20.899999999999984</v>
      </c>
      <c r="W44" s="24"/>
      <c r="X44" s="23">
        <f>X35+X42</f>
        <v>18.700000000000003</v>
      </c>
      <c r="Y44" s="24"/>
      <c r="Z44" s="23">
        <f>Z35+Z42</f>
        <v>18</v>
      </c>
      <c r="AA44" s="24"/>
      <c r="AB44" s="23">
        <f>AB35+AB42</f>
        <v>63</v>
      </c>
      <c r="AD44" s="23">
        <f>AD35+AD42</f>
        <v>-9.4000000000000092</v>
      </c>
      <c r="AF44" s="23">
        <f>AF35+AF42</f>
        <v>5.5999999999999925</v>
      </c>
      <c r="AH44" s="23">
        <f>AH35+AH42</f>
        <v>9.2000000000000117</v>
      </c>
      <c r="AJ44" s="23">
        <f>AJ35+AJ42</f>
        <v>57.6</v>
      </c>
      <c r="AL44" s="23">
        <f>AL35+AL42</f>
        <v>63.000000000000014</v>
      </c>
    </row>
    <row r="45" spans="1:38" s="25" customFormat="1" ht="3.95" customHeight="1">
      <c r="A45" s="18"/>
      <c r="B45" s="18"/>
      <c r="C45" s="18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D45" s="19"/>
      <c r="AF45" s="19"/>
      <c r="AH45" s="19"/>
      <c r="AJ45" s="19"/>
      <c r="AL45" s="19"/>
    </row>
    <row r="46" spans="1:38" s="25" customFormat="1" ht="11.1" customHeight="1">
      <c r="A46" s="18" t="s">
        <v>33</v>
      </c>
      <c r="B46" s="18"/>
      <c r="C46" s="18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D46" s="19"/>
      <c r="AF46" s="19"/>
      <c r="AH46" s="19"/>
      <c r="AJ46" s="19"/>
      <c r="AL46" s="19"/>
    </row>
    <row r="47" spans="1:38" s="245" customFormat="1" ht="11.1" customHeight="1">
      <c r="A47" s="18"/>
      <c r="B47" s="26" t="s">
        <v>34</v>
      </c>
      <c r="C47" s="248"/>
      <c r="D47" s="20">
        <v>0.3</v>
      </c>
      <c r="E47" s="243"/>
      <c r="F47" s="20">
        <v>0.3</v>
      </c>
      <c r="G47" s="243"/>
      <c r="H47" s="20">
        <v>0.3</v>
      </c>
      <c r="I47" s="243"/>
      <c r="J47" s="20">
        <v>0.3</v>
      </c>
      <c r="K47" s="243"/>
      <c r="L47" s="20">
        <v>0.3</v>
      </c>
      <c r="M47" s="243"/>
      <c r="N47" s="20">
        <v>0.3</v>
      </c>
      <c r="O47" s="243"/>
      <c r="P47" s="20">
        <v>0.3</v>
      </c>
      <c r="Q47" s="243"/>
      <c r="R47" s="20">
        <v>0.3</v>
      </c>
      <c r="S47" s="243"/>
      <c r="T47" s="20">
        <v>0.3</v>
      </c>
      <c r="U47" s="243"/>
      <c r="V47" s="20">
        <v>0.3</v>
      </c>
      <c r="W47" s="243"/>
      <c r="X47" s="20">
        <v>0.3</v>
      </c>
      <c r="Y47" s="243"/>
      <c r="Z47" s="20">
        <v>0.4</v>
      </c>
      <c r="AA47" s="243"/>
      <c r="AB47" s="243">
        <f>SUM(D47:Z47)</f>
        <v>3.6999999999999993</v>
      </c>
      <c r="AD47" s="20">
        <f>SUM(D47:H47)</f>
        <v>0.89999999999999991</v>
      </c>
      <c r="AE47" s="243"/>
      <c r="AF47" s="20">
        <f>SUM(J47:N47)</f>
        <v>0.89999999999999991</v>
      </c>
      <c r="AG47" s="243"/>
      <c r="AH47" s="20">
        <f>SUM(P47:T47)</f>
        <v>0.89999999999999991</v>
      </c>
      <c r="AI47" s="243"/>
      <c r="AJ47" s="20">
        <f>SUM(V47:Z47)</f>
        <v>1</v>
      </c>
      <c r="AL47" s="20">
        <f>SUM(AD47:AJ47)</f>
        <v>3.6999999999999997</v>
      </c>
    </row>
    <row r="48" spans="1:38" s="245" customFormat="1" ht="11.1" customHeight="1">
      <c r="A48" s="18"/>
      <c r="B48" s="26" t="s">
        <v>35</v>
      </c>
      <c r="C48" s="249"/>
      <c r="D48" s="20">
        <v>1.4</v>
      </c>
      <c r="E48" s="243"/>
      <c r="F48" s="20">
        <v>1.4</v>
      </c>
      <c r="G48" s="243"/>
      <c r="H48" s="20">
        <v>1.3</v>
      </c>
      <c r="I48" s="243"/>
      <c r="J48" s="20">
        <v>1.4</v>
      </c>
      <c r="K48" s="243"/>
      <c r="L48" s="20">
        <v>1.1000000000000001</v>
      </c>
      <c r="M48" s="243"/>
      <c r="N48" s="20">
        <v>1.3</v>
      </c>
      <c r="O48" s="243"/>
      <c r="P48" s="20">
        <v>1.1000000000000001</v>
      </c>
      <c r="Q48" s="243"/>
      <c r="R48" s="20">
        <v>1.1000000000000001</v>
      </c>
      <c r="S48" s="243"/>
      <c r="T48" s="20">
        <v>1.2</v>
      </c>
      <c r="U48" s="243"/>
      <c r="V48" s="20">
        <v>1.2</v>
      </c>
      <c r="W48" s="243"/>
      <c r="X48" s="20">
        <v>1.2</v>
      </c>
      <c r="Y48" s="243"/>
      <c r="Z48" s="20">
        <v>1.1000000000000001</v>
      </c>
      <c r="AA48" s="243"/>
      <c r="AB48" s="243">
        <f>SUM(D48:Z48)</f>
        <v>14.799999999999997</v>
      </c>
      <c r="AD48" s="20">
        <f>SUM(D48:H48)</f>
        <v>4.0999999999999996</v>
      </c>
      <c r="AE48" s="243"/>
      <c r="AF48" s="20">
        <f>SUM(J48:N48)</f>
        <v>3.8</v>
      </c>
      <c r="AG48" s="243"/>
      <c r="AH48" s="20">
        <f>SUM(P48:T48)</f>
        <v>3.4000000000000004</v>
      </c>
      <c r="AI48" s="243"/>
      <c r="AJ48" s="20">
        <f>SUM(V48:Z48)</f>
        <v>3.5</v>
      </c>
      <c r="AL48" s="20">
        <f>SUM(AD48:AJ48)</f>
        <v>14.8</v>
      </c>
    </row>
    <row r="49" spans="1:38" s="245" customFormat="1" ht="11.1" customHeight="1">
      <c r="A49" s="18"/>
      <c r="B49" s="26" t="s">
        <v>36</v>
      </c>
      <c r="C49" s="248"/>
      <c r="D49" s="20">
        <v>0</v>
      </c>
      <c r="E49" s="243"/>
      <c r="F49" s="20">
        <v>0</v>
      </c>
      <c r="G49" s="243"/>
      <c r="H49" s="20">
        <v>0</v>
      </c>
      <c r="I49" s="243"/>
      <c r="J49" s="20">
        <v>0</v>
      </c>
      <c r="K49" s="243"/>
      <c r="L49" s="20">
        <v>0</v>
      </c>
      <c r="M49" s="243"/>
      <c r="N49" s="20">
        <v>0</v>
      </c>
      <c r="O49" s="243"/>
      <c r="P49" s="20">
        <v>0</v>
      </c>
      <c r="Q49" s="243"/>
      <c r="R49" s="20">
        <v>0</v>
      </c>
      <c r="S49" s="243"/>
      <c r="T49" s="20">
        <v>0</v>
      </c>
      <c r="U49" s="243"/>
      <c r="V49" s="20">
        <v>0</v>
      </c>
      <c r="W49" s="243"/>
      <c r="X49" s="20">
        <v>0</v>
      </c>
      <c r="Y49" s="243"/>
      <c r="Z49" s="20">
        <v>0</v>
      </c>
      <c r="AA49" s="243"/>
      <c r="AB49" s="243">
        <f>SUM(D49:Z49)</f>
        <v>0</v>
      </c>
      <c r="AD49" s="20">
        <f>SUM(D49:H49)</f>
        <v>0</v>
      </c>
      <c r="AE49" s="243"/>
      <c r="AF49" s="20">
        <f>SUM(J49:N49)</f>
        <v>0</v>
      </c>
      <c r="AG49" s="243"/>
      <c r="AH49" s="20">
        <f>SUM(P49:T49)</f>
        <v>0</v>
      </c>
      <c r="AI49" s="243"/>
      <c r="AJ49" s="20">
        <f>SUM(V49:Z49)</f>
        <v>0</v>
      </c>
      <c r="AL49" s="20">
        <f>SUM(AD49:AJ49)</f>
        <v>0</v>
      </c>
    </row>
    <row r="50" spans="1:38" s="245" customFormat="1" ht="11.1" customHeight="1">
      <c r="A50" s="18"/>
      <c r="B50" s="18" t="s">
        <v>37</v>
      </c>
      <c r="C50" s="18"/>
      <c r="D50" s="21">
        <v>0</v>
      </c>
      <c r="E50" s="243"/>
      <c r="F50" s="21">
        <v>0</v>
      </c>
      <c r="G50" s="243"/>
      <c r="H50" s="21">
        <v>0</v>
      </c>
      <c r="I50" s="243"/>
      <c r="J50" s="21">
        <v>0</v>
      </c>
      <c r="K50" s="243"/>
      <c r="L50" s="21">
        <v>0</v>
      </c>
      <c r="M50" s="243"/>
      <c r="N50" s="21">
        <v>0</v>
      </c>
      <c r="O50" s="243"/>
      <c r="P50" s="21">
        <v>0</v>
      </c>
      <c r="Q50" s="243"/>
      <c r="R50" s="21">
        <v>0</v>
      </c>
      <c r="S50" s="243"/>
      <c r="T50" s="21">
        <v>0</v>
      </c>
      <c r="U50" s="243"/>
      <c r="V50" s="21">
        <v>0</v>
      </c>
      <c r="W50" s="243"/>
      <c r="X50" s="21">
        <v>0</v>
      </c>
      <c r="Y50" s="243"/>
      <c r="Z50" s="21">
        <v>0</v>
      </c>
      <c r="AA50" s="243"/>
      <c r="AB50" s="246">
        <f>SUM(D50:Z50)</f>
        <v>0</v>
      </c>
      <c r="AD50" s="21">
        <f>SUM(D50:H50)</f>
        <v>0</v>
      </c>
      <c r="AE50" s="243"/>
      <c r="AF50" s="21">
        <f>SUM(J50:N50)</f>
        <v>0</v>
      </c>
      <c r="AG50" s="243"/>
      <c r="AH50" s="21">
        <f>SUM(P50:T50)</f>
        <v>0</v>
      </c>
      <c r="AI50" s="243"/>
      <c r="AJ50" s="21">
        <f>SUM(V50:Z50)</f>
        <v>0</v>
      </c>
      <c r="AL50" s="21">
        <f>SUM(AD50:AJ50)</f>
        <v>0</v>
      </c>
    </row>
    <row r="51" spans="1:38" s="25" customFormat="1" ht="11.1" customHeight="1">
      <c r="A51" s="18"/>
      <c r="B51" s="18"/>
      <c r="C51" s="18" t="s">
        <v>19</v>
      </c>
      <c r="D51" s="27">
        <f>SUM(D47:D50)</f>
        <v>1.7</v>
      </c>
      <c r="E51" s="19"/>
      <c r="F51" s="27">
        <f>SUM(F47:F50)</f>
        <v>1.7</v>
      </c>
      <c r="G51" s="19"/>
      <c r="H51" s="27">
        <f>SUM(H47:H50)</f>
        <v>1.6</v>
      </c>
      <c r="I51" s="19"/>
      <c r="J51" s="27">
        <f>SUM(J47:J50)</f>
        <v>1.7</v>
      </c>
      <c r="K51" s="19"/>
      <c r="L51" s="27">
        <f>SUM(L47:L50)</f>
        <v>1.4000000000000001</v>
      </c>
      <c r="M51" s="19"/>
      <c r="N51" s="27">
        <f>SUM(N47:N50)</f>
        <v>1.6</v>
      </c>
      <c r="O51" s="19"/>
      <c r="P51" s="27">
        <f>SUM(P47:P50)</f>
        <v>1.4000000000000001</v>
      </c>
      <c r="Q51" s="19"/>
      <c r="R51" s="27">
        <f>SUM(R47:R50)</f>
        <v>1.4000000000000001</v>
      </c>
      <c r="S51" s="19"/>
      <c r="T51" s="27">
        <f>SUM(T47:T50)</f>
        <v>1.5</v>
      </c>
      <c r="U51" s="19"/>
      <c r="V51" s="27">
        <f>SUM(V47:V50)</f>
        <v>1.5</v>
      </c>
      <c r="W51" s="19"/>
      <c r="X51" s="27">
        <f>SUM(X47:X50)</f>
        <v>1.5</v>
      </c>
      <c r="Y51" s="19"/>
      <c r="Z51" s="27">
        <f>SUM(Z47:Z50)</f>
        <v>1.5</v>
      </c>
      <c r="AA51" s="19"/>
      <c r="AB51" s="27">
        <f>SUM(AB47:AB50)</f>
        <v>18.499999999999996</v>
      </c>
      <c r="AD51" s="27">
        <f>SUM(AD47:AD50)</f>
        <v>5</v>
      </c>
      <c r="AF51" s="27">
        <f>SUM(AF47:AF50)</f>
        <v>4.6999999999999993</v>
      </c>
      <c r="AH51" s="27">
        <f>SUM(AH47:AH50)</f>
        <v>4.3000000000000007</v>
      </c>
      <c r="AJ51" s="27">
        <f>SUM(AJ47:AJ50)</f>
        <v>4.5</v>
      </c>
      <c r="AL51" s="27">
        <f>SUM(AL47:AL50)</f>
        <v>18.5</v>
      </c>
    </row>
    <row r="52" spans="1:38" s="25" customFormat="1" ht="3.95" customHeight="1">
      <c r="A52" s="18"/>
      <c r="B52" s="18"/>
      <c r="C52" s="18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D52" s="19"/>
      <c r="AF52" s="19"/>
      <c r="AH52" s="19"/>
      <c r="AJ52" s="19"/>
      <c r="AL52" s="19"/>
    </row>
    <row r="53" spans="1:38" s="25" customFormat="1" ht="11.1" customHeight="1">
      <c r="A53" s="18" t="s">
        <v>38</v>
      </c>
      <c r="B53" s="18"/>
      <c r="C53" s="18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D53" s="19"/>
      <c r="AF53" s="19"/>
      <c r="AH53" s="19"/>
      <c r="AJ53" s="19"/>
      <c r="AL53" s="19"/>
    </row>
    <row r="54" spans="1:38" s="245" customFormat="1" ht="11.1" customHeight="1">
      <c r="A54" s="18"/>
      <c r="B54" s="18" t="s">
        <v>39</v>
      </c>
      <c r="C54" s="18"/>
      <c r="D54" s="20">
        <v>0</v>
      </c>
      <c r="E54" s="243"/>
      <c r="F54" s="20">
        <v>0</v>
      </c>
      <c r="G54" s="243"/>
      <c r="H54" s="20">
        <v>0</v>
      </c>
      <c r="I54" s="243"/>
      <c r="J54" s="20">
        <v>0</v>
      </c>
      <c r="K54" s="243"/>
      <c r="L54" s="20">
        <v>0</v>
      </c>
      <c r="M54" s="243"/>
      <c r="N54" s="20">
        <v>0</v>
      </c>
      <c r="O54" s="243"/>
      <c r="P54" s="20">
        <v>0</v>
      </c>
      <c r="Q54" s="243"/>
      <c r="R54" s="20">
        <v>0</v>
      </c>
      <c r="S54" s="243"/>
      <c r="T54" s="20">
        <v>0</v>
      </c>
      <c r="U54" s="243"/>
      <c r="V54" s="20">
        <v>0</v>
      </c>
      <c r="W54" s="243"/>
      <c r="X54" s="20">
        <v>0</v>
      </c>
      <c r="Y54" s="243"/>
      <c r="Z54" s="20">
        <v>0</v>
      </c>
      <c r="AA54" s="243"/>
      <c r="AB54" s="243">
        <f>SUM(D54:Z54)</f>
        <v>0</v>
      </c>
      <c r="AD54" s="20">
        <f>SUM(D54:H54)</f>
        <v>0</v>
      </c>
      <c r="AE54" s="243"/>
      <c r="AF54" s="20">
        <f>SUM(J54:N54)</f>
        <v>0</v>
      </c>
      <c r="AG54" s="243"/>
      <c r="AH54" s="20">
        <f>SUM(P54:T54)</f>
        <v>0</v>
      </c>
      <c r="AI54" s="243"/>
      <c r="AJ54" s="20">
        <f>SUM(V54:Z54)</f>
        <v>0</v>
      </c>
      <c r="AL54" s="20">
        <f>SUM(AD54:AJ54)</f>
        <v>0</v>
      </c>
    </row>
    <row r="55" spans="1:38" s="245" customFormat="1" ht="11.1" customHeight="1">
      <c r="A55" s="18"/>
      <c r="B55" s="18" t="s">
        <v>31</v>
      </c>
      <c r="C55" s="18"/>
      <c r="D55" s="20">
        <v>0</v>
      </c>
      <c r="E55" s="243"/>
      <c r="F55" s="20">
        <v>0</v>
      </c>
      <c r="G55" s="243"/>
      <c r="H55" s="20">
        <v>0</v>
      </c>
      <c r="I55" s="243"/>
      <c r="J55" s="20">
        <v>0</v>
      </c>
      <c r="K55" s="243"/>
      <c r="L55" s="20">
        <v>0</v>
      </c>
      <c r="M55" s="243"/>
      <c r="N55" s="20">
        <v>0</v>
      </c>
      <c r="O55" s="243"/>
      <c r="P55" s="20">
        <v>0</v>
      </c>
      <c r="Q55" s="243"/>
      <c r="R55" s="20">
        <v>0</v>
      </c>
      <c r="S55" s="243"/>
      <c r="T55" s="20">
        <v>0</v>
      </c>
      <c r="U55" s="243"/>
      <c r="V55" s="20">
        <v>0</v>
      </c>
      <c r="W55" s="243"/>
      <c r="X55" s="20">
        <v>0</v>
      </c>
      <c r="Y55" s="243"/>
      <c r="Z55" s="20">
        <v>0</v>
      </c>
      <c r="AA55" s="243"/>
      <c r="AB55" s="243">
        <f>SUM(D55:Z55)</f>
        <v>0</v>
      </c>
      <c r="AD55" s="20">
        <f>SUM(D55:H55)</f>
        <v>0</v>
      </c>
      <c r="AE55" s="243"/>
      <c r="AF55" s="20">
        <f>SUM(J55:N55)</f>
        <v>0</v>
      </c>
      <c r="AG55" s="243"/>
      <c r="AH55" s="20">
        <f>SUM(P55:T55)</f>
        <v>0</v>
      </c>
      <c r="AI55" s="243"/>
      <c r="AJ55" s="20">
        <f>SUM(V55:Z55)</f>
        <v>0</v>
      </c>
      <c r="AL55" s="20">
        <f>SUM(AD55:AJ55)</f>
        <v>0</v>
      </c>
    </row>
    <row r="56" spans="1:38" s="25" customFormat="1" ht="11.1" customHeight="1">
      <c r="A56" s="18"/>
      <c r="B56" s="18"/>
      <c r="C56" s="18" t="s">
        <v>19</v>
      </c>
      <c r="D56" s="29">
        <f>D54+D55</f>
        <v>0</v>
      </c>
      <c r="E56" s="19"/>
      <c r="F56" s="29">
        <f>F54+F55</f>
        <v>0</v>
      </c>
      <c r="G56" s="19"/>
      <c r="H56" s="29">
        <f>H54+H55</f>
        <v>0</v>
      </c>
      <c r="I56" s="19"/>
      <c r="J56" s="29">
        <f>J54+J55</f>
        <v>0</v>
      </c>
      <c r="K56" s="19"/>
      <c r="L56" s="29">
        <f>L54+L55</f>
        <v>0</v>
      </c>
      <c r="M56" s="19"/>
      <c r="N56" s="29">
        <f>N54+N55</f>
        <v>0</v>
      </c>
      <c r="O56" s="19"/>
      <c r="P56" s="29">
        <f>P54+P55</f>
        <v>0</v>
      </c>
      <c r="Q56" s="19"/>
      <c r="R56" s="29">
        <f>R54+R55</f>
        <v>0</v>
      </c>
      <c r="S56" s="19"/>
      <c r="T56" s="29">
        <f>T54+T55</f>
        <v>0</v>
      </c>
      <c r="U56" s="19"/>
      <c r="V56" s="29">
        <f>V54+V55</f>
        <v>0</v>
      </c>
      <c r="W56" s="19"/>
      <c r="X56" s="29">
        <f>X54+X55</f>
        <v>0</v>
      </c>
      <c r="Y56" s="19"/>
      <c r="Z56" s="29">
        <f>Z54+Z55</f>
        <v>0</v>
      </c>
      <c r="AA56" s="19"/>
      <c r="AB56" s="29">
        <f>AB54+AB55</f>
        <v>0</v>
      </c>
      <c r="AD56" s="29">
        <f>AD54+AD55</f>
        <v>0</v>
      </c>
      <c r="AF56" s="29">
        <f>AF54+AF55</f>
        <v>0</v>
      </c>
      <c r="AH56" s="29">
        <f>AH54+AH55</f>
        <v>0</v>
      </c>
      <c r="AJ56" s="29">
        <f>AJ54+AJ55</f>
        <v>0</v>
      </c>
      <c r="AL56" s="29">
        <f>AL54+AL55</f>
        <v>0</v>
      </c>
    </row>
    <row r="57" spans="1:38" s="25" customFormat="1" ht="3.95" customHeight="1">
      <c r="A57" s="18"/>
      <c r="B57" s="18"/>
      <c r="C57" s="18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D57" s="19"/>
      <c r="AF57" s="19"/>
      <c r="AH57" s="19"/>
      <c r="AJ57" s="19"/>
      <c r="AL57" s="19"/>
    </row>
    <row r="58" spans="1:38" s="245" customFormat="1" ht="11.1" customHeight="1">
      <c r="A58" s="18" t="s">
        <v>99</v>
      </c>
      <c r="B58" s="18"/>
      <c r="C58" s="18"/>
      <c r="D58" s="21">
        <v>0</v>
      </c>
      <c r="E58" s="243"/>
      <c r="F58" s="21">
        <v>0</v>
      </c>
      <c r="G58" s="243"/>
      <c r="H58" s="21">
        <v>0</v>
      </c>
      <c r="I58" s="243"/>
      <c r="J58" s="21">
        <v>0</v>
      </c>
      <c r="K58" s="243"/>
      <c r="L58" s="21">
        <v>0</v>
      </c>
      <c r="M58" s="243"/>
      <c r="N58" s="21">
        <v>0</v>
      </c>
      <c r="O58" s="243"/>
      <c r="P58" s="21">
        <v>0</v>
      </c>
      <c r="Q58" s="243"/>
      <c r="R58" s="21">
        <v>0</v>
      </c>
      <c r="S58" s="243"/>
      <c r="T58" s="21">
        <v>0</v>
      </c>
      <c r="U58" s="243"/>
      <c r="V58" s="21">
        <v>0</v>
      </c>
      <c r="W58" s="243"/>
      <c r="X58" s="21">
        <v>0</v>
      </c>
      <c r="Y58" s="243"/>
      <c r="Z58" s="21">
        <v>0</v>
      </c>
      <c r="AA58" s="243"/>
      <c r="AB58" s="246">
        <f>SUM(D58:Z58)</f>
        <v>0</v>
      </c>
      <c r="AD58" s="21">
        <f>SUM(D58:H58)</f>
        <v>0</v>
      </c>
      <c r="AE58" s="243"/>
      <c r="AF58" s="21">
        <f>SUM(J58:N58)</f>
        <v>0</v>
      </c>
      <c r="AG58" s="243"/>
      <c r="AH58" s="21">
        <f>SUM(P58:T58)</f>
        <v>0</v>
      </c>
      <c r="AI58" s="243"/>
      <c r="AJ58" s="21">
        <f>SUM(V58:Z58)</f>
        <v>0</v>
      </c>
      <c r="AL58" s="21">
        <f>SUM(AD58:AJ58)</f>
        <v>0</v>
      </c>
    </row>
    <row r="59" spans="1:38" s="25" customFormat="1" ht="3.95" customHeight="1">
      <c r="A59" s="18"/>
      <c r="B59" s="18"/>
      <c r="C59" s="18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D59" s="19"/>
      <c r="AF59" s="19"/>
      <c r="AH59" s="19"/>
      <c r="AJ59" s="19"/>
      <c r="AL59" s="19"/>
    </row>
    <row r="60" spans="1:38" s="25" customFormat="1" ht="11.1" customHeight="1">
      <c r="A60" s="23" t="s">
        <v>40</v>
      </c>
      <c r="B60" s="23"/>
      <c r="C60" s="23"/>
      <c r="D60" s="23">
        <f>D44-D51-D56-D58</f>
        <v>-5.4999999999999956</v>
      </c>
      <c r="E60" s="24"/>
      <c r="F60" s="23">
        <f>F44-F51-F56-F58</f>
        <v>-6.5000000000000027</v>
      </c>
      <c r="G60" s="24"/>
      <c r="H60" s="23">
        <f>H44-H51-H56-H58</f>
        <v>-2.3999999999999986</v>
      </c>
      <c r="I60" s="24"/>
      <c r="J60" s="23">
        <f>J44-J51-J56-J58</f>
        <v>-2.9</v>
      </c>
      <c r="K60" s="24"/>
      <c r="L60" s="23">
        <f>L44-L51-L56-L58</f>
        <v>-1.200000000000002</v>
      </c>
      <c r="M60" s="24"/>
      <c r="N60" s="23">
        <f>N44-N51-N56-N58</f>
        <v>4.9999999999999876</v>
      </c>
      <c r="O60" s="24"/>
      <c r="P60" s="23">
        <f>P44-P51-P56-P58</f>
        <v>-3.5999999999999988</v>
      </c>
      <c r="Q60" s="24"/>
      <c r="R60" s="23">
        <f>R44-R51-R56-R58</f>
        <v>1.5000000000000047</v>
      </c>
      <c r="S60" s="24"/>
      <c r="T60" s="23">
        <f>T44-T51-T56-T58</f>
        <v>7.0000000000000053</v>
      </c>
      <c r="U60" s="24"/>
      <c r="V60" s="23">
        <f>V44-V51-V56-V58</f>
        <v>19.399999999999984</v>
      </c>
      <c r="W60" s="24"/>
      <c r="X60" s="23">
        <f>X44-X51-X56-X58</f>
        <v>17.200000000000003</v>
      </c>
      <c r="Y60" s="24"/>
      <c r="Z60" s="23">
        <f>Z44-Z51-Z56-Z58</f>
        <v>16.5</v>
      </c>
      <c r="AA60" s="24"/>
      <c r="AB60" s="23">
        <f>AB44-AB51-AB56-AB58</f>
        <v>44.5</v>
      </c>
      <c r="AD60" s="23">
        <f>AD44-AD51-AD56-AD58</f>
        <v>-14.400000000000009</v>
      </c>
      <c r="AF60" s="23">
        <f>AF44-AF51-AF56-AF58</f>
        <v>0.89999999999999325</v>
      </c>
      <c r="AH60" s="23">
        <f>AH44-AH51-AH56-AH58</f>
        <v>4.900000000000011</v>
      </c>
      <c r="AJ60" s="23">
        <f>AJ44-AJ51-AJ56-AJ58</f>
        <v>53.1</v>
      </c>
      <c r="AL60" s="23">
        <f>AL44-AL51-AL56-AL58</f>
        <v>44.500000000000014</v>
      </c>
    </row>
    <row r="61" spans="1:38" s="25" customFormat="1" ht="3.95" customHeight="1">
      <c r="A61" s="18"/>
      <c r="B61" s="18"/>
      <c r="C61" s="18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D61" s="19"/>
      <c r="AF61" s="19"/>
      <c r="AH61" s="19"/>
      <c r="AJ61" s="19"/>
      <c r="AL61" s="19"/>
    </row>
    <row r="62" spans="1:38" s="25" customFormat="1" ht="11.1" customHeight="1">
      <c r="A62" s="18" t="s">
        <v>41</v>
      </c>
      <c r="B62" s="23"/>
      <c r="C62" s="23"/>
      <c r="D62" s="24"/>
      <c r="E62" s="24"/>
      <c r="F62" s="24"/>
      <c r="G62" s="19"/>
      <c r="H62" s="24"/>
      <c r="I62" s="19"/>
      <c r="J62" s="24"/>
      <c r="K62" s="19"/>
      <c r="L62" s="24"/>
      <c r="M62" s="19"/>
      <c r="N62" s="24"/>
      <c r="O62" s="19"/>
      <c r="P62" s="24"/>
      <c r="Q62" s="19"/>
      <c r="R62" s="24"/>
      <c r="S62" s="19"/>
      <c r="T62" s="24"/>
      <c r="U62" s="19"/>
      <c r="V62" s="24"/>
      <c r="W62" s="19"/>
      <c r="X62" s="24"/>
      <c r="Y62" s="19"/>
      <c r="Z62" s="24"/>
      <c r="AA62" s="19"/>
      <c r="AB62" s="18"/>
      <c r="AD62" s="24"/>
      <c r="AF62" s="24"/>
      <c r="AH62" s="24"/>
      <c r="AJ62" s="24"/>
      <c r="AL62" s="24"/>
    </row>
    <row r="63" spans="1:38" s="245" customFormat="1" ht="11.1" customHeight="1">
      <c r="A63" s="18"/>
      <c r="B63" s="18" t="s">
        <v>42</v>
      </c>
      <c r="C63" s="18"/>
      <c r="D63" s="20">
        <v>-2.2999999999999998</v>
      </c>
      <c r="E63" s="243"/>
      <c r="F63" s="20">
        <v>-2.9</v>
      </c>
      <c r="G63" s="243"/>
      <c r="H63" s="20">
        <v>1.4</v>
      </c>
      <c r="I63" s="243"/>
      <c r="J63" s="20">
        <v>-1.3</v>
      </c>
      <c r="K63" s="243"/>
      <c r="L63" s="20">
        <v>-0.6</v>
      </c>
      <c r="M63" s="243"/>
      <c r="N63" s="20">
        <v>1.7</v>
      </c>
      <c r="O63" s="243"/>
      <c r="P63" s="20">
        <v>-1.5</v>
      </c>
      <c r="Q63" s="243"/>
      <c r="R63" s="20">
        <v>0.5</v>
      </c>
      <c r="S63" s="243"/>
      <c r="T63" s="20">
        <v>2.4</v>
      </c>
      <c r="U63" s="243"/>
      <c r="V63" s="20">
        <v>7.3</v>
      </c>
      <c r="W63" s="243"/>
      <c r="X63" s="20">
        <v>6.3</v>
      </c>
      <c r="Y63" s="243"/>
      <c r="Z63" s="20">
        <v>3.4</v>
      </c>
      <c r="AA63" s="243"/>
      <c r="AB63" s="243">
        <f>SUM(D63:Z63)</f>
        <v>14.4</v>
      </c>
      <c r="AD63" s="20">
        <f>SUM(D63:H63)</f>
        <v>-3.7999999999999994</v>
      </c>
      <c r="AE63" s="243"/>
      <c r="AF63" s="20">
        <f>SUM(J63:N63)</f>
        <v>-0.19999999999999996</v>
      </c>
      <c r="AG63" s="243"/>
      <c r="AH63" s="20">
        <f>SUM(P63:T63)</f>
        <v>1.4</v>
      </c>
      <c r="AI63" s="243"/>
      <c r="AJ63" s="20">
        <f>SUM(V63:Z63)</f>
        <v>17</v>
      </c>
      <c r="AL63" s="20">
        <f>SUM(AD63:AJ63)</f>
        <v>14.4</v>
      </c>
    </row>
    <row r="64" spans="1:38" s="245" customFormat="1" ht="11.1" customHeight="1">
      <c r="A64" s="18"/>
      <c r="B64" s="18" t="s">
        <v>43</v>
      </c>
      <c r="C64" s="18"/>
      <c r="D64" s="21">
        <v>0</v>
      </c>
      <c r="E64" s="243"/>
      <c r="F64" s="21">
        <v>0</v>
      </c>
      <c r="G64" s="243"/>
      <c r="H64" s="21">
        <v>-0.1</v>
      </c>
      <c r="I64" s="243"/>
      <c r="J64" s="21">
        <v>-0.1</v>
      </c>
      <c r="K64" s="243"/>
      <c r="L64" s="21">
        <v>-0.2</v>
      </c>
      <c r="M64" s="243"/>
      <c r="N64" s="21">
        <v>-0.2</v>
      </c>
      <c r="O64" s="243"/>
      <c r="P64" s="21">
        <v>-0.1</v>
      </c>
      <c r="Q64" s="243"/>
      <c r="R64" s="21">
        <v>0</v>
      </c>
      <c r="S64" s="243"/>
      <c r="T64" s="21">
        <v>0</v>
      </c>
      <c r="U64" s="243"/>
      <c r="V64" s="21">
        <v>0.1</v>
      </c>
      <c r="W64" s="243"/>
      <c r="X64" s="21">
        <v>0</v>
      </c>
      <c r="Y64" s="243"/>
      <c r="Z64" s="21">
        <v>0.1</v>
      </c>
      <c r="AA64" s="243"/>
      <c r="AB64" s="246">
        <f>SUM(D64:Z64)</f>
        <v>-0.50000000000000011</v>
      </c>
      <c r="AD64" s="21">
        <f>SUM(D64:H64)</f>
        <v>-0.1</v>
      </c>
      <c r="AE64" s="243"/>
      <c r="AF64" s="21">
        <f>SUM(J64:N64)</f>
        <v>-0.5</v>
      </c>
      <c r="AG64" s="243"/>
      <c r="AH64" s="21">
        <f>SUM(P64:T64)</f>
        <v>-0.1</v>
      </c>
      <c r="AI64" s="243"/>
      <c r="AJ64" s="21">
        <f>SUM(V64:Z64)</f>
        <v>0.2</v>
      </c>
      <c r="AL64" s="21">
        <f>SUM(AD64:AJ64)</f>
        <v>-0.49999999999999994</v>
      </c>
    </row>
    <row r="65" spans="1:38" s="25" customFormat="1" ht="11.1" customHeight="1">
      <c r="A65" s="18"/>
      <c r="B65" s="18"/>
      <c r="C65" s="18" t="s">
        <v>19</v>
      </c>
      <c r="D65" s="22">
        <f>SUM(D63:D64)</f>
        <v>-2.2999999999999998</v>
      </c>
      <c r="E65" s="19"/>
      <c r="F65" s="22">
        <f>SUM(F63:F64)</f>
        <v>-2.9</v>
      </c>
      <c r="G65" s="19"/>
      <c r="H65" s="22">
        <f>SUM(H63:H64)</f>
        <v>1.2999999999999998</v>
      </c>
      <c r="I65" s="19"/>
      <c r="J65" s="22">
        <f>SUM(J63:J64)</f>
        <v>-1.4000000000000001</v>
      </c>
      <c r="K65" s="19"/>
      <c r="L65" s="22">
        <f>SUM(L63:L64)</f>
        <v>-0.8</v>
      </c>
      <c r="M65" s="19"/>
      <c r="N65" s="22">
        <f>SUM(N63:N64)</f>
        <v>1.5</v>
      </c>
      <c r="O65" s="19"/>
      <c r="P65" s="22">
        <f>SUM(P63:P64)</f>
        <v>-1.6</v>
      </c>
      <c r="Q65" s="19"/>
      <c r="R65" s="22">
        <f>SUM(R63:R64)</f>
        <v>0.5</v>
      </c>
      <c r="S65" s="19"/>
      <c r="T65" s="22">
        <f>SUM(T63:T64)</f>
        <v>2.4</v>
      </c>
      <c r="U65" s="19"/>
      <c r="V65" s="22">
        <f>SUM(V63:V64)</f>
        <v>7.3999999999999995</v>
      </c>
      <c r="W65" s="19"/>
      <c r="X65" s="22">
        <f>SUM(X63:X64)</f>
        <v>6.3</v>
      </c>
      <c r="Y65" s="19"/>
      <c r="Z65" s="22">
        <f>SUM(Z63:Z64)</f>
        <v>3.5</v>
      </c>
      <c r="AA65" s="19"/>
      <c r="AB65" s="22">
        <f>SUM(AB63:AB64)</f>
        <v>13.9</v>
      </c>
      <c r="AD65" s="22">
        <f>SUM(AD63:AD64)</f>
        <v>-3.8999999999999995</v>
      </c>
      <c r="AF65" s="22">
        <f>SUM(AF63:AF64)</f>
        <v>-0.7</v>
      </c>
      <c r="AH65" s="22">
        <f>SUM(AH63:AH64)</f>
        <v>1.2999999999999998</v>
      </c>
      <c r="AJ65" s="22">
        <f>SUM(AJ63:AJ64)</f>
        <v>17.2</v>
      </c>
      <c r="AL65" s="22">
        <f>SUM(AL63:AL64)</f>
        <v>13.9</v>
      </c>
    </row>
    <row r="66" spans="1:38" s="25" customFormat="1" ht="3.95" customHeight="1">
      <c r="A66" s="18"/>
      <c r="B66" s="18"/>
      <c r="C66" s="18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D66" s="19"/>
      <c r="AF66" s="19"/>
      <c r="AH66" s="19"/>
      <c r="AJ66" s="19"/>
      <c r="AL66" s="19"/>
    </row>
    <row r="67" spans="1:38" s="25" customFormat="1" ht="11.1" customHeight="1" thickBot="1">
      <c r="A67" s="23" t="s">
        <v>44</v>
      </c>
      <c r="B67" s="23"/>
      <c r="C67" s="23"/>
      <c r="D67" s="30">
        <f>D60-D65</f>
        <v>-3.1999999999999957</v>
      </c>
      <c r="E67" s="24"/>
      <c r="F67" s="30">
        <f>F60-F65</f>
        <v>-3.6000000000000028</v>
      </c>
      <c r="G67" s="24"/>
      <c r="H67" s="30">
        <f>H60-H65</f>
        <v>-3.6999999999999984</v>
      </c>
      <c r="I67" s="24"/>
      <c r="J67" s="30">
        <f>J60-J65</f>
        <v>-1.4999999999999998</v>
      </c>
      <c r="K67" s="24"/>
      <c r="L67" s="30">
        <f>L60-L65</f>
        <v>-0.40000000000000191</v>
      </c>
      <c r="M67" s="24"/>
      <c r="N67" s="30">
        <f>N60-N65</f>
        <v>3.4999999999999876</v>
      </c>
      <c r="O67" s="24"/>
      <c r="P67" s="30">
        <f>P60-P65</f>
        <v>-1.9999999999999987</v>
      </c>
      <c r="Q67" s="24"/>
      <c r="R67" s="30">
        <f>R60-R65</f>
        <v>1.0000000000000047</v>
      </c>
      <c r="S67" s="24"/>
      <c r="T67" s="30">
        <f>T60-T65</f>
        <v>4.600000000000005</v>
      </c>
      <c r="U67" s="24"/>
      <c r="V67" s="30">
        <f>V60-V65</f>
        <v>11.999999999999986</v>
      </c>
      <c r="W67" s="24"/>
      <c r="X67" s="30">
        <f>X60-X65</f>
        <v>10.900000000000002</v>
      </c>
      <c r="Y67" s="24"/>
      <c r="Z67" s="30">
        <f>Z60-Z65</f>
        <v>13</v>
      </c>
      <c r="AA67" s="24"/>
      <c r="AB67" s="30">
        <f>AB60-AB65</f>
        <v>30.6</v>
      </c>
      <c r="AD67" s="30">
        <f>AD60-AD65</f>
        <v>-10.500000000000011</v>
      </c>
      <c r="AF67" s="30">
        <f>AF60-AF65</f>
        <v>1.5999999999999932</v>
      </c>
      <c r="AH67" s="30">
        <f>AH60-AH65</f>
        <v>3.6000000000000112</v>
      </c>
      <c r="AJ67" s="30">
        <f>AJ60-AJ65</f>
        <v>35.900000000000006</v>
      </c>
      <c r="AL67" s="30">
        <f>AL60-AL65</f>
        <v>30.600000000000016</v>
      </c>
    </row>
    <row r="68" spans="1:38" ht="24.95" customHeight="1" thickTop="1">
      <c r="A68" s="250"/>
      <c r="B68" s="250"/>
      <c r="C68" s="250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D68"/>
      <c r="AF68"/>
      <c r="AH68"/>
      <c r="AJ68"/>
      <c r="AL68"/>
    </row>
    <row r="69" spans="1:38" s="19" customFormat="1" ht="11.1" customHeight="1">
      <c r="A69" s="251" t="s">
        <v>352</v>
      </c>
      <c r="B69" s="252"/>
      <c r="C69" s="252"/>
      <c r="D69" s="231"/>
      <c r="E69" s="231"/>
      <c r="F69" s="231"/>
      <c r="G69" s="231"/>
      <c r="H69" s="231"/>
      <c r="I69" s="231"/>
      <c r="J69" s="231"/>
      <c r="K69" s="231"/>
      <c r="L69" s="231"/>
      <c r="M69" s="231"/>
      <c r="N69" s="231"/>
      <c r="O69" s="231"/>
      <c r="P69" s="231"/>
      <c r="Q69" s="231"/>
      <c r="R69" s="231"/>
      <c r="S69" s="231"/>
      <c r="T69" s="231"/>
      <c r="U69" s="231"/>
      <c r="V69" s="231"/>
      <c r="W69" s="231"/>
      <c r="X69" s="231"/>
      <c r="Y69" s="231"/>
      <c r="Z69" s="231"/>
      <c r="AA69" s="231"/>
      <c r="AB69" s="231"/>
      <c r="AD69" s="231"/>
      <c r="AE69" s="231"/>
      <c r="AF69" s="231"/>
      <c r="AG69" s="231"/>
      <c r="AH69" s="231"/>
      <c r="AI69" s="231"/>
      <c r="AJ69" s="231"/>
      <c r="AK69" s="231"/>
      <c r="AL69" s="231"/>
    </row>
    <row r="70" spans="1:38" s="243" customFormat="1" ht="11.1" customHeight="1">
      <c r="A70" s="252"/>
      <c r="B70" s="252" t="s">
        <v>353</v>
      </c>
      <c r="C70" s="252"/>
      <c r="D70" s="247">
        <v>0</v>
      </c>
      <c r="E70" s="247"/>
      <c r="F70" s="247">
        <v>0</v>
      </c>
      <c r="G70" s="247"/>
      <c r="H70" s="247">
        <v>0</v>
      </c>
      <c r="I70" s="247"/>
      <c r="J70" s="247">
        <v>0</v>
      </c>
      <c r="K70" s="247"/>
      <c r="L70" s="247">
        <v>0</v>
      </c>
      <c r="M70" s="247"/>
      <c r="N70" s="247">
        <v>0</v>
      </c>
      <c r="O70" s="247"/>
      <c r="P70" s="247">
        <v>0</v>
      </c>
      <c r="Q70" s="247"/>
      <c r="R70" s="247">
        <v>0</v>
      </c>
      <c r="S70" s="247"/>
      <c r="T70" s="247">
        <v>0</v>
      </c>
      <c r="U70" s="247"/>
      <c r="V70" s="247">
        <v>0</v>
      </c>
      <c r="W70" s="247"/>
      <c r="X70" s="247">
        <v>0</v>
      </c>
      <c r="Y70" s="247"/>
      <c r="Z70" s="247">
        <v>0</v>
      </c>
      <c r="AA70" s="247"/>
      <c r="AB70" s="247">
        <f>SUM(D70:Z70)</f>
        <v>0</v>
      </c>
      <c r="AD70" s="247">
        <f>SUM(D70:H70)</f>
        <v>0</v>
      </c>
      <c r="AE70" s="247"/>
      <c r="AF70" s="247">
        <f>SUM(J70:N70)</f>
        <v>0</v>
      </c>
      <c r="AG70" s="247"/>
      <c r="AH70" s="247">
        <f>SUM(P70:T70)</f>
        <v>0</v>
      </c>
      <c r="AI70" s="247"/>
      <c r="AJ70" s="247">
        <f>SUM(V70:Z70)</f>
        <v>0</v>
      </c>
      <c r="AK70" s="247"/>
      <c r="AL70" s="247">
        <f>SUM(AD70:AJ70)</f>
        <v>0</v>
      </c>
    </row>
    <row r="71" spans="1:38" s="243" customFormat="1" ht="11.1" customHeight="1">
      <c r="A71" s="252"/>
      <c r="B71" s="252" t="s">
        <v>31</v>
      </c>
      <c r="C71" s="252"/>
      <c r="D71" s="247">
        <v>0</v>
      </c>
      <c r="E71" s="247"/>
      <c r="F71" s="247">
        <v>0</v>
      </c>
      <c r="G71" s="247"/>
      <c r="H71" s="247">
        <v>0</v>
      </c>
      <c r="I71" s="247"/>
      <c r="J71" s="247">
        <v>0</v>
      </c>
      <c r="K71" s="247"/>
      <c r="L71" s="247">
        <v>0</v>
      </c>
      <c r="M71" s="247"/>
      <c r="N71" s="247">
        <v>0</v>
      </c>
      <c r="O71" s="247"/>
      <c r="P71" s="247">
        <v>0</v>
      </c>
      <c r="Q71" s="247"/>
      <c r="R71" s="247">
        <v>0</v>
      </c>
      <c r="S71" s="247"/>
      <c r="T71" s="247">
        <v>0</v>
      </c>
      <c r="U71" s="247"/>
      <c r="V71" s="247">
        <v>0</v>
      </c>
      <c r="W71" s="247"/>
      <c r="X71" s="247">
        <v>0</v>
      </c>
      <c r="Y71" s="247"/>
      <c r="Z71" s="247">
        <v>0</v>
      </c>
      <c r="AA71" s="247"/>
      <c r="AB71" s="247">
        <f>SUM(D71:Z71)</f>
        <v>0</v>
      </c>
      <c r="AD71" s="247">
        <f>SUM(D71:H71)</f>
        <v>0</v>
      </c>
      <c r="AE71" s="247"/>
      <c r="AF71" s="247">
        <f>SUM(J71:N71)</f>
        <v>0</v>
      </c>
      <c r="AG71" s="247"/>
      <c r="AH71" s="247">
        <f>SUM(P71:T71)</f>
        <v>0</v>
      </c>
      <c r="AI71" s="247"/>
      <c r="AJ71" s="247">
        <f>SUM(V71:Z71)</f>
        <v>0</v>
      </c>
      <c r="AK71" s="247"/>
      <c r="AL71" s="247">
        <f>SUM(AD71:AJ71)</f>
        <v>0</v>
      </c>
    </row>
    <row r="72" spans="1:38" s="19" customFormat="1" ht="11.1" customHeight="1" thickBot="1">
      <c r="A72" s="252"/>
      <c r="B72" s="252"/>
      <c r="C72" s="251" t="s">
        <v>354</v>
      </c>
      <c r="D72" s="232">
        <f>SUM(D67:D71)</f>
        <v>-3.1999999999999957</v>
      </c>
      <c r="E72" s="231"/>
      <c r="F72" s="232">
        <f>SUM(F67:F71)</f>
        <v>-3.6000000000000028</v>
      </c>
      <c r="G72" s="231"/>
      <c r="H72" s="232">
        <f>SUM(H67:H71)</f>
        <v>-3.6999999999999984</v>
      </c>
      <c r="I72" s="231"/>
      <c r="J72" s="232">
        <f>SUM(J67:J71)</f>
        <v>-1.4999999999999998</v>
      </c>
      <c r="K72" s="231"/>
      <c r="L72" s="232">
        <f>SUM(L67:L71)</f>
        <v>-0.40000000000000191</v>
      </c>
      <c r="M72" s="231"/>
      <c r="N72" s="232">
        <f>SUM(N67:N71)</f>
        <v>3.4999999999999876</v>
      </c>
      <c r="O72" s="231"/>
      <c r="P72" s="232">
        <f>SUM(P67:P71)</f>
        <v>-1.9999999999999987</v>
      </c>
      <c r="Q72" s="231"/>
      <c r="R72" s="232">
        <f>SUM(R67:R71)</f>
        <v>1.0000000000000047</v>
      </c>
      <c r="S72" s="231"/>
      <c r="T72" s="232">
        <f>SUM(T67:T71)</f>
        <v>4.600000000000005</v>
      </c>
      <c r="U72" s="231"/>
      <c r="V72" s="232">
        <f>SUM(V67:V71)</f>
        <v>11.999999999999986</v>
      </c>
      <c r="W72" s="231"/>
      <c r="X72" s="232">
        <f>SUM(X67:X71)</f>
        <v>10.900000000000002</v>
      </c>
      <c r="Y72" s="231"/>
      <c r="Z72" s="232">
        <f>SUM(Z67:Z71)</f>
        <v>13</v>
      </c>
      <c r="AA72" s="231"/>
      <c r="AB72" s="232">
        <f>SUM(AB67:AB71)</f>
        <v>30.6</v>
      </c>
      <c r="AD72" s="232">
        <f>SUM(AD67:AD71)</f>
        <v>-10.500000000000011</v>
      </c>
      <c r="AE72" s="231"/>
      <c r="AF72" s="232">
        <f>SUM(AF67:AF71)</f>
        <v>1.5999999999999932</v>
      </c>
      <c r="AG72" s="231"/>
      <c r="AH72" s="232">
        <f>SUM(AH67:AH71)</f>
        <v>3.6000000000000112</v>
      </c>
      <c r="AI72" s="231"/>
      <c r="AJ72" s="232">
        <f>SUM(AJ67:AJ71)</f>
        <v>35.900000000000006</v>
      </c>
      <c r="AK72" s="231"/>
      <c r="AL72" s="232">
        <f>SUM(AL67:AL71)</f>
        <v>30.600000000000016</v>
      </c>
    </row>
    <row r="73" spans="1:38" ht="11.1" customHeight="1" thickTop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D73"/>
      <c r="AF73"/>
      <c r="AH73"/>
      <c r="AJ73"/>
      <c r="AL73"/>
    </row>
    <row r="74" spans="1:38" ht="11.1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D74"/>
      <c r="AF74"/>
      <c r="AH74"/>
      <c r="AJ74"/>
      <c r="AL74"/>
    </row>
    <row r="75" spans="1:38" ht="11.1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D75"/>
      <c r="AF75"/>
      <c r="AH75"/>
      <c r="AJ75"/>
      <c r="AL75"/>
    </row>
    <row r="76" spans="1:38" s="11" customFormat="1" ht="15.75">
      <c r="A76" s="7" t="str">
        <f>A1</f>
        <v>ENRON RENEWABLE ENERGY CORP.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3"/>
      <c r="W76" s="3"/>
      <c r="X76" s="3"/>
      <c r="Y76" s="3"/>
      <c r="Z76" s="4"/>
      <c r="AB76" s="4" t="str">
        <f ca="1">CELL("FILENAME",C76)</f>
        <v>C:\Users\Felienne\Enron\EnronSpreadsheets\[tracy_geaccone__40345__2002 EREC Preliminary 1015.xls]Format</v>
      </c>
      <c r="AD76" s="4"/>
      <c r="AF76" s="4"/>
      <c r="AH76" s="4"/>
      <c r="AJ76" s="4"/>
      <c r="AL76" s="4"/>
    </row>
    <row r="77" spans="1:38" s="11" customFormat="1" ht="15.75">
      <c r="A77" s="31" t="str">
        <f>+A2</f>
        <v>2002 PLAN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3"/>
      <c r="W77" s="3"/>
      <c r="X77" s="3"/>
      <c r="Y77" s="3"/>
      <c r="Z77" s="6"/>
      <c r="AB77" s="6">
        <f ca="1">NOW()</f>
        <v>41887.551116435185</v>
      </c>
      <c r="AD77" s="6"/>
      <c r="AF77" s="6"/>
      <c r="AH77" s="6"/>
      <c r="AJ77" s="6"/>
      <c r="AL77" s="6"/>
    </row>
    <row r="78" spans="1:38" s="11" customFormat="1" ht="15.75">
      <c r="A78" s="7" t="s">
        <v>45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5"/>
      <c r="W78" s="5"/>
      <c r="X78" s="5"/>
      <c r="Y78" s="5"/>
      <c r="Z78" s="32"/>
      <c r="AB78" s="32">
        <f ca="1">NOW()</f>
        <v>41887.551116435185</v>
      </c>
      <c r="AD78" s="32"/>
      <c r="AF78" s="32"/>
      <c r="AH78" s="32"/>
      <c r="AJ78" s="32"/>
      <c r="AL78" s="32"/>
    </row>
    <row r="79" spans="1:38" s="16" customFormat="1" ht="11.25">
      <c r="D79" s="34" t="s">
        <v>46</v>
      </c>
      <c r="E79" s="33"/>
      <c r="F79" s="34" t="s">
        <v>47</v>
      </c>
      <c r="G79" s="33"/>
      <c r="H79" s="34" t="s">
        <v>48</v>
      </c>
      <c r="I79" s="33"/>
      <c r="J79" s="34" t="s">
        <v>49</v>
      </c>
      <c r="K79" s="33"/>
      <c r="L79" s="15" t="s">
        <v>50</v>
      </c>
      <c r="N79" s="15" t="s">
        <v>51</v>
      </c>
      <c r="P79" s="15" t="s">
        <v>52</v>
      </c>
      <c r="R79" s="15" t="s">
        <v>53</v>
      </c>
      <c r="T79" s="15" t="s">
        <v>54</v>
      </c>
      <c r="V79" s="15" t="s">
        <v>55</v>
      </c>
      <c r="X79" s="17" t="s">
        <v>56</v>
      </c>
      <c r="Z79" s="17" t="s">
        <v>57</v>
      </c>
      <c r="AB79" s="17" t="s">
        <v>14</v>
      </c>
      <c r="AD79" s="17" t="s">
        <v>15</v>
      </c>
      <c r="AE79" s="11"/>
      <c r="AF79" s="17" t="s">
        <v>16</v>
      </c>
      <c r="AG79" s="11"/>
      <c r="AH79" s="17" t="s">
        <v>17</v>
      </c>
      <c r="AI79" s="11"/>
      <c r="AJ79" s="17" t="s">
        <v>18</v>
      </c>
      <c r="AK79" s="11"/>
      <c r="AL79" s="17" t="s">
        <v>19</v>
      </c>
    </row>
    <row r="80" spans="1:38" s="11" customFormat="1" ht="11.25">
      <c r="A80" s="33" t="s">
        <v>58</v>
      </c>
    </row>
    <row r="81" spans="1:38" s="36" customFormat="1">
      <c r="A81" s="35" t="s">
        <v>44</v>
      </c>
      <c r="D81" s="51">
        <f>+D72</f>
        <v>-3.1999999999999957</v>
      </c>
      <c r="F81" s="51">
        <f>+F72</f>
        <v>-3.6000000000000028</v>
      </c>
      <c r="H81" s="51">
        <f>+H72</f>
        <v>-3.6999999999999984</v>
      </c>
      <c r="J81" s="51">
        <f>+J72</f>
        <v>-1.4999999999999998</v>
      </c>
      <c r="L81" s="51">
        <f>+L72</f>
        <v>-0.40000000000000191</v>
      </c>
      <c r="N81" s="51">
        <f>+N72</f>
        <v>3.4999999999999876</v>
      </c>
      <c r="P81" s="51">
        <f>+P72</f>
        <v>-1.9999999999999987</v>
      </c>
      <c r="R81" s="51">
        <f>+R72</f>
        <v>1.0000000000000047</v>
      </c>
      <c r="T81" s="51">
        <f>+T72</f>
        <v>4.600000000000005</v>
      </c>
      <c r="V81" s="51">
        <f>+V72</f>
        <v>11.999999999999986</v>
      </c>
      <c r="X81" s="51">
        <f>+X72</f>
        <v>10.900000000000002</v>
      </c>
      <c r="Z81" s="51">
        <f>+Z72</f>
        <v>13</v>
      </c>
      <c r="AB81" s="35">
        <f>SUM(D81:Z81)</f>
        <v>30.599999999999987</v>
      </c>
      <c r="AD81" s="51">
        <f>SUM(D81:H81)</f>
        <v>-10.499999999999996</v>
      </c>
      <c r="AE81" s="19"/>
      <c r="AF81" s="51">
        <f>SUM(J81:N81)</f>
        <v>1.5999999999999859</v>
      </c>
      <c r="AG81" s="19"/>
      <c r="AH81" s="51">
        <f>SUM(P81:T81)</f>
        <v>3.6000000000000112</v>
      </c>
      <c r="AI81" s="19"/>
      <c r="AJ81" s="51">
        <f>SUM(V81:Z81)</f>
        <v>35.899999999999991</v>
      </c>
      <c r="AK81" s="25"/>
      <c r="AL81" s="51">
        <f>SUM(AD81:AJ81)</f>
        <v>30.599999999999991</v>
      </c>
    </row>
    <row r="82" spans="1:38" s="36" customFormat="1">
      <c r="A82" s="23" t="s">
        <v>355</v>
      </c>
      <c r="D82" s="51"/>
      <c r="F82" s="51"/>
      <c r="H82" s="51"/>
      <c r="J82" s="51"/>
      <c r="L82" s="51"/>
      <c r="N82" s="51"/>
      <c r="P82" s="51"/>
      <c r="R82" s="51"/>
      <c r="T82" s="51"/>
      <c r="V82" s="51"/>
      <c r="X82" s="51"/>
      <c r="Z82" s="51"/>
      <c r="AB82" s="35"/>
      <c r="AD82" s="51"/>
      <c r="AE82" s="19"/>
      <c r="AF82" s="51"/>
      <c r="AG82" s="19"/>
      <c r="AH82" s="51"/>
      <c r="AI82" s="19"/>
      <c r="AJ82" s="51"/>
      <c r="AK82" s="25"/>
      <c r="AL82" s="51"/>
    </row>
    <row r="83" spans="1:38" s="36" customFormat="1" ht="5.0999999999999996" customHeight="1">
      <c r="A83" s="35"/>
      <c r="D83" s="51"/>
      <c r="F83" s="51"/>
      <c r="H83" s="51"/>
      <c r="J83" s="51"/>
      <c r="L83" s="51"/>
      <c r="N83" s="51"/>
      <c r="P83" s="51"/>
      <c r="R83" s="51"/>
      <c r="T83" s="51"/>
      <c r="V83" s="51"/>
      <c r="X83" s="51"/>
      <c r="Z83" s="51"/>
      <c r="AB83" s="35"/>
      <c r="AD83" s="51"/>
      <c r="AE83" s="19"/>
      <c r="AF83" s="51"/>
      <c r="AG83" s="19"/>
      <c r="AH83" s="51"/>
      <c r="AI83" s="19"/>
      <c r="AJ83" s="51"/>
      <c r="AK83" s="25"/>
      <c r="AL83" s="51"/>
    </row>
    <row r="84" spans="1:38" s="36" customFormat="1">
      <c r="A84" s="35"/>
      <c r="B84" s="237" t="s">
        <v>353</v>
      </c>
      <c r="D84" s="51">
        <f>-D70</f>
        <v>0</v>
      </c>
      <c r="F84" s="51">
        <f>-F70</f>
        <v>0</v>
      </c>
      <c r="H84" s="51">
        <f>-H70</f>
        <v>0</v>
      </c>
      <c r="J84" s="51">
        <f>-J70</f>
        <v>0</v>
      </c>
      <c r="L84" s="51">
        <f>-L70</f>
        <v>0</v>
      </c>
      <c r="N84" s="51">
        <f>-N70</f>
        <v>0</v>
      </c>
      <c r="P84" s="51">
        <f>-P70</f>
        <v>0</v>
      </c>
      <c r="R84" s="51">
        <f>-R70</f>
        <v>0</v>
      </c>
      <c r="T84" s="51">
        <f>-T70</f>
        <v>0</v>
      </c>
      <c r="V84" s="51">
        <f>-V70</f>
        <v>0</v>
      </c>
      <c r="X84" s="51">
        <f>-X70</f>
        <v>0</v>
      </c>
      <c r="Z84" s="51">
        <f>-Z70</f>
        <v>0</v>
      </c>
      <c r="AB84" s="35">
        <f>SUM(D84:Z84)</f>
        <v>0</v>
      </c>
      <c r="AD84" s="51">
        <f>SUM(D84:H84)</f>
        <v>0</v>
      </c>
      <c r="AE84" s="19"/>
      <c r="AF84" s="51">
        <f>SUM(J84:N84)</f>
        <v>0</v>
      </c>
      <c r="AG84" s="19"/>
      <c r="AH84" s="51">
        <f>SUM(P84:T84)</f>
        <v>0</v>
      </c>
      <c r="AI84" s="19"/>
      <c r="AJ84" s="51">
        <f>SUM(V84:Z84)</f>
        <v>0</v>
      </c>
      <c r="AK84" s="25"/>
      <c r="AL84" s="51">
        <f>SUM(AD84:AJ84)</f>
        <v>0</v>
      </c>
    </row>
    <row r="85" spans="1:38" s="36" customFormat="1" ht="5.0999999999999996" customHeight="1">
      <c r="A85" s="35"/>
      <c r="D85" s="51"/>
      <c r="F85" s="51"/>
      <c r="H85" s="51"/>
      <c r="J85" s="51"/>
      <c r="L85" s="51"/>
      <c r="N85" s="51"/>
      <c r="P85" s="51"/>
      <c r="R85" s="51"/>
      <c r="T85" s="51"/>
      <c r="V85" s="51"/>
      <c r="X85" s="51"/>
      <c r="Z85" s="51"/>
      <c r="AB85" s="35"/>
      <c r="AD85" s="51"/>
      <c r="AE85" s="19"/>
      <c r="AF85" s="51"/>
      <c r="AG85" s="19"/>
      <c r="AH85" s="51"/>
      <c r="AI85" s="19"/>
      <c r="AJ85" s="51"/>
      <c r="AK85" s="25"/>
      <c r="AL85" s="51"/>
    </row>
    <row r="86" spans="1:38" s="19" customFormat="1">
      <c r="B86" s="18" t="s">
        <v>24</v>
      </c>
      <c r="D86" s="52">
        <f>+D31</f>
        <v>1.4</v>
      </c>
      <c r="F86" s="52">
        <f>+F31</f>
        <v>1.4</v>
      </c>
      <c r="H86" s="52">
        <f>+H31</f>
        <v>1.3</v>
      </c>
      <c r="J86" s="52">
        <f>+J31</f>
        <v>1.3</v>
      </c>
      <c r="L86" s="52">
        <f>+L31</f>
        <v>1.4</v>
      </c>
      <c r="N86" s="52">
        <f>+N31</f>
        <v>1.4</v>
      </c>
      <c r="P86" s="52">
        <f>+P31</f>
        <v>1.4</v>
      </c>
      <c r="R86" s="52">
        <f>+R31</f>
        <v>1.5</v>
      </c>
      <c r="T86" s="52">
        <f>+T31</f>
        <v>1.5</v>
      </c>
      <c r="V86" s="52">
        <f>+V31</f>
        <v>1.5</v>
      </c>
      <c r="X86" s="52">
        <f>+X31</f>
        <v>1.5</v>
      </c>
      <c r="Z86" s="52">
        <f>+Z31</f>
        <v>1.6</v>
      </c>
      <c r="AB86" s="18">
        <f>SUM(D86:Z86)</f>
        <v>17.2</v>
      </c>
      <c r="AD86" s="52">
        <f>SUM(D86:H86)</f>
        <v>4.0999999999999996</v>
      </c>
      <c r="AF86" s="52">
        <f>SUM(J86:N86)</f>
        <v>4.0999999999999996</v>
      </c>
      <c r="AH86" s="52">
        <f>SUM(P86:T86)</f>
        <v>4.4000000000000004</v>
      </c>
      <c r="AJ86" s="52">
        <f>SUM(V86:Z86)</f>
        <v>4.5999999999999996</v>
      </c>
      <c r="AK86" s="25"/>
      <c r="AL86" s="52">
        <f>SUM(AD86:AJ86)</f>
        <v>17.2</v>
      </c>
    </row>
    <row r="87" spans="1:38" s="25" customFormat="1">
      <c r="A87" s="19"/>
      <c r="B87" s="18" t="s">
        <v>59</v>
      </c>
      <c r="C87" s="19"/>
      <c r="D87" s="52">
        <f>+D64</f>
        <v>0</v>
      </c>
      <c r="E87" s="19"/>
      <c r="F87" s="52">
        <f>+F64</f>
        <v>0</v>
      </c>
      <c r="G87" s="19"/>
      <c r="H87" s="52">
        <f>+H64</f>
        <v>-0.1</v>
      </c>
      <c r="I87" s="19"/>
      <c r="J87" s="52">
        <f>+J64</f>
        <v>-0.1</v>
      </c>
      <c r="K87" s="19"/>
      <c r="L87" s="52">
        <f>+L64</f>
        <v>-0.2</v>
      </c>
      <c r="M87" s="19"/>
      <c r="N87" s="52">
        <f>+N64</f>
        <v>-0.2</v>
      </c>
      <c r="O87" s="19"/>
      <c r="P87" s="52">
        <f>+P64</f>
        <v>-0.1</v>
      </c>
      <c r="Q87" s="19"/>
      <c r="R87" s="52">
        <f>+R64</f>
        <v>0</v>
      </c>
      <c r="S87" s="19"/>
      <c r="T87" s="52">
        <f>+T64</f>
        <v>0</v>
      </c>
      <c r="U87" s="19"/>
      <c r="V87" s="52">
        <f>+V64</f>
        <v>0.1</v>
      </c>
      <c r="W87" s="19"/>
      <c r="X87" s="52">
        <f>+X64</f>
        <v>0</v>
      </c>
      <c r="Y87" s="19"/>
      <c r="Z87" s="52">
        <f>+Z64</f>
        <v>0.1</v>
      </c>
      <c r="AA87" s="19"/>
      <c r="AB87" s="18">
        <f>SUM(D87:Z87)</f>
        <v>-0.50000000000000011</v>
      </c>
      <c r="AD87" s="52">
        <f>SUM(D87:H87)</f>
        <v>-0.1</v>
      </c>
      <c r="AE87" s="19"/>
      <c r="AF87" s="52">
        <f>SUM(J87:N87)</f>
        <v>-0.5</v>
      </c>
      <c r="AG87" s="19"/>
      <c r="AH87" s="52">
        <f>SUM(P87:T87)</f>
        <v>-0.1</v>
      </c>
      <c r="AI87" s="19"/>
      <c r="AJ87" s="52">
        <f>SUM(V87:Z87)</f>
        <v>0.2</v>
      </c>
      <c r="AL87" s="52">
        <f>SUM(AD87:AJ87)</f>
        <v>-0.49999999999999994</v>
      </c>
    </row>
    <row r="88" spans="1:38" s="25" customFormat="1">
      <c r="A88" s="19"/>
      <c r="B88" s="18" t="s">
        <v>61</v>
      </c>
      <c r="C88" s="19"/>
      <c r="D88" s="52">
        <f>-D40</f>
        <v>0</v>
      </c>
      <c r="E88" s="19"/>
      <c r="F88" s="52">
        <f>-F40</f>
        <v>0</v>
      </c>
      <c r="G88" s="19"/>
      <c r="H88" s="52">
        <f>-H40</f>
        <v>0</v>
      </c>
      <c r="I88" s="19"/>
      <c r="J88" s="52">
        <f>-J40</f>
        <v>0</v>
      </c>
      <c r="K88" s="19"/>
      <c r="L88" s="52">
        <f>-L40</f>
        <v>0</v>
      </c>
      <c r="M88" s="19"/>
      <c r="N88" s="52">
        <f>-N40</f>
        <v>0</v>
      </c>
      <c r="O88" s="19"/>
      <c r="P88" s="52">
        <f>-P40</f>
        <v>0</v>
      </c>
      <c r="Q88" s="19"/>
      <c r="R88" s="52">
        <f>-R40</f>
        <v>0</v>
      </c>
      <c r="S88" s="19"/>
      <c r="T88" s="52">
        <f>-T40</f>
        <v>0</v>
      </c>
      <c r="U88" s="19"/>
      <c r="V88" s="52">
        <f>-V40</f>
        <v>0</v>
      </c>
      <c r="W88" s="19"/>
      <c r="X88" s="52">
        <f>-X40</f>
        <v>0</v>
      </c>
      <c r="Y88" s="19"/>
      <c r="Z88" s="52">
        <f>-Z40</f>
        <v>0</v>
      </c>
      <c r="AA88" s="19"/>
      <c r="AB88" s="18">
        <f>SUM(D88:Z88)</f>
        <v>0</v>
      </c>
      <c r="AD88" s="52">
        <f>SUM(D88:H88)</f>
        <v>0</v>
      </c>
      <c r="AE88" s="19"/>
      <c r="AF88" s="52">
        <f>SUM(J88:N88)</f>
        <v>0</v>
      </c>
      <c r="AG88" s="19"/>
      <c r="AH88" s="52">
        <f>SUM(P88:T88)</f>
        <v>0</v>
      </c>
      <c r="AI88" s="19"/>
      <c r="AJ88" s="52">
        <f>SUM(V88:Z88)</f>
        <v>0</v>
      </c>
      <c r="AL88" s="52">
        <f>SUM(AD88:AJ88)</f>
        <v>0</v>
      </c>
    </row>
    <row r="89" spans="1:38" s="25" customFormat="1">
      <c r="A89" s="19"/>
      <c r="B89" s="18" t="s">
        <v>60</v>
      </c>
      <c r="C89" s="19"/>
      <c r="D89" s="243">
        <v>0</v>
      </c>
      <c r="E89" s="243"/>
      <c r="F89" s="243">
        <v>0</v>
      </c>
      <c r="G89" s="243"/>
      <c r="H89" s="243">
        <v>0</v>
      </c>
      <c r="I89" s="243"/>
      <c r="J89" s="243">
        <v>0</v>
      </c>
      <c r="K89" s="243"/>
      <c r="L89" s="243">
        <v>0</v>
      </c>
      <c r="M89" s="243"/>
      <c r="N89" s="243">
        <v>0</v>
      </c>
      <c r="O89" s="243"/>
      <c r="P89" s="243">
        <v>0</v>
      </c>
      <c r="Q89" s="243"/>
      <c r="R89" s="243">
        <v>0</v>
      </c>
      <c r="S89" s="243"/>
      <c r="T89" s="243">
        <v>0</v>
      </c>
      <c r="U89" s="243"/>
      <c r="V89" s="243">
        <v>0</v>
      </c>
      <c r="W89" s="243"/>
      <c r="X89" s="243">
        <v>0</v>
      </c>
      <c r="Y89" s="243"/>
      <c r="Z89" s="243">
        <v>0</v>
      </c>
      <c r="AA89" s="19"/>
      <c r="AB89" s="18">
        <f>SUM(D89:Z89)</f>
        <v>0</v>
      </c>
      <c r="AD89" s="18">
        <f>SUM(D89:H89)</f>
        <v>0</v>
      </c>
      <c r="AE89" s="19"/>
      <c r="AF89" s="18">
        <f>SUM(J89:N89)</f>
        <v>0</v>
      </c>
      <c r="AG89" s="19"/>
      <c r="AH89" s="18">
        <f>SUM(P89:T89)</f>
        <v>0</v>
      </c>
      <c r="AI89" s="19"/>
      <c r="AJ89" s="18">
        <f>SUM(V89:Z89)</f>
        <v>0</v>
      </c>
      <c r="AL89" s="18">
        <f>SUM(AD89:AJ89)</f>
        <v>0</v>
      </c>
    </row>
    <row r="90" spans="1:38" s="25" customFormat="1">
      <c r="A90" s="19"/>
      <c r="B90" s="18" t="s">
        <v>76</v>
      </c>
      <c r="C90" s="19"/>
      <c r="D90" s="20"/>
      <c r="E90" s="243"/>
      <c r="F90" s="20"/>
      <c r="G90" s="243"/>
      <c r="H90" s="20"/>
      <c r="I90" s="243"/>
      <c r="J90" s="20"/>
      <c r="K90" s="243"/>
      <c r="L90" s="20"/>
      <c r="M90" s="243"/>
      <c r="N90" s="20"/>
      <c r="O90" s="243"/>
      <c r="P90" s="20"/>
      <c r="Q90" s="243"/>
      <c r="R90" s="20"/>
      <c r="S90" s="243"/>
      <c r="T90" s="20"/>
      <c r="U90" s="243"/>
      <c r="V90" s="20"/>
      <c r="W90" s="243"/>
      <c r="X90" s="20"/>
      <c r="Y90" s="243"/>
      <c r="Z90" s="20"/>
      <c r="AA90" s="19"/>
      <c r="AB90" s="18"/>
      <c r="AD90" s="20"/>
      <c r="AF90" s="20"/>
      <c r="AH90" s="20"/>
      <c r="AJ90" s="20"/>
      <c r="AL90" s="20"/>
    </row>
    <row r="91" spans="1:38" s="25" customFormat="1">
      <c r="A91" s="19"/>
      <c r="C91" s="18" t="s">
        <v>77</v>
      </c>
      <c r="D91" s="243">
        <v>0</v>
      </c>
      <c r="E91" s="243"/>
      <c r="F91" s="243">
        <v>0</v>
      </c>
      <c r="G91" s="243"/>
      <c r="H91" s="243">
        <v>0</v>
      </c>
      <c r="I91" s="243"/>
      <c r="J91" s="243">
        <v>0</v>
      </c>
      <c r="K91" s="243"/>
      <c r="L91" s="243">
        <v>0</v>
      </c>
      <c r="M91" s="243"/>
      <c r="N91" s="243">
        <v>0</v>
      </c>
      <c r="O91" s="243"/>
      <c r="P91" s="243">
        <v>0</v>
      </c>
      <c r="Q91" s="243"/>
      <c r="R91" s="243">
        <v>0</v>
      </c>
      <c r="S91" s="243"/>
      <c r="T91" s="243">
        <v>0</v>
      </c>
      <c r="U91" s="243"/>
      <c r="V91" s="243">
        <v>0</v>
      </c>
      <c r="W91" s="243"/>
      <c r="X91" s="243">
        <v>0</v>
      </c>
      <c r="Y91" s="243"/>
      <c r="Z91" s="243">
        <v>0</v>
      </c>
      <c r="AA91" s="19"/>
      <c r="AB91" s="18">
        <f>SUM(D91:Z91)</f>
        <v>0</v>
      </c>
      <c r="AD91" s="18">
        <f>SUM(D91:H91)</f>
        <v>0</v>
      </c>
      <c r="AE91" s="19"/>
      <c r="AF91" s="18">
        <f>SUM(J91:N91)</f>
        <v>0</v>
      </c>
      <c r="AG91" s="19"/>
      <c r="AH91" s="18">
        <f>SUM(P91:T91)</f>
        <v>0</v>
      </c>
      <c r="AI91" s="19"/>
      <c r="AJ91" s="18">
        <f>SUM(V91:Z91)</f>
        <v>0</v>
      </c>
      <c r="AL91" s="18">
        <f>SUM(AD91:AJ91)</f>
        <v>0</v>
      </c>
    </row>
    <row r="92" spans="1:38" s="25" customFormat="1">
      <c r="A92" s="19"/>
      <c r="C92" s="18" t="s">
        <v>78</v>
      </c>
      <c r="D92" s="243">
        <v>0</v>
      </c>
      <c r="E92" s="243"/>
      <c r="F92" s="243">
        <v>0</v>
      </c>
      <c r="G92" s="243"/>
      <c r="H92" s="243">
        <v>0</v>
      </c>
      <c r="I92" s="243"/>
      <c r="J92" s="243">
        <v>0</v>
      </c>
      <c r="K92" s="243"/>
      <c r="L92" s="243">
        <v>0</v>
      </c>
      <c r="M92" s="243"/>
      <c r="N92" s="243">
        <v>0</v>
      </c>
      <c r="O92" s="243"/>
      <c r="P92" s="243">
        <v>0</v>
      </c>
      <c r="Q92" s="243"/>
      <c r="R92" s="243">
        <v>0</v>
      </c>
      <c r="S92" s="243"/>
      <c r="T92" s="243">
        <v>0</v>
      </c>
      <c r="U92" s="243"/>
      <c r="V92" s="243">
        <v>0</v>
      </c>
      <c r="W92" s="243"/>
      <c r="X92" s="243">
        <v>0</v>
      </c>
      <c r="Y92" s="243"/>
      <c r="Z92" s="243">
        <v>0</v>
      </c>
      <c r="AA92" s="19"/>
      <c r="AB92" s="18">
        <f>SUM(D92:Z92)</f>
        <v>0</v>
      </c>
      <c r="AD92" s="18">
        <f>SUM(D92:H92)</f>
        <v>0</v>
      </c>
      <c r="AE92" s="19"/>
      <c r="AF92" s="18">
        <f>SUM(J92:N92)</f>
        <v>0</v>
      </c>
      <c r="AG92" s="19"/>
      <c r="AH92" s="18">
        <f>SUM(P92:T92)</f>
        <v>0</v>
      </c>
      <c r="AI92" s="19"/>
      <c r="AJ92" s="18">
        <f>SUM(V92:Z92)</f>
        <v>0</v>
      </c>
      <c r="AL92" s="18">
        <f>SUM(AD92:AJ92)</f>
        <v>0</v>
      </c>
    </row>
    <row r="93" spans="1:38" s="25" customFormat="1">
      <c r="A93" s="19"/>
      <c r="C93" s="18" t="s">
        <v>80</v>
      </c>
      <c r="D93" s="243">
        <v>0</v>
      </c>
      <c r="E93" s="243"/>
      <c r="F93" s="243">
        <v>0</v>
      </c>
      <c r="G93" s="243"/>
      <c r="H93" s="243">
        <v>0</v>
      </c>
      <c r="I93" s="243"/>
      <c r="J93" s="243">
        <v>0</v>
      </c>
      <c r="K93" s="243"/>
      <c r="L93" s="243">
        <v>0</v>
      </c>
      <c r="M93" s="243"/>
      <c r="N93" s="243">
        <v>0</v>
      </c>
      <c r="O93" s="243"/>
      <c r="P93" s="243">
        <v>0</v>
      </c>
      <c r="Q93" s="243"/>
      <c r="R93" s="243">
        <v>0</v>
      </c>
      <c r="S93" s="243"/>
      <c r="T93" s="243">
        <v>0</v>
      </c>
      <c r="U93" s="243"/>
      <c r="V93" s="243">
        <v>0</v>
      </c>
      <c r="W93" s="243"/>
      <c r="X93" s="243">
        <v>0</v>
      </c>
      <c r="Y93" s="243"/>
      <c r="Z93" s="243">
        <v>0</v>
      </c>
      <c r="AA93" s="19"/>
      <c r="AB93" s="18">
        <f>SUM(D93:Z93)</f>
        <v>0</v>
      </c>
      <c r="AD93" s="18">
        <f>SUM(D93:H93)</f>
        <v>0</v>
      </c>
      <c r="AE93" s="19"/>
      <c r="AF93" s="18">
        <f>SUM(J93:N93)</f>
        <v>0</v>
      </c>
      <c r="AG93" s="19"/>
      <c r="AH93" s="18">
        <f>SUM(P93:T93)</f>
        <v>0</v>
      </c>
      <c r="AI93" s="19"/>
      <c r="AJ93" s="18">
        <f>SUM(V93:Z93)</f>
        <v>0</v>
      </c>
      <c r="AL93" s="18">
        <f>SUM(AD93:AJ93)</f>
        <v>0</v>
      </c>
    </row>
    <row r="94" spans="1:38" s="25" customFormat="1">
      <c r="A94" s="19"/>
      <c r="C94" s="18" t="s">
        <v>79</v>
      </c>
      <c r="D94" s="243">
        <v>0</v>
      </c>
      <c r="E94" s="243"/>
      <c r="F94" s="243">
        <v>0</v>
      </c>
      <c r="G94" s="243"/>
      <c r="H94" s="243">
        <v>0</v>
      </c>
      <c r="I94" s="243"/>
      <c r="J94" s="243">
        <v>0</v>
      </c>
      <c r="K94" s="243"/>
      <c r="L94" s="243">
        <v>0</v>
      </c>
      <c r="M94" s="243"/>
      <c r="N94" s="243">
        <v>0</v>
      </c>
      <c r="O94" s="243"/>
      <c r="P94" s="243">
        <v>0</v>
      </c>
      <c r="Q94" s="243"/>
      <c r="R94" s="243">
        <v>0</v>
      </c>
      <c r="S94" s="243"/>
      <c r="T94" s="243">
        <v>0</v>
      </c>
      <c r="U94" s="243"/>
      <c r="V94" s="243">
        <v>0</v>
      </c>
      <c r="W94" s="243"/>
      <c r="X94" s="243">
        <v>0</v>
      </c>
      <c r="Y94" s="243"/>
      <c r="Z94" s="243">
        <v>0</v>
      </c>
      <c r="AA94" s="19"/>
      <c r="AB94" s="18">
        <f>SUM(D94:Z94)</f>
        <v>0</v>
      </c>
      <c r="AD94" s="18">
        <f>SUM(D94:H94)</f>
        <v>0</v>
      </c>
      <c r="AE94" s="19"/>
      <c r="AF94" s="18">
        <f>SUM(J94:N94)</f>
        <v>0</v>
      </c>
      <c r="AG94" s="19"/>
      <c r="AH94" s="18">
        <f>SUM(P94:T94)</f>
        <v>0</v>
      </c>
      <c r="AI94" s="19"/>
      <c r="AJ94" s="18">
        <f>SUM(V94:Z94)</f>
        <v>0</v>
      </c>
      <c r="AL94" s="18">
        <f>SUM(AD94:AJ94)</f>
        <v>0</v>
      </c>
    </row>
    <row r="95" spans="1:38" s="25" customFormat="1" ht="5.25" customHeight="1">
      <c r="A95" s="19"/>
      <c r="B95" s="18"/>
      <c r="C95" s="19"/>
      <c r="D95" s="20"/>
      <c r="E95" s="19"/>
      <c r="F95" s="20"/>
      <c r="G95" s="19"/>
      <c r="H95" s="20"/>
      <c r="I95" s="19"/>
      <c r="J95" s="20"/>
      <c r="K95" s="19"/>
      <c r="L95" s="20"/>
      <c r="M95" s="19"/>
      <c r="N95" s="20"/>
      <c r="O95" s="19"/>
      <c r="P95" s="20"/>
      <c r="Q95" s="19"/>
      <c r="R95" s="20"/>
      <c r="S95" s="19"/>
      <c r="T95" s="20"/>
      <c r="U95" s="19"/>
      <c r="V95" s="20"/>
      <c r="W95" s="19"/>
      <c r="X95" s="20"/>
      <c r="Y95" s="19"/>
      <c r="Z95" s="20"/>
      <c r="AA95" s="19"/>
      <c r="AB95" s="18"/>
      <c r="AD95" s="20"/>
      <c r="AF95" s="20"/>
      <c r="AH95" s="20"/>
      <c r="AJ95" s="20"/>
      <c r="AL95" s="20"/>
    </row>
    <row r="96" spans="1:38" s="25" customFormat="1">
      <c r="A96" s="19"/>
      <c r="B96" s="18" t="s">
        <v>356</v>
      </c>
      <c r="C96" s="19"/>
      <c r="D96" s="20"/>
      <c r="E96" s="19"/>
      <c r="F96" s="20"/>
      <c r="G96" s="19"/>
      <c r="H96" s="20"/>
      <c r="I96" s="19"/>
      <c r="J96" s="20"/>
      <c r="K96" s="19"/>
      <c r="L96" s="20"/>
      <c r="M96" s="19"/>
      <c r="N96" s="20"/>
      <c r="O96" s="19"/>
      <c r="P96" s="20"/>
      <c r="Q96" s="19"/>
      <c r="R96" s="20"/>
      <c r="S96" s="19"/>
      <c r="T96" s="20"/>
      <c r="U96" s="19"/>
      <c r="V96" s="20"/>
      <c r="W96" s="19"/>
      <c r="X96" s="20"/>
      <c r="Y96" s="19"/>
      <c r="Z96" s="20"/>
      <c r="AA96" s="19"/>
      <c r="AB96" s="18"/>
      <c r="AD96" s="20"/>
      <c r="AF96" s="20"/>
      <c r="AH96" s="20"/>
      <c r="AJ96" s="20"/>
      <c r="AL96" s="20"/>
    </row>
    <row r="97" spans="1:38" s="25" customFormat="1">
      <c r="A97" s="19"/>
      <c r="C97" s="18" t="s">
        <v>62</v>
      </c>
      <c r="D97" s="52">
        <f>-D38</f>
        <v>-0.1</v>
      </c>
      <c r="E97" s="19"/>
      <c r="F97" s="52">
        <f>-F38</f>
        <v>-0.1</v>
      </c>
      <c r="G97" s="19"/>
      <c r="H97" s="52">
        <f>-H38</f>
        <v>-0.2</v>
      </c>
      <c r="I97" s="19"/>
      <c r="J97" s="52">
        <f>-J38</f>
        <v>-0.3</v>
      </c>
      <c r="K97" s="19"/>
      <c r="L97" s="52">
        <f>-L38</f>
        <v>-0.7</v>
      </c>
      <c r="M97" s="19"/>
      <c r="N97" s="52">
        <f>-N38</f>
        <v>-0.7</v>
      </c>
      <c r="O97" s="19"/>
      <c r="P97" s="52">
        <f>-P38</f>
        <v>-0.1</v>
      </c>
      <c r="Q97" s="19"/>
      <c r="R97" s="52">
        <f>-R38</f>
        <v>0.1</v>
      </c>
      <c r="S97" s="19"/>
      <c r="T97" s="52">
        <f>-T38</f>
        <v>0.1</v>
      </c>
      <c r="U97" s="19"/>
      <c r="V97" s="52">
        <f>-V38</f>
        <v>0</v>
      </c>
      <c r="W97" s="19"/>
      <c r="X97" s="52">
        <f>-X38</f>
        <v>-0.5</v>
      </c>
      <c r="Y97" s="19"/>
      <c r="Z97" s="52">
        <f>-Z38</f>
        <v>-0.5</v>
      </c>
      <c r="AA97" s="19"/>
      <c r="AB97" s="18">
        <f>SUM(D97:Z97)</f>
        <v>-2.9999999999999996</v>
      </c>
      <c r="AD97" s="52">
        <f>SUM(D97:H97)</f>
        <v>-0.4</v>
      </c>
      <c r="AE97" s="19"/>
      <c r="AF97" s="52">
        <f>SUM(J97:N97)</f>
        <v>-1.7</v>
      </c>
      <c r="AG97" s="19"/>
      <c r="AH97" s="52">
        <f>SUM(P97:T97)</f>
        <v>0.1</v>
      </c>
      <c r="AI97" s="19"/>
      <c r="AJ97" s="52">
        <f>SUM(V97:Z97)</f>
        <v>-1</v>
      </c>
      <c r="AL97" s="52">
        <f>SUM(AD97:AJ97)</f>
        <v>-3</v>
      </c>
    </row>
    <row r="98" spans="1:38" s="25" customFormat="1">
      <c r="A98" s="19"/>
      <c r="C98" s="18" t="s">
        <v>63</v>
      </c>
      <c r="D98" s="243">
        <v>1.8</v>
      </c>
      <c r="E98" s="243"/>
      <c r="F98" s="243">
        <v>0</v>
      </c>
      <c r="G98" s="243"/>
      <c r="H98" s="243">
        <v>0</v>
      </c>
      <c r="I98" s="243"/>
      <c r="J98" s="243">
        <v>0</v>
      </c>
      <c r="K98" s="243"/>
      <c r="L98" s="243">
        <v>0.4</v>
      </c>
      <c r="M98" s="243"/>
      <c r="N98" s="243">
        <v>2.7</v>
      </c>
      <c r="O98" s="243"/>
      <c r="P98" s="243">
        <v>0</v>
      </c>
      <c r="Q98" s="243"/>
      <c r="R98" s="243">
        <v>0</v>
      </c>
      <c r="S98" s="243"/>
      <c r="T98" s="243">
        <v>0.3</v>
      </c>
      <c r="U98" s="243"/>
      <c r="V98" s="243">
        <v>0</v>
      </c>
      <c r="W98" s="243"/>
      <c r="X98" s="243">
        <v>0.9</v>
      </c>
      <c r="Y98" s="243"/>
      <c r="Z98" s="243">
        <v>1.8</v>
      </c>
      <c r="AA98" s="19"/>
      <c r="AB98" s="18">
        <f>SUM(D98:Z98)</f>
        <v>7.9</v>
      </c>
      <c r="AD98" s="18">
        <f>SUM(D98:H98)</f>
        <v>1.8</v>
      </c>
      <c r="AE98" s="19"/>
      <c r="AF98" s="18">
        <f>SUM(J98:N98)</f>
        <v>3.1</v>
      </c>
      <c r="AG98" s="19"/>
      <c r="AH98" s="18">
        <f>SUM(P98:T98)</f>
        <v>0.3</v>
      </c>
      <c r="AI98" s="19"/>
      <c r="AJ98" s="18">
        <f>SUM(V98:Z98)</f>
        <v>2.7</v>
      </c>
      <c r="AL98" s="18">
        <f>SUM(AD98:AJ98)</f>
        <v>7.9</v>
      </c>
    </row>
    <row r="99" spans="1:38" s="25" customFormat="1">
      <c r="A99" s="19"/>
      <c r="C99" s="19" t="s">
        <v>81</v>
      </c>
      <c r="D99" s="52">
        <f>+D58</f>
        <v>0</v>
      </c>
      <c r="E99" s="19"/>
      <c r="F99" s="52">
        <f>+F58</f>
        <v>0</v>
      </c>
      <c r="G99" s="19"/>
      <c r="H99" s="52">
        <f>+H58</f>
        <v>0</v>
      </c>
      <c r="I99" s="19"/>
      <c r="J99" s="52">
        <f>+J58</f>
        <v>0</v>
      </c>
      <c r="K99" s="19"/>
      <c r="L99" s="52">
        <f>+L58</f>
        <v>0</v>
      </c>
      <c r="M99" s="19"/>
      <c r="N99" s="52">
        <f>+N58</f>
        <v>0</v>
      </c>
      <c r="O99" s="19"/>
      <c r="P99" s="52">
        <f>+P58</f>
        <v>0</v>
      </c>
      <c r="Q99" s="19"/>
      <c r="R99" s="52">
        <f>+R58</f>
        <v>0</v>
      </c>
      <c r="S99" s="19"/>
      <c r="T99" s="52">
        <f>+T58</f>
        <v>0</v>
      </c>
      <c r="U99" s="19"/>
      <c r="V99" s="52">
        <f>+V58</f>
        <v>0</v>
      </c>
      <c r="W99" s="19"/>
      <c r="X99" s="52">
        <f>+X58</f>
        <v>0</v>
      </c>
      <c r="Y99" s="19"/>
      <c r="Z99" s="52">
        <f>+Z58</f>
        <v>0</v>
      </c>
      <c r="AA99" s="19"/>
      <c r="AB99" s="18">
        <f>SUM(D99:Z99)</f>
        <v>0</v>
      </c>
      <c r="AD99" s="52">
        <f>SUM(D99:H99)</f>
        <v>0</v>
      </c>
      <c r="AE99" s="19"/>
      <c r="AF99" s="52">
        <f>SUM(J99:N99)</f>
        <v>0</v>
      </c>
      <c r="AG99" s="19"/>
      <c r="AH99" s="52">
        <f>SUM(P99:T99)</f>
        <v>0</v>
      </c>
      <c r="AI99" s="19"/>
      <c r="AJ99" s="52">
        <f>SUM(V99:Z99)</f>
        <v>0</v>
      </c>
      <c r="AL99" s="52">
        <f>SUM(AD99:AJ99)</f>
        <v>0</v>
      </c>
    </row>
    <row r="100" spans="1:38" s="25" customFormat="1">
      <c r="A100" s="19"/>
      <c r="C100" s="19" t="s">
        <v>82</v>
      </c>
      <c r="D100" s="52">
        <f>+D56</f>
        <v>0</v>
      </c>
      <c r="E100" s="19"/>
      <c r="F100" s="52">
        <f>+F56</f>
        <v>0</v>
      </c>
      <c r="G100" s="19"/>
      <c r="H100" s="52">
        <f>+H56</f>
        <v>0</v>
      </c>
      <c r="I100" s="19"/>
      <c r="J100" s="52">
        <f>+J56</f>
        <v>0</v>
      </c>
      <c r="K100" s="19"/>
      <c r="L100" s="52">
        <f>+L56</f>
        <v>0</v>
      </c>
      <c r="M100" s="19"/>
      <c r="N100" s="52">
        <f>+N56</f>
        <v>0</v>
      </c>
      <c r="O100" s="19"/>
      <c r="P100" s="52">
        <f>+P56</f>
        <v>0</v>
      </c>
      <c r="Q100" s="19"/>
      <c r="R100" s="52">
        <f>+R56</f>
        <v>0</v>
      </c>
      <c r="S100" s="19"/>
      <c r="T100" s="52">
        <f>+T56</f>
        <v>0</v>
      </c>
      <c r="U100" s="19"/>
      <c r="V100" s="52">
        <f>+V56</f>
        <v>0</v>
      </c>
      <c r="W100" s="19"/>
      <c r="X100" s="52">
        <f>+X56</f>
        <v>0</v>
      </c>
      <c r="Y100" s="19"/>
      <c r="Z100" s="52">
        <f>+Z56</f>
        <v>0</v>
      </c>
      <c r="AA100" s="19"/>
      <c r="AB100" s="18">
        <f>SUM(D100:Z100)</f>
        <v>0</v>
      </c>
      <c r="AD100" s="52">
        <f>SUM(D100:H100)</f>
        <v>0</v>
      </c>
      <c r="AE100" s="19"/>
      <c r="AF100" s="52">
        <f>SUM(J100:N100)</f>
        <v>0</v>
      </c>
      <c r="AG100" s="19"/>
      <c r="AH100" s="52">
        <f>SUM(P100:T100)</f>
        <v>0</v>
      </c>
      <c r="AI100" s="19"/>
      <c r="AJ100" s="52">
        <f>SUM(V100:Z100)</f>
        <v>0</v>
      </c>
      <c r="AL100" s="52">
        <f>SUM(AD100:AJ100)</f>
        <v>0</v>
      </c>
    </row>
    <row r="101" spans="1:38" s="25" customFormat="1">
      <c r="A101" s="18"/>
      <c r="C101" s="19" t="s">
        <v>117</v>
      </c>
      <c r="D101" s="244">
        <v>0</v>
      </c>
      <c r="E101" s="243"/>
      <c r="F101" s="244">
        <v>0</v>
      </c>
      <c r="G101" s="243"/>
      <c r="H101" s="244">
        <v>0</v>
      </c>
      <c r="I101" s="243"/>
      <c r="J101" s="244">
        <v>0</v>
      </c>
      <c r="K101" s="243"/>
      <c r="L101" s="244">
        <v>0</v>
      </c>
      <c r="M101" s="243"/>
      <c r="N101" s="244">
        <v>0</v>
      </c>
      <c r="O101" s="243"/>
      <c r="P101" s="244">
        <v>0</v>
      </c>
      <c r="Q101" s="243"/>
      <c r="R101" s="244">
        <v>0</v>
      </c>
      <c r="S101" s="243"/>
      <c r="T101" s="244">
        <v>0</v>
      </c>
      <c r="U101" s="243"/>
      <c r="V101" s="244">
        <v>0</v>
      </c>
      <c r="W101" s="243"/>
      <c r="X101" s="244">
        <v>0</v>
      </c>
      <c r="Y101" s="243"/>
      <c r="Z101" s="244">
        <v>0</v>
      </c>
      <c r="AA101" s="19"/>
      <c r="AB101" s="22">
        <f>SUM(D101:Z101)</f>
        <v>0</v>
      </c>
      <c r="AD101" s="48">
        <f>SUM(D101:H101)</f>
        <v>0</v>
      </c>
      <c r="AE101" s="19"/>
      <c r="AF101" s="48">
        <f>SUM(J101:N101)</f>
        <v>0</v>
      </c>
      <c r="AG101" s="19"/>
      <c r="AH101" s="48">
        <f>SUM(P101:T101)</f>
        <v>0</v>
      </c>
      <c r="AI101" s="19"/>
      <c r="AJ101" s="48">
        <f>SUM(V101:Z101)</f>
        <v>0</v>
      </c>
      <c r="AL101" s="48">
        <f>SUM(AD101:AJ101)</f>
        <v>0</v>
      </c>
    </row>
    <row r="102" spans="1:38" s="25" customFormat="1" ht="3.9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D102" s="19"/>
      <c r="AF102" s="19"/>
      <c r="AH102" s="19"/>
      <c r="AJ102" s="19"/>
      <c r="AL102" s="19"/>
    </row>
    <row r="103" spans="1:38" s="25" customFormat="1">
      <c r="A103" s="24"/>
      <c r="B103" s="24"/>
      <c r="C103" s="23" t="s">
        <v>64</v>
      </c>
      <c r="D103" s="23">
        <f>SUM(D81:D101)</f>
        <v>-9.999999999999587E-2</v>
      </c>
      <c r="E103" s="24"/>
      <c r="F103" s="23">
        <f>SUM(F81:F101)</f>
        <v>-2.3000000000000029</v>
      </c>
      <c r="G103" s="24"/>
      <c r="H103" s="23">
        <f>SUM(H81:H101)</f>
        <v>-2.6999999999999988</v>
      </c>
      <c r="I103" s="24"/>
      <c r="J103" s="23">
        <f>SUM(J81:J101)</f>
        <v>-0.59999999999999964</v>
      </c>
      <c r="K103" s="24"/>
      <c r="L103" s="23">
        <f>SUM(L81:L101)</f>
        <v>0.49999999999999811</v>
      </c>
      <c r="M103" s="24"/>
      <c r="N103" s="23">
        <f>SUM(N81:N101)</f>
        <v>6.6999999999999877</v>
      </c>
      <c r="O103" s="24"/>
      <c r="P103" s="23">
        <f>SUM(P81:P101)</f>
        <v>-0.79999999999999871</v>
      </c>
      <c r="Q103" s="24"/>
      <c r="R103" s="23">
        <f>SUM(R81:R101)</f>
        <v>2.6000000000000045</v>
      </c>
      <c r="S103" s="24"/>
      <c r="T103" s="23">
        <f>SUM(T81:T101)</f>
        <v>6.5000000000000044</v>
      </c>
      <c r="U103" s="24"/>
      <c r="V103" s="23">
        <f>SUM(V81:V101)</f>
        <v>13.599999999999985</v>
      </c>
      <c r="W103" s="24"/>
      <c r="X103" s="23">
        <f>SUM(X81:X101)</f>
        <v>12.800000000000002</v>
      </c>
      <c r="Y103" s="24"/>
      <c r="Z103" s="23">
        <f>SUM(Z81:Z101)</f>
        <v>16</v>
      </c>
      <c r="AA103" s="19"/>
      <c r="AB103" s="23">
        <f>SUM(AB81:AB101)</f>
        <v>52.199999999999982</v>
      </c>
      <c r="AD103" s="23">
        <f>SUM(D103:H103)</f>
        <v>-5.0999999999999979</v>
      </c>
      <c r="AF103" s="23">
        <f>SUM(J103:N103)</f>
        <v>6.5999999999999863</v>
      </c>
      <c r="AH103" s="23">
        <f>SUM(P103:T103)</f>
        <v>8.3000000000000096</v>
      </c>
      <c r="AJ103" s="23">
        <f>SUM(V103:Z103)</f>
        <v>42.399999999999991</v>
      </c>
      <c r="AL103" s="23">
        <f>SUM(AD103:AJ103)</f>
        <v>52.199999999999989</v>
      </c>
    </row>
    <row r="104" spans="1:38" s="25" customFormat="1" ht="3.9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D104" s="19"/>
      <c r="AF104" s="19"/>
      <c r="AH104" s="19"/>
      <c r="AJ104" s="19"/>
      <c r="AL104" s="19"/>
    </row>
    <row r="105" spans="1:38" s="25" customFormat="1">
      <c r="A105" s="23" t="s">
        <v>65</v>
      </c>
      <c r="B105" s="19"/>
      <c r="C105" s="19"/>
      <c r="D105" s="20"/>
      <c r="E105" s="19"/>
      <c r="F105" s="20"/>
      <c r="G105" s="19"/>
      <c r="H105" s="20"/>
      <c r="I105" s="19"/>
      <c r="J105" s="20"/>
      <c r="K105" s="19"/>
      <c r="L105" s="20"/>
      <c r="M105" s="19"/>
      <c r="N105" s="20"/>
      <c r="O105" s="19"/>
      <c r="P105" s="20"/>
      <c r="Q105" s="19"/>
      <c r="R105" s="20"/>
      <c r="S105" s="19"/>
      <c r="T105" s="20"/>
      <c r="U105" s="19"/>
      <c r="V105" s="20"/>
      <c r="W105" s="19"/>
      <c r="X105" s="20"/>
      <c r="Y105" s="19"/>
      <c r="Z105" s="20"/>
      <c r="AA105" s="19"/>
      <c r="AB105" s="19"/>
      <c r="AD105" s="20"/>
      <c r="AF105" s="20"/>
      <c r="AH105" s="20"/>
      <c r="AJ105" s="20"/>
      <c r="AL105" s="20"/>
    </row>
    <row r="106" spans="1:38" s="25" customFormat="1">
      <c r="A106" s="19"/>
      <c r="B106" s="18" t="s">
        <v>92</v>
      </c>
      <c r="C106" s="19"/>
      <c r="D106" s="20">
        <v>12.2</v>
      </c>
      <c r="E106" s="243"/>
      <c r="F106" s="20">
        <v>31.5</v>
      </c>
      <c r="G106" s="243"/>
      <c r="H106" s="20">
        <v>28.3</v>
      </c>
      <c r="I106" s="243"/>
      <c r="J106" s="20">
        <v>5.6</v>
      </c>
      <c r="K106" s="243"/>
      <c r="L106" s="20">
        <v>5.5</v>
      </c>
      <c r="M106" s="243"/>
      <c r="N106" s="20">
        <v>-20.399999999999999</v>
      </c>
      <c r="O106" s="243"/>
      <c r="P106" s="20">
        <v>17.100000000000001</v>
      </c>
      <c r="Q106" s="243"/>
      <c r="R106" s="20">
        <v>-4.3</v>
      </c>
      <c r="S106" s="243"/>
      <c r="T106" s="20">
        <v>-4.7</v>
      </c>
      <c r="U106" s="243"/>
      <c r="V106" s="20">
        <v>-60.8</v>
      </c>
      <c r="W106" s="243"/>
      <c r="X106" s="20">
        <v>-19.2</v>
      </c>
      <c r="Y106" s="243"/>
      <c r="Z106" s="20">
        <v>27.3</v>
      </c>
      <c r="AA106" s="19"/>
      <c r="AB106" s="18">
        <f t="shared" ref="AB106:AB115" si="12">SUM(D106:Z106)</f>
        <v>18.100000000000001</v>
      </c>
      <c r="AD106" s="20">
        <f t="shared" ref="AD106:AD115" si="13">SUM(D106:H106)</f>
        <v>72</v>
      </c>
      <c r="AE106" s="19"/>
      <c r="AF106" s="20">
        <f t="shared" ref="AF106:AF115" si="14">SUM(J106:N106)</f>
        <v>-9.2999999999999989</v>
      </c>
      <c r="AG106" s="19"/>
      <c r="AH106" s="20">
        <f t="shared" ref="AH106:AH115" si="15">SUM(P106:T106)</f>
        <v>8.1000000000000014</v>
      </c>
      <c r="AI106" s="19"/>
      <c r="AJ106" s="20">
        <f t="shared" ref="AJ106:AJ115" si="16">SUM(V106:Z106)</f>
        <v>-52.7</v>
      </c>
      <c r="AL106" s="20">
        <f t="shared" ref="AL106:AL115" si="17">SUM(AD106:AJ106)</f>
        <v>18.100000000000009</v>
      </c>
    </row>
    <row r="107" spans="1:38" s="25" customFormat="1">
      <c r="A107" s="19"/>
      <c r="B107" s="18" t="s">
        <v>93</v>
      </c>
      <c r="C107" s="19"/>
      <c r="D107" s="20">
        <v>-11.3</v>
      </c>
      <c r="E107" s="243"/>
      <c r="F107" s="20">
        <v>-5.9</v>
      </c>
      <c r="G107" s="243"/>
      <c r="H107" s="20">
        <v>-11.2</v>
      </c>
      <c r="I107" s="243"/>
      <c r="J107" s="20">
        <v>-19</v>
      </c>
      <c r="K107" s="243"/>
      <c r="L107" s="20">
        <v>-31.9</v>
      </c>
      <c r="M107" s="243"/>
      <c r="N107" s="20">
        <v>20.5</v>
      </c>
      <c r="O107" s="243"/>
      <c r="P107" s="20">
        <v>-32.200000000000003</v>
      </c>
      <c r="Q107" s="243"/>
      <c r="R107" s="20">
        <v>-15</v>
      </c>
      <c r="S107" s="243"/>
      <c r="T107" s="20">
        <v>3.5</v>
      </c>
      <c r="U107" s="243"/>
      <c r="V107" s="20">
        <v>28.5</v>
      </c>
      <c r="W107" s="243"/>
      <c r="X107" s="20">
        <v>21</v>
      </c>
      <c r="Y107" s="243"/>
      <c r="Z107" s="20">
        <v>17.8</v>
      </c>
      <c r="AA107" s="19"/>
      <c r="AB107" s="18">
        <f t="shared" si="12"/>
        <v>-35.200000000000017</v>
      </c>
      <c r="AD107" s="20">
        <f t="shared" si="13"/>
        <v>-28.400000000000002</v>
      </c>
      <c r="AE107" s="19"/>
      <c r="AF107" s="20">
        <f t="shared" si="14"/>
        <v>-30.4</v>
      </c>
      <c r="AG107" s="19"/>
      <c r="AH107" s="20">
        <f t="shared" si="15"/>
        <v>-43.7</v>
      </c>
      <c r="AI107" s="19"/>
      <c r="AJ107" s="20">
        <f t="shared" si="16"/>
        <v>67.3</v>
      </c>
      <c r="AL107" s="20">
        <f t="shared" si="17"/>
        <v>-35.200000000000003</v>
      </c>
    </row>
    <row r="108" spans="1:38" s="25" customFormat="1">
      <c r="A108" s="19"/>
      <c r="B108" s="18" t="s">
        <v>94</v>
      </c>
      <c r="C108" s="19"/>
      <c r="D108" s="20">
        <v>0.2</v>
      </c>
      <c r="E108" s="243"/>
      <c r="F108" s="20">
        <v>0.1</v>
      </c>
      <c r="G108" s="243"/>
      <c r="H108" s="20">
        <v>0.2</v>
      </c>
      <c r="I108" s="243"/>
      <c r="J108" s="20">
        <v>0</v>
      </c>
      <c r="K108" s="243"/>
      <c r="L108" s="20">
        <v>0</v>
      </c>
      <c r="M108" s="243"/>
      <c r="N108" s="20">
        <v>0</v>
      </c>
      <c r="O108" s="243"/>
      <c r="P108" s="20">
        <v>0</v>
      </c>
      <c r="Q108" s="243"/>
      <c r="R108" s="20">
        <v>-0.1</v>
      </c>
      <c r="S108" s="243"/>
      <c r="T108" s="20">
        <v>0</v>
      </c>
      <c r="U108" s="243"/>
      <c r="V108" s="20">
        <v>0</v>
      </c>
      <c r="W108" s="243"/>
      <c r="X108" s="20">
        <v>0</v>
      </c>
      <c r="Y108" s="243"/>
      <c r="Z108" s="20">
        <v>0</v>
      </c>
      <c r="AA108" s="19"/>
      <c r="AB108" s="18">
        <f t="shared" si="12"/>
        <v>0.4</v>
      </c>
      <c r="AD108" s="20">
        <f t="shared" si="13"/>
        <v>0.5</v>
      </c>
      <c r="AE108" s="19"/>
      <c r="AF108" s="20">
        <f t="shared" si="14"/>
        <v>0</v>
      </c>
      <c r="AG108" s="19"/>
      <c r="AH108" s="20">
        <f t="shared" si="15"/>
        <v>-0.1</v>
      </c>
      <c r="AI108" s="19"/>
      <c r="AJ108" s="20">
        <f t="shared" si="16"/>
        <v>0</v>
      </c>
      <c r="AL108" s="20">
        <f t="shared" si="17"/>
        <v>0.4</v>
      </c>
    </row>
    <row r="109" spans="1:38" s="25" customFormat="1">
      <c r="A109" s="19"/>
      <c r="B109" s="18" t="s">
        <v>95</v>
      </c>
      <c r="C109" s="19"/>
      <c r="D109" s="20">
        <v>0</v>
      </c>
      <c r="E109" s="243"/>
      <c r="F109" s="20">
        <v>0</v>
      </c>
      <c r="G109" s="243"/>
      <c r="H109" s="20">
        <v>0</v>
      </c>
      <c r="I109" s="243"/>
      <c r="J109" s="20">
        <v>0</v>
      </c>
      <c r="K109" s="243"/>
      <c r="L109" s="20">
        <v>0</v>
      </c>
      <c r="M109" s="243"/>
      <c r="N109" s="20">
        <v>0</v>
      </c>
      <c r="O109" s="243"/>
      <c r="P109" s="20">
        <v>0</v>
      </c>
      <c r="Q109" s="243"/>
      <c r="R109" s="20">
        <v>0</v>
      </c>
      <c r="S109" s="243"/>
      <c r="T109" s="20">
        <v>0</v>
      </c>
      <c r="U109" s="243"/>
      <c r="V109" s="20">
        <v>0</v>
      </c>
      <c r="W109" s="243"/>
      <c r="X109" s="20">
        <v>0</v>
      </c>
      <c r="Y109" s="243"/>
      <c r="Z109" s="20">
        <v>0</v>
      </c>
      <c r="AA109" s="19"/>
      <c r="AB109" s="18">
        <f t="shared" si="12"/>
        <v>0</v>
      </c>
      <c r="AD109" s="20">
        <f t="shared" si="13"/>
        <v>0</v>
      </c>
      <c r="AE109" s="19"/>
      <c r="AF109" s="20">
        <f t="shared" si="14"/>
        <v>0</v>
      </c>
      <c r="AG109" s="19"/>
      <c r="AH109" s="20">
        <f t="shared" si="15"/>
        <v>0</v>
      </c>
      <c r="AI109" s="19"/>
      <c r="AJ109" s="20">
        <f t="shared" si="16"/>
        <v>0</v>
      </c>
      <c r="AL109" s="20">
        <f t="shared" si="17"/>
        <v>0</v>
      </c>
    </row>
    <row r="110" spans="1:38" s="25" customFormat="1">
      <c r="A110" s="19"/>
      <c r="B110" s="18" t="s">
        <v>96</v>
      </c>
      <c r="C110" s="19"/>
      <c r="D110" s="20">
        <v>16.100000000000001</v>
      </c>
      <c r="E110" s="243"/>
      <c r="F110" s="20">
        <v>-20.100000000000001</v>
      </c>
      <c r="G110" s="243"/>
      <c r="H110" s="20">
        <v>9.3000000000000007</v>
      </c>
      <c r="I110" s="243"/>
      <c r="J110" s="20">
        <v>10</v>
      </c>
      <c r="K110" s="243"/>
      <c r="L110" s="20">
        <v>11</v>
      </c>
      <c r="M110" s="243"/>
      <c r="N110" s="20">
        <v>-11.8</v>
      </c>
      <c r="O110" s="243"/>
      <c r="P110" s="20">
        <v>13.1</v>
      </c>
      <c r="Q110" s="243"/>
      <c r="R110" s="20">
        <v>4.5999999999999996</v>
      </c>
      <c r="S110" s="243"/>
      <c r="T110" s="20">
        <v>4.5999999999999996</v>
      </c>
      <c r="U110" s="243"/>
      <c r="V110" s="20">
        <v>-0.9</v>
      </c>
      <c r="W110" s="243"/>
      <c r="X110" s="20">
        <v>-12.9</v>
      </c>
      <c r="Y110" s="243"/>
      <c r="Z110" s="20">
        <v>-11.1</v>
      </c>
      <c r="AA110" s="19"/>
      <c r="AB110" s="18">
        <f t="shared" si="12"/>
        <v>11.900000000000007</v>
      </c>
      <c r="AD110" s="20">
        <f t="shared" si="13"/>
        <v>5.3000000000000007</v>
      </c>
      <c r="AE110" s="19"/>
      <c r="AF110" s="20">
        <f t="shared" si="14"/>
        <v>9.1999999999999993</v>
      </c>
      <c r="AG110" s="19"/>
      <c r="AH110" s="20">
        <f t="shared" si="15"/>
        <v>22.299999999999997</v>
      </c>
      <c r="AI110" s="19"/>
      <c r="AJ110" s="20">
        <f t="shared" si="16"/>
        <v>-24.9</v>
      </c>
      <c r="AL110" s="20">
        <f t="shared" si="17"/>
        <v>11.899999999999999</v>
      </c>
    </row>
    <row r="111" spans="1:38" s="25" customFormat="1">
      <c r="A111" s="19"/>
      <c r="B111" s="18" t="s">
        <v>66</v>
      </c>
      <c r="C111" s="19"/>
      <c r="D111" s="20">
        <v>-2.2999999999999998</v>
      </c>
      <c r="E111" s="243"/>
      <c r="F111" s="20">
        <v>-2.9</v>
      </c>
      <c r="G111" s="243"/>
      <c r="H111" s="20">
        <v>-2.9</v>
      </c>
      <c r="I111" s="243"/>
      <c r="J111" s="20">
        <v>-1.3</v>
      </c>
      <c r="K111" s="243"/>
      <c r="L111" s="20">
        <v>-0.6</v>
      </c>
      <c r="M111" s="243"/>
      <c r="N111" s="20">
        <v>0.3</v>
      </c>
      <c r="O111" s="243"/>
      <c r="P111" s="20">
        <v>0.6</v>
      </c>
      <c r="Q111" s="243"/>
      <c r="R111" s="20">
        <v>0.5</v>
      </c>
      <c r="S111" s="243"/>
      <c r="T111" s="20">
        <v>1.8</v>
      </c>
      <c r="U111" s="243"/>
      <c r="V111" s="20">
        <v>7.3</v>
      </c>
      <c r="W111" s="243"/>
      <c r="X111" s="20">
        <v>6.3</v>
      </c>
      <c r="Y111" s="243"/>
      <c r="Z111" s="20">
        <v>-8.9</v>
      </c>
      <c r="AA111" s="19"/>
      <c r="AB111" s="18">
        <f t="shared" si="12"/>
        <v>-2.1000000000000005</v>
      </c>
      <c r="AD111" s="20">
        <f t="shared" si="13"/>
        <v>-8.1</v>
      </c>
      <c r="AE111" s="19"/>
      <c r="AF111" s="20">
        <f t="shared" si="14"/>
        <v>-1.5999999999999999</v>
      </c>
      <c r="AG111" s="19"/>
      <c r="AH111" s="20">
        <f t="shared" si="15"/>
        <v>2.9000000000000004</v>
      </c>
      <c r="AI111" s="19"/>
      <c r="AJ111" s="20">
        <f t="shared" si="16"/>
        <v>4.6999999999999993</v>
      </c>
      <c r="AL111" s="20">
        <f t="shared" si="17"/>
        <v>-2.0999999999999996</v>
      </c>
    </row>
    <row r="112" spans="1:38" s="25" customFormat="1">
      <c r="A112" s="19"/>
      <c r="B112" s="18" t="s">
        <v>97</v>
      </c>
      <c r="C112" s="19"/>
      <c r="D112" s="20">
        <v>0</v>
      </c>
      <c r="E112" s="243"/>
      <c r="F112" s="20">
        <v>0</v>
      </c>
      <c r="G112" s="243"/>
      <c r="H112" s="20">
        <v>0</v>
      </c>
      <c r="I112" s="243"/>
      <c r="J112" s="20">
        <v>0</v>
      </c>
      <c r="K112" s="243"/>
      <c r="L112" s="20">
        <v>0</v>
      </c>
      <c r="M112" s="243"/>
      <c r="N112" s="20">
        <v>0</v>
      </c>
      <c r="O112" s="243"/>
      <c r="P112" s="20">
        <v>0</v>
      </c>
      <c r="Q112" s="243"/>
      <c r="R112" s="20">
        <v>0</v>
      </c>
      <c r="S112" s="243"/>
      <c r="T112" s="20">
        <v>0</v>
      </c>
      <c r="U112" s="243"/>
      <c r="V112" s="20">
        <v>0</v>
      </c>
      <c r="W112" s="243"/>
      <c r="X112" s="20">
        <v>0</v>
      </c>
      <c r="Y112" s="243"/>
      <c r="Z112" s="20">
        <v>0</v>
      </c>
      <c r="AA112" s="19"/>
      <c r="AB112" s="18">
        <f t="shared" si="12"/>
        <v>0</v>
      </c>
      <c r="AD112" s="20">
        <f t="shared" si="13"/>
        <v>0</v>
      </c>
      <c r="AE112" s="19"/>
      <c r="AF112" s="20">
        <f t="shared" si="14"/>
        <v>0</v>
      </c>
      <c r="AG112" s="19"/>
      <c r="AH112" s="20">
        <f t="shared" si="15"/>
        <v>0</v>
      </c>
      <c r="AI112" s="19"/>
      <c r="AJ112" s="20">
        <f t="shared" si="16"/>
        <v>0</v>
      </c>
      <c r="AL112" s="20">
        <f t="shared" si="17"/>
        <v>0</v>
      </c>
    </row>
    <row r="113" spans="1:38" s="25" customFormat="1">
      <c r="A113" s="19"/>
      <c r="B113" s="18" t="s">
        <v>98</v>
      </c>
      <c r="C113" s="19"/>
      <c r="D113" s="20">
        <v>1</v>
      </c>
      <c r="E113" s="243"/>
      <c r="F113" s="20">
        <v>17</v>
      </c>
      <c r="G113" s="243"/>
      <c r="H113" s="20">
        <v>-2.2999999999999998</v>
      </c>
      <c r="I113" s="243"/>
      <c r="J113" s="20">
        <v>-4.5999999999999996</v>
      </c>
      <c r="K113" s="243"/>
      <c r="L113" s="20">
        <v>8.9</v>
      </c>
      <c r="M113" s="243"/>
      <c r="N113" s="20">
        <v>15.8</v>
      </c>
      <c r="O113" s="243"/>
      <c r="P113" s="20">
        <v>22.6</v>
      </c>
      <c r="Q113" s="243"/>
      <c r="R113" s="20">
        <v>-14.1</v>
      </c>
      <c r="S113" s="243"/>
      <c r="T113" s="20">
        <v>-6.2</v>
      </c>
      <c r="U113" s="243"/>
      <c r="V113" s="20">
        <v>-5.7</v>
      </c>
      <c r="W113" s="243"/>
      <c r="X113" s="20">
        <v>-2.1</v>
      </c>
      <c r="Y113" s="243"/>
      <c r="Z113" s="20">
        <v>-10.6</v>
      </c>
      <c r="AA113" s="19"/>
      <c r="AB113" s="18">
        <f>SUM(D113:Z113)</f>
        <v>19.699999999999989</v>
      </c>
      <c r="AD113" s="20">
        <f t="shared" si="13"/>
        <v>15.7</v>
      </c>
      <c r="AE113" s="19"/>
      <c r="AF113" s="20">
        <f t="shared" si="14"/>
        <v>20.100000000000001</v>
      </c>
      <c r="AG113" s="19"/>
      <c r="AH113" s="20">
        <f t="shared" si="15"/>
        <v>2.3000000000000016</v>
      </c>
      <c r="AI113" s="19"/>
      <c r="AJ113" s="20">
        <f t="shared" si="16"/>
        <v>-18.399999999999999</v>
      </c>
      <c r="AL113" s="20">
        <f>SUM(AD113:AJ113)</f>
        <v>19.700000000000003</v>
      </c>
    </row>
    <row r="114" spans="1:38" s="25" customFormat="1">
      <c r="A114" s="19"/>
      <c r="B114" s="18" t="s">
        <v>350</v>
      </c>
      <c r="C114" s="19"/>
      <c r="D114" s="20">
        <v>0</v>
      </c>
      <c r="E114" s="243"/>
      <c r="F114" s="20">
        <v>0</v>
      </c>
      <c r="G114" s="243"/>
      <c r="H114" s="20">
        <v>0</v>
      </c>
      <c r="I114" s="243"/>
      <c r="J114" s="20">
        <v>0</v>
      </c>
      <c r="K114" s="243"/>
      <c r="L114" s="20">
        <v>0</v>
      </c>
      <c r="M114" s="243"/>
      <c r="N114" s="20">
        <v>0</v>
      </c>
      <c r="O114" s="243"/>
      <c r="P114" s="20">
        <v>0</v>
      </c>
      <c r="Q114" s="243"/>
      <c r="R114" s="20">
        <v>0</v>
      </c>
      <c r="S114" s="243"/>
      <c r="T114" s="20">
        <v>0</v>
      </c>
      <c r="U114" s="243"/>
      <c r="V114" s="20">
        <v>0</v>
      </c>
      <c r="W114" s="243"/>
      <c r="X114" s="20">
        <v>0</v>
      </c>
      <c r="Y114" s="243"/>
      <c r="Z114" s="20">
        <v>0</v>
      </c>
      <c r="AA114" s="19"/>
      <c r="AB114" s="18">
        <f>SUM(D114:Z114)</f>
        <v>0</v>
      </c>
      <c r="AD114" s="20">
        <f>SUM(D114:H114)</f>
        <v>0</v>
      </c>
      <c r="AE114" s="19"/>
      <c r="AF114" s="20">
        <f>SUM(J114:N114)</f>
        <v>0</v>
      </c>
      <c r="AG114" s="19"/>
      <c r="AH114" s="20">
        <f>SUM(P114:T114)</f>
        <v>0</v>
      </c>
      <c r="AI114" s="19"/>
      <c r="AJ114" s="20">
        <f>SUM(V114:Z114)</f>
        <v>0</v>
      </c>
      <c r="AL114" s="20">
        <f>SUM(AD114:AJ114)</f>
        <v>0</v>
      </c>
    </row>
    <row r="115" spans="1:38" s="25" customFormat="1">
      <c r="A115" s="19"/>
      <c r="B115" s="18" t="s">
        <v>351</v>
      </c>
      <c r="C115" s="19"/>
      <c r="D115" s="49">
        <v>1.2</v>
      </c>
      <c r="E115" s="243"/>
      <c r="F115" s="49">
        <v>1.2</v>
      </c>
      <c r="G115" s="243"/>
      <c r="H115" s="49">
        <v>-3.3</v>
      </c>
      <c r="I115" s="243"/>
      <c r="J115" s="49">
        <v>2</v>
      </c>
      <c r="K115" s="243"/>
      <c r="L115" s="49">
        <v>1.1000000000000001</v>
      </c>
      <c r="M115" s="243"/>
      <c r="N115" s="49">
        <v>1.3</v>
      </c>
      <c r="O115" s="243"/>
      <c r="P115" s="49">
        <v>1.6</v>
      </c>
      <c r="Q115" s="243"/>
      <c r="R115" s="49">
        <v>3</v>
      </c>
      <c r="S115" s="243"/>
      <c r="T115" s="49">
        <v>-0.1</v>
      </c>
      <c r="U115" s="243"/>
      <c r="V115" s="49">
        <v>7</v>
      </c>
      <c r="W115" s="243"/>
      <c r="X115" s="49">
        <v>6.1</v>
      </c>
      <c r="Y115" s="243"/>
      <c r="Z115" s="49">
        <v>4.7</v>
      </c>
      <c r="AA115" s="19"/>
      <c r="AB115" s="22">
        <f t="shared" si="12"/>
        <v>25.8</v>
      </c>
      <c r="AD115" s="49">
        <f t="shared" si="13"/>
        <v>-0.89999999999999991</v>
      </c>
      <c r="AE115" s="19"/>
      <c r="AF115" s="49">
        <f t="shared" si="14"/>
        <v>4.4000000000000004</v>
      </c>
      <c r="AG115" s="19"/>
      <c r="AH115" s="49">
        <f t="shared" si="15"/>
        <v>4.5</v>
      </c>
      <c r="AI115" s="19"/>
      <c r="AJ115" s="49">
        <f t="shared" si="16"/>
        <v>17.8</v>
      </c>
      <c r="AL115" s="49">
        <f t="shared" si="17"/>
        <v>25.8</v>
      </c>
    </row>
    <row r="116" spans="1:38" s="25" customFormat="1" ht="3.9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D116" s="19"/>
      <c r="AF116" s="19"/>
      <c r="AH116" s="19"/>
      <c r="AJ116" s="19"/>
      <c r="AL116" s="19"/>
    </row>
    <row r="117" spans="1:38" s="25" customFormat="1">
      <c r="A117" s="24"/>
      <c r="B117" s="23" t="s">
        <v>67</v>
      </c>
      <c r="C117" s="19"/>
      <c r="D117" s="37">
        <f>SUM(D105:D116)</f>
        <v>17.099999999999998</v>
      </c>
      <c r="E117" s="19"/>
      <c r="F117" s="37">
        <f>SUM(F105:F116)</f>
        <v>20.900000000000002</v>
      </c>
      <c r="G117" s="19"/>
      <c r="H117" s="37">
        <f>SUM(H105:H116)</f>
        <v>18.100000000000001</v>
      </c>
      <c r="I117" s="19"/>
      <c r="J117" s="37">
        <f>SUM(J105:J116)</f>
        <v>-7.3000000000000007</v>
      </c>
      <c r="K117" s="19"/>
      <c r="L117" s="37">
        <f>SUM(L105:L116)</f>
        <v>-5.9999999999999982</v>
      </c>
      <c r="M117" s="19"/>
      <c r="N117" s="37">
        <f>SUM(N105:N116)</f>
        <v>5.700000000000002</v>
      </c>
      <c r="O117" s="19"/>
      <c r="P117" s="37">
        <f>SUM(P105:P116)</f>
        <v>22.8</v>
      </c>
      <c r="Q117" s="19"/>
      <c r="R117" s="37">
        <f>SUM(R105:R116)</f>
        <v>-25.400000000000002</v>
      </c>
      <c r="S117" s="19"/>
      <c r="T117" s="37">
        <f>SUM(T105:T116)</f>
        <v>-1.100000000000001</v>
      </c>
      <c r="U117" s="19"/>
      <c r="V117" s="37">
        <f>SUM(V105:V116)</f>
        <v>-24.599999999999994</v>
      </c>
      <c r="W117" s="19"/>
      <c r="X117" s="37">
        <f>SUM(X105:X116)</f>
        <v>-0.80000000000000071</v>
      </c>
      <c r="Y117" s="19"/>
      <c r="Z117" s="37">
        <f>SUM(Z105:Z116)</f>
        <v>19.200000000000003</v>
      </c>
      <c r="AA117" s="19"/>
      <c r="AB117" s="37">
        <f>SUM(AB105:AB116)</f>
        <v>38.59999999999998</v>
      </c>
      <c r="AD117" s="37">
        <f>SUM(D117:H117)</f>
        <v>56.1</v>
      </c>
      <c r="AF117" s="37">
        <f>SUM(J117:N117)</f>
        <v>-7.599999999999997</v>
      </c>
      <c r="AH117" s="37">
        <f>SUM(P117:T117)</f>
        <v>-3.7000000000000024</v>
      </c>
      <c r="AJ117" s="37">
        <f>SUM(V117:Z117)</f>
        <v>-6.1999999999999922</v>
      </c>
      <c r="AL117" s="37">
        <f>SUM(AD117:AJ117)</f>
        <v>38.600000000000009</v>
      </c>
    </row>
    <row r="118" spans="1:38" s="25" customFormat="1" ht="3.95" customHeight="1">
      <c r="A118" s="24"/>
      <c r="B118" s="19"/>
      <c r="C118" s="24"/>
      <c r="D118" s="24"/>
      <c r="E118" s="19"/>
      <c r="F118" s="24"/>
      <c r="G118" s="19"/>
      <c r="H118" s="24"/>
      <c r="I118" s="19"/>
      <c r="J118" s="24"/>
      <c r="K118" s="19"/>
      <c r="L118" s="24"/>
      <c r="M118" s="19"/>
      <c r="N118" s="24"/>
      <c r="O118" s="19"/>
      <c r="P118" s="24"/>
      <c r="Q118" s="19"/>
      <c r="R118" s="24"/>
      <c r="S118" s="19"/>
      <c r="T118" s="24"/>
      <c r="U118" s="19"/>
      <c r="V118" s="24"/>
      <c r="W118" s="19"/>
      <c r="X118" s="24"/>
      <c r="Y118" s="19"/>
      <c r="Z118" s="24"/>
      <c r="AA118" s="19"/>
      <c r="AB118" s="24"/>
      <c r="AD118" s="24"/>
      <c r="AF118" s="24"/>
      <c r="AH118" s="24"/>
      <c r="AJ118" s="24"/>
      <c r="AL118" s="24"/>
    </row>
    <row r="119" spans="1:38" s="25" customFormat="1">
      <c r="A119" s="23" t="s">
        <v>68</v>
      </c>
      <c r="B119" s="19"/>
      <c r="C119" s="19"/>
      <c r="D119" s="44">
        <f>D103+D117</f>
        <v>17.000000000000004</v>
      </c>
      <c r="E119" s="19"/>
      <c r="F119" s="44">
        <f>F103+F117</f>
        <v>18.599999999999998</v>
      </c>
      <c r="G119" s="19"/>
      <c r="H119" s="44">
        <f>H103+H117</f>
        <v>15.400000000000002</v>
      </c>
      <c r="I119" s="19"/>
      <c r="J119" s="44">
        <f>J103+J117</f>
        <v>-7.9</v>
      </c>
      <c r="K119" s="19"/>
      <c r="L119" s="44">
        <f>L103+L117</f>
        <v>-5.5</v>
      </c>
      <c r="M119" s="19"/>
      <c r="N119" s="44">
        <f>N103+N117</f>
        <v>12.39999999999999</v>
      </c>
      <c r="O119" s="19"/>
      <c r="P119" s="44">
        <f>P103+P117</f>
        <v>22.000000000000004</v>
      </c>
      <c r="Q119" s="19"/>
      <c r="R119" s="44">
        <f>R103+R117</f>
        <v>-22.799999999999997</v>
      </c>
      <c r="S119" s="19"/>
      <c r="T119" s="44">
        <f>T103+T117</f>
        <v>5.4000000000000039</v>
      </c>
      <c r="U119" s="19"/>
      <c r="V119" s="44">
        <f>V103+V117</f>
        <v>-11.000000000000009</v>
      </c>
      <c r="W119" s="19"/>
      <c r="X119" s="44">
        <f>X103+X117</f>
        <v>12.000000000000002</v>
      </c>
      <c r="Y119" s="19"/>
      <c r="Z119" s="44">
        <f>Z103+Z117</f>
        <v>35.200000000000003</v>
      </c>
      <c r="AA119" s="19"/>
      <c r="AB119" s="44">
        <f>AB103+AB117</f>
        <v>90.799999999999955</v>
      </c>
      <c r="AD119" s="44">
        <f>AD103+AD117</f>
        <v>51</v>
      </c>
      <c r="AF119" s="44">
        <f>AF103+AF117</f>
        <v>-1.0000000000000107</v>
      </c>
      <c r="AH119" s="44">
        <f>AH103+AH117</f>
        <v>4.6000000000000068</v>
      </c>
      <c r="AJ119" s="44">
        <f>AJ103+AJ117</f>
        <v>36.200000000000003</v>
      </c>
      <c r="AL119" s="44">
        <f>AL103+AL117</f>
        <v>90.8</v>
      </c>
    </row>
    <row r="120" spans="1:38" s="25" customFormat="1" ht="5.0999999999999996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D120" s="19"/>
      <c r="AF120" s="19"/>
      <c r="AH120" s="19"/>
      <c r="AJ120" s="19"/>
      <c r="AL120" s="19"/>
    </row>
    <row r="121" spans="1:38" s="25" customFormat="1">
      <c r="A121" s="23" t="s">
        <v>69</v>
      </c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D121" s="19"/>
      <c r="AF121" s="19"/>
      <c r="AH121" s="19"/>
      <c r="AJ121" s="19"/>
      <c r="AL121" s="19"/>
    </row>
    <row r="122" spans="1:38" s="25" customFormat="1">
      <c r="A122" s="19"/>
      <c r="B122" s="18" t="s">
        <v>71</v>
      </c>
      <c r="C122" s="24"/>
      <c r="D122" s="20">
        <f>-7.1-0.4</f>
        <v>-7.5</v>
      </c>
      <c r="E122" s="19"/>
      <c r="F122" s="20">
        <f>-4.8-0.3</f>
        <v>-5.0999999999999996</v>
      </c>
      <c r="G122" s="19"/>
      <c r="H122" s="20">
        <f>-5.9-0.7</f>
        <v>-6.6000000000000005</v>
      </c>
      <c r="I122" s="19"/>
      <c r="J122" s="20">
        <f>-4.6-0.2</f>
        <v>-4.8</v>
      </c>
      <c r="K122" s="19"/>
      <c r="L122" s="20">
        <f>-3.9-0.2</f>
        <v>-4.0999999999999996</v>
      </c>
      <c r="M122" s="19"/>
      <c r="N122" s="20">
        <f>-4.2-0.4</f>
        <v>-4.6000000000000005</v>
      </c>
      <c r="O122" s="19"/>
      <c r="P122" s="20">
        <f>-1.4-0</f>
        <v>-1.4</v>
      </c>
      <c r="Q122" s="19"/>
      <c r="R122" s="20">
        <v>-2</v>
      </c>
      <c r="S122" s="19"/>
      <c r="T122" s="20">
        <f>-1.4-0.6</f>
        <v>-2</v>
      </c>
      <c r="U122" s="19"/>
      <c r="V122" s="20">
        <f>-1.2-0.6</f>
        <v>-1.7999999999999998</v>
      </c>
      <c r="W122" s="19"/>
      <c r="X122" s="20">
        <f>-1.8-0.6</f>
        <v>-2.4</v>
      </c>
      <c r="Y122" s="19"/>
      <c r="Z122" s="20">
        <f>-1.8+2.5</f>
        <v>0.7</v>
      </c>
      <c r="AA122" s="19"/>
      <c r="AB122" s="18">
        <f t="shared" ref="AB122:AB127" si="18">SUM(D122:Z122)</f>
        <v>-41.599999999999994</v>
      </c>
      <c r="AD122" s="20">
        <f t="shared" ref="AD122:AD127" si="19">SUM(D122:H122)</f>
        <v>-19.2</v>
      </c>
      <c r="AE122" s="19"/>
      <c r="AF122" s="20">
        <f t="shared" ref="AF122:AF127" si="20">SUM(J122:N122)</f>
        <v>-13.5</v>
      </c>
      <c r="AG122" s="19"/>
      <c r="AH122" s="20">
        <f t="shared" ref="AH122:AH127" si="21">SUM(P122:T122)</f>
        <v>-5.4</v>
      </c>
      <c r="AI122" s="19"/>
      <c r="AJ122" s="20">
        <f t="shared" ref="AJ122:AJ127" si="22">SUM(V122:Z122)</f>
        <v>-3.4999999999999991</v>
      </c>
      <c r="AL122" s="20">
        <f t="shared" ref="AL122:AL127" si="23">SUM(AD122:AJ122)</f>
        <v>-41.6</v>
      </c>
    </row>
    <row r="123" spans="1:38" s="25" customFormat="1">
      <c r="A123" s="19"/>
      <c r="B123" s="18" t="s">
        <v>83</v>
      </c>
      <c r="C123" s="19"/>
      <c r="D123" s="20">
        <v>0</v>
      </c>
      <c r="E123" s="19"/>
      <c r="F123" s="20">
        <v>0</v>
      </c>
      <c r="G123" s="19"/>
      <c r="H123" s="20">
        <v>0</v>
      </c>
      <c r="I123" s="19"/>
      <c r="J123" s="20">
        <v>0</v>
      </c>
      <c r="K123" s="19"/>
      <c r="L123" s="20">
        <v>0</v>
      </c>
      <c r="M123" s="19"/>
      <c r="N123" s="20">
        <v>0</v>
      </c>
      <c r="O123" s="19"/>
      <c r="P123" s="20">
        <v>0</v>
      </c>
      <c r="Q123" s="19"/>
      <c r="R123" s="20">
        <v>0</v>
      </c>
      <c r="S123" s="19"/>
      <c r="T123" s="20">
        <v>0</v>
      </c>
      <c r="U123" s="19"/>
      <c r="V123" s="20">
        <v>0</v>
      </c>
      <c r="W123" s="19"/>
      <c r="X123" s="20">
        <v>0</v>
      </c>
      <c r="Y123" s="19"/>
      <c r="Z123" s="20">
        <v>0</v>
      </c>
      <c r="AA123" s="19"/>
      <c r="AB123" s="18">
        <f t="shared" si="18"/>
        <v>0</v>
      </c>
      <c r="AD123" s="20">
        <f t="shared" si="19"/>
        <v>0</v>
      </c>
      <c r="AE123" s="19"/>
      <c r="AF123" s="20">
        <f t="shared" si="20"/>
        <v>0</v>
      </c>
      <c r="AG123" s="19"/>
      <c r="AH123" s="20">
        <f t="shared" si="21"/>
        <v>0</v>
      </c>
      <c r="AI123" s="19"/>
      <c r="AJ123" s="20">
        <f t="shared" si="22"/>
        <v>0</v>
      </c>
      <c r="AL123" s="20">
        <f t="shared" si="23"/>
        <v>0</v>
      </c>
    </row>
    <row r="124" spans="1:38" s="25" customFormat="1">
      <c r="A124" s="19"/>
      <c r="B124" s="18" t="s">
        <v>72</v>
      </c>
      <c r="C124" s="19"/>
      <c r="D124" s="20">
        <v>0</v>
      </c>
      <c r="E124" s="19"/>
      <c r="F124" s="20">
        <v>0</v>
      </c>
      <c r="G124" s="19"/>
      <c r="H124" s="20">
        <v>0</v>
      </c>
      <c r="I124" s="19"/>
      <c r="J124" s="20">
        <v>0</v>
      </c>
      <c r="K124" s="19"/>
      <c r="L124" s="20">
        <v>0</v>
      </c>
      <c r="M124" s="19"/>
      <c r="N124" s="20">
        <v>0</v>
      </c>
      <c r="O124" s="19"/>
      <c r="P124" s="20">
        <v>0</v>
      </c>
      <c r="Q124" s="19"/>
      <c r="R124" s="20">
        <v>0</v>
      </c>
      <c r="S124" s="19"/>
      <c r="T124" s="20">
        <v>0</v>
      </c>
      <c r="U124" s="19"/>
      <c r="V124" s="20">
        <v>0</v>
      </c>
      <c r="W124" s="19"/>
      <c r="X124" s="20">
        <v>0</v>
      </c>
      <c r="Y124" s="19"/>
      <c r="Z124" s="20">
        <v>0</v>
      </c>
      <c r="AA124" s="19"/>
      <c r="AB124" s="18">
        <f t="shared" si="18"/>
        <v>0</v>
      </c>
      <c r="AD124" s="20">
        <f t="shared" si="19"/>
        <v>0</v>
      </c>
      <c r="AE124" s="19"/>
      <c r="AF124" s="20">
        <f t="shared" si="20"/>
        <v>0</v>
      </c>
      <c r="AG124" s="19"/>
      <c r="AH124" s="20">
        <f t="shared" si="21"/>
        <v>0</v>
      </c>
      <c r="AI124" s="19"/>
      <c r="AJ124" s="20">
        <f t="shared" si="22"/>
        <v>0</v>
      </c>
      <c r="AL124" s="20">
        <f t="shared" si="23"/>
        <v>0</v>
      </c>
    </row>
    <row r="125" spans="1:38" s="25" customFormat="1">
      <c r="A125" s="19"/>
      <c r="B125" s="18" t="s">
        <v>70</v>
      </c>
      <c r="C125" s="18"/>
      <c r="D125" s="20">
        <v>0</v>
      </c>
      <c r="E125" s="19"/>
      <c r="F125" s="20">
        <v>0</v>
      </c>
      <c r="G125" s="19"/>
      <c r="H125" s="20">
        <v>0</v>
      </c>
      <c r="I125" s="19"/>
      <c r="J125" s="20">
        <v>0</v>
      </c>
      <c r="K125" s="19"/>
      <c r="L125" s="20">
        <v>0</v>
      </c>
      <c r="M125" s="19"/>
      <c r="N125" s="20">
        <v>0</v>
      </c>
      <c r="O125" s="19"/>
      <c r="P125" s="20">
        <v>0</v>
      </c>
      <c r="Q125" s="19"/>
      <c r="R125" s="20">
        <v>0</v>
      </c>
      <c r="S125" s="19"/>
      <c r="T125" s="20">
        <v>0</v>
      </c>
      <c r="U125" s="19"/>
      <c r="V125" s="20">
        <v>0</v>
      </c>
      <c r="W125" s="19"/>
      <c r="X125" s="20">
        <v>0</v>
      </c>
      <c r="Y125" s="19"/>
      <c r="Z125" s="20">
        <v>0</v>
      </c>
      <c r="AA125" s="19"/>
      <c r="AB125" s="18">
        <f t="shared" si="18"/>
        <v>0</v>
      </c>
      <c r="AD125" s="20">
        <f t="shared" si="19"/>
        <v>0</v>
      </c>
      <c r="AE125" s="19"/>
      <c r="AF125" s="20">
        <f t="shared" si="20"/>
        <v>0</v>
      </c>
      <c r="AG125" s="19"/>
      <c r="AH125" s="20">
        <f t="shared" si="21"/>
        <v>0</v>
      </c>
      <c r="AI125" s="19"/>
      <c r="AJ125" s="20">
        <f t="shared" si="22"/>
        <v>0</v>
      </c>
      <c r="AL125" s="20">
        <f t="shared" si="23"/>
        <v>0</v>
      </c>
    </row>
    <row r="126" spans="1:38" s="25" customFormat="1">
      <c r="A126" s="19"/>
      <c r="B126" s="18" t="s">
        <v>73</v>
      </c>
      <c r="C126" s="19"/>
      <c r="D126" s="20">
        <v>0</v>
      </c>
      <c r="E126" s="19"/>
      <c r="F126" s="20">
        <v>0</v>
      </c>
      <c r="G126" s="19"/>
      <c r="H126" s="20">
        <v>0</v>
      </c>
      <c r="I126" s="19"/>
      <c r="J126" s="20">
        <v>0</v>
      </c>
      <c r="K126" s="19"/>
      <c r="L126" s="20">
        <v>0</v>
      </c>
      <c r="M126" s="19"/>
      <c r="N126" s="20">
        <v>0</v>
      </c>
      <c r="O126" s="19"/>
      <c r="P126" s="20">
        <v>0</v>
      </c>
      <c r="Q126" s="19"/>
      <c r="R126" s="20">
        <v>0</v>
      </c>
      <c r="S126" s="19"/>
      <c r="T126" s="20">
        <v>0</v>
      </c>
      <c r="U126" s="19"/>
      <c r="V126" s="20">
        <v>0</v>
      </c>
      <c r="W126" s="19"/>
      <c r="X126" s="20">
        <v>0</v>
      </c>
      <c r="Y126" s="19"/>
      <c r="Z126" s="20">
        <v>0</v>
      </c>
      <c r="AA126" s="19"/>
      <c r="AB126" s="18">
        <f t="shared" si="18"/>
        <v>0</v>
      </c>
      <c r="AD126" s="20">
        <f t="shared" si="19"/>
        <v>0</v>
      </c>
      <c r="AE126" s="19"/>
      <c r="AF126" s="20">
        <f t="shared" si="20"/>
        <v>0</v>
      </c>
      <c r="AG126" s="19"/>
      <c r="AH126" s="20">
        <f t="shared" si="21"/>
        <v>0</v>
      </c>
      <c r="AI126" s="19"/>
      <c r="AJ126" s="20">
        <f t="shared" si="22"/>
        <v>0</v>
      </c>
      <c r="AL126" s="20">
        <f t="shared" si="23"/>
        <v>0</v>
      </c>
    </row>
    <row r="127" spans="1:38" s="25" customFormat="1">
      <c r="A127" s="19"/>
      <c r="B127" s="18" t="s">
        <v>84</v>
      </c>
      <c r="C127" s="19"/>
      <c r="D127" s="49">
        <v>0</v>
      </c>
      <c r="E127" s="19"/>
      <c r="F127" s="49">
        <v>0</v>
      </c>
      <c r="G127" s="19"/>
      <c r="H127" s="49">
        <f>3.1-0.5</f>
        <v>2.6</v>
      </c>
      <c r="I127" s="19"/>
      <c r="J127" s="49">
        <v>0</v>
      </c>
      <c r="K127" s="19"/>
      <c r="L127" s="49">
        <f>1.5-0.6</f>
        <v>0.9</v>
      </c>
      <c r="M127" s="19"/>
      <c r="N127" s="49">
        <f>0.9-0.6</f>
        <v>0.30000000000000004</v>
      </c>
      <c r="O127" s="19"/>
      <c r="P127" s="49">
        <v>0</v>
      </c>
      <c r="Q127" s="19"/>
      <c r="R127" s="49">
        <v>0</v>
      </c>
      <c r="S127" s="19"/>
      <c r="T127" s="49">
        <v>0</v>
      </c>
      <c r="U127" s="19"/>
      <c r="V127" s="49">
        <v>0</v>
      </c>
      <c r="W127" s="19"/>
      <c r="X127" s="49">
        <f>1.3-0.7</f>
        <v>0.60000000000000009</v>
      </c>
      <c r="Y127" s="19"/>
      <c r="Z127" s="49">
        <f>1.3-0.6</f>
        <v>0.70000000000000007</v>
      </c>
      <c r="AA127" s="19"/>
      <c r="AB127" s="48">
        <f t="shared" si="18"/>
        <v>5.1000000000000005</v>
      </c>
      <c r="AD127" s="49">
        <f t="shared" si="19"/>
        <v>2.6</v>
      </c>
      <c r="AE127" s="19"/>
      <c r="AF127" s="49">
        <f t="shared" si="20"/>
        <v>1.2000000000000002</v>
      </c>
      <c r="AG127" s="19"/>
      <c r="AH127" s="49">
        <f t="shared" si="21"/>
        <v>0</v>
      </c>
      <c r="AI127" s="19"/>
      <c r="AJ127" s="49">
        <f t="shared" si="22"/>
        <v>1.3000000000000003</v>
      </c>
      <c r="AL127" s="49">
        <f t="shared" si="23"/>
        <v>5.1000000000000005</v>
      </c>
    </row>
    <row r="128" spans="1:38" s="25" customFormat="1" ht="3.9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D128" s="19"/>
      <c r="AF128" s="19"/>
      <c r="AH128" s="19"/>
      <c r="AJ128" s="19"/>
      <c r="AL128" s="19"/>
    </row>
    <row r="129" spans="1:38" s="38" customFormat="1">
      <c r="A129" s="24"/>
      <c r="B129" s="23" t="s">
        <v>69</v>
      </c>
      <c r="C129" s="24"/>
      <c r="D129" s="37">
        <f>SUM(D122:D127)</f>
        <v>-7.5</v>
      </c>
      <c r="E129" s="24"/>
      <c r="F129" s="37">
        <f>SUM(F122:F127)</f>
        <v>-5.0999999999999996</v>
      </c>
      <c r="G129" s="24"/>
      <c r="H129" s="37">
        <f>SUM(H122:H127)</f>
        <v>-4</v>
      </c>
      <c r="I129" s="24"/>
      <c r="J129" s="37">
        <f>SUM(J122:J127)</f>
        <v>-4.8</v>
      </c>
      <c r="K129" s="24"/>
      <c r="L129" s="37">
        <f>SUM(L122:L127)</f>
        <v>-3.1999999999999997</v>
      </c>
      <c r="M129" s="24"/>
      <c r="N129" s="37">
        <f>SUM(N122:N127)</f>
        <v>-4.3000000000000007</v>
      </c>
      <c r="O129" s="24"/>
      <c r="P129" s="37">
        <f>SUM(P122:P127)</f>
        <v>-1.4</v>
      </c>
      <c r="Q129" s="24"/>
      <c r="R129" s="37">
        <f>SUM(R122:R127)</f>
        <v>-2</v>
      </c>
      <c r="S129" s="24"/>
      <c r="T129" s="37">
        <f>SUM(T122:T127)</f>
        <v>-2</v>
      </c>
      <c r="U129" s="24"/>
      <c r="V129" s="37">
        <f>SUM(V122:V127)</f>
        <v>-1.7999999999999998</v>
      </c>
      <c r="W129" s="24"/>
      <c r="X129" s="37">
        <f>SUM(X122:X127)</f>
        <v>-1.7999999999999998</v>
      </c>
      <c r="Y129" s="24"/>
      <c r="Z129" s="37">
        <f>SUM(Z122:Z127)</f>
        <v>1.4</v>
      </c>
      <c r="AA129" s="24"/>
      <c r="AB129" s="37">
        <f>SUM(AB122:AB127)</f>
        <v>-36.499999999999993</v>
      </c>
      <c r="AD129" s="37">
        <f>SUM(D129:H129)</f>
        <v>-16.600000000000001</v>
      </c>
      <c r="AE129" s="25"/>
      <c r="AF129" s="37">
        <f>SUM(J129:N129)</f>
        <v>-12.3</v>
      </c>
      <c r="AG129" s="25"/>
      <c r="AH129" s="37">
        <f>SUM(P129:T129)</f>
        <v>-5.4</v>
      </c>
      <c r="AI129" s="25"/>
      <c r="AJ129" s="37">
        <f>SUM(V129:Z129)</f>
        <v>-2.1999999999999997</v>
      </c>
      <c r="AK129" s="25"/>
      <c r="AL129" s="37">
        <f>SUM(AD129:AJ129)</f>
        <v>-36.500000000000007</v>
      </c>
    </row>
    <row r="130" spans="1:38" s="25" customFormat="1" ht="3.9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D130" s="19"/>
      <c r="AF130" s="19"/>
      <c r="AH130" s="19"/>
      <c r="AJ130" s="19"/>
      <c r="AL130" s="19"/>
    </row>
    <row r="131" spans="1:38" s="25" customFormat="1">
      <c r="A131" s="23" t="s">
        <v>74</v>
      </c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D131" s="19"/>
      <c r="AF131" s="19"/>
      <c r="AH131" s="19"/>
      <c r="AJ131" s="19"/>
      <c r="AL131" s="19"/>
    </row>
    <row r="132" spans="1:38" s="25" customFormat="1">
      <c r="A132" s="19"/>
      <c r="B132" s="18" t="s">
        <v>357</v>
      </c>
      <c r="C132" s="24"/>
      <c r="D132" s="20">
        <v>0</v>
      </c>
      <c r="E132" s="19"/>
      <c r="F132" s="20">
        <v>0</v>
      </c>
      <c r="G132" s="19"/>
      <c r="H132" s="20">
        <v>0</v>
      </c>
      <c r="I132" s="19"/>
      <c r="J132" s="20">
        <v>0</v>
      </c>
      <c r="K132" s="19"/>
      <c r="L132" s="20">
        <v>0</v>
      </c>
      <c r="M132" s="19"/>
      <c r="N132" s="20">
        <v>0</v>
      </c>
      <c r="O132" s="19"/>
      <c r="P132" s="20">
        <v>0</v>
      </c>
      <c r="Q132" s="19"/>
      <c r="R132" s="20">
        <v>0</v>
      </c>
      <c r="S132" s="19"/>
      <c r="T132" s="20">
        <v>0</v>
      </c>
      <c r="U132" s="19"/>
      <c r="V132" s="20">
        <v>3.5</v>
      </c>
      <c r="W132" s="19"/>
      <c r="X132" s="20">
        <v>0</v>
      </c>
      <c r="Y132" s="19"/>
      <c r="Z132" s="20">
        <v>0</v>
      </c>
      <c r="AA132" s="19"/>
      <c r="AB132" s="18">
        <f t="shared" ref="AB132:AB141" si="24">SUM(D132:Z132)</f>
        <v>3.5</v>
      </c>
      <c r="AD132" s="20">
        <f t="shared" ref="AD132:AD141" si="25">SUM(D132:H132)</f>
        <v>0</v>
      </c>
      <c r="AE132" s="19"/>
      <c r="AF132" s="20">
        <f t="shared" ref="AF132:AF141" si="26">SUM(J132:N132)</f>
        <v>0</v>
      </c>
      <c r="AG132" s="19"/>
      <c r="AH132" s="20">
        <f t="shared" ref="AH132:AH141" si="27">SUM(P132:T132)</f>
        <v>0</v>
      </c>
      <c r="AI132" s="19"/>
      <c r="AJ132" s="20">
        <f t="shared" ref="AJ132:AJ141" si="28">SUM(V132:Z132)</f>
        <v>3.5</v>
      </c>
      <c r="AL132" s="20">
        <f t="shared" ref="AL132:AL141" si="29">SUM(AD132:AJ132)</f>
        <v>3.5</v>
      </c>
    </row>
    <row r="133" spans="1:38" s="25" customFormat="1">
      <c r="A133" s="19"/>
      <c r="B133" s="18" t="s">
        <v>358</v>
      </c>
      <c r="C133" s="24"/>
      <c r="D133" s="20">
        <v>-1.2</v>
      </c>
      <c r="E133" s="19"/>
      <c r="F133" s="20">
        <v>-0.5</v>
      </c>
      <c r="G133" s="19"/>
      <c r="H133" s="20">
        <v>-0.9</v>
      </c>
      <c r="I133" s="19"/>
      <c r="J133" s="20">
        <v>0</v>
      </c>
      <c r="K133" s="19"/>
      <c r="L133" s="20">
        <v>0</v>
      </c>
      <c r="M133" s="19"/>
      <c r="N133" s="20">
        <v>-0.2</v>
      </c>
      <c r="O133" s="19"/>
      <c r="P133" s="20">
        <v>-0.7</v>
      </c>
      <c r="Q133" s="19"/>
      <c r="R133" s="20">
        <v>-0.2</v>
      </c>
      <c r="S133" s="19"/>
      <c r="T133" s="20">
        <v>-1</v>
      </c>
      <c r="U133" s="19"/>
      <c r="V133" s="20">
        <v>-0.4</v>
      </c>
      <c r="W133" s="19"/>
      <c r="X133" s="20">
        <v>0</v>
      </c>
      <c r="Y133" s="19"/>
      <c r="Z133" s="20">
        <v>-0.2</v>
      </c>
      <c r="AA133" s="19"/>
      <c r="AB133" s="18">
        <f>SUM(D133:Z133)</f>
        <v>-5.3000000000000007</v>
      </c>
      <c r="AD133" s="20">
        <f>SUM(D133:H133)</f>
        <v>-2.6</v>
      </c>
      <c r="AE133" s="19"/>
      <c r="AF133" s="20">
        <f>SUM(J133:N133)</f>
        <v>-0.2</v>
      </c>
      <c r="AG133" s="19"/>
      <c r="AH133" s="20">
        <f>SUM(P133:T133)</f>
        <v>-1.9</v>
      </c>
      <c r="AI133" s="19"/>
      <c r="AJ133" s="20">
        <f>SUM(V133:Z133)</f>
        <v>-0.60000000000000009</v>
      </c>
      <c r="AL133" s="20">
        <f>SUM(AD133:AJ133)</f>
        <v>-5.3000000000000007</v>
      </c>
    </row>
    <row r="134" spans="1:38" s="25" customFormat="1">
      <c r="A134" s="19"/>
      <c r="B134" s="18" t="s">
        <v>359</v>
      </c>
      <c r="C134" s="24"/>
      <c r="D134" s="20">
        <v>0</v>
      </c>
      <c r="E134" s="19"/>
      <c r="F134" s="20">
        <v>0</v>
      </c>
      <c r="G134" s="19"/>
      <c r="H134" s="20">
        <v>0</v>
      </c>
      <c r="I134" s="19"/>
      <c r="J134" s="20">
        <v>0</v>
      </c>
      <c r="K134" s="19"/>
      <c r="L134" s="20">
        <v>0</v>
      </c>
      <c r="M134" s="19"/>
      <c r="N134" s="20">
        <v>0</v>
      </c>
      <c r="O134" s="19"/>
      <c r="P134" s="20">
        <v>0</v>
      </c>
      <c r="Q134" s="19"/>
      <c r="R134" s="20">
        <v>0</v>
      </c>
      <c r="S134" s="19"/>
      <c r="T134" s="20">
        <v>0</v>
      </c>
      <c r="U134" s="19"/>
      <c r="V134" s="20">
        <v>0</v>
      </c>
      <c r="W134" s="19"/>
      <c r="X134" s="20">
        <v>0</v>
      </c>
      <c r="Y134" s="19"/>
      <c r="Z134" s="20">
        <v>0</v>
      </c>
      <c r="AA134" s="19"/>
      <c r="AB134" s="18">
        <f>SUM(D134:Z134)</f>
        <v>0</v>
      </c>
      <c r="AD134" s="20">
        <f>SUM(D134:H134)</f>
        <v>0</v>
      </c>
      <c r="AE134" s="19"/>
      <c r="AF134" s="20">
        <f>SUM(J134:N134)</f>
        <v>0</v>
      </c>
      <c r="AG134" s="19"/>
      <c r="AH134" s="20">
        <f>SUM(P134:T134)</f>
        <v>0</v>
      </c>
      <c r="AI134" s="19"/>
      <c r="AJ134" s="20">
        <f>SUM(V134:Z134)</f>
        <v>0</v>
      </c>
      <c r="AL134" s="20">
        <f>SUM(AD134:AJ134)</f>
        <v>0</v>
      </c>
    </row>
    <row r="135" spans="1:38" s="25" customFormat="1">
      <c r="A135" s="19"/>
      <c r="B135" s="18" t="s">
        <v>360</v>
      </c>
      <c r="C135" s="24"/>
      <c r="D135" s="20">
        <v>0</v>
      </c>
      <c r="E135" s="19"/>
      <c r="F135" s="20">
        <v>0</v>
      </c>
      <c r="G135" s="19"/>
      <c r="H135" s="20">
        <v>0</v>
      </c>
      <c r="I135" s="19"/>
      <c r="J135" s="20">
        <v>0</v>
      </c>
      <c r="K135" s="19"/>
      <c r="L135" s="20">
        <v>0</v>
      </c>
      <c r="M135" s="19"/>
      <c r="N135" s="20">
        <v>0</v>
      </c>
      <c r="O135" s="19"/>
      <c r="P135" s="20">
        <v>0</v>
      </c>
      <c r="Q135" s="19"/>
      <c r="R135" s="20">
        <v>0</v>
      </c>
      <c r="S135" s="19"/>
      <c r="T135" s="20">
        <v>0</v>
      </c>
      <c r="U135" s="19"/>
      <c r="V135" s="20">
        <v>0</v>
      </c>
      <c r="W135" s="19"/>
      <c r="X135" s="20">
        <v>0</v>
      </c>
      <c r="Y135" s="19"/>
      <c r="Z135" s="20">
        <v>0</v>
      </c>
      <c r="AA135" s="19"/>
      <c r="AB135" s="18">
        <f>SUM(D135:Z135)</f>
        <v>0</v>
      </c>
      <c r="AD135" s="20">
        <f>SUM(D135:H135)</f>
        <v>0</v>
      </c>
      <c r="AE135" s="19"/>
      <c r="AF135" s="20">
        <f>SUM(J135:N135)</f>
        <v>0</v>
      </c>
      <c r="AG135" s="19"/>
      <c r="AH135" s="20">
        <f>SUM(P135:T135)</f>
        <v>0</v>
      </c>
      <c r="AI135" s="19"/>
      <c r="AJ135" s="20">
        <f>SUM(V135:Z135)</f>
        <v>0</v>
      </c>
      <c r="AL135" s="20">
        <f>SUM(AD135:AJ135)</f>
        <v>0</v>
      </c>
    </row>
    <row r="136" spans="1:38" s="25" customFormat="1">
      <c r="A136" s="19"/>
      <c r="B136" s="18" t="s">
        <v>361</v>
      </c>
      <c r="C136" s="24"/>
      <c r="D136" s="20">
        <v>0</v>
      </c>
      <c r="E136" s="19"/>
      <c r="F136" s="20">
        <v>0</v>
      </c>
      <c r="G136" s="19"/>
      <c r="H136" s="20">
        <v>0</v>
      </c>
      <c r="I136" s="19"/>
      <c r="J136" s="20">
        <v>0</v>
      </c>
      <c r="K136" s="19"/>
      <c r="L136" s="20">
        <v>0</v>
      </c>
      <c r="M136" s="19"/>
      <c r="N136" s="20">
        <v>0</v>
      </c>
      <c r="O136" s="19"/>
      <c r="P136" s="20">
        <v>0</v>
      </c>
      <c r="Q136" s="19"/>
      <c r="R136" s="20">
        <v>0</v>
      </c>
      <c r="S136" s="19"/>
      <c r="T136" s="20">
        <v>0</v>
      </c>
      <c r="U136" s="19"/>
      <c r="V136" s="20">
        <v>0</v>
      </c>
      <c r="W136" s="19"/>
      <c r="X136" s="20">
        <v>0</v>
      </c>
      <c r="Y136" s="19"/>
      <c r="Z136" s="20">
        <v>0</v>
      </c>
      <c r="AA136" s="19"/>
      <c r="AB136" s="18">
        <f t="shared" si="24"/>
        <v>0</v>
      </c>
      <c r="AD136" s="20">
        <f t="shared" si="25"/>
        <v>0</v>
      </c>
      <c r="AE136" s="19"/>
      <c r="AF136" s="20">
        <f t="shared" si="26"/>
        <v>0</v>
      </c>
      <c r="AG136" s="19"/>
      <c r="AH136" s="20">
        <f t="shared" si="27"/>
        <v>0</v>
      </c>
      <c r="AI136" s="19"/>
      <c r="AJ136" s="20">
        <f t="shared" si="28"/>
        <v>0</v>
      </c>
      <c r="AL136" s="20">
        <f t="shared" si="29"/>
        <v>0</v>
      </c>
    </row>
    <row r="137" spans="1:38" s="25" customFormat="1">
      <c r="A137" s="19"/>
      <c r="B137" s="18" t="s">
        <v>362</v>
      </c>
      <c r="C137" s="19"/>
      <c r="D137" s="20">
        <v>0</v>
      </c>
      <c r="E137" s="19"/>
      <c r="F137" s="20">
        <v>0</v>
      </c>
      <c r="G137" s="19"/>
      <c r="H137" s="20">
        <v>0</v>
      </c>
      <c r="I137" s="19"/>
      <c r="J137" s="20">
        <v>0</v>
      </c>
      <c r="K137" s="19"/>
      <c r="L137" s="20">
        <v>0</v>
      </c>
      <c r="M137" s="19"/>
      <c r="N137" s="20">
        <v>0</v>
      </c>
      <c r="O137" s="19"/>
      <c r="P137" s="20">
        <v>0</v>
      </c>
      <c r="Q137" s="19"/>
      <c r="R137" s="20">
        <v>0</v>
      </c>
      <c r="S137" s="19"/>
      <c r="T137" s="20">
        <v>0</v>
      </c>
      <c r="U137" s="19"/>
      <c r="V137" s="20">
        <v>0</v>
      </c>
      <c r="W137" s="19"/>
      <c r="X137" s="20">
        <v>0</v>
      </c>
      <c r="Y137" s="19"/>
      <c r="Z137" s="20">
        <v>0</v>
      </c>
      <c r="AA137" s="19"/>
      <c r="AB137" s="18">
        <f t="shared" si="24"/>
        <v>0</v>
      </c>
      <c r="AD137" s="20">
        <f t="shared" si="25"/>
        <v>0</v>
      </c>
      <c r="AE137" s="19"/>
      <c r="AF137" s="20">
        <f t="shared" si="26"/>
        <v>0</v>
      </c>
      <c r="AG137" s="19"/>
      <c r="AH137" s="20">
        <f t="shared" si="27"/>
        <v>0</v>
      </c>
      <c r="AI137" s="19"/>
      <c r="AJ137" s="20">
        <f t="shared" si="28"/>
        <v>0</v>
      </c>
      <c r="AL137" s="20">
        <f t="shared" si="29"/>
        <v>0</v>
      </c>
    </row>
    <row r="138" spans="1:38" s="25" customFormat="1">
      <c r="A138" s="19"/>
      <c r="B138" s="18" t="s">
        <v>363</v>
      </c>
      <c r="C138" s="19"/>
      <c r="D138" s="52">
        <f>+D58</f>
        <v>0</v>
      </c>
      <c r="E138" s="18"/>
      <c r="F138" s="52">
        <f>+F58</f>
        <v>0</v>
      </c>
      <c r="G138" s="18"/>
      <c r="H138" s="52">
        <f>+H58</f>
        <v>0</v>
      </c>
      <c r="I138" s="18"/>
      <c r="J138" s="52">
        <f>+J58</f>
        <v>0</v>
      </c>
      <c r="K138" s="18"/>
      <c r="L138" s="52">
        <f>+L58</f>
        <v>0</v>
      </c>
      <c r="M138" s="18"/>
      <c r="N138" s="52">
        <f>+N58</f>
        <v>0</v>
      </c>
      <c r="O138" s="18"/>
      <c r="P138" s="52">
        <f>+P58</f>
        <v>0</v>
      </c>
      <c r="Q138" s="18"/>
      <c r="R138" s="52">
        <f>+R58</f>
        <v>0</v>
      </c>
      <c r="S138" s="18"/>
      <c r="T138" s="52">
        <f>+T58</f>
        <v>0</v>
      </c>
      <c r="U138" s="18"/>
      <c r="V138" s="52">
        <f>+V58</f>
        <v>0</v>
      </c>
      <c r="W138" s="18"/>
      <c r="X138" s="52">
        <f>+X58</f>
        <v>0</v>
      </c>
      <c r="Y138" s="18"/>
      <c r="Z138" s="52">
        <f>+Z58</f>
        <v>0</v>
      </c>
      <c r="AA138" s="18"/>
      <c r="AB138" s="18">
        <f t="shared" si="24"/>
        <v>0</v>
      </c>
      <c r="AD138" s="53">
        <f t="shared" si="25"/>
        <v>0</v>
      </c>
      <c r="AE138" s="19"/>
      <c r="AF138" s="53">
        <f t="shared" si="26"/>
        <v>0</v>
      </c>
      <c r="AG138" s="19"/>
      <c r="AH138" s="53">
        <f t="shared" si="27"/>
        <v>0</v>
      </c>
      <c r="AI138" s="19"/>
      <c r="AJ138" s="53">
        <f t="shared" si="28"/>
        <v>0</v>
      </c>
      <c r="AL138" s="53">
        <f t="shared" si="29"/>
        <v>0</v>
      </c>
    </row>
    <row r="139" spans="1:38" s="25" customFormat="1">
      <c r="A139" s="19"/>
      <c r="B139" s="18" t="s">
        <v>364</v>
      </c>
      <c r="C139" s="19"/>
      <c r="D139" s="20">
        <v>0</v>
      </c>
      <c r="E139" s="19"/>
      <c r="F139" s="20">
        <v>0</v>
      </c>
      <c r="G139" s="19"/>
      <c r="H139" s="20">
        <v>0</v>
      </c>
      <c r="I139" s="19"/>
      <c r="J139" s="20">
        <v>0</v>
      </c>
      <c r="K139" s="19"/>
      <c r="L139" s="20">
        <v>0</v>
      </c>
      <c r="M139" s="19"/>
      <c r="N139" s="20">
        <v>0</v>
      </c>
      <c r="O139" s="19"/>
      <c r="P139" s="20">
        <v>0</v>
      </c>
      <c r="Q139" s="19"/>
      <c r="R139" s="20">
        <v>0</v>
      </c>
      <c r="S139" s="19"/>
      <c r="T139" s="20">
        <v>0</v>
      </c>
      <c r="U139" s="19"/>
      <c r="V139" s="20">
        <v>0</v>
      </c>
      <c r="W139" s="19"/>
      <c r="X139" s="20">
        <v>0</v>
      </c>
      <c r="Y139" s="19"/>
      <c r="Z139" s="20">
        <v>0</v>
      </c>
      <c r="AA139" s="19"/>
      <c r="AB139" s="18">
        <f t="shared" si="24"/>
        <v>0</v>
      </c>
      <c r="AD139" s="20">
        <f t="shared" si="25"/>
        <v>0</v>
      </c>
      <c r="AE139" s="19"/>
      <c r="AF139" s="20">
        <f t="shared" si="26"/>
        <v>0</v>
      </c>
      <c r="AG139" s="19"/>
      <c r="AH139" s="20">
        <f t="shared" si="27"/>
        <v>0</v>
      </c>
      <c r="AI139" s="19"/>
      <c r="AJ139" s="20">
        <f t="shared" si="28"/>
        <v>0</v>
      </c>
      <c r="AL139" s="20">
        <f t="shared" si="29"/>
        <v>0</v>
      </c>
    </row>
    <row r="140" spans="1:38" s="25" customFormat="1">
      <c r="A140" s="19"/>
      <c r="B140" s="18" t="s">
        <v>365</v>
      </c>
      <c r="C140" s="19"/>
      <c r="D140" s="20">
        <v>0</v>
      </c>
      <c r="E140" s="19"/>
      <c r="F140" s="20">
        <v>0</v>
      </c>
      <c r="G140" s="19"/>
      <c r="H140" s="20">
        <v>0</v>
      </c>
      <c r="I140" s="19"/>
      <c r="J140" s="20">
        <v>0</v>
      </c>
      <c r="K140" s="19"/>
      <c r="L140" s="20">
        <v>0</v>
      </c>
      <c r="M140" s="19"/>
      <c r="N140" s="20">
        <v>0</v>
      </c>
      <c r="O140" s="19"/>
      <c r="P140" s="20">
        <v>0</v>
      </c>
      <c r="Q140" s="19"/>
      <c r="R140" s="20">
        <v>0</v>
      </c>
      <c r="S140" s="19"/>
      <c r="T140" s="20">
        <v>0</v>
      </c>
      <c r="U140" s="19"/>
      <c r="V140" s="20">
        <v>0</v>
      </c>
      <c r="W140" s="19"/>
      <c r="X140" s="20">
        <v>0</v>
      </c>
      <c r="Y140" s="19"/>
      <c r="Z140" s="20">
        <v>0</v>
      </c>
      <c r="AA140" s="19"/>
      <c r="AB140" s="18">
        <f>SUM(D140:Z140)</f>
        <v>0</v>
      </c>
      <c r="AD140" s="20">
        <f>SUM(D140:H140)</f>
        <v>0</v>
      </c>
      <c r="AE140" s="19"/>
      <c r="AF140" s="20">
        <f>SUM(J140:N140)</f>
        <v>0</v>
      </c>
      <c r="AG140" s="19"/>
      <c r="AH140" s="20">
        <f>SUM(P140:T140)</f>
        <v>0</v>
      </c>
      <c r="AI140" s="19"/>
      <c r="AJ140" s="20">
        <f>SUM(V140:Z140)</f>
        <v>0</v>
      </c>
      <c r="AL140" s="20">
        <f>SUM(AD140:AJ140)</f>
        <v>0</v>
      </c>
    </row>
    <row r="141" spans="1:38" s="25" customFormat="1">
      <c r="A141" s="19"/>
      <c r="B141" s="18" t="s">
        <v>85</v>
      </c>
      <c r="C141" s="19"/>
      <c r="D141" s="49">
        <v>0</v>
      </c>
      <c r="E141" s="19"/>
      <c r="F141" s="49">
        <v>0</v>
      </c>
      <c r="G141" s="19"/>
      <c r="H141" s="49">
        <v>0</v>
      </c>
      <c r="I141" s="19"/>
      <c r="J141" s="49">
        <v>0</v>
      </c>
      <c r="K141" s="19"/>
      <c r="L141" s="49">
        <v>0</v>
      </c>
      <c r="M141" s="19"/>
      <c r="N141" s="49">
        <v>0</v>
      </c>
      <c r="O141" s="19"/>
      <c r="P141" s="49">
        <v>0</v>
      </c>
      <c r="Q141" s="19"/>
      <c r="R141" s="49">
        <v>0</v>
      </c>
      <c r="S141" s="19"/>
      <c r="T141" s="49">
        <v>0</v>
      </c>
      <c r="U141" s="19"/>
      <c r="V141" s="49">
        <v>0</v>
      </c>
      <c r="W141" s="19"/>
      <c r="X141" s="49">
        <v>0</v>
      </c>
      <c r="Y141" s="19"/>
      <c r="Z141" s="49">
        <v>0</v>
      </c>
      <c r="AA141" s="19"/>
      <c r="AB141" s="22">
        <f t="shared" si="24"/>
        <v>0</v>
      </c>
      <c r="AD141" s="49">
        <f t="shared" si="25"/>
        <v>0</v>
      </c>
      <c r="AE141" s="19"/>
      <c r="AF141" s="49">
        <f t="shared" si="26"/>
        <v>0</v>
      </c>
      <c r="AG141" s="19"/>
      <c r="AH141" s="49">
        <f t="shared" si="27"/>
        <v>0</v>
      </c>
      <c r="AI141" s="19"/>
      <c r="AJ141" s="49">
        <f t="shared" si="28"/>
        <v>0</v>
      </c>
      <c r="AL141" s="49">
        <f t="shared" si="29"/>
        <v>0</v>
      </c>
    </row>
    <row r="142" spans="1:38" s="25" customFormat="1" ht="3.9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D142" s="19"/>
      <c r="AF142" s="19"/>
      <c r="AH142" s="19"/>
      <c r="AJ142" s="19"/>
      <c r="AL142" s="19"/>
    </row>
    <row r="143" spans="1:38" s="38" customFormat="1">
      <c r="A143" s="24"/>
      <c r="B143" s="23" t="s">
        <v>74</v>
      </c>
      <c r="C143" s="24"/>
      <c r="D143" s="37">
        <f>SUM(D132:D141)</f>
        <v>-1.2</v>
      </c>
      <c r="E143" s="24"/>
      <c r="F143" s="37">
        <f>SUM(F132:F141)</f>
        <v>-0.5</v>
      </c>
      <c r="G143" s="24"/>
      <c r="H143" s="37">
        <f>SUM(H132:H141)</f>
        <v>-0.9</v>
      </c>
      <c r="I143" s="24"/>
      <c r="J143" s="37">
        <f>SUM(J132:J141)</f>
        <v>0</v>
      </c>
      <c r="K143" s="24"/>
      <c r="L143" s="37">
        <f>SUM(L132:L141)</f>
        <v>0</v>
      </c>
      <c r="M143" s="24"/>
      <c r="N143" s="37">
        <f>SUM(N132:N141)</f>
        <v>-0.2</v>
      </c>
      <c r="O143" s="24"/>
      <c r="P143" s="37">
        <f>SUM(P132:P141)</f>
        <v>-0.7</v>
      </c>
      <c r="Q143" s="24"/>
      <c r="R143" s="37">
        <f>SUM(R132:R141)</f>
        <v>-0.2</v>
      </c>
      <c r="S143" s="24"/>
      <c r="T143" s="37">
        <f>SUM(T132:T141)</f>
        <v>-1</v>
      </c>
      <c r="U143" s="24"/>
      <c r="V143" s="37">
        <f>SUM(V132:V141)</f>
        <v>3.1</v>
      </c>
      <c r="W143" s="24"/>
      <c r="X143" s="37">
        <f>SUM(X132:X141)</f>
        <v>0</v>
      </c>
      <c r="Y143" s="24"/>
      <c r="Z143" s="37">
        <f>SUM(Z132:Z141)</f>
        <v>-0.2</v>
      </c>
      <c r="AA143" s="24"/>
      <c r="AB143" s="37">
        <f>SUM(AB132:AB141)</f>
        <v>-1.8000000000000007</v>
      </c>
      <c r="AD143" s="37">
        <f>SUM(D143:H143)</f>
        <v>-2.6</v>
      </c>
      <c r="AE143" s="25"/>
      <c r="AF143" s="37">
        <f>SUM(J143:N143)</f>
        <v>-0.2</v>
      </c>
      <c r="AG143" s="25"/>
      <c r="AH143" s="37">
        <f>SUM(P143:T143)</f>
        <v>-1.9</v>
      </c>
      <c r="AI143" s="25"/>
      <c r="AJ143" s="37">
        <f>SUM(V143:Z143)</f>
        <v>2.9</v>
      </c>
      <c r="AK143" s="25"/>
      <c r="AL143" s="37">
        <f>SUM(AD143:AJ143)</f>
        <v>-1.8000000000000003</v>
      </c>
    </row>
    <row r="144" spans="1:38" s="25" customFormat="1" ht="3.9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D144" s="19"/>
      <c r="AF144" s="19"/>
      <c r="AH144" s="19"/>
      <c r="AJ144" s="19"/>
      <c r="AL144" s="19"/>
    </row>
    <row r="145" spans="1:38" s="38" customFormat="1">
      <c r="A145" s="23" t="s">
        <v>86</v>
      </c>
      <c r="B145" s="24"/>
      <c r="C145" s="24"/>
      <c r="D145" s="45">
        <f>D119+D129+D143</f>
        <v>8.3000000000000043</v>
      </c>
      <c r="E145" s="23"/>
      <c r="F145" s="45">
        <f>F119+F129+F143</f>
        <v>12.999999999999998</v>
      </c>
      <c r="G145" s="23"/>
      <c r="H145" s="45">
        <f>H119+H129+H143</f>
        <v>10.500000000000002</v>
      </c>
      <c r="I145" s="23"/>
      <c r="J145" s="45">
        <f>J119+J129+J143</f>
        <v>-12.7</v>
      </c>
      <c r="K145" s="23"/>
      <c r="L145" s="45">
        <f>L119+L129+L143</f>
        <v>-8.6999999999999993</v>
      </c>
      <c r="M145" s="23"/>
      <c r="N145" s="45">
        <f>N119+N129+N143</f>
        <v>7.8999999999999888</v>
      </c>
      <c r="O145" s="23"/>
      <c r="P145" s="45">
        <f>P119+P129+P143</f>
        <v>19.900000000000006</v>
      </c>
      <c r="Q145" s="23"/>
      <c r="R145" s="45">
        <f>R119+R129+R143</f>
        <v>-24.999999999999996</v>
      </c>
      <c r="S145" s="23"/>
      <c r="T145" s="45">
        <f>T119+T129+T143</f>
        <v>2.4000000000000039</v>
      </c>
      <c r="U145" s="23"/>
      <c r="V145" s="45">
        <f>V119+V129+V143</f>
        <v>-9.7000000000000082</v>
      </c>
      <c r="W145" s="23"/>
      <c r="X145" s="45">
        <f>X119+X129+X143</f>
        <v>10.200000000000003</v>
      </c>
      <c r="Y145" s="23"/>
      <c r="Z145" s="45">
        <f>Z119+Z129+Z143</f>
        <v>36.4</v>
      </c>
      <c r="AA145" s="24"/>
      <c r="AB145" s="45">
        <f>AB119+AB129+AB143</f>
        <v>52.499999999999957</v>
      </c>
      <c r="AD145" s="45">
        <f>SUM(D145:H145)</f>
        <v>31.800000000000004</v>
      </c>
      <c r="AE145" s="25"/>
      <c r="AF145" s="45">
        <f>SUM(J145:N145)</f>
        <v>-13.500000000000011</v>
      </c>
      <c r="AG145" s="25"/>
      <c r="AH145" s="45">
        <f>SUM(P145:T145)</f>
        <v>-2.6999999999999869</v>
      </c>
      <c r="AI145" s="25"/>
      <c r="AJ145" s="45">
        <f>SUM(V145:Z145)</f>
        <v>36.899999999999991</v>
      </c>
      <c r="AK145" s="25"/>
      <c r="AL145" s="45">
        <f>SUM(AD145:AJ145)</f>
        <v>52.5</v>
      </c>
    </row>
    <row r="146" spans="1:38" s="25" customFormat="1" ht="3.9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D146" s="19"/>
      <c r="AF146" s="19"/>
      <c r="AH146" s="19"/>
      <c r="AJ146" s="19"/>
      <c r="AL146" s="19"/>
    </row>
    <row r="147" spans="1:38" s="25" customFormat="1">
      <c r="A147" s="19"/>
      <c r="B147" s="18"/>
      <c r="C147" s="19"/>
      <c r="D147" s="20"/>
      <c r="E147" s="19"/>
      <c r="F147" s="20"/>
      <c r="G147" s="19"/>
      <c r="H147" s="20"/>
      <c r="I147" s="19"/>
      <c r="J147" s="20"/>
      <c r="K147" s="19"/>
      <c r="L147" s="20"/>
      <c r="M147" s="19"/>
      <c r="N147" s="20"/>
      <c r="O147" s="19"/>
      <c r="P147" s="20"/>
      <c r="Q147" s="19"/>
      <c r="R147" s="20"/>
      <c r="S147" s="19"/>
      <c r="T147" s="20"/>
      <c r="U147" s="19"/>
      <c r="V147" s="20"/>
      <c r="W147" s="19"/>
      <c r="X147" s="20"/>
      <c r="Y147" s="19"/>
      <c r="Z147" s="20"/>
      <c r="AA147" s="19"/>
      <c r="AB147" s="18"/>
      <c r="AD147" s="20"/>
      <c r="AE147" s="19"/>
      <c r="AF147" s="20"/>
      <c r="AG147" s="19"/>
      <c r="AH147" s="20"/>
      <c r="AI147" s="19"/>
      <c r="AJ147" s="20"/>
      <c r="AL147" s="20"/>
    </row>
    <row r="148" spans="1:38" s="11" customFormat="1" ht="15.75">
      <c r="A148" s="7" t="str">
        <f>+A1</f>
        <v>ENRON RENEWABLE ENERGY CORP.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3"/>
      <c r="W148" s="3"/>
      <c r="X148" s="3"/>
      <c r="Y148" s="3"/>
      <c r="Z148" s="4"/>
      <c r="AB148" s="4" t="str">
        <f ca="1">CELL("FILENAME",C148)</f>
        <v>C:\Users\Felienne\Enron\EnronSpreadsheets\[tracy_geaccone__40345__2002 EREC Preliminary 1015.xls]Format</v>
      </c>
      <c r="AD148" s="4"/>
      <c r="AF148" s="4"/>
      <c r="AH148" s="4"/>
      <c r="AJ148" s="4"/>
      <c r="AL148" s="4"/>
    </row>
    <row r="149" spans="1:38" s="11" customFormat="1" ht="15.75">
      <c r="A149" s="31" t="str">
        <f>+A2</f>
        <v>2002 PLAN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3"/>
      <c r="W149" s="3"/>
      <c r="X149" s="3"/>
      <c r="Y149" s="3"/>
      <c r="Z149" s="6"/>
      <c r="AB149" s="6">
        <f ca="1">NOW()</f>
        <v>41887.551116435185</v>
      </c>
      <c r="AD149" s="6"/>
      <c r="AF149" s="6"/>
      <c r="AH149" s="6"/>
      <c r="AJ149" s="6"/>
      <c r="AL149" s="6"/>
    </row>
    <row r="150" spans="1:38" s="11" customFormat="1" ht="15.75">
      <c r="A150" s="7" t="s">
        <v>366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5"/>
      <c r="W150" s="5"/>
      <c r="X150" s="5"/>
      <c r="Y150" s="5"/>
      <c r="Z150" s="32"/>
      <c r="AB150" s="32">
        <f ca="1">NOW()</f>
        <v>41887.551116435185</v>
      </c>
      <c r="AD150" s="32"/>
      <c r="AF150" s="32"/>
      <c r="AH150" s="32"/>
      <c r="AJ150" s="32"/>
      <c r="AL150" s="32"/>
    </row>
    <row r="151" spans="1:38" s="16" customFormat="1" ht="11.25">
      <c r="D151" s="34" t="s">
        <v>46</v>
      </c>
      <c r="E151" s="33"/>
      <c r="F151" s="34" t="s">
        <v>47</v>
      </c>
      <c r="G151" s="33"/>
      <c r="H151" s="34" t="s">
        <v>48</v>
      </c>
      <c r="I151" s="33"/>
      <c r="J151" s="34" t="s">
        <v>49</v>
      </c>
      <c r="K151" s="33"/>
      <c r="L151" s="15" t="s">
        <v>50</v>
      </c>
      <c r="N151" s="15" t="s">
        <v>51</v>
      </c>
      <c r="P151" s="15" t="s">
        <v>52</v>
      </c>
      <c r="R151" s="15" t="s">
        <v>53</v>
      </c>
      <c r="T151" s="15" t="s">
        <v>54</v>
      </c>
      <c r="V151" s="15" t="s">
        <v>55</v>
      </c>
      <c r="X151" s="17" t="s">
        <v>56</v>
      </c>
      <c r="Z151" s="17" t="s">
        <v>57</v>
      </c>
      <c r="AB151" s="17" t="s">
        <v>14</v>
      </c>
      <c r="AD151" s="17" t="s">
        <v>15</v>
      </c>
      <c r="AE151" s="11"/>
      <c r="AF151" s="17" t="s">
        <v>16</v>
      </c>
      <c r="AG151" s="11"/>
      <c r="AH151" s="17" t="s">
        <v>17</v>
      </c>
      <c r="AI151" s="11"/>
      <c r="AJ151" s="17" t="s">
        <v>18</v>
      </c>
      <c r="AK151" s="11"/>
      <c r="AL151" s="17" t="s">
        <v>19</v>
      </c>
    </row>
    <row r="152" spans="1:38" s="25" customFormat="1">
      <c r="A152" s="19"/>
      <c r="B152" s="18"/>
      <c r="C152" s="19"/>
      <c r="D152" s="20"/>
      <c r="E152" s="19"/>
      <c r="F152" s="20"/>
      <c r="G152" s="19"/>
      <c r="H152" s="20"/>
      <c r="I152" s="19"/>
      <c r="J152" s="20"/>
      <c r="K152" s="19"/>
      <c r="L152" s="20"/>
      <c r="M152" s="19"/>
      <c r="N152" s="20"/>
      <c r="O152" s="19"/>
      <c r="P152" s="20"/>
      <c r="Q152" s="19"/>
      <c r="R152" s="20"/>
      <c r="S152" s="19"/>
      <c r="T152" s="20"/>
      <c r="U152" s="19"/>
      <c r="V152" s="20"/>
      <c r="W152" s="19"/>
      <c r="X152" s="20"/>
      <c r="Y152" s="19"/>
      <c r="Z152" s="20"/>
      <c r="AA152" s="19"/>
      <c r="AB152" s="18"/>
      <c r="AD152" s="20"/>
      <c r="AE152" s="19"/>
      <c r="AF152" s="20"/>
      <c r="AG152" s="19"/>
      <c r="AH152" s="20"/>
      <c r="AI152" s="19"/>
      <c r="AJ152" s="20"/>
      <c r="AL152" s="20"/>
    </row>
    <row r="153" spans="1:38" s="38" customFormat="1">
      <c r="A153" s="23" t="s">
        <v>86</v>
      </c>
      <c r="B153" s="24"/>
      <c r="C153" s="24"/>
      <c r="D153" s="45">
        <f>+D145</f>
        <v>8.3000000000000043</v>
      </c>
      <c r="E153" s="23"/>
      <c r="F153" s="45">
        <f>+F145</f>
        <v>12.999999999999998</v>
      </c>
      <c r="G153" s="23"/>
      <c r="H153" s="45">
        <f>+H145</f>
        <v>10.500000000000002</v>
      </c>
      <c r="I153" s="23"/>
      <c r="J153" s="45">
        <f>+J145</f>
        <v>-12.7</v>
      </c>
      <c r="K153" s="23"/>
      <c r="L153" s="45">
        <f>+L145</f>
        <v>-8.6999999999999993</v>
      </c>
      <c r="M153" s="23"/>
      <c r="N153" s="45">
        <f>+N145</f>
        <v>7.8999999999999888</v>
      </c>
      <c r="O153" s="23"/>
      <c r="P153" s="45">
        <f>+P145</f>
        <v>19.900000000000006</v>
      </c>
      <c r="Q153" s="23"/>
      <c r="R153" s="45">
        <f>+R145</f>
        <v>-24.999999999999996</v>
      </c>
      <c r="S153" s="23"/>
      <c r="T153" s="45">
        <f>+T145</f>
        <v>2.4000000000000039</v>
      </c>
      <c r="U153" s="23"/>
      <c r="V153" s="45">
        <f>+V145</f>
        <v>-9.7000000000000082</v>
      </c>
      <c r="W153" s="23"/>
      <c r="X153" s="45">
        <f>+X145</f>
        <v>10.200000000000003</v>
      </c>
      <c r="Y153" s="23"/>
      <c r="Z153" s="45">
        <f>+Z145</f>
        <v>36.4</v>
      </c>
      <c r="AA153" s="24"/>
      <c r="AB153" s="45">
        <f>+AB145</f>
        <v>52.499999999999957</v>
      </c>
      <c r="AD153" s="45">
        <f>+AD145</f>
        <v>31.800000000000004</v>
      </c>
      <c r="AE153" s="25"/>
      <c r="AF153" s="45">
        <f>+AF145</f>
        <v>-13.500000000000011</v>
      </c>
      <c r="AG153" s="25"/>
      <c r="AH153" s="45">
        <f>+AH145</f>
        <v>-2.6999999999999869</v>
      </c>
      <c r="AI153" s="25"/>
      <c r="AJ153" s="45">
        <f>+AJ145</f>
        <v>36.899999999999991</v>
      </c>
      <c r="AK153" s="25"/>
      <c r="AL153" s="45">
        <f>+AL145</f>
        <v>52.5</v>
      </c>
    </row>
    <row r="154" spans="1:38" s="25" customFormat="1">
      <c r="A154" s="19"/>
      <c r="B154" s="18"/>
      <c r="C154" s="19"/>
      <c r="D154" s="20"/>
      <c r="E154" s="19"/>
      <c r="F154" s="20"/>
      <c r="G154" s="19"/>
      <c r="H154" s="20"/>
      <c r="I154" s="19"/>
      <c r="J154" s="20"/>
      <c r="K154" s="19"/>
      <c r="L154" s="20"/>
      <c r="M154" s="19"/>
      <c r="N154" s="20"/>
      <c r="O154" s="19"/>
      <c r="P154" s="20"/>
      <c r="Q154" s="19"/>
      <c r="R154" s="20"/>
      <c r="S154" s="19"/>
      <c r="T154" s="20"/>
      <c r="U154" s="19"/>
      <c r="V154" s="20"/>
      <c r="W154" s="19"/>
      <c r="X154" s="20"/>
      <c r="Y154" s="19"/>
      <c r="Z154" s="20"/>
      <c r="AA154" s="19"/>
      <c r="AB154" s="20"/>
      <c r="AD154" s="20"/>
      <c r="AE154" s="19"/>
      <c r="AF154" s="20"/>
      <c r="AG154" s="19"/>
      <c r="AH154" s="20"/>
      <c r="AI154" s="19"/>
      <c r="AJ154" s="20"/>
      <c r="AL154" s="20"/>
    </row>
    <row r="155" spans="1:38" s="47" customFormat="1" ht="12.75" customHeight="1">
      <c r="A155" s="46" t="s">
        <v>87</v>
      </c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D155" s="28"/>
      <c r="AF155" s="28"/>
      <c r="AH155" s="28"/>
      <c r="AJ155" s="28"/>
      <c r="AL155" s="28"/>
    </row>
    <row r="156" spans="1:38" s="47" customFormat="1" ht="12.75" customHeight="1">
      <c r="A156" s="28"/>
      <c r="B156" s="28" t="s">
        <v>88</v>
      </c>
      <c r="C156" s="28"/>
      <c r="D156" s="20">
        <v>-7.4</v>
      </c>
      <c r="E156" s="28"/>
      <c r="F156" s="20">
        <v>-13</v>
      </c>
      <c r="G156" s="28"/>
      <c r="H156" s="20">
        <v>-10.5</v>
      </c>
      <c r="I156" s="28"/>
      <c r="J156" s="20">
        <v>12.7</v>
      </c>
      <c r="K156" s="28"/>
      <c r="L156" s="20">
        <v>8.6999999999999993</v>
      </c>
      <c r="M156" s="28"/>
      <c r="N156" s="20">
        <v>-7.9</v>
      </c>
      <c r="O156" s="28"/>
      <c r="P156" s="20">
        <v>-19.899999999999999</v>
      </c>
      <c r="Q156" s="28"/>
      <c r="R156" s="20">
        <v>25</v>
      </c>
      <c r="S156" s="28"/>
      <c r="T156" s="20">
        <v>-2.4</v>
      </c>
      <c r="U156" s="28"/>
      <c r="V156" s="20">
        <v>9.6999999999999993</v>
      </c>
      <c r="W156" s="28"/>
      <c r="X156" s="20">
        <v>-10.199999999999999</v>
      </c>
      <c r="Y156" s="28"/>
      <c r="Z156" s="20">
        <v>-36.4</v>
      </c>
      <c r="AA156" s="28"/>
      <c r="AB156" s="20">
        <f>SUM(D156:Z156)</f>
        <v>-51.599999999999994</v>
      </c>
      <c r="AD156" s="20">
        <f>SUM(D156:H156)</f>
        <v>-30.9</v>
      </c>
      <c r="AE156" s="28"/>
      <c r="AF156" s="20">
        <f>SUM(J156:N156)</f>
        <v>13.499999999999998</v>
      </c>
      <c r="AG156" s="28"/>
      <c r="AH156" s="20">
        <f>SUM(P156:T156)</f>
        <v>2.7000000000000015</v>
      </c>
      <c r="AI156" s="28"/>
      <c r="AJ156" s="20">
        <f>SUM(V156:Z156)</f>
        <v>-36.9</v>
      </c>
      <c r="AL156" s="20">
        <f>SUM(AD156:AJ156)</f>
        <v>-51.599999999999994</v>
      </c>
    </row>
    <row r="157" spans="1:38" s="47" customFormat="1" ht="12.75" customHeight="1">
      <c r="A157" s="28"/>
      <c r="B157" s="28" t="s">
        <v>89</v>
      </c>
      <c r="C157" s="28"/>
      <c r="D157" s="20">
        <v>0</v>
      </c>
      <c r="E157" s="28"/>
      <c r="F157" s="20">
        <v>0</v>
      </c>
      <c r="G157" s="28"/>
      <c r="H157" s="20">
        <v>0</v>
      </c>
      <c r="I157" s="28"/>
      <c r="J157" s="20">
        <v>0</v>
      </c>
      <c r="K157" s="28"/>
      <c r="L157" s="20">
        <v>0</v>
      </c>
      <c r="M157" s="28"/>
      <c r="N157" s="20">
        <v>0</v>
      </c>
      <c r="O157" s="28"/>
      <c r="P157" s="20">
        <v>0</v>
      </c>
      <c r="Q157" s="28"/>
      <c r="R157" s="20">
        <v>0</v>
      </c>
      <c r="S157" s="28"/>
      <c r="T157" s="20">
        <v>0</v>
      </c>
      <c r="U157" s="28"/>
      <c r="V157" s="20">
        <v>0</v>
      </c>
      <c r="W157" s="28"/>
      <c r="X157" s="20">
        <v>0</v>
      </c>
      <c r="Y157" s="28"/>
      <c r="Z157" s="20">
        <v>0</v>
      </c>
      <c r="AA157" s="28"/>
      <c r="AB157" s="20">
        <f>SUM(D157:Z157)</f>
        <v>0</v>
      </c>
      <c r="AD157" s="20">
        <f>SUM(D157:H157)</f>
        <v>0</v>
      </c>
      <c r="AE157" s="28"/>
      <c r="AF157" s="20">
        <f>SUM(J157:N157)</f>
        <v>0</v>
      </c>
      <c r="AG157" s="28"/>
      <c r="AH157" s="20">
        <f>SUM(P157:T157)</f>
        <v>0</v>
      </c>
      <c r="AI157" s="28"/>
      <c r="AJ157" s="20">
        <f>SUM(V157:Z157)</f>
        <v>0</v>
      </c>
      <c r="AL157" s="20">
        <f>SUM(AD157:AJ157)</f>
        <v>0</v>
      </c>
    </row>
    <row r="158" spans="1:38" s="47" customFormat="1">
      <c r="A158" s="28"/>
      <c r="B158" s="28" t="s">
        <v>90</v>
      </c>
      <c r="C158" s="28"/>
      <c r="D158" s="49">
        <v>0</v>
      </c>
      <c r="E158" s="28"/>
      <c r="F158" s="49">
        <v>0</v>
      </c>
      <c r="G158" s="28"/>
      <c r="H158" s="49">
        <v>0</v>
      </c>
      <c r="I158" s="28"/>
      <c r="J158" s="49">
        <v>0</v>
      </c>
      <c r="K158" s="28"/>
      <c r="L158" s="49">
        <v>0</v>
      </c>
      <c r="M158" s="28"/>
      <c r="N158" s="49">
        <v>0</v>
      </c>
      <c r="O158" s="28"/>
      <c r="P158" s="49">
        <v>0</v>
      </c>
      <c r="Q158" s="28"/>
      <c r="R158" s="49">
        <v>0</v>
      </c>
      <c r="S158" s="28"/>
      <c r="T158" s="49">
        <v>0</v>
      </c>
      <c r="U158" s="28"/>
      <c r="V158" s="49">
        <v>0</v>
      </c>
      <c r="W158" s="28"/>
      <c r="X158" s="49">
        <v>0</v>
      </c>
      <c r="Y158" s="28"/>
      <c r="Z158" s="49">
        <v>0</v>
      </c>
      <c r="AA158" s="28"/>
      <c r="AB158" s="40">
        <f>SUM(D158:Z158)</f>
        <v>0</v>
      </c>
      <c r="AD158" s="49">
        <f>SUM(D158:H158)</f>
        <v>0</v>
      </c>
      <c r="AE158" s="28"/>
      <c r="AF158" s="49">
        <f>SUM(J158:N158)</f>
        <v>0</v>
      </c>
      <c r="AG158" s="28"/>
      <c r="AH158" s="49">
        <f>SUM(P158:T158)</f>
        <v>0</v>
      </c>
      <c r="AI158" s="28"/>
      <c r="AJ158" s="49">
        <f>SUM(V158:Z158)</f>
        <v>0</v>
      </c>
      <c r="AL158" s="49">
        <f>SUM(AD158:AJ158)</f>
        <v>0</v>
      </c>
    </row>
    <row r="159" spans="1:38" s="25" customFormat="1" ht="5.0999999999999996" customHeight="1">
      <c r="A159" s="19"/>
      <c r="B159" s="18"/>
      <c r="C159" s="19"/>
      <c r="D159" s="20"/>
      <c r="E159" s="19"/>
      <c r="F159" s="20"/>
      <c r="G159" s="19"/>
      <c r="H159" s="20"/>
      <c r="I159" s="19"/>
      <c r="J159" s="20"/>
      <c r="K159" s="19"/>
      <c r="L159" s="20"/>
      <c r="M159" s="19"/>
      <c r="N159" s="20"/>
      <c r="O159" s="19"/>
      <c r="P159" s="20"/>
      <c r="Q159" s="19"/>
      <c r="R159" s="20"/>
      <c r="S159" s="19"/>
      <c r="T159" s="20"/>
      <c r="U159" s="19"/>
      <c r="V159" s="20"/>
      <c r="W159" s="19"/>
      <c r="X159" s="20"/>
      <c r="Y159" s="19"/>
      <c r="Z159" s="20"/>
      <c r="AA159" s="19"/>
      <c r="AB159" s="20"/>
      <c r="AD159" s="20"/>
      <c r="AE159" s="19"/>
      <c r="AF159" s="20"/>
      <c r="AG159" s="19"/>
      <c r="AH159" s="20"/>
      <c r="AI159" s="19"/>
      <c r="AJ159" s="20"/>
      <c r="AL159" s="20"/>
    </row>
    <row r="160" spans="1:38" s="25" customFormat="1" ht="13.5" thickBot="1">
      <c r="A160" s="39"/>
      <c r="B160" s="39" t="s">
        <v>75</v>
      </c>
      <c r="C160" s="41"/>
      <c r="D160" s="42">
        <f>SUM(D156:D158)</f>
        <v>-7.4</v>
      </c>
      <c r="E160" s="41"/>
      <c r="F160" s="42">
        <f>SUM(F156:F158)</f>
        <v>-13</v>
      </c>
      <c r="G160" s="41"/>
      <c r="H160" s="42">
        <f>SUM(H156:H158)</f>
        <v>-10.5</v>
      </c>
      <c r="I160" s="41"/>
      <c r="J160" s="42">
        <f>SUM(J156:J158)</f>
        <v>12.7</v>
      </c>
      <c r="K160" s="41"/>
      <c r="L160" s="42">
        <f>SUM(L156:L158)</f>
        <v>8.6999999999999993</v>
      </c>
      <c r="M160" s="41"/>
      <c r="N160" s="42">
        <f>SUM(N156:N158)</f>
        <v>-7.9</v>
      </c>
      <c r="O160" s="41"/>
      <c r="P160" s="42">
        <f>SUM(P156:P158)</f>
        <v>-19.899999999999999</v>
      </c>
      <c r="Q160" s="41"/>
      <c r="R160" s="42">
        <f>SUM(R156:R158)</f>
        <v>25</v>
      </c>
      <c r="S160" s="41"/>
      <c r="T160" s="42">
        <f>SUM(T156:T158)</f>
        <v>-2.4</v>
      </c>
      <c r="U160" s="41"/>
      <c r="V160" s="42">
        <f>SUM(V156:V158)</f>
        <v>9.6999999999999993</v>
      </c>
      <c r="W160" s="41"/>
      <c r="X160" s="42">
        <f>SUM(X156:X158)</f>
        <v>-10.199999999999999</v>
      </c>
      <c r="Y160" s="41"/>
      <c r="Z160" s="42">
        <f>SUM(Z156:Z158)</f>
        <v>-36.4</v>
      </c>
      <c r="AA160" s="19"/>
      <c r="AB160" s="42">
        <f>SUM(AB156:AB158)</f>
        <v>-51.599999999999994</v>
      </c>
      <c r="AD160" s="42">
        <f>SUM(D160:H160)</f>
        <v>-30.9</v>
      </c>
      <c r="AF160" s="42">
        <f>SUM(J160:N160)</f>
        <v>13.499999999999998</v>
      </c>
      <c r="AH160" s="42">
        <f>SUM(P160:T160)</f>
        <v>2.7000000000000015</v>
      </c>
      <c r="AJ160" s="42">
        <f>SUM(V160:Z160)</f>
        <v>-36.9</v>
      </c>
      <c r="AL160" s="42">
        <f>SUM(AD160:AJ160)</f>
        <v>-51.599999999999994</v>
      </c>
    </row>
    <row r="161" spans="1:38" s="25" customFormat="1" ht="13.5" thickTop="1">
      <c r="A161" s="19"/>
      <c r="B161" s="18"/>
      <c r="C161" s="19"/>
      <c r="D161" s="20"/>
      <c r="E161" s="19"/>
      <c r="F161" s="20"/>
      <c r="G161" s="19"/>
      <c r="H161" s="20"/>
      <c r="I161" s="19"/>
      <c r="J161" s="20"/>
      <c r="K161" s="19"/>
      <c r="L161" s="20"/>
      <c r="M161" s="19"/>
      <c r="N161" s="20"/>
      <c r="O161" s="19"/>
      <c r="P161" s="20"/>
      <c r="Q161" s="19"/>
      <c r="R161" s="20"/>
      <c r="S161" s="19"/>
      <c r="T161" s="20"/>
      <c r="U161" s="19"/>
      <c r="V161" s="20"/>
      <c r="W161" s="19"/>
      <c r="X161" s="20"/>
      <c r="Y161" s="19"/>
      <c r="Z161" s="20"/>
      <c r="AA161" s="19"/>
      <c r="AB161" s="18"/>
      <c r="AD161" s="20"/>
      <c r="AE161" s="19"/>
      <c r="AF161" s="20"/>
      <c r="AG161" s="19"/>
      <c r="AH161" s="20"/>
      <c r="AI161" s="19"/>
      <c r="AJ161" s="20"/>
      <c r="AL161" s="20"/>
    </row>
    <row r="162" spans="1:38" s="230" customFormat="1">
      <c r="A162" s="227"/>
      <c r="B162" s="227"/>
      <c r="C162" s="227" t="s">
        <v>91</v>
      </c>
      <c r="D162" s="228">
        <f>+D153+D160</f>
        <v>0.90000000000000391</v>
      </c>
      <c r="E162" s="227"/>
      <c r="F162" s="228">
        <f>+F153+F160</f>
        <v>0</v>
      </c>
      <c r="G162" s="227"/>
      <c r="H162" s="228">
        <f>+H153+H160</f>
        <v>0</v>
      </c>
      <c r="I162" s="227"/>
      <c r="J162" s="228">
        <f>+J153+J160</f>
        <v>0</v>
      </c>
      <c r="K162" s="227"/>
      <c r="L162" s="228">
        <f>+L153+L160</f>
        <v>0</v>
      </c>
      <c r="M162" s="227"/>
      <c r="N162" s="228">
        <f>+N153+N160</f>
        <v>-1.1546319456101628E-14</v>
      </c>
      <c r="O162" s="227"/>
      <c r="P162" s="228">
        <f>+P153+P160</f>
        <v>0</v>
      </c>
      <c r="Q162" s="227"/>
      <c r="R162" s="228">
        <f>+R153+R160</f>
        <v>0</v>
      </c>
      <c r="S162" s="227"/>
      <c r="T162" s="228">
        <f>+T153+T160</f>
        <v>3.9968028886505635E-15</v>
      </c>
      <c r="U162" s="227"/>
      <c r="V162" s="228">
        <f>+V153+V160</f>
        <v>0</v>
      </c>
      <c r="W162" s="227"/>
      <c r="X162" s="228">
        <f>+X153+X160</f>
        <v>0</v>
      </c>
      <c r="Y162" s="227"/>
      <c r="Z162" s="228">
        <f>+Z153+Z160</f>
        <v>0</v>
      </c>
      <c r="AA162" s="227"/>
      <c r="AB162" s="228">
        <f>+AB153+AB160</f>
        <v>0.89999999999996305</v>
      </c>
      <c r="AC162" s="229"/>
      <c r="AD162" s="228">
        <f>+AD153+AD160</f>
        <v>0.90000000000000568</v>
      </c>
      <c r="AF162" s="228">
        <f>+AF153+AF160</f>
        <v>0</v>
      </c>
      <c r="AH162" s="228">
        <f>+AH153+AH160</f>
        <v>1.4654943925052066E-14</v>
      </c>
      <c r="AJ162" s="228">
        <f>+AJ153+AJ160</f>
        <v>0</v>
      </c>
      <c r="AL162" s="228">
        <f>+AL153+AL160</f>
        <v>0.90000000000000568</v>
      </c>
    </row>
    <row r="163" spans="1:38">
      <c r="D163" s="43"/>
      <c r="F163" s="43"/>
      <c r="H163" s="43"/>
      <c r="J163" s="43"/>
      <c r="L163" s="43"/>
      <c r="N163" s="43"/>
      <c r="P163" s="43"/>
      <c r="R163" s="43"/>
      <c r="T163" s="43"/>
      <c r="V163" s="43"/>
      <c r="X163" s="43"/>
      <c r="Z163" s="43"/>
      <c r="AD163" s="43"/>
      <c r="AF163" s="43"/>
      <c r="AH163" s="43"/>
      <c r="AJ163" s="43"/>
      <c r="AL163" s="43"/>
    </row>
    <row r="164" spans="1:38">
      <c r="D164" s="43"/>
      <c r="F164" s="43"/>
      <c r="H164" s="43"/>
      <c r="J164" s="43"/>
      <c r="L164" s="43"/>
      <c r="N164" s="43"/>
      <c r="P164" s="43"/>
      <c r="R164" s="43"/>
      <c r="T164" s="43"/>
      <c r="V164" s="43"/>
      <c r="X164" s="43"/>
      <c r="Z164" s="43"/>
      <c r="AD164" s="43"/>
      <c r="AF164" s="43"/>
      <c r="AH164" s="43"/>
      <c r="AJ164" s="43"/>
      <c r="AL164" s="43"/>
    </row>
    <row r="165" spans="1:38">
      <c r="D165" s="43"/>
      <c r="F165" s="43"/>
      <c r="H165" s="43"/>
      <c r="J165" s="43"/>
      <c r="L165" s="43"/>
      <c r="N165" s="43"/>
      <c r="P165" s="43"/>
      <c r="R165" s="43"/>
      <c r="T165" s="43"/>
      <c r="V165" s="43"/>
      <c r="X165" s="43"/>
      <c r="Z165" s="43"/>
      <c r="AD165" s="43"/>
      <c r="AF165" s="43"/>
      <c r="AH165" s="43"/>
      <c r="AJ165" s="43"/>
      <c r="AL165" s="43"/>
    </row>
    <row r="166" spans="1:38">
      <c r="D166" s="43"/>
      <c r="F166" s="43"/>
      <c r="H166" s="43"/>
      <c r="J166" s="43"/>
      <c r="L166" s="43"/>
      <c r="N166" s="43"/>
      <c r="P166" s="43"/>
      <c r="R166" s="43"/>
      <c r="T166" s="43"/>
      <c r="V166" s="43"/>
      <c r="X166" s="43"/>
      <c r="Z166" s="43"/>
      <c r="AD166" s="43"/>
      <c r="AF166" s="43"/>
      <c r="AH166" s="43"/>
      <c r="AJ166" s="43"/>
      <c r="AL166" s="43"/>
    </row>
    <row r="167" spans="1:38">
      <c r="D167" s="43"/>
      <c r="F167" s="43"/>
      <c r="H167" s="43"/>
      <c r="J167" s="43"/>
      <c r="L167" s="43"/>
      <c r="N167" s="43"/>
      <c r="P167" s="43"/>
      <c r="R167" s="43"/>
      <c r="T167" s="43"/>
      <c r="V167" s="43"/>
      <c r="X167" s="43"/>
      <c r="Z167" s="43"/>
      <c r="AD167" s="43"/>
      <c r="AF167" s="43"/>
      <c r="AH167" s="43"/>
      <c r="AJ167" s="43"/>
      <c r="AL167" s="43"/>
    </row>
    <row r="168" spans="1:38">
      <c r="D168" s="43"/>
      <c r="F168" s="43"/>
      <c r="H168" s="43"/>
      <c r="J168" s="43"/>
      <c r="L168" s="43"/>
      <c r="N168" s="43"/>
      <c r="P168" s="43"/>
      <c r="R168" s="43"/>
      <c r="T168" s="43"/>
      <c r="V168" s="43"/>
      <c r="X168" s="43"/>
      <c r="Z168" s="43"/>
      <c r="AD168" s="43"/>
      <c r="AF168" s="43"/>
      <c r="AH168" s="43"/>
      <c r="AJ168" s="43"/>
      <c r="AL168" s="43"/>
    </row>
    <row r="169" spans="1:38">
      <c r="D169" s="43"/>
      <c r="F169" s="43"/>
      <c r="H169" s="43"/>
      <c r="J169" s="43"/>
      <c r="L169" s="43"/>
      <c r="N169" s="43"/>
      <c r="P169" s="43"/>
      <c r="R169" s="43"/>
      <c r="T169" s="43"/>
      <c r="V169" s="43"/>
      <c r="X169" s="43"/>
      <c r="Z169" s="43"/>
      <c r="AD169" s="43"/>
      <c r="AF169" s="43"/>
      <c r="AH169" s="43"/>
      <c r="AJ169" s="43"/>
      <c r="AL169" s="43"/>
    </row>
    <row r="170" spans="1:38">
      <c r="D170" s="43"/>
      <c r="F170" s="43"/>
      <c r="H170" s="43"/>
      <c r="J170" s="43"/>
      <c r="L170" s="43"/>
      <c r="N170" s="43"/>
      <c r="P170" s="43"/>
      <c r="R170" s="43"/>
      <c r="T170" s="43"/>
      <c r="V170" s="43"/>
      <c r="X170" s="43"/>
      <c r="Z170" s="43"/>
      <c r="AD170" s="43"/>
      <c r="AF170" s="43"/>
      <c r="AH170" s="43"/>
      <c r="AJ170" s="43"/>
      <c r="AL170" s="43"/>
    </row>
    <row r="171" spans="1:38">
      <c r="D171" s="43"/>
      <c r="F171" s="43"/>
      <c r="H171" s="43"/>
      <c r="J171" s="43"/>
      <c r="L171" s="43"/>
      <c r="N171" s="43"/>
      <c r="P171" s="43"/>
      <c r="R171" s="43"/>
      <c r="T171" s="43"/>
      <c r="V171" s="43"/>
      <c r="X171" s="43"/>
      <c r="Z171" s="43"/>
      <c r="AD171" s="43"/>
      <c r="AF171" s="43"/>
      <c r="AH171" s="43"/>
      <c r="AJ171" s="43"/>
      <c r="AL171" s="43"/>
    </row>
    <row r="172" spans="1:38">
      <c r="D172" s="43"/>
      <c r="F172" s="43"/>
      <c r="H172" s="43"/>
      <c r="J172" s="43"/>
      <c r="L172" s="43"/>
      <c r="N172" s="43"/>
      <c r="P172" s="43"/>
      <c r="R172" s="43"/>
      <c r="T172" s="43"/>
      <c r="V172" s="43"/>
      <c r="X172" s="43"/>
      <c r="Z172" s="43"/>
      <c r="AD172" s="43"/>
      <c r="AF172" s="43"/>
      <c r="AH172" s="43"/>
      <c r="AJ172" s="43"/>
      <c r="AL172" s="43"/>
    </row>
    <row r="173" spans="1:38">
      <c r="D173" s="43"/>
      <c r="F173" s="43"/>
      <c r="H173" s="43"/>
      <c r="J173" s="43"/>
      <c r="L173" s="43"/>
      <c r="N173" s="43"/>
      <c r="P173" s="43"/>
      <c r="R173" s="43"/>
      <c r="T173" s="43"/>
      <c r="V173" s="43"/>
      <c r="X173" s="43"/>
      <c r="Z173" s="43"/>
      <c r="AD173" s="43"/>
      <c r="AF173" s="43"/>
      <c r="AH173" s="43"/>
      <c r="AJ173" s="43"/>
      <c r="AL173" s="43"/>
    </row>
    <row r="174" spans="1:38">
      <c r="D174" s="43"/>
      <c r="F174" s="43"/>
      <c r="H174" s="43"/>
      <c r="J174" s="43"/>
      <c r="L174" s="43"/>
      <c r="N174" s="43"/>
      <c r="P174" s="43"/>
      <c r="R174" s="43"/>
      <c r="T174" s="43"/>
      <c r="V174" s="43"/>
      <c r="X174" s="43"/>
      <c r="Z174" s="43"/>
      <c r="AD174" s="43"/>
      <c r="AF174" s="43"/>
      <c r="AH174" s="43"/>
      <c r="AJ174" s="43"/>
      <c r="AL174" s="43"/>
    </row>
    <row r="175" spans="1:38">
      <c r="D175" s="43"/>
      <c r="F175" s="43"/>
      <c r="H175" s="43"/>
      <c r="J175" s="43"/>
      <c r="L175" s="43"/>
      <c r="N175" s="43"/>
      <c r="P175" s="43"/>
      <c r="R175" s="43"/>
      <c r="T175" s="43"/>
      <c r="V175" s="43"/>
      <c r="X175" s="43"/>
      <c r="Z175" s="43"/>
      <c r="AD175" s="43"/>
      <c r="AF175" s="43"/>
      <c r="AH175" s="43"/>
      <c r="AJ175" s="43"/>
      <c r="AL175" s="43"/>
    </row>
    <row r="176" spans="1:38">
      <c r="D176" s="43"/>
      <c r="F176" s="43"/>
      <c r="H176" s="43"/>
      <c r="J176" s="43"/>
      <c r="L176" s="43"/>
      <c r="N176" s="43"/>
      <c r="P176" s="43"/>
      <c r="R176" s="43"/>
      <c r="T176" s="43"/>
      <c r="V176" s="43"/>
      <c r="X176" s="43"/>
      <c r="Z176" s="43"/>
      <c r="AD176" s="43"/>
      <c r="AF176" s="43"/>
      <c r="AH176" s="43"/>
      <c r="AJ176" s="43"/>
      <c r="AL176" s="43"/>
    </row>
  </sheetData>
  <sheetProtection password="EC7B" sheet="1" objects="1" scenarios="1"/>
  <printOptions headings="1"/>
  <pageMargins left="0.5" right="0.5" top="0.5" bottom="0.5" header="0.5" footer="0.5"/>
  <pageSetup scale="66" fitToHeight="3" orientation="landscape" r:id="rId1"/>
  <headerFooter alignWithMargins="0"/>
  <rowBreaks count="1" manualBreakCount="1">
    <brk id="75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9"/>
  <sheetViews>
    <sheetView zoomScale="75" workbookViewId="0">
      <selection activeCell="A24" sqref="A24"/>
    </sheetView>
  </sheetViews>
  <sheetFormatPr defaultColWidth="12.5703125" defaultRowHeight="15"/>
  <cols>
    <col min="1" max="1" width="40.140625" style="104" customWidth="1"/>
    <col min="2" max="2" width="3" style="104" customWidth="1"/>
    <col min="3" max="3" width="7.42578125" style="104" customWidth="1"/>
    <col min="4" max="4" width="3" style="104" customWidth="1"/>
    <col min="5" max="5" width="7.42578125" style="104" customWidth="1"/>
    <col min="6" max="6" width="3" style="104" customWidth="1"/>
    <col min="7" max="7" width="7.42578125" style="104" customWidth="1"/>
    <col min="8" max="8" width="3" style="104" customWidth="1"/>
    <col min="9" max="9" width="7.42578125" style="104" customWidth="1"/>
    <col min="10" max="10" width="3" style="104" customWidth="1"/>
    <col min="11" max="11" width="7.42578125" style="104" customWidth="1"/>
    <col min="12" max="12" width="3" style="104" customWidth="1"/>
    <col min="13" max="13" width="7.42578125" style="104" customWidth="1"/>
    <col min="14" max="14" width="3" style="104" customWidth="1"/>
    <col min="15" max="15" width="7.42578125" style="104" customWidth="1"/>
    <col min="16" max="16" width="3" style="104" customWidth="1"/>
    <col min="17" max="17" width="7.42578125" style="104" customWidth="1"/>
    <col min="18" max="18" width="3" style="104" customWidth="1"/>
    <col min="19" max="19" width="7.42578125" style="104" customWidth="1"/>
    <col min="20" max="20" width="3" style="104" customWidth="1"/>
    <col min="21" max="21" width="7.42578125" style="104" customWidth="1"/>
    <col min="22" max="22" width="3" style="104" customWidth="1"/>
    <col min="23" max="23" width="7.42578125" style="104" customWidth="1"/>
    <col min="24" max="24" width="3" style="104" customWidth="1"/>
    <col min="25" max="25" width="7.42578125" style="104" customWidth="1"/>
    <col min="26" max="26" width="3" style="104" customWidth="1"/>
    <col min="27" max="27" width="8.5703125" style="104" customWidth="1"/>
    <col min="28" max="16384" width="12.5703125" style="104"/>
  </cols>
  <sheetData>
    <row r="1" spans="1:27" ht="18">
      <c r="A1" s="101" t="str">
        <f>+Format!A1</f>
        <v>ENRON RENEWABLE ENERGY CORP.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</row>
    <row r="2" spans="1:27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</row>
    <row r="3" spans="1:27" ht="18">
      <c r="A3" s="105" t="s">
        <v>158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</row>
    <row r="4" spans="1:27" ht="18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</row>
    <row r="5" spans="1:27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7" s="109" customFormat="1">
      <c r="A6" s="111"/>
      <c r="B6" s="112"/>
      <c r="C6" s="113" t="s">
        <v>201</v>
      </c>
      <c r="D6" s="113"/>
      <c r="E6" s="114"/>
      <c r="F6" s="113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</row>
    <row r="7" spans="1:27" s="109" customFormat="1">
      <c r="A7" s="144"/>
      <c r="B7" s="144"/>
      <c r="C7" s="145" t="s">
        <v>46</v>
      </c>
      <c r="D7" s="145"/>
      <c r="E7" s="145" t="s">
        <v>47</v>
      </c>
      <c r="F7" s="145"/>
      <c r="G7" s="145" t="s">
        <v>48</v>
      </c>
      <c r="H7" s="145"/>
      <c r="I7" s="145" t="s">
        <v>49</v>
      </c>
      <c r="J7" s="145"/>
      <c r="K7" s="145" t="s">
        <v>50</v>
      </c>
      <c r="L7" s="145"/>
      <c r="M7" s="145" t="s">
        <v>51</v>
      </c>
      <c r="N7" s="145"/>
      <c r="O7" s="145" t="s">
        <v>143</v>
      </c>
      <c r="P7" s="145"/>
      <c r="Q7" s="145" t="s">
        <v>53</v>
      </c>
      <c r="R7" s="145"/>
      <c r="S7" s="145" t="s">
        <v>144</v>
      </c>
      <c r="T7" s="145"/>
      <c r="U7" s="145" t="s">
        <v>55</v>
      </c>
      <c r="V7" s="145"/>
      <c r="W7" s="145" t="s">
        <v>56</v>
      </c>
      <c r="X7" s="145"/>
      <c r="Y7" s="145" t="s">
        <v>57</v>
      </c>
      <c r="Z7" s="145"/>
      <c r="AA7" s="145" t="s">
        <v>19</v>
      </c>
    </row>
    <row r="8" spans="1:27" s="109" customFormat="1" ht="14.25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</row>
    <row r="9" spans="1:27" s="109" customFormat="1">
      <c r="A9" s="147" t="s">
        <v>159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</row>
    <row r="10" spans="1:27" s="150" customFormat="1" ht="14.25">
      <c r="A10" s="148" t="s">
        <v>136</v>
      </c>
      <c r="B10" s="149"/>
      <c r="C10" s="122">
        <v>0</v>
      </c>
      <c r="D10" s="122"/>
      <c r="E10" s="122">
        <v>0</v>
      </c>
      <c r="F10" s="122"/>
      <c r="G10" s="122">
        <v>0</v>
      </c>
      <c r="H10" s="122"/>
      <c r="I10" s="122">
        <v>0</v>
      </c>
      <c r="J10" s="122"/>
      <c r="K10" s="122">
        <v>0</v>
      </c>
      <c r="L10" s="122"/>
      <c r="M10" s="122">
        <v>0</v>
      </c>
      <c r="N10" s="122"/>
      <c r="O10" s="122">
        <v>0</v>
      </c>
      <c r="P10" s="122"/>
      <c r="Q10" s="122">
        <v>0</v>
      </c>
      <c r="R10" s="122"/>
      <c r="S10" s="122">
        <v>0</v>
      </c>
      <c r="T10" s="122"/>
      <c r="U10" s="122">
        <v>0</v>
      </c>
      <c r="V10" s="122"/>
      <c r="W10" s="122">
        <v>0</v>
      </c>
      <c r="X10" s="122"/>
      <c r="Y10" s="122">
        <v>0</v>
      </c>
      <c r="Z10" s="121"/>
      <c r="AA10" s="121">
        <f>SUM(C10:Y10)</f>
        <v>0</v>
      </c>
    </row>
    <row r="11" spans="1:27" s="150" customFormat="1" ht="14.25">
      <c r="A11" s="148" t="s">
        <v>136</v>
      </c>
      <c r="B11" s="149"/>
      <c r="C11" s="122">
        <v>0</v>
      </c>
      <c r="D11" s="122"/>
      <c r="E11" s="122">
        <v>0</v>
      </c>
      <c r="F11" s="122"/>
      <c r="G11" s="122">
        <v>0</v>
      </c>
      <c r="H11" s="122"/>
      <c r="I11" s="122">
        <v>0</v>
      </c>
      <c r="J11" s="122"/>
      <c r="K11" s="122">
        <v>0</v>
      </c>
      <c r="L11" s="122"/>
      <c r="M11" s="122">
        <v>0</v>
      </c>
      <c r="N11" s="122"/>
      <c r="O11" s="122">
        <v>0</v>
      </c>
      <c r="P11" s="122"/>
      <c r="Q11" s="122">
        <v>0</v>
      </c>
      <c r="R11" s="122"/>
      <c r="S11" s="122">
        <v>0</v>
      </c>
      <c r="T11" s="122"/>
      <c r="U11" s="122">
        <v>0</v>
      </c>
      <c r="V11" s="122"/>
      <c r="W11" s="122">
        <v>0</v>
      </c>
      <c r="X11" s="122"/>
      <c r="Y11" s="122">
        <v>0</v>
      </c>
      <c r="Z11" s="121"/>
      <c r="AA11" s="121">
        <f>SUM(C11:Y11)</f>
        <v>0</v>
      </c>
    </row>
    <row r="12" spans="1:27" s="150" customFormat="1" ht="14.25">
      <c r="A12" s="148" t="s">
        <v>136</v>
      </c>
      <c r="B12" s="149"/>
      <c r="C12" s="122">
        <v>0</v>
      </c>
      <c r="D12" s="122"/>
      <c r="E12" s="122">
        <v>0</v>
      </c>
      <c r="F12" s="122"/>
      <c r="G12" s="122">
        <v>0</v>
      </c>
      <c r="H12" s="122"/>
      <c r="I12" s="122">
        <v>0</v>
      </c>
      <c r="J12" s="122"/>
      <c r="K12" s="122">
        <v>0</v>
      </c>
      <c r="L12" s="122"/>
      <c r="M12" s="122">
        <v>0</v>
      </c>
      <c r="N12" s="122"/>
      <c r="O12" s="122">
        <v>0</v>
      </c>
      <c r="P12" s="122"/>
      <c r="Q12" s="122">
        <v>0</v>
      </c>
      <c r="R12" s="122"/>
      <c r="S12" s="122">
        <v>0</v>
      </c>
      <c r="T12" s="122"/>
      <c r="U12" s="122">
        <v>0</v>
      </c>
      <c r="V12" s="122"/>
      <c r="W12" s="122">
        <v>0</v>
      </c>
      <c r="X12" s="122"/>
      <c r="Y12" s="122">
        <v>0</v>
      </c>
      <c r="Z12" s="121"/>
      <c r="AA12" s="121">
        <f>SUM(C12:Y12)</f>
        <v>0</v>
      </c>
    </row>
    <row r="13" spans="1:27" s="150" customFormat="1" ht="5.0999999999999996" customHeight="1">
      <c r="A13" s="148"/>
      <c r="B13" s="149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1"/>
      <c r="AA13" s="121"/>
    </row>
    <row r="14" spans="1:27" s="150" customFormat="1" ht="14.25">
      <c r="A14" s="151" t="s">
        <v>31</v>
      </c>
      <c r="B14" s="149"/>
      <c r="C14" s="126">
        <f>+C16-SUM(C9:C13)</f>
        <v>0</v>
      </c>
      <c r="D14" s="122"/>
      <c r="E14" s="126">
        <f>+E16-SUM(E9:E13)</f>
        <v>0</v>
      </c>
      <c r="F14" s="122"/>
      <c r="G14" s="126">
        <f>+G16-SUM(G9:G13)</f>
        <v>0</v>
      </c>
      <c r="H14" s="122"/>
      <c r="I14" s="126">
        <f>+I16-SUM(I9:I13)</f>
        <v>0</v>
      </c>
      <c r="J14" s="122"/>
      <c r="K14" s="126">
        <f>+K16-SUM(K9:K13)</f>
        <v>0</v>
      </c>
      <c r="L14" s="122"/>
      <c r="M14" s="126">
        <f>+M16-SUM(M9:M13)</f>
        <v>0</v>
      </c>
      <c r="N14" s="122"/>
      <c r="O14" s="126">
        <f>+O16-SUM(O9:O13)</f>
        <v>0</v>
      </c>
      <c r="P14" s="122"/>
      <c r="Q14" s="126">
        <f>+Q16-SUM(Q9:Q13)</f>
        <v>0</v>
      </c>
      <c r="R14" s="122"/>
      <c r="S14" s="126">
        <f>+S16-SUM(S9:S13)</f>
        <v>0</v>
      </c>
      <c r="T14" s="122"/>
      <c r="U14" s="126">
        <f>+U16-SUM(U9:U13)</f>
        <v>0</v>
      </c>
      <c r="V14" s="122"/>
      <c r="W14" s="126">
        <f>+W16-SUM(W9:W13)</f>
        <v>0</v>
      </c>
      <c r="X14" s="122"/>
      <c r="Y14" s="126">
        <f>+Y16-SUM(Y9:Y13)</f>
        <v>0</v>
      </c>
      <c r="Z14" s="121"/>
      <c r="AA14" s="126">
        <f>+AA16-SUM(AA9:AA13)</f>
        <v>0</v>
      </c>
    </row>
    <row r="15" spans="1:27" s="150" customFormat="1" ht="5.0999999999999996" customHeight="1">
      <c r="A15" s="148"/>
      <c r="B15" s="149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1"/>
      <c r="AA15" s="121"/>
    </row>
    <row r="16" spans="1:27" s="157" customFormat="1">
      <c r="A16" s="152" t="s">
        <v>367</v>
      </c>
      <c r="B16" s="153"/>
      <c r="C16" s="154">
        <f>+Format!D91</f>
        <v>0</v>
      </c>
      <c r="D16" s="155"/>
      <c r="E16" s="154">
        <f>+Format!F91</f>
        <v>0</v>
      </c>
      <c r="F16" s="155"/>
      <c r="G16" s="154">
        <f>+Format!H91</f>
        <v>0</v>
      </c>
      <c r="H16" s="155"/>
      <c r="I16" s="154">
        <f>+Format!J91</f>
        <v>0</v>
      </c>
      <c r="J16" s="155"/>
      <c r="K16" s="154">
        <f>+Format!L91</f>
        <v>0</v>
      </c>
      <c r="L16" s="155"/>
      <c r="M16" s="154">
        <f>+Format!N91</f>
        <v>0</v>
      </c>
      <c r="N16" s="155"/>
      <c r="O16" s="154">
        <f>+Format!P91</f>
        <v>0</v>
      </c>
      <c r="P16" s="155"/>
      <c r="Q16" s="154">
        <f>+Format!R91</f>
        <v>0</v>
      </c>
      <c r="R16" s="155"/>
      <c r="S16" s="154">
        <f>+Format!T91</f>
        <v>0</v>
      </c>
      <c r="T16" s="155"/>
      <c r="U16" s="154">
        <f>+Format!V91</f>
        <v>0</v>
      </c>
      <c r="V16" s="155"/>
      <c r="W16" s="154">
        <f>+Format!X91</f>
        <v>0</v>
      </c>
      <c r="X16" s="155"/>
      <c r="Y16" s="154">
        <f>+Format!Z91</f>
        <v>0</v>
      </c>
      <c r="Z16" s="156"/>
      <c r="AA16" s="154">
        <f>+Format!AB91</f>
        <v>0</v>
      </c>
    </row>
    <row r="17" spans="1:27" s="150" customFormat="1" ht="14.25">
      <c r="A17" s="148"/>
      <c r="B17" s="149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1"/>
      <c r="AA17" s="121"/>
    </row>
    <row r="18" spans="1:27" s="109" customFormat="1">
      <c r="A18" s="147" t="s">
        <v>78</v>
      </c>
      <c r="B18" s="146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</row>
    <row r="19" spans="1:27" s="150" customFormat="1" ht="14.25">
      <c r="A19" s="148" t="s">
        <v>136</v>
      </c>
      <c r="B19" s="149"/>
      <c r="C19" s="122">
        <v>0</v>
      </c>
      <c r="D19" s="122"/>
      <c r="E19" s="122">
        <v>0</v>
      </c>
      <c r="F19" s="122"/>
      <c r="G19" s="122">
        <v>0</v>
      </c>
      <c r="H19" s="122"/>
      <c r="I19" s="122">
        <v>0</v>
      </c>
      <c r="J19" s="122"/>
      <c r="K19" s="122">
        <v>0</v>
      </c>
      <c r="L19" s="122"/>
      <c r="M19" s="122">
        <v>0</v>
      </c>
      <c r="N19" s="122"/>
      <c r="O19" s="122">
        <v>0</v>
      </c>
      <c r="P19" s="122"/>
      <c r="Q19" s="122">
        <v>0</v>
      </c>
      <c r="R19" s="122"/>
      <c r="S19" s="122">
        <v>0</v>
      </c>
      <c r="T19" s="122"/>
      <c r="U19" s="122">
        <v>0</v>
      </c>
      <c r="V19" s="122"/>
      <c r="W19" s="122">
        <v>0</v>
      </c>
      <c r="X19" s="122"/>
      <c r="Y19" s="122">
        <v>0</v>
      </c>
      <c r="Z19" s="121"/>
      <c r="AA19" s="121">
        <f>SUM(C19:Y19)</f>
        <v>0</v>
      </c>
    </row>
    <row r="20" spans="1:27" s="150" customFormat="1" ht="14.25">
      <c r="A20" s="148" t="s">
        <v>136</v>
      </c>
      <c r="B20" s="149"/>
      <c r="C20" s="122">
        <v>0</v>
      </c>
      <c r="D20" s="122"/>
      <c r="E20" s="122">
        <v>0</v>
      </c>
      <c r="F20" s="122"/>
      <c r="G20" s="122">
        <v>0</v>
      </c>
      <c r="H20" s="122"/>
      <c r="I20" s="122">
        <v>0</v>
      </c>
      <c r="J20" s="122"/>
      <c r="K20" s="122">
        <v>0</v>
      </c>
      <c r="L20" s="122"/>
      <c r="M20" s="122">
        <v>0</v>
      </c>
      <c r="N20" s="122"/>
      <c r="O20" s="122">
        <v>0</v>
      </c>
      <c r="P20" s="122"/>
      <c r="Q20" s="122">
        <v>0</v>
      </c>
      <c r="R20" s="122"/>
      <c r="S20" s="122">
        <v>0</v>
      </c>
      <c r="T20" s="122"/>
      <c r="U20" s="122">
        <v>0</v>
      </c>
      <c r="V20" s="122"/>
      <c r="W20" s="122">
        <v>0</v>
      </c>
      <c r="X20" s="122"/>
      <c r="Y20" s="122">
        <v>0</v>
      </c>
      <c r="Z20" s="121"/>
      <c r="AA20" s="121">
        <f>SUM(C20:Y20)</f>
        <v>0</v>
      </c>
    </row>
    <row r="21" spans="1:27" s="150" customFormat="1" ht="14.25">
      <c r="A21" s="148" t="s">
        <v>136</v>
      </c>
      <c r="B21" s="149"/>
      <c r="C21" s="122">
        <v>0</v>
      </c>
      <c r="D21" s="122"/>
      <c r="E21" s="122">
        <v>0</v>
      </c>
      <c r="F21" s="122"/>
      <c r="G21" s="122">
        <v>0</v>
      </c>
      <c r="H21" s="122"/>
      <c r="I21" s="122">
        <v>0</v>
      </c>
      <c r="J21" s="122"/>
      <c r="K21" s="122">
        <v>0</v>
      </c>
      <c r="L21" s="122"/>
      <c r="M21" s="122">
        <v>0</v>
      </c>
      <c r="N21" s="122"/>
      <c r="O21" s="122">
        <v>0</v>
      </c>
      <c r="P21" s="122"/>
      <c r="Q21" s="122">
        <v>0</v>
      </c>
      <c r="R21" s="122"/>
      <c r="S21" s="122">
        <v>0</v>
      </c>
      <c r="T21" s="122"/>
      <c r="U21" s="122">
        <v>0</v>
      </c>
      <c r="V21" s="122"/>
      <c r="W21" s="122">
        <v>0</v>
      </c>
      <c r="X21" s="122"/>
      <c r="Y21" s="122">
        <v>0</v>
      </c>
      <c r="Z21" s="121"/>
      <c r="AA21" s="121">
        <f>SUM(C21:Y21)</f>
        <v>0</v>
      </c>
    </row>
    <row r="22" spans="1:27" s="150" customFormat="1" ht="5.0999999999999996" customHeight="1">
      <c r="A22" s="148"/>
      <c r="B22" s="149"/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1"/>
      <c r="AA22" s="121"/>
    </row>
    <row r="23" spans="1:27" s="150" customFormat="1" ht="14.25">
      <c r="A23" s="151" t="s">
        <v>31</v>
      </c>
      <c r="B23" s="149"/>
      <c r="C23" s="126">
        <f>+C25-SUM(C18:C22)</f>
        <v>0</v>
      </c>
      <c r="D23" s="122"/>
      <c r="E23" s="126">
        <f>+E25-SUM(E18:E22)</f>
        <v>0</v>
      </c>
      <c r="F23" s="122"/>
      <c r="G23" s="126">
        <f>+G25-SUM(G18:G22)</f>
        <v>0</v>
      </c>
      <c r="H23" s="122"/>
      <c r="I23" s="126">
        <f>+I25-SUM(I18:I22)</f>
        <v>0</v>
      </c>
      <c r="J23" s="122"/>
      <c r="K23" s="126">
        <f>+K25-SUM(K18:K22)</f>
        <v>0</v>
      </c>
      <c r="L23" s="122"/>
      <c r="M23" s="126">
        <f>+M25-SUM(M18:M22)</f>
        <v>0</v>
      </c>
      <c r="N23" s="122"/>
      <c r="O23" s="126">
        <f>+O25-SUM(O18:O22)</f>
        <v>0</v>
      </c>
      <c r="P23" s="122"/>
      <c r="Q23" s="126">
        <f>+Q25-SUM(Q18:Q22)</f>
        <v>0</v>
      </c>
      <c r="R23" s="122"/>
      <c r="S23" s="126">
        <f>+S25-SUM(S18:S22)</f>
        <v>0</v>
      </c>
      <c r="T23" s="122"/>
      <c r="U23" s="126">
        <f>+U25-SUM(U18:U22)</f>
        <v>0</v>
      </c>
      <c r="V23" s="122"/>
      <c r="W23" s="126">
        <f>+W25-SUM(W18:W22)</f>
        <v>0</v>
      </c>
      <c r="X23" s="122"/>
      <c r="Y23" s="126">
        <f>+Y25-SUM(Y18:Y22)</f>
        <v>0</v>
      </c>
      <c r="Z23" s="121"/>
      <c r="AA23" s="126">
        <f>+AA25-SUM(AA18:AA22)</f>
        <v>0</v>
      </c>
    </row>
    <row r="24" spans="1:27" s="150" customFormat="1" ht="5.0999999999999996" customHeight="1">
      <c r="A24" s="148"/>
      <c r="B24" s="149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1"/>
      <c r="AA24" s="122"/>
    </row>
    <row r="25" spans="1:27" s="157" customFormat="1">
      <c r="A25" s="152" t="s">
        <v>368</v>
      </c>
      <c r="B25" s="153"/>
      <c r="C25" s="154">
        <f>+Format!D92</f>
        <v>0</v>
      </c>
      <c r="D25" s="155"/>
      <c r="E25" s="154">
        <f>+Format!F92</f>
        <v>0</v>
      </c>
      <c r="F25" s="155"/>
      <c r="G25" s="154">
        <f>+Format!H92</f>
        <v>0</v>
      </c>
      <c r="H25" s="155"/>
      <c r="I25" s="154">
        <f>+Format!J92</f>
        <v>0</v>
      </c>
      <c r="J25" s="155"/>
      <c r="K25" s="154">
        <f>+Format!L92</f>
        <v>0</v>
      </c>
      <c r="L25" s="155"/>
      <c r="M25" s="154">
        <f>+Format!N92</f>
        <v>0</v>
      </c>
      <c r="N25" s="155"/>
      <c r="O25" s="154">
        <f>+Format!P92</f>
        <v>0</v>
      </c>
      <c r="P25" s="155"/>
      <c r="Q25" s="154">
        <f>+Format!R92</f>
        <v>0</v>
      </c>
      <c r="R25" s="155"/>
      <c r="S25" s="154">
        <f>+Format!T92</f>
        <v>0</v>
      </c>
      <c r="T25" s="155"/>
      <c r="U25" s="154">
        <f>+Format!V92</f>
        <v>0</v>
      </c>
      <c r="V25" s="155"/>
      <c r="W25" s="154">
        <f>+Format!X92</f>
        <v>0</v>
      </c>
      <c r="X25" s="155"/>
      <c r="Y25" s="154">
        <f>+Format!Z92</f>
        <v>0</v>
      </c>
      <c r="Z25" s="156"/>
      <c r="AA25" s="154">
        <f>+Format!AB92</f>
        <v>0</v>
      </c>
    </row>
    <row r="26" spans="1:27" s="150" customFormat="1" ht="14.25">
      <c r="A26" s="148"/>
      <c r="B26" s="149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1"/>
      <c r="AA26" s="121"/>
    </row>
    <row r="27" spans="1:27" s="150" customFormat="1">
      <c r="A27" s="147" t="s">
        <v>80</v>
      </c>
      <c r="B27" s="149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1"/>
      <c r="AA27" s="121"/>
    </row>
    <row r="28" spans="1:27" s="150" customFormat="1" ht="14.25">
      <c r="A28" s="148" t="s">
        <v>136</v>
      </c>
      <c r="B28" s="149"/>
      <c r="C28" s="122">
        <v>0</v>
      </c>
      <c r="D28" s="122"/>
      <c r="E28" s="122">
        <v>0</v>
      </c>
      <c r="F28" s="122"/>
      <c r="G28" s="122">
        <v>0</v>
      </c>
      <c r="H28" s="122"/>
      <c r="I28" s="122">
        <v>0</v>
      </c>
      <c r="J28" s="122"/>
      <c r="K28" s="122">
        <v>0</v>
      </c>
      <c r="L28" s="122"/>
      <c r="M28" s="122">
        <v>0</v>
      </c>
      <c r="N28" s="122"/>
      <c r="O28" s="122">
        <v>0</v>
      </c>
      <c r="P28" s="122"/>
      <c r="Q28" s="122">
        <v>0</v>
      </c>
      <c r="R28" s="122"/>
      <c r="S28" s="122">
        <v>0</v>
      </c>
      <c r="T28" s="122"/>
      <c r="U28" s="122">
        <v>0</v>
      </c>
      <c r="V28" s="122"/>
      <c r="W28" s="122">
        <v>0</v>
      </c>
      <c r="X28" s="122"/>
      <c r="Y28" s="122">
        <v>0</v>
      </c>
      <c r="Z28" s="121"/>
      <c r="AA28" s="121">
        <f>SUM(C28:Y28)</f>
        <v>0</v>
      </c>
    </row>
    <row r="29" spans="1:27" s="150" customFormat="1" ht="14.25">
      <c r="A29" s="148" t="s">
        <v>136</v>
      </c>
      <c r="B29" s="149"/>
      <c r="C29" s="122">
        <v>0</v>
      </c>
      <c r="D29" s="122"/>
      <c r="E29" s="122">
        <v>0</v>
      </c>
      <c r="F29" s="122"/>
      <c r="G29" s="122">
        <v>0</v>
      </c>
      <c r="H29" s="122"/>
      <c r="I29" s="122">
        <v>0</v>
      </c>
      <c r="J29" s="122"/>
      <c r="K29" s="122">
        <v>0</v>
      </c>
      <c r="L29" s="122"/>
      <c r="M29" s="122">
        <v>0</v>
      </c>
      <c r="N29" s="122"/>
      <c r="O29" s="122">
        <v>0</v>
      </c>
      <c r="P29" s="122"/>
      <c r="Q29" s="122">
        <v>0</v>
      </c>
      <c r="R29" s="122"/>
      <c r="S29" s="122">
        <v>0</v>
      </c>
      <c r="T29" s="122"/>
      <c r="U29" s="122">
        <v>0</v>
      </c>
      <c r="V29" s="122"/>
      <c r="W29" s="122">
        <v>0</v>
      </c>
      <c r="X29" s="122"/>
      <c r="Y29" s="122">
        <v>0</v>
      </c>
      <c r="Z29" s="121"/>
      <c r="AA29" s="121">
        <f>SUM(C29:Y29)</f>
        <v>0</v>
      </c>
    </row>
    <row r="30" spans="1:27" s="150" customFormat="1" ht="14.25">
      <c r="A30" s="148" t="s">
        <v>136</v>
      </c>
      <c r="B30" s="149"/>
      <c r="C30" s="122">
        <v>0</v>
      </c>
      <c r="D30" s="122"/>
      <c r="E30" s="122">
        <v>0</v>
      </c>
      <c r="F30" s="122"/>
      <c r="G30" s="122">
        <v>0</v>
      </c>
      <c r="H30" s="122"/>
      <c r="I30" s="122">
        <v>0</v>
      </c>
      <c r="J30" s="122"/>
      <c r="K30" s="122">
        <v>0</v>
      </c>
      <c r="L30" s="122"/>
      <c r="M30" s="122">
        <v>0</v>
      </c>
      <c r="N30" s="122"/>
      <c r="O30" s="122">
        <v>0</v>
      </c>
      <c r="P30" s="122"/>
      <c r="Q30" s="122">
        <v>0</v>
      </c>
      <c r="R30" s="122"/>
      <c r="S30" s="122">
        <v>0</v>
      </c>
      <c r="T30" s="122"/>
      <c r="U30" s="122">
        <v>0</v>
      </c>
      <c r="V30" s="122"/>
      <c r="W30" s="122">
        <v>0</v>
      </c>
      <c r="X30" s="122"/>
      <c r="Y30" s="122">
        <v>0</v>
      </c>
      <c r="Z30" s="121"/>
      <c r="AA30" s="121">
        <f>SUM(C30:Y30)</f>
        <v>0</v>
      </c>
    </row>
    <row r="31" spans="1:27" s="150" customFormat="1" ht="5.0999999999999996" customHeight="1">
      <c r="A31" s="148"/>
      <c r="B31" s="149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1"/>
      <c r="AA31" s="121"/>
    </row>
    <row r="32" spans="1:27" s="150" customFormat="1" ht="14.25">
      <c r="A32" s="151" t="s">
        <v>31</v>
      </c>
      <c r="B32" s="149"/>
      <c r="C32" s="126">
        <f>+C34-SUM(C27:C31)</f>
        <v>0</v>
      </c>
      <c r="D32" s="122"/>
      <c r="E32" s="126">
        <f>+E34-SUM(E27:E31)</f>
        <v>0</v>
      </c>
      <c r="F32" s="122"/>
      <c r="G32" s="126">
        <f>+G34-SUM(G27:G31)</f>
        <v>0</v>
      </c>
      <c r="H32" s="122"/>
      <c r="I32" s="126">
        <f>+I34-SUM(I27:I31)</f>
        <v>0</v>
      </c>
      <c r="J32" s="122"/>
      <c r="K32" s="126">
        <f>+K34-SUM(K27:K31)</f>
        <v>0</v>
      </c>
      <c r="L32" s="122"/>
      <c r="M32" s="126">
        <f>+M34-SUM(M27:M31)</f>
        <v>0</v>
      </c>
      <c r="N32" s="122"/>
      <c r="O32" s="126">
        <f>+O34-SUM(O27:O31)</f>
        <v>0</v>
      </c>
      <c r="P32" s="122"/>
      <c r="Q32" s="126">
        <f>+Q34-SUM(Q27:Q31)</f>
        <v>0</v>
      </c>
      <c r="R32" s="122"/>
      <c r="S32" s="126">
        <f>+S34-SUM(S27:S31)</f>
        <v>0</v>
      </c>
      <c r="T32" s="122"/>
      <c r="U32" s="126">
        <f>+U34-SUM(U27:U31)</f>
        <v>0</v>
      </c>
      <c r="V32" s="122"/>
      <c r="W32" s="126">
        <f>+W34-SUM(W27:W31)</f>
        <v>0</v>
      </c>
      <c r="X32" s="122"/>
      <c r="Y32" s="126">
        <f>+Y34-SUM(Y27:Y31)</f>
        <v>0</v>
      </c>
      <c r="Z32" s="121"/>
      <c r="AA32" s="126">
        <f>+AA34-SUM(AA27:AA31)</f>
        <v>0</v>
      </c>
    </row>
    <row r="33" spans="1:28" s="150" customFormat="1" ht="5.0999999999999996" customHeight="1">
      <c r="A33" s="148"/>
      <c r="B33" s="149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1"/>
      <c r="AA33" s="122"/>
    </row>
    <row r="34" spans="1:28" s="157" customFormat="1">
      <c r="A34" s="152" t="s">
        <v>369</v>
      </c>
      <c r="B34" s="153"/>
      <c r="C34" s="154">
        <f>+Format!D93</f>
        <v>0</v>
      </c>
      <c r="D34" s="155"/>
      <c r="E34" s="154">
        <f>+Format!F93</f>
        <v>0</v>
      </c>
      <c r="F34" s="155"/>
      <c r="G34" s="154">
        <f>+Format!H93</f>
        <v>0</v>
      </c>
      <c r="H34" s="155"/>
      <c r="I34" s="154">
        <f>+Format!J93</f>
        <v>0</v>
      </c>
      <c r="J34" s="155"/>
      <c r="K34" s="154">
        <f>+Format!L93</f>
        <v>0</v>
      </c>
      <c r="L34" s="155"/>
      <c r="M34" s="154">
        <f>+Format!N93</f>
        <v>0</v>
      </c>
      <c r="N34" s="155"/>
      <c r="O34" s="154">
        <f>+Format!P93</f>
        <v>0</v>
      </c>
      <c r="P34" s="155"/>
      <c r="Q34" s="154">
        <f>+Format!R93</f>
        <v>0</v>
      </c>
      <c r="R34" s="155"/>
      <c r="S34" s="154">
        <f>+Format!T93</f>
        <v>0</v>
      </c>
      <c r="T34" s="155"/>
      <c r="U34" s="154">
        <f>+Format!V93</f>
        <v>0</v>
      </c>
      <c r="V34" s="155"/>
      <c r="W34" s="154">
        <f>+Format!X93</f>
        <v>0</v>
      </c>
      <c r="X34" s="155"/>
      <c r="Y34" s="154">
        <f>+Format!Z93</f>
        <v>0</v>
      </c>
      <c r="Z34" s="156"/>
      <c r="AA34" s="154">
        <f>+Format!AB93</f>
        <v>0</v>
      </c>
    </row>
    <row r="35" spans="1:28" s="150" customFormat="1" ht="14.25">
      <c r="A35" s="158"/>
      <c r="B35" s="158"/>
      <c r="C35" s="159"/>
      <c r="D35" s="128"/>
      <c r="E35" s="159"/>
      <c r="F35" s="128"/>
      <c r="G35" s="159"/>
      <c r="H35" s="128"/>
      <c r="I35" s="159"/>
      <c r="J35" s="128"/>
      <c r="K35" s="159"/>
      <c r="L35" s="128"/>
      <c r="M35" s="159"/>
      <c r="N35" s="128"/>
      <c r="O35" s="159"/>
      <c r="P35" s="128"/>
      <c r="Q35" s="159"/>
      <c r="R35" s="128"/>
      <c r="S35" s="159"/>
      <c r="T35" s="128"/>
      <c r="U35" s="159"/>
      <c r="V35" s="128"/>
      <c r="W35" s="159"/>
      <c r="X35" s="128"/>
      <c r="Y35" s="159"/>
      <c r="Z35" s="128"/>
      <c r="AA35" s="159"/>
    </row>
    <row r="36" spans="1:28" s="150" customFormat="1">
      <c r="A36" s="147" t="s">
        <v>382</v>
      </c>
      <c r="B36" s="158"/>
      <c r="C36" s="159"/>
      <c r="D36" s="128"/>
      <c r="E36" s="159"/>
      <c r="F36" s="128"/>
      <c r="G36" s="159"/>
      <c r="H36" s="128"/>
      <c r="I36" s="159"/>
      <c r="J36" s="128"/>
      <c r="K36" s="159"/>
      <c r="L36" s="128"/>
      <c r="M36" s="159"/>
      <c r="N36" s="128"/>
      <c r="O36" s="159"/>
      <c r="P36" s="128"/>
      <c r="Q36" s="159"/>
      <c r="R36" s="128"/>
      <c r="S36" s="159"/>
      <c r="T36" s="128"/>
      <c r="U36" s="159"/>
      <c r="V36" s="128"/>
      <c r="W36" s="159"/>
      <c r="X36" s="128"/>
      <c r="Y36" s="159"/>
      <c r="Z36" s="128"/>
      <c r="AA36" s="159"/>
    </row>
    <row r="37" spans="1:28" s="150" customFormat="1" ht="14.25">
      <c r="A37" s="148" t="s">
        <v>136</v>
      </c>
      <c r="B37" s="149"/>
      <c r="C37" s="122">
        <v>0</v>
      </c>
      <c r="D37" s="122"/>
      <c r="E37" s="122">
        <v>0</v>
      </c>
      <c r="F37" s="122"/>
      <c r="G37" s="122">
        <v>0</v>
      </c>
      <c r="H37" s="122"/>
      <c r="I37" s="122">
        <v>0</v>
      </c>
      <c r="J37" s="122"/>
      <c r="K37" s="122">
        <v>0</v>
      </c>
      <c r="L37" s="122"/>
      <c r="M37" s="122">
        <v>0</v>
      </c>
      <c r="N37" s="122"/>
      <c r="O37" s="122">
        <v>0</v>
      </c>
      <c r="P37" s="122"/>
      <c r="Q37" s="122">
        <v>0</v>
      </c>
      <c r="R37" s="122"/>
      <c r="S37" s="122">
        <v>0</v>
      </c>
      <c r="T37" s="122"/>
      <c r="U37" s="122">
        <v>0</v>
      </c>
      <c r="V37" s="122"/>
      <c r="W37" s="122">
        <v>0</v>
      </c>
      <c r="X37" s="122"/>
      <c r="Y37" s="122">
        <v>0</v>
      </c>
      <c r="Z37" s="121"/>
      <c r="AA37" s="121">
        <f>SUM(C37:Y37)</f>
        <v>0</v>
      </c>
    </row>
    <row r="38" spans="1:28" s="150" customFormat="1" ht="14.25">
      <c r="A38" s="148" t="s">
        <v>136</v>
      </c>
      <c r="B38" s="149"/>
      <c r="C38" s="122">
        <v>0</v>
      </c>
      <c r="D38" s="122"/>
      <c r="E38" s="122">
        <v>0</v>
      </c>
      <c r="F38" s="122"/>
      <c r="G38" s="122">
        <v>0</v>
      </c>
      <c r="H38" s="122"/>
      <c r="I38" s="122">
        <v>0</v>
      </c>
      <c r="J38" s="122"/>
      <c r="K38" s="122">
        <v>0</v>
      </c>
      <c r="L38" s="122"/>
      <c r="M38" s="122">
        <v>0</v>
      </c>
      <c r="N38" s="122"/>
      <c r="O38" s="122">
        <v>0</v>
      </c>
      <c r="P38" s="122"/>
      <c r="Q38" s="122">
        <v>0</v>
      </c>
      <c r="R38" s="122"/>
      <c r="S38" s="122">
        <v>0</v>
      </c>
      <c r="T38" s="122"/>
      <c r="U38" s="122">
        <v>0</v>
      </c>
      <c r="V38" s="122"/>
      <c r="W38" s="122">
        <v>0</v>
      </c>
      <c r="X38" s="122"/>
      <c r="Y38" s="122">
        <v>0</v>
      </c>
      <c r="Z38" s="121"/>
      <c r="AA38" s="121">
        <f>SUM(C38:Y38)</f>
        <v>0</v>
      </c>
    </row>
    <row r="39" spans="1:28" s="150" customFormat="1" ht="14.25">
      <c r="A39" s="148" t="s">
        <v>136</v>
      </c>
      <c r="B39" s="149"/>
      <c r="C39" s="122">
        <v>0</v>
      </c>
      <c r="D39" s="122"/>
      <c r="E39" s="122">
        <v>0</v>
      </c>
      <c r="F39" s="122"/>
      <c r="G39" s="122">
        <v>0</v>
      </c>
      <c r="H39" s="122"/>
      <c r="I39" s="122">
        <v>0</v>
      </c>
      <c r="J39" s="122"/>
      <c r="K39" s="122">
        <v>0</v>
      </c>
      <c r="L39" s="122"/>
      <c r="M39" s="122">
        <v>0</v>
      </c>
      <c r="N39" s="122"/>
      <c r="O39" s="122">
        <v>0</v>
      </c>
      <c r="P39" s="122"/>
      <c r="Q39" s="122">
        <v>0</v>
      </c>
      <c r="R39" s="122"/>
      <c r="S39" s="122">
        <v>0</v>
      </c>
      <c r="T39" s="122"/>
      <c r="U39" s="122">
        <v>0</v>
      </c>
      <c r="V39" s="122"/>
      <c r="W39" s="122">
        <v>0</v>
      </c>
      <c r="X39" s="122"/>
      <c r="Y39" s="122">
        <v>0</v>
      </c>
      <c r="Z39" s="121"/>
      <c r="AA39" s="121">
        <f>SUM(C39:Y39)</f>
        <v>0</v>
      </c>
    </row>
    <row r="40" spans="1:28" s="150" customFormat="1" ht="5.0999999999999996" customHeight="1">
      <c r="A40" s="148"/>
      <c r="B40" s="149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1"/>
      <c r="AA40" s="121"/>
    </row>
    <row r="41" spans="1:28" s="150" customFormat="1" ht="14.25">
      <c r="A41" s="151" t="s">
        <v>31</v>
      </c>
      <c r="B41" s="149"/>
      <c r="C41" s="126">
        <f>+C43-SUM(C36:C40)</f>
        <v>0</v>
      </c>
      <c r="D41" s="122"/>
      <c r="E41" s="126">
        <f>+E43-SUM(E36:E40)</f>
        <v>0</v>
      </c>
      <c r="F41" s="122"/>
      <c r="G41" s="126">
        <f>+G43-SUM(G36:G40)</f>
        <v>0</v>
      </c>
      <c r="H41" s="122"/>
      <c r="I41" s="126">
        <f>+I43-SUM(I36:I40)</f>
        <v>0</v>
      </c>
      <c r="J41" s="122"/>
      <c r="K41" s="126">
        <f>+K43-SUM(K36:K40)</f>
        <v>0</v>
      </c>
      <c r="L41" s="122"/>
      <c r="M41" s="126">
        <f>+M43-SUM(M36:M40)</f>
        <v>0</v>
      </c>
      <c r="N41" s="122"/>
      <c r="O41" s="126">
        <f>+O43-SUM(O36:O40)</f>
        <v>0</v>
      </c>
      <c r="P41" s="122"/>
      <c r="Q41" s="126">
        <f>+Q43-SUM(Q36:Q40)</f>
        <v>0</v>
      </c>
      <c r="R41" s="122"/>
      <c r="S41" s="126">
        <f>+S43-SUM(S36:S40)</f>
        <v>0</v>
      </c>
      <c r="T41" s="122"/>
      <c r="U41" s="126">
        <f>+U43-SUM(U36:U40)</f>
        <v>0</v>
      </c>
      <c r="V41" s="122"/>
      <c r="W41" s="126">
        <f>+W43-SUM(W36:W40)</f>
        <v>0</v>
      </c>
      <c r="X41" s="122"/>
      <c r="Y41" s="126">
        <f>+Y43-SUM(Y36:Y40)</f>
        <v>0</v>
      </c>
      <c r="Z41" s="121"/>
      <c r="AA41" s="126">
        <f>+AA43-SUM(AA36:AA40)</f>
        <v>0</v>
      </c>
    </row>
    <row r="42" spans="1:28" s="150" customFormat="1" ht="5.0999999999999996" customHeight="1">
      <c r="A42" s="148"/>
      <c r="B42" s="149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1"/>
      <c r="AA42" s="122"/>
    </row>
    <row r="43" spans="1:28" s="157" customFormat="1">
      <c r="A43" s="152" t="s">
        <v>384</v>
      </c>
      <c r="B43" s="153"/>
      <c r="C43" s="154">
        <f>+Format!D94</f>
        <v>0</v>
      </c>
      <c r="D43" s="155"/>
      <c r="E43" s="154">
        <f>+Format!F94</f>
        <v>0</v>
      </c>
      <c r="F43" s="155"/>
      <c r="G43" s="154">
        <f>+Format!H94</f>
        <v>0</v>
      </c>
      <c r="H43" s="155"/>
      <c r="I43" s="154">
        <f>+Format!J94</f>
        <v>0</v>
      </c>
      <c r="J43" s="155"/>
      <c r="K43" s="154">
        <f>+Format!L94</f>
        <v>0</v>
      </c>
      <c r="L43" s="155"/>
      <c r="M43" s="154">
        <f>+Format!N94</f>
        <v>0</v>
      </c>
      <c r="N43" s="155"/>
      <c r="O43" s="154">
        <f>+Format!P94</f>
        <v>0</v>
      </c>
      <c r="P43" s="155"/>
      <c r="Q43" s="154">
        <f>+Format!R94</f>
        <v>0</v>
      </c>
      <c r="R43" s="155"/>
      <c r="S43" s="154">
        <f>+Format!T94</f>
        <v>0</v>
      </c>
      <c r="T43" s="155"/>
      <c r="U43" s="154">
        <f>+Format!V94</f>
        <v>0</v>
      </c>
      <c r="V43" s="155"/>
      <c r="W43" s="154">
        <f>+Format!X94</f>
        <v>0</v>
      </c>
      <c r="X43" s="155"/>
      <c r="Y43" s="154">
        <f>+Format!Z94</f>
        <v>0</v>
      </c>
      <c r="Z43" s="156"/>
      <c r="AA43" s="154">
        <f>+Format!AB94</f>
        <v>0</v>
      </c>
    </row>
    <row r="44" spans="1:28" s="164" customFormat="1">
      <c r="A44" s="160"/>
      <c r="B44" s="161"/>
      <c r="C44" s="162"/>
      <c r="D44" s="162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3"/>
      <c r="AA44" s="162"/>
    </row>
    <row r="45" spans="1:28" s="150" customFormat="1" ht="15.75" thickBot="1">
      <c r="A45" s="165" t="s">
        <v>160</v>
      </c>
      <c r="B45" s="166"/>
      <c r="C45" s="134">
        <f>+C16+C25+C34+C43</f>
        <v>0</v>
      </c>
      <c r="D45" s="133"/>
      <c r="E45" s="134">
        <f>+E16+E25+E34+E43</f>
        <v>0</v>
      </c>
      <c r="F45" s="133"/>
      <c r="G45" s="134">
        <f>+G16+G25+G34+G43</f>
        <v>0</v>
      </c>
      <c r="H45" s="133"/>
      <c r="I45" s="134">
        <f>+I16+I25+I34+I43</f>
        <v>0</v>
      </c>
      <c r="J45" s="133"/>
      <c r="K45" s="134">
        <f>+K16+K25+K34+K43</f>
        <v>0</v>
      </c>
      <c r="L45" s="133"/>
      <c r="M45" s="134">
        <f>+M16+M25+M34+M43</f>
        <v>0</v>
      </c>
      <c r="N45" s="133"/>
      <c r="O45" s="134">
        <f>+O16+O25+O34+O43</f>
        <v>0</v>
      </c>
      <c r="P45" s="133"/>
      <c r="Q45" s="134">
        <f>+Q16+Q25+Q34+Q43</f>
        <v>0</v>
      </c>
      <c r="R45" s="133"/>
      <c r="S45" s="134">
        <f>+S16+S25+S34+S43</f>
        <v>0</v>
      </c>
      <c r="T45" s="133"/>
      <c r="U45" s="134">
        <f>+U16+U25+U34+U43</f>
        <v>0</v>
      </c>
      <c r="V45" s="133"/>
      <c r="W45" s="134">
        <f>+W16+W25+W34+W43</f>
        <v>0</v>
      </c>
      <c r="X45" s="133"/>
      <c r="Y45" s="134">
        <f>+Y16+Y25+Y34+Y43</f>
        <v>0</v>
      </c>
      <c r="Z45" s="133"/>
      <c r="AA45" s="134">
        <f>+AA16+AA25+AA34+AA43</f>
        <v>0</v>
      </c>
    </row>
    <row r="46" spans="1:28" s="109" customFormat="1" thickTop="1">
      <c r="A46" s="110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8"/>
    </row>
    <row r="47" spans="1:28" s="109" customFormat="1" ht="14.25">
      <c r="A47" s="110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  <c r="AB47" s="168"/>
    </row>
    <row r="48" spans="1:28" s="109" customFormat="1" ht="14.25">
      <c r="A48" s="169" t="str">
        <f ca="1">CELL("filename",A1)</f>
        <v>C:\Users\Felienne\Enron\EnronSpreadsheets\[tracy_geaccone__40345__2002 EREC Preliminary 1015.xls]Merchant</v>
      </c>
      <c r="B48" s="170"/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68"/>
    </row>
    <row r="49" spans="1:28" s="109" customFormat="1" ht="14.25">
      <c r="A49" s="171">
        <f ca="1">NOW()</f>
        <v>41887.551116435185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</row>
    <row r="50" spans="1:28" s="109" customFormat="1" ht="14.25"/>
    <row r="51" spans="1:28" s="109" customFormat="1" ht="14.25"/>
    <row r="52" spans="1:28" s="109" customFormat="1" ht="14.25"/>
    <row r="53" spans="1:28" s="109" customFormat="1" ht="14.25"/>
    <row r="54" spans="1:28" s="109" customFormat="1" ht="14.25"/>
    <row r="55" spans="1:28" s="109" customFormat="1" ht="14.25"/>
    <row r="56" spans="1:28" s="109" customFormat="1" ht="14.25"/>
    <row r="57" spans="1:28" s="109" customFormat="1" ht="14.25"/>
    <row r="58" spans="1:28" s="109" customFormat="1" ht="14.25"/>
    <row r="59" spans="1:28" s="109" customFormat="1" ht="14.25"/>
  </sheetData>
  <printOptions horizontalCentered="1"/>
  <pageMargins left="0.5" right="0.5" top="0.75" bottom="0.5" header="0.5" footer="0.5"/>
  <pageSetup scale="7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4"/>
  <sheetViews>
    <sheetView topLeftCell="A4" zoomScale="75" workbookViewId="0">
      <selection activeCell="C24" sqref="C24"/>
    </sheetView>
  </sheetViews>
  <sheetFormatPr defaultColWidth="12.5703125" defaultRowHeight="15"/>
  <cols>
    <col min="1" max="1" width="40.140625" style="104" customWidth="1"/>
    <col min="2" max="2" width="3" style="104" customWidth="1"/>
    <col min="3" max="3" width="7.42578125" style="104" customWidth="1"/>
    <col min="4" max="4" width="3" style="104" customWidth="1"/>
    <col min="5" max="5" width="7.42578125" style="104" customWidth="1"/>
    <col min="6" max="6" width="3" style="104" customWidth="1"/>
    <col min="7" max="7" width="7.42578125" style="104" customWidth="1"/>
    <col min="8" max="8" width="3" style="104" customWidth="1"/>
    <col min="9" max="9" width="7.42578125" style="104" customWidth="1"/>
    <col min="10" max="10" width="3" style="104" customWidth="1"/>
    <col min="11" max="11" width="7.42578125" style="104" customWidth="1"/>
    <col min="12" max="12" width="3" style="104" customWidth="1"/>
    <col min="13" max="13" width="7.42578125" style="104" customWidth="1"/>
    <col min="14" max="14" width="3" style="104" customWidth="1"/>
    <col min="15" max="15" width="7.42578125" style="104" customWidth="1"/>
    <col min="16" max="16" width="3" style="104" customWidth="1"/>
    <col min="17" max="17" width="7.42578125" style="104" customWidth="1"/>
    <col min="18" max="18" width="3" style="104" customWidth="1"/>
    <col min="19" max="19" width="7.42578125" style="104" customWidth="1"/>
    <col min="20" max="20" width="3" style="104" customWidth="1"/>
    <col min="21" max="21" width="7.42578125" style="104" customWidth="1"/>
    <col min="22" max="22" width="3" style="104" customWidth="1"/>
    <col min="23" max="23" width="7.42578125" style="104" customWidth="1"/>
    <col min="24" max="24" width="3" style="104" customWidth="1"/>
    <col min="25" max="25" width="7.42578125" style="104" customWidth="1"/>
    <col min="26" max="26" width="3" style="104" customWidth="1"/>
    <col min="27" max="27" width="8.5703125" style="104" customWidth="1"/>
    <col min="28" max="28" width="2.7109375" style="104" customWidth="1"/>
    <col min="29" max="16384" width="12.5703125" style="104"/>
  </cols>
  <sheetData>
    <row r="1" spans="1:28" ht="18">
      <c r="A1" s="101" t="str">
        <f>+Format!A1</f>
        <v>ENRON RENEWABLE ENERGY CORP.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</row>
    <row r="2" spans="1:28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</row>
    <row r="3" spans="1:28" ht="18">
      <c r="A3" s="105" t="s">
        <v>203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</row>
    <row r="4" spans="1:28" ht="18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</row>
    <row r="5" spans="1:28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8" s="109" customFormat="1" ht="14.25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</row>
    <row r="7" spans="1:28" s="109" customFormat="1" ht="14.25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</row>
    <row r="8" spans="1:28" s="109" customFormat="1">
      <c r="A8" s="111"/>
      <c r="B8" s="112"/>
      <c r="C8" s="113" t="s">
        <v>202</v>
      </c>
      <c r="D8" s="113"/>
      <c r="E8" s="114"/>
      <c r="F8" s="113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</row>
    <row r="9" spans="1:28" s="109" customFormat="1">
      <c r="A9" s="144"/>
      <c r="B9" s="144"/>
      <c r="C9" s="145" t="s">
        <v>46</v>
      </c>
      <c r="D9" s="145"/>
      <c r="E9" s="145" t="s">
        <v>47</v>
      </c>
      <c r="F9" s="145"/>
      <c r="G9" s="145" t="s">
        <v>48</v>
      </c>
      <c r="H9" s="145"/>
      <c r="I9" s="145" t="s">
        <v>49</v>
      </c>
      <c r="J9" s="145"/>
      <c r="K9" s="145" t="s">
        <v>50</v>
      </c>
      <c r="L9" s="145"/>
      <c r="M9" s="145" t="s">
        <v>51</v>
      </c>
      <c r="N9" s="145"/>
      <c r="O9" s="145" t="s">
        <v>143</v>
      </c>
      <c r="P9" s="145"/>
      <c r="Q9" s="145" t="s">
        <v>53</v>
      </c>
      <c r="R9" s="145"/>
      <c r="S9" s="145" t="s">
        <v>144</v>
      </c>
      <c r="T9" s="145"/>
      <c r="U9" s="145" t="s">
        <v>55</v>
      </c>
      <c r="V9" s="145"/>
      <c r="W9" s="145" t="s">
        <v>56</v>
      </c>
      <c r="X9" s="145"/>
      <c r="Y9" s="145" t="s">
        <v>57</v>
      </c>
      <c r="Z9" s="145"/>
      <c r="AA9" s="145" t="s">
        <v>19</v>
      </c>
    </row>
    <row r="10" spans="1:28" s="109" customFormat="1" ht="14.25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</row>
    <row r="11" spans="1:28" s="109" customFormat="1">
      <c r="A11" s="147" t="s">
        <v>161</v>
      </c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50"/>
    </row>
    <row r="12" spans="1:28" s="109" customFormat="1" ht="14.25">
      <c r="A12" s="148" t="s">
        <v>162</v>
      </c>
      <c r="B12" s="146"/>
      <c r="C12" s="172">
        <v>0</v>
      </c>
      <c r="D12" s="172"/>
      <c r="E12" s="172">
        <v>0</v>
      </c>
      <c r="F12" s="172"/>
      <c r="G12" s="172">
        <v>0</v>
      </c>
      <c r="H12" s="172"/>
      <c r="I12" s="172">
        <v>0</v>
      </c>
      <c r="J12" s="172"/>
      <c r="K12" s="172">
        <v>0</v>
      </c>
      <c r="L12" s="172"/>
      <c r="M12" s="172">
        <v>0</v>
      </c>
      <c r="N12" s="172"/>
      <c r="O12" s="172">
        <v>0</v>
      </c>
      <c r="P12" s="172"/>
      <c r="Q12" s="172">
        <v>0</v>
      </c>
      <c r="R12" s="172"/>
      <c r="S12" s="172">
        <v>0</v>
      </c>
      <c r="T12" s="172"/>
      <c r="U12" s="172">
        <v>0</v>
      </c>
      <c r="V12" s="172"/>
      <c r="W12" s="172">
        <v>0</v>
      </c>
      <c r="X12" s="172"/>
      <c r="Y12" s="172">
        <v>0</v>
      </c>
      <c r="Z12" s="149"/>
      <c r="AA12" s="149">
        <f>SUM(C12:Y12)</f>
        <v>0</v>
      </c>
      <c r="AB12" s="150"/>
    </row>
    <row r="13" spans="1:28" s="150" customFormat="1" ht="14.25">
      <c r="A13" s="148" t="s">
        <v>136</v>
      </c>
      <c r="B13" s="149"/>
      <c r="C13" s="172">
        <v>0</v>
      </c>
      <c r="D13" s="172"/>
      <c r="E13" s="172">
        <v>0</v>
      </c>
      <c r="F13" s="172"/>
      <c r="G13" s="172">
        <v>0</v>
      </c>
      <c r="H13" s="172"/>
      <c r="I13" s="172">
        <v>0</v>
      </c>
      <c r="J13" s="172"/>
      <c r="K13" s="172">
        <v>0</v>
      </c>
      <c r="L13" s="172"/>
      <c r="M13" s="172">
        <v>0</v>
      </c>
      <c r="N13" s="172"/>
      <c r="O13" s="172">
        <v>0</v>
      </c>
      <c r="P13" s="172"/>
      <c r="Q13" s="172">
        <v>0</v>
      </c>
      <c r="R13" s="172"/>
      <c r="S13" s="172">
        <v>0</v>
      </c>
      <c r="T13" s="172"/>
      <c r="U13" s="172">
        <v>0</v>
      </c>
      <c r="V13" s="172"/>
      <c r="W13" s="172">
        <v>0</v>
      </c>
      <c r="X13" s="172"/>
      <c r="Y13" s="172">
        <v>0</v>
      </c>
      <c r="Z13" s="149"/>
      <c r="AA13" s="149">
        <f>SUM(C13:Y13)</f>
        <v>0</v>
      </c>
    </row>
    <row r="14" spans="1:28" s="150" customFormat="1" ht="14.25">
      <c r="A14" s="148" t="s">
        <v>136</v>
      </c>
      <c r="B14" s="149"/>
      <c r="C14" s="172">
        <v>0</v>
      </c>
      <c r="D14" s="172"/>
      <c r="E14" s="172">
        <v>0</v>
      </c>
      <c r="F14" s="172"/>
      <c r="G14" s="172">
        <v>0</v>
      </c>
      <c r="H14" s="172"/>
      <c r="I14" s="172">
        <v>0</v>
      </c>
      <c r="J14" s="172"/>
      <c r="K14" s="172">
        <v>0</v>
      </c>
      <c r="L14" s="172"/>
      <c r="M14" s="172">
        <v>0</v>
      </c>
      <c r="N14" s="172"/>
      <c r="O14" s="172">
        <v>0</v>
      </c>
      <c r="P14" s="172"/>
      <c r="Q14" s="172">
        <v>0</v>
      </c>
      <c r="R14" s="172"/>
      <c r="S14" s="172">
        <v>0</v>
      </c>
      <c r="T14" s="172"/>
      <c r="U14" s="172">
        <v>0</v>
      </c>
      <c r="V14" s="172"/>
      <c r="W14" s="172">
        <v>0</v>
      </c>
      <c r="X14" s="172"/>
      <c r="Y14" s="172">
        <v>0</v>
      </c>
      <c r="Z14" s="149"/>
      <c r="AA14" s="149">
        <f>SUM(C14:Y14)</f>
        <v>0</v>
      </c>
    </row>
    <row r="15" spans="1:28" s="150" customFormat="1" ht="14.25">
      <c r="A15" s="148" t="s">
        <v>136</v>
      </c>
      <c r="B15" s="149"/>
      <c r="C15" s="172">
        <v>0</v>
      </c>
      <c r="D15" s="172"/>
      <c r="E15" s="172">
        <v>0</v>
      </c>
      <c r="F15" s="172"/>
      <c r="G15" s="172">
        <v>0</v>
      </c>
      <c r="H15" s="172"/>
      <c r="I15" s="172">
        <v>0</v>
      </c>
      <c r="J15" s="172"/>
      <c r="K15" s="172">
        <v>0</v>
      </c>
      <c r="L15" s="172"/>
      <c r="M15" s="172">
        <v>0</v>
      </c>
      <c r="N15" s="172"/>
      <c r="O15" s="172">
        <v>0</v>
      </c>
      <c r="P15" s="172"/>
      <c r="Q15" s="172">
        <v>0</v>
      </c>
      <c r="R15" s="172"/>
      <c r="S15" s="172">
        <v>0</v>
      </c>
      <c r="T15" s="172"/>
      <c r="U15" s="172">
        <v>0</v>
      </c>
      <c r="V15" s="172"/>
      <c r="W15" s="172">
        <v>0</v>
      </c>
      <c r="X15" s="172"/>
      <c r="Y15" s="172">
        <v>0</v>
      </c>
      <c r="Z15" s="149"/>
      <c r="AA15" s="149">
        <f>SUM(C15:Y15)</f>
        <v>0</v>
      </c>
    </row>
    <row r="16" spans="1:28" s="150" customFormat="1" ht="5.0999999999999996" customHeight="1">
      <c r="A16" s="148"/>
      <c r="B16" s="149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49"/>
      <c r="AA16" s="149"/>
    </row>
    <row r="17" spans="1:28" s="150" customFormat="1" ht="14.25">
      <c r="A17" s="151" t="s">
        <v>31</v>
      </c>
      <c r="B17" s="149"/>
      <c r="C17" s="173">
        <f>+C19-SUM(C11:C16)</f>
        <v>-0.1</v>
      </c>
      <c r="D17" s="172"/>
      <c r="E17" s="173">
        <f>+E19-SUM(E11:E16)</f>
        <v>-0.1</v>
      </c>
      <c r="F17" s="172"/>
      <c r="G17" s="173">
        <f>+G19-SUM(G11:G16)</f>
        <v>-0.2</v>
      </c>
      <c r="H17" s="172"/>
      <c r="I17" s="173">
        <f>+I19-SUM(I11:I16)</f>
        <v>-0.3</v>
      </c>
      <c r="J17" s="172"/>
      <c r="K17" s="173">
        <f>+K19-SUM(K11:K16)</f>
        <v>-0.7</v>
      </c>
      <c r="L17" s="172"/>
      <c r="M17" s="173">
        <f>+M19-SUM(M11:M16)</f>
        <v>-0.7</v>
      </c>
      <c r="N17" s="172"/>
      <c r="O17" s="173">
        <f>+O19-SUM(O11:O16)</f>
        <v>-0.1</v>
      </c>
      <c r="P17" s="172"/>
      <c r="Q17" s="173">
        <f>+Q19-SUM(Q11:Q16)</f>
        <v>0.1</v>
      </c>
      <c r="R17" s="172"/>
      <c r="S17" s="173">
        <f>+S19-SUM(S11:S16)</f>
        <v>0.1</v>
      </c>
      <c r="T17" s="172"/>
      <c r="U17" s="173">
        <f>+U19-SUM(U11:U16)</f>
        <v>0</v>
      </c>
      <c r="V17" s="172"/>
      <c r="W17" s="173">
        <f>+W19-SUM(W11:W16)</f>
        <v>-0.5</v>
      </c>
      <c r="X17" s="172"/>
      <c r="Y17" s="173">
        <f>+Y19-SUM(Y11:Y16)</f>
        <v>-0.5</v>
      </c>
      <c r="Z17" s="149"/>
      <c r="AA17" s="173">
        <f>+AA19-SUM(AA11:AA16)</f>
        <v>-2.9999999999999996</v>
      </c>
    </row>
    <row r="18" spans="1:28" s="150" customFormat="1" ht="5.0999999999999996" customHeight="1">
      <c r="A18" s="148"/>
      <c r="B18" s="149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  <c r="W18" s="172"/>
      <c r="X18" s="172"/>
      <c r="Y18" s="172"/>
      <c r="Z18" s="149"/>
      <c r="AA18" s="172"/>
    </row>
    <row r="19" spans="1:28" s="150" customFormat="1">
      <c r="A19" s="152" t="s">
        <v>370</v>
      </c>
      <c r="B19" s="153"/>
      <c r="C19" s="174">
        <f>+Format!D97</f>
        <v>-0.1</v>
      </c>
      <c r="D19" s="175"/>
      <c r="E19" s="174">
        <f>+Format!F97</f>
        <v>-0.1</v>
      </c>
      <c r="F19" s="175"/>
      <c r="G19" s="174">
        <f>+Format!H97</f>
        <v>-0.2</v>
      </c>
      <c r="H19" s="175"/>
      <c r="I19" s="174">
        <f>+Format!J97</f>
        <v>-0.3</v>
      </c>
      <c r="J19" s="175"/>
      <c r="K19" s="174">
        <f>+Format!L97</f>
        <v>-0.7</v>
      </c>
      <c r="L19" s="175"/>
      <c r="M19" s="174">
        <f>+Format!N97</f>
        <v>-0.7</v>
      </c>
      <c r="N19" s="175"/>
      <c r="O19" s="174">
        <f>+Format!P97</f>
        <v>-0.1</v>
      </c>
      <c r="P19" s="175"/>
      <c r="Q19" s="174">
        <f>+Format!R97</f>
        <v>0.1</v>
      </c>
      <c r="R19" s="175"/>
      <c r="S19" s="174">
        <f>+Format!T97</f>
        <v>0.1</v>
      </c>
      <c r="T19" s="175"/>
      <c r="U19" s="174">
        <f>+Format!V97</f>
        <v>0</v>
      </c>
      <c r="V19" s="175"/>
      <c r="W19" s="174">
        <f>+Format!X97</f>
        <v>-0.5</v>
      </c>
      <c r="X19" s="175"/>
      <c r="Y19" s="174">
        <f>+Format!Z97</f>
        <v>-0.5</v>
      </c>
      <c r="Z19" s="153"/>
      <c r="AA19" s="174">
        <f>+Format!AB97</f>
        <v>-2.9999999999999996</v>
      </c>
    </row>
    <row r="20" spans="1:28" s="150" customFormat="1" ht="14.25">
      <c r="A20" s="148"/>
      <c r="B20" s="149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49"/>
      <c r="AA20" s="149"/>
    </row>
    <row r="21" spans="1:28" s="150" customFormat="1">
      <c r="A21" s="147" t="s">
        <v>63</v>
      </c>
      <c r="B21" s="149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49"/>
      <c r="AA21" s="149"/>
    </row>
    <row r="22" spans="1:28" s="150" customFormat="1" ht="14.25">
      <c r="A22" s="148" t="s">
        <v>162</v>
      </c>
      <c r="B22" s="146"/>
      <c r="C22" s="172">
        <v>0</v>
      </c>
      <c r="D22" s="172"/>
      <c r="E22" s="172">
        <v>0</v>
      </c>
      <c r="F22" s="172"/>
      <c r="G22" s="172">
        <v>0</v>
      </c>
      <c r="H22" s="172"/>
      <c r="I22" s="172">
        <v>0</v>
      </c>
      <c r="J22" s="172"/>
      <c r="K22" s="172">
        <v>0</v>
      </c>
      <c r="L22" s="172"/>
      <c r="M22" s="172">
        <v>0</v>
      </c>
      <c r="N22" s="172"/>
      <c r="O22" s="172">
        <v>0</v>
      </c>
      <c r="P22" s="172"/>
      <c r="Q22" s="172">
        <v>0</v>
      </c>
      <c r="R22" s="172"/>
      <c r="S22" s="172">
        <v>0</v>
      </c>
      <c r="T22" s="172"/>
      <c r="U22" s="172">
        <v>0</v>
      </c>
      <c r="V22" s="172"/>
      <c r="W22" s="172">
        <v>0</v>
      </c>
      <c r="X22" s="172"/>
      <c r="Y22" s="172">
        <v>0</v>
      </c>
      <c r="Z22" s="149"/>
      <c r="AA22" s="149">
        <f>SUM(C22:Y22)</f>
        <v>0</v>
      </c>
    </row>
    <row r="23" spans="1:28" s="150" customFormat="1" ht="14.25">
      <c r="A23" s="148" t="s">
        <v>136</v>
      </c>
      <c r="B23" s="149"/>
      <c r="C23" s="172">
        <v>0</v>
      </c>
      <c r="D23" s="172"/>
      <c r="E23" s="172">
        <v>0</v>
      </c>
      <c r="F23" s="172"/>
      <c r="G23" s="172">
        <v>0</v>
      </c>
      <c r="H23" s="172"/>
      <c r="I23" s="172">
        <v>0</v>
      </c>
      <c r="J23" s="172"/>
      <c r="K23" s="172">
        <v>0</v>
      </c>
      <c r="L23" s="172"/>
      <c r="M23" s="172">
        <v>0</v>
      </c>
      <c r="N23" s="172"/>
      <c r="O23" s="172">
        <v>0</v>
      </c>
      <c r="P23" s="172"/>
      <c r="Q23" s="172">
        <v>0</v>
      </c>
      <c r="R23" s="172"/>
      <c r="S23" s="172">
        <v>0</v>
      </c>
      <c r="T23" s="172"/>
      <c r="U23" s="172">
        <v>0</v>
      </c>
      <c r="V23" s="172"/>
      <c r="W23" s="172">
        <v>0</v>
      </c>
      <c r="X23" s="172"/>
      <c r="Y23" s="172">
        <v>0</v>
      </c>
      <c r="Z23" s="149"/>
      <c r="AA23" s="149">
        <f>SUM(C23:Y23)</f>
        <v>0</v>
      </c>
      <c r="AB23" s="109"/>
    </row>
    <row r="24" spans="1:28" s="150" customFormat="1" ht="14.25">
      <c r="A24" s="148" t="s">
        <v>136</v>
      </c>
      <c r="B24" s="149"/>
      <c r="C24" s="172">
        <v>0</v>
      </c>
      <c r="D24" s="172"/>
      <c r="E24" s="172">
        <v>0</v>
      </c>
      <c r="F24" s="172"/>
      <c r="G24" s="172">
        <v>0</v>
      </c>
      <c r="H24" s="172"/>
      <c r="I24" s="172">
        <v>0</v>
      </c>
      <c r="J24" s="172"/>
      <c r="K24" s="172">
        <v>0</v>
      </c>
      <c r="L24" s="172"/>
      <c r="M24" s="172">
        <v>0</v>
      </c>
      <c r="N24" s="172"/>
      <c r="O24" s="172">
        <v>0</v>
      </c>
      <c r="P24" s="172"/>
      <c r="Q24" s="172">
        <v>0</v>
      </c>
      <c r="R24" s="172"/>
      <c r="S24" s="172">
        <v>0</v>
      </c>
      <c r="T24" s="172"/>
      <c r="U24" s="172">
        <v>0</v>
      </c>
      <c r="V24" s="172"/>
      <c r="W24" s="172">
        <v>0</v>
      </c>
      <c r="X24" s="172"/>
      <c r="Y24" s="172">
        <v>0</v>
      </c>
      <c r="Z24" s="149"/>
      <c r="AA24" s="149">
        <f>SUM(C24:Y24)</f>
        <v>0</v>
      </c>
      <c r="AB24" s="109"/>
    </row>
    <row r="25" spans="1:28" s="150" customFormat="1" ht="14.25">
      <c r="A25" s="148" t="s">
        <v>136</v>
      </c>
      <c r="B25" s="149"/>
      <c r="C25" s="172">
        <v>0</v>
      </c>
      <c r="D25" s="172"/>
      <c r="E25" s="172">
        <v>0</v>
      </c>
      <c r="F25" s="172"/>
      <c r="G25" s="172">
        <v>0</v>
      </c>
      <c r="H25" s="172"/>
      <c r="I25" s="172">
        <v>0</v>
      </c>
      <c r="J25" s="172"/>
      <c r="K25" s="172">
        <v>0</v>
      </c>
      <c r="L25" s="172"/>
      <c r="M25" s="172">
        <v>0</v>
      </c>
      <c r="N25" s="172"/>
      <c r="O25" s="172">
        <v>0</v>
      </c>
      <c r="P25" s="172"/>
      <c r="Q25" s="172">
        <v>0</v>
      </c>
      <c r="R25" s="172"/>
      <c r="S25" s="172">
        <v>0</v>
      </c>
      <c r="T25" s="172"/>
      <c r="U25" s="172">
        <v>0</v>
      </c>
      <c r="V25" s="172"/>
      <c r="W25" s="172">
        <v>0</v>
      </c>
      <c r="X25" s="172"/>
      <c r="Y25" s="172">
        <v>0</v>
      </c>
      <c r="Z25" s="149"/>
      <c r="AA25" s="149">
        <f>SUM(C25:Y25)</f>
        <v>0</v>
      </c>
      <c r="AB25" s="109"/>
    </row>
    <row r="26" spans="1:28" s="150" customFormat="1" ht="5.0999999999999996" customHeight="1">
      <c r="A26" s="148"/>
      <c r="B26" s="149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49"/>
      <c r="AA26" s="149"/>
      <c r="AB26" s="109"/>
    </row>
    <row r="27" spans="1:28" s="150" customFormat="1" ht="14.25">
      <c r="A27" s="151" t="s">
        <v>31</v>
      </c>
      <c r="B27" s="149"/>
      <c r="C27" s="173">
        <f>+C29-SUM(C21:C26)</f>
        <v>1.8</v>
      </c>
      <c r="D27" s="172"/>
      <c r="E27" s="173">
        <f>+E29-SUM(E21:E26)</f>
        <v>0</v>
      </c>
      <c r="F27" s="172"/>
      <c r="G27" s="173">
        <f>+G29-SUM(G21:G26)</f>
        <v>0</v>
      </c>
      <c r="H27" s="172"/>
      <c r="I27" s="173">
        <f>+I29-SUM(I21:I26)</f>
        <v>0</v>
      </c>
      <c r="J27" s="172"/>
      <c r="K27" s="173">
        <f>+K29-SUM(K21:K26)</f>
        <v>0.4</v>
      </c>
      <c r="L27" s="172"/>
      <c r="M27" s="173">
        <f>+M29-SUM(M21:M26)</f>
        <v>2.7</v>
      </c>
      <c r="N27" s="172"/>
      <c r="O27" s="173">
        <f>+O29-SUM(O21:O26)</f>
        <v>0</v>
      </c>
      <c r="P27" s="172"/>
      <c r="Q27" s="173">
        <f>+Q29-SUM(Q21:Q26)</f>
        <v>0</v>
      </c>
      <c r="R27" s="172"/>
      <c r="S27" s="173">
        <f>+S29-SUM(S21:S26)</f>
        <v>0.3</v>
      </c>
      <c r="T27" s="172"/>
      <c r="U27" s="173">
        <f>+U29-SUM(U21:U26)</f>
        <v>0</v>
      </c>
      <c r="V27" s="172"/>
      <c r="W27" s="173">
        <f>+W29-SUM(W21:W26)</f>
        <v>0.9</v>
      </c>
      <c r="X27" s="172"/>
      <c r="Y27" s="173">
        <f>+Y29-SUM(Y21:Y26)</f>
        <v>1.8</v>
      </c>
      <c r="Z27" s="149"/>
      <c r="AA27" s="173">
        <f>+AA29-SUM(AA21:AA26)</f>
        <v>7.9</v>
      </c>
      <c r="AB27" s="109"/>
    </row>
    <row r="28" spans="1:28" s="150" customFormat="1" ht="5.0999999999999996" customHeight="1">
      <c r="A28" s="148"/>
      <c r="B28" s="149"/>
      <c r="C28" s="172"/>
      <c r="D28" s="172"/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49"/>
      <c r="AA28" s="172"/>
      <c r="AB28" s="109"/>
    </row>
    <row r="29" spans="1:28" s="150" customFormat="1">
      <c r="A29" s="152" t="s">
        <v>385</v>
      </c>
      <c r="B29" s="153"/>
      <c r="C29" s="174">
        <f>+Format!D98</f>
        <v>1.8</v>
      </c>
      <c r="D29" s="175"/>
      <c r="E29" s="174">
        <f>+Format!F98</f>
        <v>0</v>
      </c>
      <c r="F29" s="175"/>
      <c r="G29" s="174">
        <f>+Format!H98</f>
        <v>0</v>
      </c>
      <c r="H29" s="175"/>
      <c r="I29" s="174">
        <f>+Format!J98</f>
        <v>0</v>
      </c>
      <c r="J29" s="175"/>
      <c r="K29" s="174">
        <f>+Format!L98</f>
        <v>0.4</v>
      </c>
      <c r="L29" s="175"/>
      <c r="M29" s="174">
        <f>+Format!N98</f>
        <v>2.7</v>
      </c>
      <c r="N29" s="175"/>
      <c r="O29" s="174">
        <f>+Format!P98</f>
        <v>0</v>
      </c>
      <c r="P29" s="175"/>
      <c r="Q29" s="174">
        <f>+Format!R98</f>
        <v>0</v>
      </c>
      <c r="R29" s="175"/>
      <c r="S29" s="174">
        <f>+Format!T98</f>
        <v>0.3</v>
      </c>
      <c r="T29" s="175"/>
      <c r="U29" s="174">
        <f>+Format!V98</f>
        <v>0</v>
      </c>
      <c r="V29" s="175"/>
      <c r="W29" s="174">
        <f>+Format!X98</f>
        <v>0.9</v>
      </c>
      <c r="X29" s="175"/>
      <c r="Y29" s="174">
        <f>+Format!Z98</f>
        <v>1.8</v>
      </c>
      <c r="Z29" s="153"/>
      <c r="AA29" s="174">
        <f>+Format!AB98</f>
        <v>7.9</v>
      </c>
      <c r="AB29" s="109"/>
    </row>
    <row r="30" spans="1:28" s="150" customFormat="1" ht="14.25">
      <c r="A30" s="158"/>
      <c r="B30" s="158"/>
      <c r="C30" s="176"/>
      <c r="D30" s="158"/>
      <c r="E30" s="176"/>
      <c r="F30" s="158"/>
      <c r="G30" s="176"/>
      <c r="H30" s="158"/>
      <c r="I30" s="176"/>
      <c r="J30" s="158"/>
      <c r="K30" s="176"/>
      <c r="L30" s="158"/>
      <c r="M30" s="176"/>
      <c r="N30" s="158"/>
      <c r="O30" s="176"/>
      <c r="P30" s="158"/>
      <c r="Q30" s="176"/>
      <c r="R30" s="158"/>
      <c r="S30" s="176"/>
      <c r="T30" s="158"/>
      <c r="U30" s="176"/>
      <c r="V30" s="158"/>
      <c r="W30" s="176"/>
      <c r="X30" s="158"/>
      <c r="Y30" s="176"/>
      <c r="Z30" s="158"/>
      <c r="AA30" s="176"/>
      <c r="AB30" s="109"/>
    </row>
    <row r="31" spans="1:28" s="150" customFormat="1" ht="15.75" thickBot="1">
      <c r="A31" s="165" t="s">
        <v>163</v>
      </c>
      <c r="B31" s="166"/>
      <c r="C31" s="177">
        <f>+C19+C29</f>
        <v>1.7</v>
      </c>
      <c r="D31" s="165"/>
      <c r="E31" s="177">
        <f>+E19+E29</f>
        <v>-0.1</v>
      </c>
      <c r="F31" s="165"/>
      <c r="G31" s="177">
        <f>+G19+G29</f>
        <v>-0.2</v>
      </c>
      <c r="H31" s="165"/>
      <c r="I31" s="177">
        <f>+I19+I29</f>
        <v>-0.3</v>
      </c>
      <c r="J31" s="165"/>
      <c r="K31" s="177">
        <f>+K19+K29</f>
        <v>-0.29999999999999993</v>
      </c>
      <c r="L31" s="165"/>
      <c r="M31" s="177">
        <f>+M19+M29</f>
        <v>2</v>
      </c>
      <c r="N31" s="165"/>
      <c r="O31" s="177">
        <f>+O19+O29</f>
        <v>-0.1</v>
      </c>
      <c r="P31" s="165"/>
      <c r="Q31" s="177">
        <f>+Q19+Q29</f>
        <v>0.1</v>
      </c>
      <c r="R31" s="165"/>
      <c r="S31" s="177">
        <f>+S19+S29</f>
        <v>0.4</v>
      </c>
      <c r="T31" s="165"/>
      <c r="U31" s="177">
        <f>+U19+U29</f>
        <v>0</v>
      </c>
      <c r="V31" s="165"/>
      <c r="W31" s="177">
        <f>+W19+W29</f>
        <v>0.4</v>
      </c>
      <c r="X31" s="165"/>
      <c r="Y31" s="177">
        <f>+Y19+Y29</f>
        <v>1.3</v>
      </c>
      <c r="Z31" s="165"/>
      <c r="AA31" s="177">
        <f>+AA19+AA29</f>
        <v>4.9000000000000004</v>
      </c>
      <c r="AB31" s="109"/>
    </row>
    <row r="32" spans="1:28" ht="15.75" thickTop="1">
      <c r="A32" s="107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</row>
    <row r="33" spans="1:27">
      <c r="A33" s="140" t="str">
        <f ca="1">CELL("filename",A1)</f>
        <v>C:\Users\Felienne\Enron\EnronSpreadsheets\[tracy_geaccone__40345__2002 EREC Preliminary 1015.xls]EquityAffiliates</v>
      </c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</row>
    <row r="34" spans="1:27">
      <c r="A34" s="142">
        <f ca="1">NOW()</f>
        <v>41887.551116435185</v>
      </c>
      <c r="B34" s="139"/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</row>
  </sheetData>
  <printOptions horizontalCentered="1"/>
  <pageMargins left="0.5" right="0.5" top="0.75" bottom="0.5" header="0.5" footer="0.5"/>
  <pageSetup scale="7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6"/>
  <sheetViews>
    <sheetView zoomScale="75" workbookViewId="0">
      <selection activeCell="D9" sqref="D9"/>
    </sheetView>
  </sheetViews>
  <sheetFormatPr defaultColWidth="12.5703125" defaultRowHeight="15"/>
  <cols>
    <col min="1" max="1" width="48" style="104" bestFit="1" customWidth="1"/>
    <col min="2" max="2" width="3" style="104" customWidth="1"/>
    <col min="3" max="3" width="7.42578125" style="104" customWidth="1"/>
    <col min="4" max="4" width="3" style="104" customWidth="1"/>
    <col min="5" max="5" width="7.42578125" style="104" customWidth="1"/>
    <col min="6" max="6" width="3" style="104" customWidth="1"/>
    <col min="7" max="7" width="7.42578125" style="104" customWidth="1"/>
    <col min="8" max="8" width="3" style="104" customWidth="1"/>
    <col min="9" max="9" width="7.42578125" style="104" customWidth="1"/>
    <col min="10" max="10" width="3" style="104" customWidth="1"/>
    <col min="11" max="11" width="7.42578125" style="104" customWidth="1"/>
    <col min="12" max="12" width="3" style="104" customWidth="1"/>
    <col min="13" max="13" width="7.42578125" style="104" customWidth="1"/>
    <col min="14" max="14" width="3" style="104" customWidth="1"/>
    <col min="15" max="15" width="7.42578125" style="104" customWidth="1"/>
    <col min="16" max="16" width="3" style="104" customWidth="1"/>
    <col min="17" max="17" width="7.42578125" style="104" customWidth="1"/>
    <col min="18" max="18" width="3" style="104" customWidth="1"/>
    <col min="19" max="19" width="7.42578125" style="104" customWidth="1"/>
    <col min="20" max="20" width="3" style="104" customWidth="1"/>
    <col min="21" max="21" width="7.42578125" style="104" customWidth="1"/>
    <col min="22" max="22" width="3" style="104" customWidth="1"/>
    <col min="23" max="23" width="7.42578125" style="104" customWidth="1"/>
    <col min="24" max="24" width="3" style="104" customWidth="1"/>
    <col min="25" max="25" width="7.42578125" style="104" customWidth="1"/>
    <col min="26" max="26" width="3" style="104" customWidth="1"/>
    <col min="27" max="27" width="8.5703125" style="104" customWidth="1"/>
    <col min="28" max="28" width="2.7109375" style="104" customWidth="1"/>
    <col min="29" max="16384" width="12.5703125" style="104"/>
  </cols>
  <sheetData>
    <row r="1" spans="1:28" ht="18">
      <c r="A1" s="101" t="str">
        <f>+Format!A1</f>
        <v>ENRON RENEWABLE ENERGY CORP.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</row>
    <row r="2" spans="1:28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</row>
    <row r="3" spans="1:28" ht="18">
      <c r="A3" s="105" t="s">
        <v>164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</row>
    <row r="4" spans="1:28" ht="18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</row>
    <row r="5" spans="1:28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8" s="109" customFormat="1">
      <c r="A6" s="111"/>
      <c r="B6" s="112"/>
      <c r="C6" s="113" t="s">
        <v>202</v>
      </c>
      <c r="D6" s="113"/>
      <c r="E6" s="114"/>
      <c r="F6" s="113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</row>
    <row r="7" spans="1:28" s="109" customFormat="1">
      <c r="A7" s="144"/>
      <c r="B7" s="144"/>
      <c r="C7" s="145" t="s">
        <v>46</v>
      </c>
      <c r="D7" s="145"/>
      <c r="E7" s="145" t="s">
        <v>47</v>
      </c>
      <c r="F7" s="145"/>
      <c r="G7" s="145" t="s">
        <v>48</v>
      </c>
      <c r="H7" s="145"/>
      <c r="I7" s="145" t="s">
        <v>49</v>
      </c>
      <c r="J7" s="145"/>
      <c r="K7" s="145" t="s">
        <v>50</v>
      </c>
      <c r="L7" s="145"/>
      <c r="M7" s="145" t="s">
        <v>51</v>
      </c>
      <c r="N7" s="145"/>
      <c r="O7" s="145" t="s">
        <v>143</v>
      </c>
      <c r="P7" s="145"/>
      <c r="Q7" s="145" t="s">
        <v>53</v>
      </c>
      <c r="R7" s="145"/>
      <c r="S7" s="145" t="s">
        <v>144</v>
      </c>
      <c r="T7" s="145"/>
      <c r="U7" s="145" t="s">
        <v>55</v>
      </c>
      <c r="V7" s="145"/>
      <c r="W7" s="145" t="s">
        <v>56</v>
      </c>
      <c r="X7" s="145"/>
      <c r="Y7" s="145" t="s">
        <v>57</v>
      </c>
      <c r="Z7" s="145"/>
      <c r="AA7" s="145" t="s">
        <v>19</v>
      </c>
    </row>
    <row r="8" spans="1:28" s="109" customFormat="1" ht="14.25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</row>
    <row r="9" spans="1:28" s="109" customFormat="1">
      <c r="A9" s="147" t="s">
        <v>165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50"/>
    </row>
    <row r="10" spans="1:28" s="150" customFormat="1" ht="14.25">
      <c r="A10" s="148" t="s">
        <v>166</v>
      </c>
      <c r="B10" s="149"/>
      <c r="C10" s="172">
        <v>0</v>
      </c>
      <c r="D10" s="172"/>
      <c r="E10" s="172">
        <v>0</v>
      </c>
      <c r="F10" s="172"/>
      <c r="G10" s="172">
        <v>0</v>
      </c>
      <c r="H10" s="172"/>
      <c r="I10" s="172">
        <v>0</v>
      </c>
      <c r="J10" s="172"/>
      <c r="K10" s="172">
        <v>0</v>
      </c>
      <c r="L10" s="172"/>
      <c r="M10" s="172">
        <v>0</v>
      </c>
      <c r="N10" s="172"/>
      <c r="O10" s="172">
        <v>0</v>
      </c>
      <c r="P10" s="172"/>
      <c r="Q10" s="172">
        <v>0</v>
      </c>
      <c r="R10" s="172"/>
      <c r="S10" s="172">
        <v>0</v>
      </c>
      <c r="T10" s="172"/>
      <c r="U10" s="172">
        <v>0</v>
      </c>
      <c r="V10" s="172"/>
      <c r="W10" s="172">
        <v>0</v>
      </c>
      <c r="X10" s="172"/>
      <c r="Y10" s="172">
        <v>0</v>
      </c>
      <c r="Z10" s="149"/>
      <c r="AA10" s="149">
        <f t="shared" ref="AA10:AA15" si="0">SUM(C10:Y10)</f>
        <v>0</v>
      </c>
    </row>
    <row r="11" spans="1:28" s="150" customFormat="1" ht="14.25">
      <c r="A11" s="148" t="s">
        <v>31</v>
      </c>
      <c r="B11" s="149"/>
      <c r="C11" s="172">
        <v>0</v>
      </c>
      <c r="D11" s="172"/>
      <c r="E11" s="172">
        <v>0</v>
      </c>
      <c r="F11" s="172"/>
      <c r="G11" s="172">
        <v>0</v>
      </c>
      <c r="H11" s="172"/>
      <c r="I11" s="172">
        <v>0</v>
      </c>
      <c r="J11" s="172"/>
      <c r="K11" s="172">
        <v>0</v>
      </c>
      <c r="L11" s="172"/>
      <c r="M11" s="172">
        <v>0</v>
      </c>
      <c r="N11" s="172"/>
      <c r="O11" s="172">
        <v>0</v>
      </c>
      <c r="P11" s="172"/>
      <c r="Q11" s="172">
        <v>0</v>
      </c>
      <c r="R11" s="172"/>
      <c r="S11" s="172">
        <v>0</v>
      </c>
      <c r="T11" s="172"/>
      <c r="U11" s="172">
        <v>0</v>
      </c>
      <c r="V11" s="172"/>
      <c r="W11" s="172">
        <v>0</v>
      </c>
      <c r="X11" s="172"/>
      <c r="Y11" s="172">
        <v>0</v>
      </c>
      <c r="Z11" s="149"/>
      <c r="AA11" s="149">
        <f t="shared" si="0"/>
        <v>0</v>
      </c>
    </row>
    <row r="12" spans="1:28" s="150" customFormat="1" ht="14.25">
      <c r="A12" s="148" t="s">
        <v>136</v>
      </c>
      <c r="B12" s="149"/>
      <c r="C12" s="172">
        <v>0</v>
      </c>
      <c r="D12" s="172"/>
      <c r="E12" s="172">
        <v>0</v>
      </c>
      <c r="F12" s="172"/>
      <c r="G12" s="172">
        <v>0</v>
      </c>
      <c r="H12" s="172"/>
      <c r="I12" s="172">
        <v>0</v>
      </c>
      <c r="J12" s="172"/>
      <c r="K12" s="172">
        <v>0</v>
      </c>
      <c r="L12" s="172"/>
      <c r="M12" s="172">
        <v>0</v>
      </c>
      <c r="N12" s="172"/>
      <c r="O12" s="172">
        <v>0</v>
      </c>
      <c r="P12" s="172"/>
      <c r="Q12" s="172">
        <v>0</v>
      </c>
      <c r="R12" s="172"/>
      <c r="S12" s="172">
        <v>0</v>
      </c>
      <c r="T12" s="172"/>
      <c r="U12" s="172">
        <v>0</v>
      </c>
      <c r="V12" s="172"/>
      <c r="W12" s="172">
        <v>0</v>
      </c>
      <c r="X12" s="172"/>
      <c r="Y12" s="172">
        <v>0</v>
      </c>
      <c r="Z12" s="149"/>
      <c r="AA12" s="149">
        <f t="shared" si="0"/>
        <v>0</v>
      </c>
    </row>
    <row r="13" spans="1:28" s="150" customFormat="1" ht="14.25">
      <c r="A13" s="148" t="s">
        <v>136</v>
      </c>
      <c r="B13" s="149"/>
      <c r="C13" s="172">
        <v>0</v>
      </c>
      <c r="D13" s="172"/>
      <c r="E13" s="172">
        <v>0</v>
      </c>
      <c r="F13" s="172"/>
      <c r="G13" s="172">
        <v>0</v>
      </c>
      <c r="H13" s="172"/>
      <c r="I13" s="172">
        <v>0</v>
      </c>
      <c r="J13" s="172"/>
      <c r="K13" s="172">
        <v>0</v>
      </c>
      <c r="L13" s="172"/>
      <c r="M13" s="172">
        <v>0</v>
      </c>
      <c r="N13" s="172"/>
      <c r="O13" s="172">
        <v>0</v>
      </c>
      <c r="P13" s="172"/>
      <c r="Q13" s="172">
        <v>0</v>
      </c>
      <c r="R13" s="172"/>
      <c r="S13" s="172">
        <v>0</v>
      </c>
      <c r="T13" s="172"/>
      <c r="U13" s="172">
        <v>0</v>
      </c>
      <c r="V13" s="172"/>
      <c r="W13" s="172">
        <v>0</v>
      </c>
      <c r="X13" s="172"/>
      <c r="Y13" s="172">
        <v>0</v>
      </c>
      <c r="Z13" s="149"/>
      <c r="AA13" s="149">
        <f t="shared" si="0"/>
        <v>0</v>
      </c>
    </row>
    <row r="14" spans="1:28" s="150" customFormat="1" ht="14.25">
      <c r="A14" s="148" t="s">
        <v>136</v>
      </c>
      <c r="B14" s="149"/>
      <c r="C14" s="172">
        <v>0</v>
      </c>
      <c r="D14" s="172"/>
      <c r="E14" s="172">
        <v>0</v>
      </c>
      <c r="F14" s="172"/>
      <c r="G14" s="172">
        <v>0</v>
      </c>
      <c r="H14" s="172"/>
      <c r="I14" s="172">
        <v>0</v>
      </c>
      <c r="J14" s="172"/>
      <c r="K14" s="172">
        <v>0</v>
      </c>
      <c r="L14" s="172"/>
      <c r="M14" s="172">
        <v>0</v>
      </c>
      <c r="N14" s="172"/>
      <c r="O14" s="172">
        <v>0</v>
      </c>
      <c r="P14" s="172"/>
      <c r="Q14" s="172">
        <v>0</v>
      </c>
      <c r="R14" s="172"/>
      <c r="S14" s="172">
        <v>0</v>
      </c>
      <c r="T14" s="172"/>
      <c r="U14" s="172">
        <v>0</v>
      </c>
      <c r="V14" s="172"/>
      <c r="W14" s="172">
        <v>0</v>
      </c>
      <c r="X14" s="172"/>
      <c r="Y14" s="172">
        <v>0</v>
      </c>
      <c r="Z14" s="149"/>
      <c r="AA14" s="149">
        <f t="shared" si="0"/>
        <v>0</v>
      </c>
    </row>
    <row r="15" spans="1:28" s="150" customFormat="1" ht="14.25">
      <c r="A15" s="148" t="s">
        <v>136</v>
      </c>
      <c r="B15" s="149"/>
      <c r="C15" s="172">
        <v>0</v>
      </c>
      <c r="D15" s="172"/>
      <c r="E15" s="172">
        <v>0</v>
      </c>
      <c r="F15" s="172"/>
      <c r="G15" s="172">
        <v>0</v>
      </c>
      <c r="H15" s="172"/>
      <c r="I15" s="172">
        <v>0</v>
      </c>
      <c r="J15" s="172"/>
      <c r="K15" s="172">
        <v>0</v>
      </c>
      <c r="L15" s="172"/>
      <c r="M15" s="172">
        <v>0</v>
      </c>
      <c r="N15" s="172"/>
      <c r="O15" s="172">
        <v>0</v>
      </c>
      <c r="P15" s="172"/>
      <c r="Q15" s="172">
        <v>0</v>
      </c>
      <c r="R15" s="172"/>
      <c r="S15" s="172">
        <v>0</v>
      </c>
      <c r="T15" s="172"/>
      <c r="U15" s="172">
        <v>0</v>
      </c>
      <c r="V15" s="172"/>
      <c r="W15" s="172">
        <v>0</v>
      </c>
      <c r="X15" s="172"/>
      <c r="Y15" s="172">
        <v>0</v>
      </c>
      <c r="Z15" s="149"/>
      <c r="AA15" s="149">
        <f t="shared" si="0"/>
        <v>0</v>
      </c>
    </row>
    <row r="16" spans="1:28" s="150" customFormat="1" ht="14.25">
      <c r="A16" s="148"/>
      <c r="B16" s="149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49"/>
      <c r="AA16" s="149"/>
    </row>
    <row r="17" spans="1:28" s="150" customFormat="1">
      <c r="A17" s="147" t="s">
        <v>167</v>
      </c>
      <c r="B17" s="149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2"/>
      <c r="N17" s="172"/>
      <c r="O17" s="172"/>
      <c r="P17" s="172"/>
      <c r="Q17" s="172"/>
      <c r="R17" s="172"/>
      <c r="S17" s="172"/>
      <c r="T17" s="172"/>
      <c r="U17" s="172"/>
      <c r="V17" s="172"/>
      <c r="W17" s="172"/>
      <c r="X17" s="172"/>
      <c r="Y17" s="172"/>
      <c r="Z17" s="149"/>
      <c r="AA17" s="149"/>
    </row>
    <row r="18" spans="1:28" s="150" customFormat="1" ht="14.25">
      <c r="A18" s="148" t="s">
        <v>136</v>
      </c>
      <c r="B18" s="149"/>
      <c r="C18" s="172">
        <v>0</v>
      </c>
      <c r="D18" s="172"/>
      <c r="E18" s="172">
        <v>0</v>
      </c>
      <c r="F18" s="172"/>
      <c r="G18" s="172">
        <v>0</v>
      </c>
      <c r="H18" s="172"/>
      <c r="I18" s="172">
        <v>0</v>
      </c>
      <c r="J18" s="172"/>
      <c r="K18" s="172">
        <v>0</v>
      </c>
      <c r="L18" s="172"/>
      <c r="M18" s="172">
        <v>0</v>
      </c>
      <c r="N18" s="172"/>
      <c r="O18" s="172">
        <v>0</v>
      </c>
      <c r="P18" s="172"/>
      <c r="Q18" s="172">
        <v>0</v>
      </c>
      <c r="R18" s="172"/>
      <c r="S18" s="172">
        <v>0</v>
      </c>
      <c r="T18" s="172"/>
      <c r="U18" s="172">
        <v>0</v>
      </c>
      <c r="V18" s="172"/>
      <c r="W18" s="172">
        <v>0</v>
      </c>
      <c r="X18" s="172"/>
      <c r="Y18" s="172">
        <v>0</v>
      </c>
      <c r="Z18" s="149"/>
      <c r="AA18" s="149">
        <f>SUM(C18:Y18)</f>
        <v>0</v>
      </c>
    </row>
    <row r="19" spans="1:28" s="150" customFormat="1" ht="14.25">
      <c r="A19" s="148" t="s">
        <v>136</v>
      </c>
      <c r="B19" s="149"/>
      <c r="C19" s="172">
        <v>0</v>
      </c>
      <c r="D19" s="172"/>
      <c r="E19" s="172">
        <v>0</v>
      </c>
      <c r="F19" s="172"/>
      <c r="G19" s="172">
        <v>0</v>
      </c>
      <c r="H19" s="172"/>
      <c r="I19" s="172">
        <v>0</v>
      </c>
      <c r="J19" s="172"/>
      <c r="K19" s="172">
        <v>0</v>
      </c>
      <c r="L19" s="172"/>
      <c r="M19" s="172">
        <v>0</v>
      </c>
      <c r="N19" s="172"/>
      <c r="O19" s="172">
        <v>0</v>
      </c>
      <c r="P19" s="172"/>
      <c r="Q19" s="172">
        <v>0</v>
      </c>
      <c r="R19" s="172"/>
      <c r="S19" s="172">
        <v>0</v>
      </c>
      <c r="T19" s="172"/>
      <c r="U19" s="172">
        <v>0</v>
      </c>
      <c r="V19" s="172"/>
      <c r="W19" s="172">
        <v>0</v>
      </c>
      <c r="X19" s="172"/>
      <c r="Y19" s="172">
        <v>0</v>
      </c>
      <c r="Z19" s="149"/>
      <c r="AA19" s="149">
        <f>SUM(C19:Y19)</f>
        <v>0</v>
      </c>
    </row>
    <row r="20" spans="1:28" s="150" customFormat="1" ht="14.25">
      <c r="A20" s="148" t="s">
        <v>136</v>
      </c>
      <c r="B20" s="149"/>
      <c r="C20" s="172">
        <v>0</v>
      </c>
      <c r="D20" s="172"/>
      <c r="E20" s="172">
        <v>0</v>
      </c>
      <c r="F20" s="172"/>
      <c r="G20" s="172">
        <v>0</v>
      </c>
      <c r="H20" s="172"/>
      <c r="I20" s="172">
        <v>0</v>
      </c>
      <c r="J20" s="172"/>
      <c r="K20" s="172">
        <v>0</v>
      </c>
      <c r="L20" s="172"/>
      <c r="M20" s="172">
        <v>0</v>
      </c>
      <c r="N20" s="172"/>
      <c r="O20" s="172">
        <v>0</v>
      </c>
      <c r="P20" s="172"/>
      <c r="Q20" s="172">
        <v>0</v>
      </c>
      <c r="R20" s="172"/>
      <c r="S20" s="172">
        <v>0</v>
      </c>
      <c r="T20" s="172"/>
      <c r="U20" s="172">
        <v>0</v>
      </c>
      <c r="V20" s="172"/>
      <c r="W20" s="172">
        <v>0</v>
      </c>
      <c r="X20" s="172"/>
      <c r="Y20" s="172">
        <v>0</v>
      </c>
      <c r="Z20" s="149"/>
      <c r="AA20" s="149">
        <f>SUM(C20:Y20)</f>
        <v>0</v>
      </c>
    </row>
    <row r="21" spans="1:28" s="150" customFormat="1" ht="14.25">
      <c r="A21" s="148" t="s">
        <v>136</v>
      </c>
      <c r="B21" s="149"/>
      <c r="C21" s="172">
        <v>0</v>
      </c>
      <c r="D21" s="172"/>
      <c r="E21" s="172">
        <v>0</v>
      </c>
      <c r="F21" s="172"/>
      <c r="G21" s="172">
        <v>0</v>
      </c>
      <c r="H21" s="172"/>
      <c r="I21" s="172">
        <v>0</v>
      </c>
      <c r="J21" s="172"/>
      <c r="K21" s="172">
        <v>0</v>
      </c>
      <c r="L21" s="172"/>
      <c r="M21" s="172">
        <v>0</v>
      </c>
      <c r="N21" s="172"/>
      <c r="O21" s="172">
        <v>0</v>
      </c>
      <c r="P21" s="172"/>
      <c r="Q21" s="172">
        <v>0</v>
      </c>
      <c r="R21" s="172"/>
      <c r="S21" s="172">
        <v>0</v>
      </c>
      <c r="T21" s="172"/>
      <c r="U21" s="172">
        <v>0</v>
      </c>
      <c r="V21" s="172"/>
      <c r="W21" s="172">
        <v>0</v>
      </c>
      <c r="X21" s="172"/>
      <c r="Y21" s="172">
        <v>0</v>
      </c>
      <c r="Z21" s="149"/>
      <c r="AA21" s="149">
        <f>SUM(C21:Y21)</f>
        <v>0</v>
      </c>
      <c r="AB21" s="109"/>
    </row>
    <row r="22" spans="1:28" s="150" customFormat="1" ht="14.25">
      <c r="A22" s="148"/>
      <c r="B22" s="149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49"/>
      <c r="AA22" s="149"/>
      <c r="AB22" s="109"/>
    </row>
    <row r="23" spans="1:28" s="150" customFormat="1">
      <c r="A23" s="147" t="s">
        <v>154</v>
      </c>
      <c r="B23" s="149"/>
      <c r="C23" s="172"/>
      <c r="D23" s="172"/>
      <c r="E23" s="172"/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49"/>
      <c r="AA23" s="149"/>
      <c r="AB23" s="109"/>
    </row>
    <row r="24" spans="1:28" s="150" customFormat="1" ht="14.25">
      <c r="A24" s="148" t="s">
        <v>136</v>
      </c>
      <c r="B24" s="149"/>
      <c r="C24" s="172">
        <v>0</v>
      </c>
      <c r="D24" s="172"/>
      <c r="E24" s="172">
        <v>0</v>
      </c>
      <c r="F24" s="172"/>
      <c r="G24" s="172">
        <v>0</v>
      </c>
      <c r="H24" s="172"/>
      <c r="I24" s="172">
        <v>0</v>
      </c>
      <c r="J24" s="172"/>
      <c r="K24" s="172">
        <v>0</v>
      </c>
      <c r="L24" s="172"/>
      <c r="M24" s="172">
        <v>0</v>
      </c>
      <c r="N24" s="172"/>
      <c r="O24" s="172">
        <v>0</v>
      </c>
      <c r="P24" s="172"/>
      <c r="Q24" s="172">
        <v>0</v>
      </c>
      <c r="R24" s="172"/>
      <c r="S24" s="172">
        <v>0</v>
      </c>
      <c r="T24" s="172"/>
      <c r="U24" s="172">
        <v>0</v>
      </c>
      <c r="V24" s="172"/>
      <c r="W24" s="172">
        <v>0</v>
      </c>
      <c r="X24" s="172"/>
      <c r="Y24" s="172">
        <v>0</v>
      </c>
      <c r="Z24" s="149"/>
      <c r="AA24" s="149">
        <f>SUM(C24:Y24)</f>
        <v>0</v>
      </c>
      <c r="AB24" s="109"/>
    </row>
    <row r="25" spans="1:28" s="150" customFormat="1" ht="14.25">
      <c r="A25" s="148" t="s">
        <v>136</v>
      </c>
      <c r="B25" s="149"/>
      <c r="C25" s="172">
        <v>0</v>
      </c>
      <c r="D25" s="172"/>
      <c r="E25" s="172">
        <v>0</v>
      </c>
      <c r="F25" s="172"/>
      <c r="G25" s="172">
        <v>0</v>
      </c>
      <c r="H25" s="172"/>
      <c r="I25" s="172">
        <v>0</v>
      </c>
      <c r="J25" s="172"/>
      <c r="K25" s="172">
        <v>0</v>
      </c>
      <c r="L25" s="172"/>
      <c r="M25" s="172">
        <v>0</v>
      </c>
      <c r="N25" s="172"/>
      <c r="O25" s="172">
        <v>0</v>
      </c>
      <c r="P25" s="172"/>
      <c r="Q25" s="172">
        <v>0</v>
      </c>
      <c r="R25" s="172"/>
      <c r="S25" s="172">
        <v>0</v>
      </c>
      <c r="T25" s="172"/>
      <c r="U25" s="172">
        <v>0</v>
      </c>
      <c r="V25" s="172"/>
      <c r="W25" s="172">
        <v>0</v>
      </c>
      <c r="X25" s="172"/>
      <c r="Y25" s="172">
        <v>0</v>
      </c>
      <c r="Z25" s="149"/>
      <c r="AA25" s="149">
        <f>SUM(C25:Y25)</f>
        <v>0</v>
      </c>
      <c r="AB25" s="109"/>
    </row>
    <row r="26" spans="1:28" s="150" customFormat="1" ht="14.25">
      <c r="A26" s="148"/>
      <c r="B26" s="149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49"/>
      <c r="AA26" s="149"/>
      <c r="AB26" s="109"/>
    </row>
    <row r="27" spans="1:28" s="150" customFormat="1">
      <c r="A27" s="147" t="s">
        <v>31</v>
      </c>
      <c r="B27" s="149"/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49"/>
      <c r="AA27" s="149"/>
      <c r="AB27" s="109"/>
    </row>
    <row r="28" spans="1:28" s="150" customFormat="1" ht="14.25">
      <c r="A28" s="148" t="s">
        <v>136</v>
      </c>
      <c r="B28" s="149"/>
      <c r="C28" s="172">
        <v>0</v>
      </c>
      <c r="D28" s="172"/>
      <c r="E28" s="172">
        <v>0</v>
      </c>
      <c r="F28" s="172"/>
      <c r="G28" s="172">
        <v>0</v>
      </c>
      <c r="H28" s="172"/>
      <c r="I28" s="172">
        <v>0</v>
      </c>
      <c r="J28" s="172"/>
      <c r="K28" s="172">
        <v>0</v>
      </c>
      <c r="L28" s="172"/>
      <c r="M28" s="172">
        <v>0</v>
      </c>
      <c r="N28" s="172"/>
      <c r="O28" s="172">
        <v>0</v>
      </c>
      <c r="P28" s="172"/>
      <c r="Q28" s="172">
        <v>0</v>
      </c>
      <c r="R28" s="172"/>
      <c r="S28" s="172">
        <v>0</v>
      </c>
      <c r="T28" s="172"/>
      <c r="U28" s="172">
        <v>0</v>
      </c>
      <c r="V28" s="172"/>
      <c r="W28" s="172">
        <v>0</v>
      </c>
      <c r="X28" s="172"/>
      <c r="Y28" s="172">
        <v>0</v>
      </c>
      <c r="Z28" s="149"/>
      <c r="AA28" s="149">
        <f>SUM(C28:Y28)</f>
        <v>0</v>
      </c>
      <c r="AB28" s="109"/>
    </row>
    <row r="29" spans="1:28" s="150" customFormat="1" ht="14.25">
      <c r="A29" s="148" t="s">
        <v>136</v>
      </c>
      <c r="B29" s="149"/>
      <c r="C29" s="172">
        <v>0</v>
      </c>
      <c r="D29" s="172"/>
      <c r="E29" s="172">
        <v>0</v>
      </c>
      <c r="F29" s="172"/>
      <c r="G29" s="172">
        <v>0</v>
      </c>
      <c r="H29" s="172"/>
      <c r="I29" s="172">
        <v>0</v>
      </c>
      <c r="J29" s="172"/>
      <c r="K29" s="172">
        <v>0</v>
      </c>
      <c r="L29" s="172"/>
      <c r="M29" s="172">
        <v>0</v>
      </c>
      <c r="N29" s="172"/>
      <c r="O29" s="172">
        <v>0</v>
      </c>
      <c r="P29" s="172"/>
      <c r="Q29" s="172">
        <v>0</v>
      </c>
      <c r="R29" s="172"/>
      <c r="S29" s="172">
        <v>0</v>
      </c>
      <c r="T29" s="172"/>
      <c r="U29" s="172">
        <v>0</v>
      </c>
      <c r="V29" s="172"/>
      <c r="W29" s="172">
        <v>0</v>
      </c>
      <c r="X29" s="172"/>
      <c r="Y29" s="172">
        <v>0</v>
      </c>
      <c r="Z29" s="149"/>
      <c r="AA29" s="149">
        <f>SUM(C29:Y29)</f>
        <v>0</v>
      </c>
      <c r="AB29" s="109"/>
    </row>
    <row r="30" spans="1:28" s="150" customFormat="1" ht="5.0999999999999996" customHeight="1">
      <c r="A30" s="148"/>
      <c r="B30" s="149"/>
      <c r="C30" s="172"/>
      <c r="D30" s="172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49"/>
      <c r="AA30" s="149"/>
      <c r="AB30" s="109"/>
    </row>
    <row r="31" spans="1:28" s="150" customFormat="1" ht="14.25">
      <c r="A31" s="178" t="s">
        <v>31</v>
      </c>
      <c r="B31" s="158"/>
      <c r="C31" s="179">
        <f>+C33-SUM(C9:C30)</f>
        <v>0</v>
      </c>
      <c r="D31" s="158"/>
      <c r="E31" s="179">
        <f>+E33-SUM(E9:E30)</f>
        <v>0</v>
      </c>
      <c r="F31" s="158"/>
      <c r="G31" s="179">
        <f>+G33-SUM(G9:G30)</f>
        <v>0</v>
      </c>
      <c r="H31" s="158"/>
      <c r="I31" s="179">
        <f>+I33-SUM(I9:I30)</f>
        <v>0</v>
      </c>
      <c r="J31" s="158"/>
      <c r="K31" s="179">
        <f>+K33-SUM(K9:K30)</f>
        <v>0</v>
      </c>
      <c r="L31" s="158"/>
      <c r="M31" s="179">
        <f>+M33-SUM(M9:M30)</f>
        <v>0</v>
      </c>
      <c r="N31" s="158"/>
      <c r="O31" s="179">
        <f>+O33-SUM(O9:O30)</f>
        <v>0</v>
      </c>
      <c r="P31" s="158"/>
      <c r="Q31" s="179">
        <f>+Q33-SUM(Q9:Q30)</f>
        <v>0</v>
      </c>
      <c r="R31" s="158"/>
      <c r="S31" s="179">
        <f>+S33-SUM(S9:S30)</f>
        <v>0</v>
      </c>
      <c r="T31" s="158"/>
      <c r="U31" s="179">
        <f>+U33-SUM(U9:U30)</f>
        <v>0</v>
      </c>
      <c r="V31" s="158"/>
      <c r="W31" s="179">
        <f>+W33-SUM(W9:W30)</f>
        <v>0</v>
      </c>
      <c r="X31" s="158"/>
      <c r="Y31" s="179">
        <f>+Y33-SUM(Y9:Y30)</f>
        <v>0</v>
      </c>
      <c r="Z31" s="158"/>
      <c r="AA31" s="179">
        <f>+AA33-SUM(AA9:AA30)</f>
        <v>0</v>
      </c>
      <c r="AB31" s="109"/>
    </row>
    <row r="32" spans="1:28" s="150" customFormat="1" ht="5.0999999999999996" customHeight="1">
      <c r="A32" s="158"/>
      <c r="B32" s="158"/>
      <c r="C32" s="180"/>
      <c r="D32" s="158"/>
      <c r="E32" s="180"/>
      <c r="F32" s="158"/>
      <c r="G32" s="180"/>
      <c r="H32" s="158"/>
      <c r="I32" s="180"/>
      <c r="J32" s="158"/>
      <c r="K32" s="180"/>
      <c r="L32" s="158"/>
      <c r="M32" s="180"/>
      <c r="N32" s="158"/>
      <c r="O32" s="180"/>
      <c r="P32" s="158"/>
      <c r="Q32" s="180"/>
      <c r="R32" s="158"/>
      <c r="S32" s="180"/>
      <c r="T32" s="158"/>
      <c r="U32" s="180"/>
      <c r="V32" s="158"/>
      <c r="W32" s="180"/>
      <c r="X32" s="158"/>
      <c r="Y32" s="180"/>
      <c r="Z32" s="158"/>
      <c r="AA32" s="180"/>
      <c r="AB32" s="109"/>
    </row>
    <row r="33" spans="1:28" s="150" customFormat="1" ht="15.75" thickBot="1">
      <c r="A33" s="165" t="s">
        <v>386</v>
      </c>
      <c r="B33" s="166"/>
      <c r="C33" s="181">
        <f>+Format!D101</f>
        <v>0</v>
      </c>
      <c r="D33" s="165"/>
      <c r="E33" s="181">
        <f>+Format!F101</f>
        <v>0</v>
      </c>
      <c r="F33" s="165"/>
      <c r="G33" s="181">
        <f>+Format!H101</f>
        <v>0</v>
      </c>
      <c r="H33" s="165"/>
      <c r="I33" s="181">
        <f>+Format!J101</f>
        <v>0</v>
      </c>
      <c r="J33" s="165"/>
      <c r="K33" s="181">
        <f>+Format!L101</f>
        <v>0</v>
      </c>
      <c r="L33" s="165"/>
      <c r="M33" s="181">
        <f>+Format!N101</f>
        <v>0</v>
      </c>
      <c r="N33" s="165"/>
      <c r="O33" s="181">
        <f>+Format!P101</f>
        <v>0</v>
      </c>
      <c r="P33" s="165"/>
      <c r="Q33" s="181">
        <f>+Format!R101</f>
        <v>0</v>
      </c>
      <c r="R33" s="165"/>
      <c r="S33" s="181">
        <f>+Format!T101</f>
        <v>0</v>
      </c>
      <c r="T33" s="165"/>
      <c r="U33" s="181">
        <f>+Format!V101</f>
        <v>0</v>
      </c>
      <c r="V33" s="165"/>
      <c r="W33" s="181">
        <f>+Format!X101</f>
        <v>0</v>
      </c>
      <c r="X33" s="165"/>
      <c r="Y33" s="181">
        <f>+Format!Z101</f>
        <v>0</v>
      </c>
      <c r="Z33" s="165"/>
      <c r="AA33" s="181">
        <f>+Format!AB101</f>
        <v>0</v>
      </c>
      <c r="AB33" s="109"/>
    </row>
    <row r="34" spans="1:28" s="109" customFormat="1" thickTop="1">
      <c r="A34" s="110"/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67"/>
    </row>
    <row r="35" spans="1:28">
      <c r="A35" s="140" t="str">
        <f ca="1">CELL("filename",A1)</f>
        <v>C:\Users\Felienne\Enron\EnronSpreadsheets\[tracy_geaccone__40345__2002 EREC Preliminary 1015.xls]OtherFundsFlow</v>
      </c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</row>
    <row r="36" spans="1:28">
      <c r="A36" s="142">
        <f ca="1">NOW()</f>
        <v>41887.551116435185</v>
      </c>
      <c r="B36" s="139"/>
      <c r="C36" s="139"/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</row>
  </sheetData>
  <printOptions horizontalCentered="1"/>
  <pageMargins left="0.5" right="0.5" top="0.75" bottom="0.5" header="0.5" footer="0.5"/>
  <pageSetup scale="6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2"/>
  <sheetViews>
    <sheetView topLeftCell="A6" zoomScale="75" workbookViewId="0">
      <selection activeCell="C24" sqref="C24"/>
    </sheetView>
  </sheetViews>
  <sheetFormatPr defaultColWidth="12.5703125" defaultRowHeight="15"/>
  <cols>
    <col min="1" max="1" width="32" style="104" customWidth="1"/>
    <col min="2" max="2" width="8.140625" style="104" customWidth="1"/>
    <col min="3" max="3" width="2.28515625" style="104" customWidth="1"/>
    <col min="4" max="4" width="8.140625" style="104" customWidth="1"/>
    <col min="5" max="5" width="2.28515625" style="104" customWidth="1"/>
    <col min="6" max="6" width="8.140625" style="104" customWidth="1"/>
    <col min="7" max="7" width="2.28515625" style="104" customWidth="1"/>
    <col min="8" max="8" width="8.140625" style="104" customWidth="1"/>
    <col min="9" max="9" width="2.28515625" style="104" customWidth="1"/>
    <col min="10" max="10" width="8.140625" style="104" customWidth="1"/>
    <col min="11" max="11" width="2.28515625" style="104" customWidth="1"/>
    <col min="12" max="12" width="8.140625" style="104" customWidth="1"/>
    <col min="13" max="13" width="2.28515625" style="104" customWidth="1"/>
    <col min="14" max="14" width="8.140625" style="104" customWidth="1"/>
    <col min="15" max="15" width="2.28515625" style="104" customWidth="1"/>
    <col min="16" max="16" width="8.140625" style="104" customWidth="1"/>
    <col min="17" max="17" width="2.28515625" style="104" customWidth="1"/>
    <col min="18" max="18" width="8.140625" style="104" customWidth="1"/>
    <col min="19" max="19" width="2.28515625" style="104" customWidth="1"/>
    <col min="20" max="20" width="8.140625" style="104" customWidth="1"/>
    <col min="21" max="21" width="2.28515625" style="104" customWidth="1"/>
    <col min="22" max="22" width="8.140625" style="104" customWidth="1"/>
    <col min="23" max="23" width="2.28515625" style="104" customWidth="1"/>
    <col min="24" max="24" width="8.140625" style="104" customWidth="1"/>
    <col min="25" max="25" width="2.28515625" style="104" customWidth="1"/>
    <col min="26" max="26" width="8.140625" style="104" customWidth="1"/>
    <col min="27" max="16384" width="12.5703125" style="104"/>
  </cols>
  <sheetData>
    <row r="1" spans="1:26" ht="18">
      <c r="A1" s="101" t="str">
        <f>+Format!A1</f>
        <v>ENRON RENEWABLE ENERGY CORP.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8">
      <c r="A3" s="105" t="s">
        <v>168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8">
      <c r="A4" s="182" t="s">
        <v>169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8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 ht="14.25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spans="1:26" s="109" customFormat="1">
      <c r="A8" s="110"/>
      <c r="B8" s="185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spans="1:26" s="109" customFormat="1">
      <c r="A9" s="111"/>
      <c r="B9" s="114" t="s">
        <v>71</v>
      </c>
      <c r="C9" s="113"/>
      <c r="D9" s="114"/>
      <c r="E9" s="113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</row>
    <row r="10" spans="1:26" s="109" customFormat="1">
      <c r="A10" s="144"/>
      <c r="B10" s="186" t="s">
        <v>46</v>
      </c>
      <c r="C10" s="145"/>
      <c r="D10" s="186" t="s">
        <v>47</v>
      </c>
      <c r="E10" s="145"/>
      <c r="F10" s="186" t="s">
        <v>48</v>
      </c>
      <c r="G10" s="145"/>
      <c r="H10" s="186" t="s">
        <v>49</v>
      </c>
      <c r="I10" s="145"/>
      <c r="J10" s="186" t="s">
        <v>50</v>
      </c>
      <c r="K10" s="145"/>
      <c r="L10" s="186" t="s">
        <v>51</v>
      </c>
      <c r="M10" s="145"/>
      <c r="N10" s="186" t="s">
        <v>143</v>
      </c>
      <c r="O10" s="145"/>
      <c r="P10" s="186" t="s">
        <v>53</v>
      </c>
      <c r="Q10" s="145"/>
      <c r="R10" s="186" t="s">
        <v>144</v>
      </c>
      <c r="S10" s="145"/>
      <c r="T10" s="186" t="s">
        <v>55</v>
      </c>
      <c r="U10" s="145"/>
      <c r="V10" s="186" t="s">
        <v>56</v>
      </c>
      <c r="W10" s="145"/>
      <c r="X10" s="186" t="s">
        <v>57</v>
      </c>
      <c r="Y10" s="145"/>
      <c r="Z10" s="186" t="s">
        <v>19</v>
      </c>
    </row>
    <row r="11" spans="1:26" s="109" customFormat="1" ht="14.25">
      <c r="A11" s="146"/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</row>
    <row r="12" spans="1:26" s="109" customFormat="1">
      <c r="A12" s="187" t="s">
        <v>71</v>
      </c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 spans="1:26" s="150" customFormat="1" ht="14.25">
      <c r="A13" s="148" t="s">
        <v>136</v>
      </c>
      <c r="B13" s="188">
        <v>0</v>
      </c>
      <c r="C13" s="121"/>
      <c r="D13" s="188">
        <v>0</v>
      </c>
      <c r="E13" s="122"/>
      <c r="F13" s="188">
        <v>0</v>
      </c>
      <c r="G13" s="122"/>
      <c r="H13" s="188">
        <v>0</v>
      </c>
      <c r="I13" s="122"/>
      <c r="J13" s="188">
        <v>0</v>
      </c>
      <c r="K13" s="122"/>
      <c r="L13" s="188">
        <v>0</v>
      </c>
      <c r="M13" s="122"/>
      <c r="N13" s="188">
        <v>0</v>
      </c>
      <c r="O13" s="122"/>
      <c r="P13" s="188">
        <v>0</v>
      </c>
      <c r="Q13" s="122"/>
      <c r="R13" s="188">
        <v>0</v>
      </c>
      <c r="S13" s="122"/>
      <c r="T13" s="188">
        <v>0</v>
      </c>
      <c r="U13" s="122"/>
      <c r="V13" s="188">
        <v>0</v>
      </c>
      <c r="W13" s="122"/>
      <c r="X13" s="188">
        <v>0</v>
      </c>
      <c r="Y13" s="122"/>
      <c r="Z13" s="188">
        <v>0</v>
      </c>
    </row>
    <row r="14" spans="1:26" s="150" customFormat="1" ht="14.25">
      <c r="A14" s="148" t="s">
        <v>136</v>
      </c>
      <c r="B14" s="188">
        <v>0</v>
      </c>
      <c r="C14" s="121"/>
      <c r="D14" s="188">
        <v>0</v>
      </c>
      <c r="E14" s="122"/>
      <c r="F14" s="188">
        <v>0</v>
      </c>
      <c r="G14" s="122"/>
      <c r="H14" s="188">
        <v>0</v>
      </c>
      <c r="I14" s="122"/>
      <c r="J14" s="188">
        <v>0</v>
      </c>
      <c r="K14" s="122"/>
      <c r="L14" s="188">
        <v>0</v>
      </c>
      <c r="M14" s="122"/>
      <c r="N14" s="188">
        <v>0</v>
      </c>
      <c r="O14" s="122"/>
      <c r="P14" s="188">
        <v>0</v>
      </c>
      <c r="Q14" s="122"/>
      <c r="R14" s="188">
        <v>0</v>
      </c>
      <c r="S14" s="122"/>
      <c r="T14" s="188">
        <v>0</v>
      </c>
      <c r="U14" s="122"/>
      <c r="V14" s="188">
        <v>0</v>
      </c>
      <c r="W14" s="122"/>
      <c r="X14" s="188">
        <v>0</v>
      </c>
      <c r="Y14" s="122"/>
      <c r="Z14" s="188">
        <v>0</v>
      </c>
    </row>
    <row r="15" spans="1:26" s="150" customFormat="1" ht="14.25">
      <c r="A15" s="148" t="s">
        <v>136</v>
      </c>
      <c r="B15" s="188">
        <v>0</v>
      </c>
      <c r="C15" s="121"/>
      <c r="D15" s="188">
        <v>0</v>
      </c>
      <c r="E15" s="122"/>
      <c r="F15" s="188">
        <v>0</v>
      </c>
      <c r="G15" s="122"/>
      <c r="H15" s="188">
        <v>0</v>
      </c>
      <c r="I15" s="122"/>
      <c r="J15" s="188">
        <v>0</v>
      </c>
      <c r="K15" s="122"/>
      <c r="L15" s="188">
        <v>0</v>
      </c>
      <c r="M15" s="122"/>
      <c r="N15" s="188">
        <v>0</v>
      </c>
      <c r="O15" s="122"/>
      <c r="P15" s="188">
        <v>0</v>
      </c>
      <c r="Q15" s="122"/>
      <c r="R15" s="188">
        <v>0</v>
      </c>
      <c r="S15" s="122"/>
      <c r="T15" s="188">
        <v>0</v>
      </c>
      <c r="U15" s="122"/>
      <c r="V15" s="188">
        <v>0</v>
      </c>
      <c r="W15" s="122"/>
      <c r="X15" s="188">
        <v>0</v>
      </c>
      <c r="Y15" s="122"/>
      <c r="Z15" s="188">
        <v>0</v>
      </c>
    </row>
    <row r="16" spans="1:26" s="150" customFormat="1" ht="14.25">
      <c r="A16" s="148" t="s">
        <v>136</v>
      </c>
      <c r="B16" s="188">
        <v>0</v>
      </c>
      <c r="C16" s="121"/>
      <c r="D16" s="188">
        <v>0</v>
      </c>
      <c r="E16" s="122"/>
      <c r="F16" s="188">
        <v>0</v>
      </c>
      <c r="G16" s="122"/>
      <c r="H16" s="188">
        <v>0</v>
      </c>
      <c r="I16" s="122"/>
      <c r="J16" s="188">
        <v>0</v>
      </c>
      <c r="K16" s="122"/>
      <c r="L16" s="188">
        <v>0</v>
      </c>
      <c r="M16" s="122"/>
      <c r="N16" s="188">
        <v>0</v>
      </c>
      <c r="O16" s="122"/>
      <c r="P16" s="188">
        <v>0</v>
      </c>
      <c r="Q16" s="122"/>
      <c r="R16" s="188">
        <v>0</v>
      </c>
      <c r="S16" s="122"/>
      <c r="T16" s="188">
        <v>0</v>
      </c>
      <c r="U16" s="122"/>
      <c r="V16" s="188">
        <v>0</v>
      </c>
      <c r="W16" s="122"/>
      <c r="X16" s="188">
        <v>0</v>
      </c>
      <c r="Y16" s="122"/>
      <c r="Z16" s="188">
        <v>0</v>
      </c>
    </row>
    <row r="17" spans="1:26" s="150" customFormat="1" ht="14.25">
      <c r="A17" s="148" t="s">
        <v>136</v>
      </c>
      <c r="B17" s="188">
        <v>0</v>
      </c>
      <c r="C17" s="121"/>
      <c r="D17" s="188">
        <v>0</v>
      </c>
      <c r="E17" s="122"/>
      <c r="F17" s="188">
        <v>0</v>
      </c>
      <c r="G17" s="122"/>
      <c r="H17" s="188">
        <v>0</v>
      </c>
      <c r="I17" s="122"/>
      <c r="J17" s="188">
        <v>0</v>
      </c>
      <c r="K17" s="122"/>
      <c r="L17" s="188">
        <v>0</v>
      </c>
      <c r="M17" s="122"/>
      <c r="N17" s="188">
        <v>0</v>
      </c>
      <c r="O17" s="122"/>
      <c r="P17" s="188">
        <v>0</v>
      </c>
      <c r="Q17" s="122"/>
      <c r="R17" s="188">
        <v>0</v>
      </c>
      <c r="S17" s="122"/>
      <c r="T17" s="188">
        <v>0</v>
      </c>
      <c r="U17" s="122"/>
      <c r="V17" s="188">
        <v>0</v>
      </c>
      <c r="W17" s="122"/>
      <c r="X17" s="188">
        <v>0</v>
      </c>
      <c r="Y17" s="122"/>
      <c r="Z17" s="188">
        <v>0</v>
      </c>
    </row>
    <row r="18" spans="1:26" s="150" customFormat="1" ht="14.25">
      <c r="A18" s="148" t="s">
        <v>136</v>
      </c>
      <c r="B18" s="188">
        <v>0</v>
      </c>
      <c r="C18" s="121"/>
      <c r="D18" s="188">
        <v>0</v>
      </c>
      <c r="E18" s="122"/>
      <c r="F18" s="188">
        <v>0</v>
      </c>
      <c r="G18" s="122"/>
      <c r="H18" s="188">
        <v>0</v>
      </c>
      <c r="I18" s="122"/>
      <c r="J18" s="188">
        <v>0</v>
      </c>
      <c r="K18" s="122"/>
      <c r="L18" s="188">
        <v>0</v>
      </c>
      <c r="M18" s="122"/>
      <c r="N18" s="188">
        <v>0</v>
      </c>
      <c r="O18" s="122"/>
      <c r="P18" s="188">
        <v>0</v>
      </c>
      <c r="Q18" s="122"/>
      <c r="R18" s="188">
        <v>0</v>
      </c>
      <c r="S18" s="122"/>
      <c r="T18" s="188">
        <v>0</v>
      </c>
      <c r="U18" s="122"/>
      <c r="V18" s="188">
        <v>0</v>
      </c>
      <c r="W18" s="122"/>
      <c r="X18" s="188">
        <v>0</v>
      </c>
      <c r="Y18" s="122"/>
      <c r="Z18" s="188">
        <v>0</v>
      </c>
    </row>
    <row r="19" spans="1:26" s="150" customFormat="1" ht="14.25">
      <c r="A19" s="148" t="s">
        <v>136</v>
      </c>
      <c r="B19" s="188">
        <v>0</v>
      </c>
      <c r="C19" s="121"/>
      <c r="D19" s="188">
        <v>0</v>
      </c>
      <c r="E19" s="122"/>
      <c r="F19" s="188">
        <v>0</v>
      </c>
      <c r="G19" s="122"/>
      <c r="H19" s="188">
        <v>0</v>
      </c>
      <c r="I19" s="122"/>
      <c r="J19" s="188">
        <v>0</v>
      </c>
      <c r="K19" s="122"/>
      <c r="L19" s="188">
        <v>0</v>
      </c>
      <c r="M19" s="122"/>
      <c r="N19" s="188">
        <v>0</v>
      </c>
      <c r="O19" s="122"/>
      <c r="P19" s="188">
        <v>0</v>
      </c>
      <c r="Q19" s="122"/>
      <c r="R19" s="188">
        <v>0</v>
      </c>
      <c r="S19" s="122"/>
      <c r="T19" s="188">
        <v>0</v>
      </c>
      <c r="U19" s="122"/>
      <c r="V19" s="188">
        <v>0</v>
      </c>
      <c r="W19" s="122"/>
      <c r="X19" s="188">
        <v>0</v>
      </c>
      <c r="Y19" s="122"/>
      <c r="Z19" s="188">
        <v>0</v>
      </c>
    </row>
    <row r="20" spans="1:26" s="150" customFormat="1" ht="5.0999999999999996" customHeight="1">
      <c r="A20" s="148"/>
      <c r="B20" s="188"/>
      <c r="C20" s="121"/>
      <c r="D20" s="188"/>
      <c r="E20" s="122"/>
      <c r="F20" s="188"/>
      <c r="G20" s="122"/>
      <c r="H20" s="188"/>
      <c r="I20" s="122"/>
      <c r="J20" s="188"/>
      <c r="K20" s="122"/>
      <c r="L20" s="188"/>
      <c r="M20" s="122"/>
      <c r="N20" s="188"/>
      <c r="O20" s="122"/>
      <c r="P20" s="188"/>
      <c r="Q20" s="122"/>
      <c r="R20" s="188"/>
      <c r="S20" s="122"/>
      <c r="T20" s="188"/>
      <c r="U20" s="122"/>
      <c r="V20" s="188"/>
      <c r="W20" s="122"/>
      <c r="X20" s="188"/>
      <c r="Y20" s="122"/>
      <c r="Z20" s="188"/>
    </row>
    <row r="21" spans="1:26" s="178" customFormat="1" ht="14.25">
      <c r="A21" s="151" t="s">
        <v>31</v>
      </c>
      <c r="B21" s="126">
        <f>+B23-SUM(B12:B20)</f>
        <v>-7.5</v>
      </c>
      <c r="C21" s="126"/>
      <c r="D21" s="126">
        <f>+D23-SUM(D12:D20)</f>
        <v>-5.0999999999999996</v>
      </c>
      <c r="E21" s="126"/>
      <c r="F21" s="126">
        <f>+F23-SUM(F12:F20)</f>
        <v>-6.6000000000000005</v>
      </c>
      <c r="G21" s="126"/>
      <c r="H21" s="126">
        <f>+H23-SUM(H12:H20)</f>
        <v>-4.8</v>
      </c>
      <c r="I21" s="126"/>
      <c r="J21" s="126">
        <f>+J23-SUM(J12:J20)</f>
        <v>-4.0999999999999996</v>
      </c>
      <c r="K21" s="126"/>
      <c r="L21" s="126">
        <f>+L23-SUM(L12:L20)</f>
        <v>-4.6000000000000005</v>
      </c>
      <c r="M21" s="126"/>
      <c r="N21" s="126">
        <f>+N23-SUM(N12:N20)</f>
        <v>-1.4</v>
      </c>
      <c r="O21" s="126"/>
      <c r="P21" s="126">
        <f>+P23-SUM(P12:P20)</f>
        <v>-2</v>
      </c>
      <c r="Q21" s="126"/>
      <c r="R21" s="126">
        <f>+R23-SUM(R12:R20)</f>
        <v>-2</v>
      </c>
      <c r="S21" s="126"/>
      <c r="T21" s="126">
        <f>+T23-SUM(T12:T20)</f>
        <v>-1.7999999999999998</v>
      </c>
      <c r="U21" s="126"/>
      <c r="V21" s="126">
        <f>+V23-SUM(V12:V20)</f>
        <v>-2.4</v>
      </c>
      <c r="W21" s="126"/>
      <c r="X21" s="126">
        <f>+X23-SUM(X12:X20)</f>
        <v>0.7</v>
      </c>
      <c r="Y21" s="126"/>
      <c r="Z21" s="126">
        <f>+Z23-SUM(Z12:Z20)</f>
        <v>-41.599999999999994</v>
      </c>
    </row>
    <row r="22" spans="1:26" s="190" customFormat="1" ht="5.0999999999999996" customHeight="1">
      <c r="A22" s="189"/>
      <c r="B22" s="159"/>
      <c r="C22" s="159"/>
      <c r="D22" s="159"/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</row>
    <row r="23" spans="1:26" s="150" customFormat="1" ht="15.75" thickBot="1">
      <c r="A23" s="191" t="s">
        <v>371</v>
      </c>
      <c r="B23" s="132">
        <f>+Format!D122</f>
        <v>-7.5</v>
      </c>
      <c r="C23" s="131"/>
      <c r="D23" s="132">
        <f>+Format!F122</f>
        <v>-5.0999999999999996</v>
      </c>
      <c r="E23" s="133"/>
      <c r="F23" s="132">
        <f>+Format!H122</f>
        <v>-6.6000000000000005</v>
      </c>
      <c r="G23" s="133"/>
      <c r="H23" s="132">
        <f>+Format!J122</f>
        <v>-4.8</v>
      </c>
      <c r="I23" s="133"/>
      <c r="J23" s="132">
        <f>+Format!L122</f>
        <v>-4.0999999999999996</v>
      </c>
      <c r="K23" s="133"/>
      <c r="L23" s="132">
        <f>+Format!N122</f>
        <v>-4.6000000000000005</v>
      </c>
      <c r="M23" s="133"/>
      <c r="N23" s="132">
        <f>+Format!P122</f>
        <v>-1.4</v>
      </c>
      <c r="O23" s="133"/>
      <c r="P23" s="132">
        <f>+Format!R122</f>
        <v>-2</v>
      </c>
      <c r="Q23" s="133"/>
      <c r="R23" s="132">
        <f>+Format!T122</f>
        <v>-2</v>
      </c>
      <c r="S23" s="133"/>
      <c r="T23" s="132">
        <f>+Format!V122</f>
        <v>-1.7999999999999998</v>
      </c>
      <c r="U23" s="133"/>
      <c r="V23" s="132">
        <f>+Format!X122</f>
        <v>-2.4</v>
      </c>
      <c r="W23" s="133"/>
      <c r="X23" s="132">
        <f>+Format!Z122</f>
        <v>0.7</v>
      </c>
      <c r="Y23" s="133"/>
      <c r="Z23" s="132">
        <f>+Format!AB122</f>
        <v>-41.599999999999994</v>
      </c>
    </row>
    <row r="24" spans="1:26" ht="15.75" thickTop="1">
      <c r="A24" s="107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</row>
    <row r="25" spans="1:26" ht="15.75">
      <c r="A25" s="187" t="s">
        <v>83</v>
      </c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</row>
    <row r="26" spans="1:26" s="150" customFormat="1" ht="14.25">
      <c r="A26" s="148" t="s">
        <v>136</v>
      </c>
      <c r="B26" s="188">
        <v>0</v>
      </c>
      <c r="C26" s="121"/>
      <c r="D26" s="188">
        <v>0</v>
      </c>
      <c r="E26" s="122"/>
      <c r="F26" s="188">
        <v>0</v>
      </c>
      <c r="G26" s="122"/>
      <c r="H26" s="188">
        <v>0</v>
      </c>
      <c r="I26" s="122"/>
      <c r="J26" s="188">
        <v>0</v>
      </c>
      <c r="K26" s="122"/>
      <c r="L26" s="188">
        <v>0</v>
      </c>
      <c r="M26" s="122"/>
      <c r="N26" s="188">
        <v>0</v>
      </c>
      <c r="O26" s="122"/>
      <c r="P26" s="188">
        <v>0</v>
      </c>
      <c r="Q26" s="122"/>
      <c r="R26" s="188">
        <v>0</v>
      </c>
      <c r="S26" s="122"/>
      <c r="T26" s="188">
        <v>0</v>
      </c>
      <c r="U26" s="122"/>
      <c r="V26" s="188">
        <v>0</v>
      </c>
      <c r="W26" s="122"/>
      <c r="X26" s="188">
        <v>0</v>
      </c>
      <c r="Y26" s="122"/>
      <c r="Z26" s="188">
        <v>0</v>
      </c>
    </row>
    <row r="27" spans="1:26" s="150" customFormat="1" ht="14.25">
      <c r="A27" s="148" t="s">
        <v>136</v>
      </c>
      <c r="B27" s="188">
        <v>0</v>
      </c>
      <c r="C27" s="121"/>
      <c r="D27" s="188">
        <v>0</v>
      </c>
      <c r="E27" s="122"/>
      <c r="F27" s="188">
        <v>0</v>
      </c>
      <c r="G27" s="122"/>
      <c r="H27" s="188">
        <v>0</v>
      </c>
      <c r="I27" s="122"/>
      <c r="J27" s="188">
        <v>0</v>
      </c>
      <c r="K27" s="122"/>
      <c r="L27" s="188">
        <v>0</v>
      </c>
      <c r="M27" s="122"/>
      <c r="N27" s="188">
        <v>0</v>
      </c>
      <c r="O27" s="122"/>
      <c r="P27" s="188">
        <v>0</v>
      </c>
      <c r="Q27" s="122"/>
      <c r="R27" s="188">
        <v>0</v>
      </c>
      <c r="S27" s="122"/>
      <c r="T27" s="188">
        <v>0</v>
      </c>
      <c r="U27" s="122"/>
      <c r="V27" s="188">
        <v>0</v>
      </c>
      <c r="W27" s="122"/>
      <c r="X27" s="188">
        <v>0</v>
      </c>
      <c r="Y27" s="122"/>
      <c r="Z27" s="188">
        <v>0</v>
      </c>
    </row>
    <row r="28" spans="1:26" s="150" customFormat="1" ht="14.25">
      <c r="A28" s="148" t="s">
        <v>136</v>
      </c>
      <c r="B28" s="188">
        <v>0</v>
      </c>
      <c r="C28" s="121"/>
      <c r="D28" s="188">
        <v>0</v>
      </c>
      <c r="E28" s="122"/>
      <c r="F28" s="188">
        <v>0</v>
      </c>
      <c r="G28" s="122"/>
      <c r="H28" s="188">
        <v>0</v>
      </c>
      <c r="I28" s="122"/>
      <c r="J28" s="188">
        <v>0</v>
      </c>
      <c r="K28" s="122"/>
      <c r="L28" s="188">
        <v>0</v>
      </c>
      <c r="M28" s="122"/>
      <c r="N28" s="188">
        <v>0</v>
      </c>
      <c r="O28" s="122"/>
      <c r="P28" s="188">
        <v>0</v>
      </c>
      <c r="Q28" s="122"/>
      <c r="R28" s="188">
        <v>0</v>
      </c>
      <c r="S28" s="122"/>
      <c r="T28" s="188">
        <v>0</v>
      </c>
      <c r="U28" s="122"/>
      <c r="V28" s="188">
        <v>0</v>
      </c>
      <c r="W28" s="122"/>
      <c r="X28" s="188">
        <v>0</v>
      </c>
      <c r="Y28" s="122"/>
      <c r="Z28" s="188">
        <v>0</v>
      </c>
    </row>
    <row r="29" spans="1:26" s="150" customFormat="1" ht="14.25">
      <c r="A29" s="148" t="s">
        <v>136</v>
      </c>
      <c r="B29" s="188">
        <v>0</v>
      </c>
      <c r="C29" s="121"/>
      <c r="D29" s="188">
        <v>0</v>
      </c>
      <c r="E29" s="122"/>
      <c r="F29" s="188">
        <v>0</v>
      </c>
      <c r="G29" s="122"/>
      <c r="H29" s="188">
        <v>0</v>
      </c>
      <c r="I29" s="122"/>
      <c r="J29" s="188">
        <v>0</v>
      </c>
      <c r="K29" s="122"/>
      <c r="L29" s="188">
        <v>0</v>
      </c>
      <c r="M29" s="122"/>
      <c r="N29" s="188">
        <v>0</v>
      </c>
      <c r="O29" s="122"/>
      <c r="P29" s="188">
        <v>0</v>
      </c>
      <c r="Q29" s="122"/>
      <c r="R29" s="188">
        <v>0</v>
      </c>
      <c r="S29" s="122"/>
      <c r="T29" s="188">
        <v>0</v>
      </c>
      <c r="U29" s="122"/>
      <c r="V29" s="188">
        <v>0</v>
      </c>
      <c r="W29" s="122"/>
      <c r="X29" s="188">
        <v>0</v>
      </c>
      <c r="Y29" s="122"/>
      <c r="Z29" s="188">
        <v>0</v>
      </c>
    </row>
    <row r="30" spans="1:26" s="150" customFormat="1" ht="14.25">
      <c r="A30" s="148" t="s">
        <v>136</v>
      </c>
      <c r="B30" s="188">
        <v>0</v>
      </c>
      <c r="C30" s="121"/>
      <c r="D30" s="188">
        <v>0</v>
      </c>
      <c r="E30" s="122"/>
      <c r="F30" s="188">
        <v>0</v>
      </c>
      <c r="G30" s="122"/>
      <c r="H30" s="188">
        <v>0</v>
      </c>
      <c r="I30" s="122"/>
      <c r="J30" s="188">
        <v>0</v>
      </c>
      <c r="K30" s="122"/>
      <c r="L30" s="188">
        <v>0</v>
      </c>
      <c r="M30" s="122"/>
      <c r="N30" s="188">
        <v>0</v>
      </c>
      <c r="O30" s="122"/>
      <c r="P30" s="188">
        <v>0</v>
      </c>
      <c r="Q30" s="122"/>
      <c r="R30" s="188">
        <v>0</v>
      </c>
      <c r="S30" s="122"/>
      <c r="T30" s="188">
        <v>0</v>
      </c>
      <c r="U30" s="122"/>
      <c r="V30" s="188">
        <v>0</v>
      </c>
      <c r="W30" s="122"/>
      <c r="X30" s="188">
        <v>0</v>
      </c>
      <c r="Y30" s="122"/>
      <c r="Z30" s="188">
        <v>0</v>
      </c>
    </row>
    <row r="31" spans="1:26" s="150" customFormat="1" ht="14.25">
      <c r="A31" s="148" t="s">
        <v>136</v>
      </c>
      <c r="B31" s="188">
        <v>0</v>
      </c>
      <c r="C31" s="121"/>
      <c r="D31" s="188">
        <v>0</v>
      </c>
      <c r="E31" s="122"/>
      <c r="F31" s="188">
        <v>0</v>
      </c>
      <c r="G31" s="122"/>
      <c r="H31" s="188">
        <v>0</v>
      </c>
      <c r="I31" s="122"/>
      <c r="J31" s="188">
        <v>0</v>
      </c>
      <c r="K31" s="122"/>
      <c r="L31" s="188">
        <v>0</v>
      </c>
      <c r="M31" s="122"/>
      <c r="N31" s="188">
        <v>0</v>
      </c>
      <c r="O31" s="122"/>
      <c r="P31" s="188">
        <v>0</v>
      </c>
      <c r="Q31" s="122"/>
      <c r="R31" s="188">
        <v>0</v>
      </c>
      <c r="S31" s="122"/>
      <c r="T31" s="188">
        <v>0</v>
      </c>
      <c r="U31" s="122"/>
      <c r="V31" s="188">
        <v>0</v>
      </c>
      <c r="W31" s="122"/>
      <c r="X31" s="188">
        <v>0</v>
      </c>
      <c r="Y31" s="122"/>
      <c r="Z31" s="188">
        <v>0</v>
      </c>
    </row>
    <row r="32" spans="1:26" s="150" customFormat="1" ht="14.25">
      <c r="A32" s="148" t="s">
        <v>136</v>
      </c>
      <c r="B32" s="188">
        <v>0</v>
      </c>
      <c r="C32" s="121"/>
      <c r="D32" s="188">
        <v>0</v>
      </c>
      <c r="E32" s="122"/>
      <c r="F32" s="188">
        <v>0</v>
      </c>
      <c r="G32" s="122"/>
      <c r="H32" s="188">
        <v>0</v>
      </c>
      <c r="I32" s="122"/>
      <c r="J32" s="188">
        <v>0</v>
      </c>
      <c r="K32" s="122"/>
      <c r="L32" s="188">
        <v>0</v>
      </c>
      <c r="M32" s="122"/>
      <c r="N32" s="188">
        <v>0</v>
      </c>
      <c r="O32" s="122"/>
      <c r="P32" s="188">
        <v>0</v>
      </c>
      <c r="Q32" s="122"/>
      <c r="R32" s="188">
        <v>0</v>
      </c>
      <c r="S32" s="122"/>
      <c r="T32" s="188">
        <v>0</v>
      </c>
      <c r="U32" s="122"/>
      <c r="V32" s="188">
        <v>0</v>
      </c>
      <c r="W32" s="122"/>
      <c r="X32" s="188">
        <v>0</v>
      </c>
      <c r="Y32" s="122"/>
      <c r="Z32" s="188">
        <v>0</v>
      </c>
    </row>
    <row r="33" spans="1:26" s="150" customFormat="1" ht="5.0999999999999996" customHeight="1">
      <c r="A33" s="148"/>
      <c r="B33" s="188"/>
      <c r="C33" s="121"/>
      <c r="D33" s="188"/>
      <c r="E33" s="122"/>
      <c r="F33" s="188"/>
      <c r="G33" s="122"/>
      <c r="H33" s="188"/>
      <c r="I33" s="122"/>
      <c r="J33" s="188"/>
      <c r="K33" s="122"/>
      <c r="L33" s="188"/>
      <c r="M33" s="122"/>
      <c r="N33" s="188"/>
      <c r="O33" s="122"/>
      <c r="P33" s="188"/>
      <c r="Q33" s="122"/>
      <c r="R33" s="188"/>
      <c r="S33" s="122"/>
      <c r="T33" s="188"/>
      <c r="U33" s="122"/>
      <c r="V33" s="188"/>
      <c r="W33" s="122"/>
      <c r="X33" s="188"/>
      <c r="Y33" s="122"/>
      <c r="Z33" s="188"/>
    </row>
    <row r="34" spans="1:26" s="178" customFormat="1" ht="14.25">
      <c r="A34" s="151" t="s">
        <v>31</v>
      </c>
      <c r="B34" s="126">
        <f>+B36-SUM(B24:B33)</f>
        <v>0</v>
      </c>
      <c r="C34" s="126"/>
      <c r="D34" s="126">
        <f>+D36-SUM(D24:D33)</f>
        <v>0</v>
      </c>
      <c r="E34" s="126"/>
      <c r="F34" s="126">
        <f>+F36-SUM(F24:F33)</f>
        <v>0</v>
      </c>
      <c r="G34" s="126"/>
      <c r="H34" s="126">
        <f>+H36-SUM(H24:H33)</f>
        <v>0</v>
      </c>
      <c r="I34" s="126"/>
      <c r="J34" s="126">
        <f>+J36-SUM(J24:J33)</f>
        <v>0</v>
      </c>
      <c r="K34" s="126"/>
      <c r="L34" s="126">
        <f>+L36-SUM(L24:L33)</f>
        <v>0</v>
      </c>
      <c r="M34" s="126"/>
      <c r="N34" s="126">
        <f>+N36-SUM(N24:N33)</f>
        <v>0</v>
      </c>
      <c r="O34" s="126"/>
      <c r="P34" s="126">
        <f>+P36-SUM(P24:P33)</f>
        <v>0</v>
      </c>
      <c r="Q34" s="126"/>
      <c r="R34" s="126">
        <f>+R36-SUM(R24:R33)</f>
        <v>0</v>
      </c>
      <c r="S34" s="126"/>
      <c r="T34" s="126">
        <f>+T36-SUM(T24:T33)</f>
        <v>0</v>
      </c>
      <c r="U34" s="126"/>
      <c r="V34" s="126">
        <f>+V36-SUM(V24:V33)</f>
        <v>0</v>
      </c>
      <c r="W34" s="126"/>
      <c r="X34" s="126">
        <f>+X36-SUM(X24:X33)</f>
        <v>0</v>
      </c>
      <c r="Y34" s="126"/>
      <c r="Z34" s="126">
        <f>+Z36-SUM(Z24:Z33)</f>
        <v>0</v>
      </c>
    </row>
    <row r="35" spans="1:26" s="190" customFormat="1" ht="5.0999999999999996" customHeight="1">
      <c r="A35" s="189"/>
      <c r="B35" s="159"/>
      <c r="C35" s="159"/>
      <c r="D35" s="159"/>
      <c r="E35" s="159"/>
      <c r="F35" s="159"/>
      <c r="G35" s="159"/>
      <c r="H35" s="159"/>
      <c r="I35" s="159"/>
      <c r="J35" s="159"/>
      <c r="K35" s="159"/>
      <c r="L35" s="159"/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</row>
    <row r="36" spans="1:26" s="150" customFormat="1" ht="15.75" thickBot="1">
      <c r="A36" s="191" t="s">
        <v>372</v>
      </c>
      <c r="B36" s="132">
        <f>+Format!D123</f>
        <v>0</v>
      </c>
      <c r="C36" s="131"/>
      <c r="D36" s="132">
        <f>+Format!F123</f>
        <v>0</v>
      </c>
      <c r="E36" s="133"/>
      <c r="F36" s="132">
        <f>+Format!H123</f>
        <v>0</v>
      </c>
      <c r="G36" s="133"/>
      <c r="H36" s="132">
        <f>+Format!J123</f>
        <v>0</v>
      </c>
      <c r="I36" s="133"/>
      <c r="J36" s="132">
        <f>+Format!L123</f>
        <v>0</v>
      </c>
      <c r="K36" s="133"/>
      <c r="L36" s="132">
        <f>+Format!N123</f>
        <v>0</v>
      </c>
      <c r="M36" s="133"/>
      <c r="N36" s="132">
        <f>+Format!P123</f>
        <v>0</v>
      </c>
      <c r="O36" s="133"/>
      <c r="P36" s="132">
        <f>+Format!R123</f>
        <v>0</v>
      </c>
      <c r="Q36" s="133"/>
      <c r="R36" s="132">
        <f>+Format!T123</f>
        <v>0</v>
      </c>
      <c r="S36" s="133"/>
      <c r="T36" s="132">
        <f>+Format!V123</f>
        <v>0</v>
      </c>
      <c r="U36" s="133"/>
      <c r="V36" s="132">
        <f>+Format!X123</f>
        <v>0</v>
      </c>
      <c r="W36" s="133"/>
      <c r="X36" s="132">
        <f>+Format!Z123</f>
        <v>0</v>
      </c>
      <c r="Y36" s="133"/>
      <c r="Z36" s="132">
        <f>+Format!AB123</f>
        <v>0</v>
      </c>
    </row>
    <row r="37" spans="1:26" ht="15.75" thickTop="1">
      <c r="A37" s="107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</row>
    <row r="38" spans="1:26">
      <c r="A38" s="107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</row>
    <row r="39" spans="1:26">
      <c r="A39" s="107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</row>
    <row r="40" spans="1:26">
      <c r="A40" s="107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</row>
    <row r="41" spans="1:26">
      <c r="A41" s="140" t="str">
        <f ca="1">CELL("filename",A1)</f>
        <v>C:\Users\Felienne\Enron\EnronSpreadsheets\[tracy_geaccone__40345__2002 EREC Preliminary 1015.xls]CapEx</v>
      </c>
      <c r="C41" s="192"/>
      <c r="D41" s="192"/>
      <c r="E41" s="192"/>
      <c r="F41" s="192"/>
      <c r="G41" s="192"/>
      <c r="H41" s="192"/>
      <c r="I41" s="192"/>
      <c r="J41" s="192"/>
      <c r="K41" s="192"/>
      <c r="L41" s="192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</row>
    <row r="42" spans="1:26">
      <c r="A42" s="142">
        <f ca="1">NOW()</f>
        <v>41887.551116435185</v>
      </c>
    </row>
  </sheetData>
  <printOptions horizontalCentered="1"/>
  <pageMargins left="0.5" right="0.5" top="0.75" bottom="0.5" header="0.5" footer="0.5"/>
  <pageSetup scale="78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topLeftCell="A7" zoomScale="75" workbookViewId="0">
      <selection activeCell="Z34" sqref="Z34"/>
    </sheetView>
  </sheetViews>
  <sheetFormatPr defaultColWidth="12.5703125" defaultRowHeight="15"/>
  <cols>
    <col min="1" max="1" width="40.140625" style="104" customWidth="1"/>
    <col min="2" max="2" width="8.7109375" style="104" customWidth="1"/>
    <col min="3" max="3" width="2.28515625" style="104" customWidth="1"/>
    <col min="4" max="4" width="8.7109375" style="104" customWidth="1"/>
    <col min="5" max="5" width="2.28515625" style="104" customWidth="1"/>
    <col min="6" max="6" width="8.7109375" style="104" customWidth="1"/>
    <col min="7" max="7" width="2.28515625" style="104" customWidth="1"/>
    <col min="8" max="8" width="8.7109375" style="104" customWidth="1"/>
    <col min="9" max="9" width="2.28515625" style="104" customWidth="1"/>
    <col min="10" max="10" width="8.7109375" style="104" customWidth="1"/>
    <col min="11" max="11" width="2.28515625" style="104" customWidth="1"/>
    <col min="12" max="12" width="8.7109375" style="104" customWidth="1"/>
    <col min="13" max="13" width="2.28515625" style="104" customWidth="1"/>
    <col min="14" max="14" width="8.7109375" style="104" customWidth="1"/>
    <col min="15" max="15" width="2.28515625" style="104" customWidth="1"/>
    <col min="16" max="16" width="8.7109375" style="104" customWidth="1"/>
    <col min="17" max="17" width="2.28515625" style="104" customWidth="1"/>
    <col min="18" max="18" width="8.7109375" style="104" customWidth="1"/>
    <col min="19" max="19" width="2.28515625" style="104" customWidth="1"/>
    <col min="20" max="20" width="8.7109375" style="104" customWidth="1"/>
    <col min="21" max="21" width="2.28515625" style="104" customWidth="1"/>
    <col min="22" max="22" width="8.7109375" style="104" customWidth="1"/>
    <col min="23" max="23" width="2.28515625" style="104" customWidth="1"/>
    <col min="24" max="24" width="8.7109375" style="104" customWidth="1"/>
    <col min="25" max="25" width="2.28515625" style="104" customWidth="1"/>
    <col min="26" max="26" width="8.7109375" style="104" customWidth="1"/>
    <col min="27" max="16384" width="12.5703125" style="104"/>
  </cols>
  <sheetData>
    <row r="1" spans="1:26" ht="18">
      <c r="A1" s="101" t="str">
        <f>+Format!A1</f>
        <v>ENRON RENEWABLE ENERGY CORP.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8">
      <c r="A2" s="105" t="s">
        <v>170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8">
      <c r="A3" s="105" t="s">
        <v>171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8">
      <c r="A4" s="182" t="s">
        <v>169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8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>
      <c r="A7" s="111"/>
      <c r="B7" s="114" t="s">
        <v>172</v>
      </c>
      <c r="C7" s="113"/>
      <c r="D7" s="114"/>
      <c r="E7" s="113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</row>
    <row r="8" spans="1:26" s="109" customFormat="1">
      <c r="A8" s="144"/>
      <c r="B8" s="186" t="s">
        <v>46</v>
      </c>
      <c r="C8" s="145"/>
      <c r="D8" s="186" t="s">
        <v>47</v>
      </c>
      <c r="E8" s="145"/>
      <c r="F8" s="186" t="s">
        <v>48</v>
      </c>
      <c r="G8" s="145"/>
      <c r="H8" s="186" t="s">
        <v>49</v>
      </c>
      <c r="I8" s="145"/>
      <c r="J8" s="186" t="s">
        <v>50</v>
      </c>
      <c r="K8" s="145"/>
      <c r="L8" s="186" t="s">
        <v>51</v>
      </c>
      <c r="M8" s="145"/>
      <c r="N8" s="186" t="s">
        <v>143</v>
      </c>
      <c r="O8" s="145"/>
      <c r="P8" s="186" t="s">
        <v>53</v>
      </c>
      <c r="Q8" s="145"/>
      <c r="R8" s="186" t="s">
        <v>144</v>
      </c>
      <c r="S8" s="145"/>
      <c r="T8" s="186" t="s">
        <v>55</v>
      </c>
      <c r="U8" s="145"/>
      <c r="V8" s="186" t="s">
        <v>56</v>
      </c>
      <c r="W8" s="145"/>
      <c r="X8" s="186" t="s">
        <v>57</v>
      </c>
      <c r="Y8" s="145"/>
      <c r="Z8" s="186" t="s">
        <v>19</v>
      </c>
    </row>
    <row r="9" spans="1:26" s="109" customFormat="1" ht="14.25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</row>
    <row r="10" spans="1:26" s="109" customFormat="1" ht="14.25">
      <c r="A10" s="111"/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</row>
    <row r="11" spans="1:26" s="109" customFormat="1">
      <c r="A11" s="112" t="s">
        <v>72</v>
      </c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</row>
    <row r="12" spans="1:26" s="150" customFormat="1" ht="14.25">
      <c r="A12" s="148" t="s">
        <v>136</v>
      </c>
      <c r="B12" s="188">
        <v>0</v>
      </c>
      <c r="C12" s="121"/>
      <c r="D12" s="188">
        <v>0</v>
      </c>
      <c r="E12" s="121"/>
      <c r="F12" s="188">
        <v>0</v>
      </c>
      <c r="G12" s="121"/>
      <c r="H12" s="188">
        <v>0</v>
      </c>
      <c r="I12" s="121"/>
      <c r="J12" s="188">
        <v>0</v>
      </c>
      <c r="K12" s="121"/>
      <c r="L12" s="188">
        <v>0</v>
      </c>
      <c r="M12" s="121"/>
      <c r="N12" s="188">
        <v>0</v>
      </c>
      <c r="O12" s="121"/>
      <c r="P12" s="188">
        <v>0</v>
      </c>
      <c r="Q12" s="121"/>
      <c r="R12" s="188">
        <v>0</v>
      </c>
      <c r="S12" s="121"/>
      <c r="T12" s="188">
        <v>0</v>
      </c>
      <c r="U12" s="121"/>
      <c r="V12" s="188">
        <v>0</v>
      </c>
      <c r="W12" s="121"/>
      <c r="X12" s="188">
        <v>0</v>
      </c>
      <c r="Y12" s="121"/>
      <c r="Z12" s="188">
        <v>0</v>
      </c>
    </row>
    <row r="13" spans="1:26" s="150" customFormat="1" ht="14.25">
      <c r="A13" s="148" t="s">
        <v>136</v>
      </c>
      <c r="B13" s="188">
        <v>0</v>
      </c>
      <c r="C13" s="121"/>
      <c r="D13" s="188">
        <v>0</v>
      </c>
      <c r="E13" s="121"/>
      <c r="F13" s="188">
        <v>0</v>
      </c>
      <c r="G13" s="121"/>
      <c r="H13" s="188">
        <v>0</v>
      </c>
      <c r="I13" s="121"/>
      <c r="J13" s="188">
        <v>0</v>
      </c>
      <c r="K13" s="121"/>
      <c r="L13" s="188">
        <v>0</v>
      </c>
      <c r="M13" s="121"/>
      <c r="N13" s="188">
        <v>0</v>
      </c>
      <c r="O13" s="121"/>
      <c r="P13" s="188">
        <v>0</v>
      </c>
      <c r="Q13" s="121"/>
      <c r="R13" s="188">
        <v>0</v>
      </c>
      <c r="S13" s="121"/>
      <c r="T13" s="188">
        <v>0</v>
      </c>
      <c r="U13" s="121"/>
      <c r="V13" s="188">
        <v>0</v>
      </c>
      <c r="W13" s="121"/>
      <c r="X13" s="188">
        <v>0</v>
      </c>
      <c r="Y13" s="121"/>
      <c r="Z13" s="188">
        <v>0</v>
      </c>
    </row>
    <row r="14" spans="1:26" s="150" customFormat="1" ht="14.25">
      <c r="A14" s="148" t="s">
        <v>136</v>
      </c>
      <c r="B14" s="188">
        <v>0</v>
      </c>
      <c r="C14" s="121"/>
      <c r="D14" s="188">
        <v>0</v>
      </c>
      <c r="E14" s="121"/>
      <c r="F14" s="188">
        <v>0</v>
      </c>
      <c r="G14" s="121"/>
      <c r="H14" s="188">
        <v>0</v>
      </c>
      <c r="I14" s="121"/>
      <c r="J14" s="188">
        <v>0</v>
      </c>
      <c r="K14" s="121"/>
      <c r="L14" s="188">
        <v>0</v>
      </c>
      <c r="M14" s="121"/>
      <c r="N14" s="188">
        <v>0</v>
      </c>
      <c r="O14" s="121"/>
      <c r="P14" s="188">
        <v>0</v>
      </c>
      <c r="Q14" s="121"/>
      <c r="R14" s="188">
        <v>0</v>
      </c>
      <c r="S14" s="121"/>
      <c r="T14" s="188">
        <v>0</v>
      </c>
      <c r="U14" s="121"/>
      <c r="V14" s="188">
        <v>0</v>
      </c>
      <c r="W14" s="121"/>
      <c r="X14" s="188">
        <v>0</v>
      </c>
      <c r="Y14" s="121"/>
      <c r="Z14" s="188">
        <v>0</v>
      </c>
    </row>
    <row r="15" spans="1:26" s="150" customFormat="1" ht="14.25">
      <c r="A15" s="148" t="s">
        <v>136</v>
      </c>
      <c r="B15" s="188">
        <v>0</v>
      </c>
      <c r="C15" s="121"/>
      <c r="D15" s="188">
        <v>0</v>
      </c>
      <c r="E15" s="121"/>
      <c r="F15" s="188">
        <v>0</v>
      </c>
      <c r="G15" s="121"/>
      <c r="H15" s="188">
        <v>0</v>
      </c>
      <c r="I15" s="121"/>
      <c r="J15" s="188">
        <v>0</v>
      </c>
      <c r="K15" s="121"/>
      <c r="L15" s="188">
        <v>0</v>
      </c>
      <c r="M15" s="121"/>
      <c r="N15" s="188">
        <v>0</v>
      </c>
      <c r="O15" s="121"/>
      <c r="P15" s="188">
        <v>0</v>
      </c>
      <c r="Q15" s="121"/>
      <c r="R15" s="188">
        <v>0</v>
      </c>
      <c r="S15" s="121"/>
      <c r="T15" s="188">
        <v>0</v>
      </c>
      <c r="U15" s="121"/>
      <c r="V15" s="188">
        <v>0</v>
      </c>
      <c r="W15" s="121"/>
      <c r="X15" s="188">
        <v>0</v>
      </c>
      <c r="Y15" s="121"/>
      <c r="Z15" s="188">
        <v>0</v>
      </c>
    </row>
    <row r="16" spans="1:26" s="150" customFormat="1" ht="14.25">
      <c r="A16" s="148" t="s">
        <v>136</v>
      </c>
      <c r="B16" s="188">
        <v>0</v>
      </c>
      <c r="C16" s="121"/>
      <c r="D16" s="188">
        <v>0</v>
      </c>
      <c r="E16" s="121"/>
      <c r="F16" s="188">
        <v>0</v>
      </c>
      <c r="G16" s="121"/>
      <c r="H16" s="188">
        <v>0</v>
      </c>
      <c r="I16" s="121"/>
      <c r="J16" s="188">
        <v>0</v>
      </c>
      <c r="K16" s="121"/>
      <c r="L16" s="188">
        <v>0</v>
      </c>
      <c r="M16" s="121"/>
      <c r="N16" s="188">
        <v>0</v>
      </c>
      <c r="O16" s="121"/>
      <c r="P16" s="188">
        <v>0</v>
      </c>
      <c r="Q16" s="121"/>
      <c r="R16" s="188">
        <v>0</v>
      </c>
      <c r="S16" s="121"/>
      <c r="T16" s="188">
        <v>0</v>
      </c>
      <c r="U16" s="121"/>
      <c r="V16" s="188">
        <v>0</v>
      </c>
      <c r="W16" s="121"/>
      <c r="X16" s="188">
        <v>0</v>
      </c>
      <c r="Y16" s="121"/>
      <c r="Z16" s="188">
        <v>0</v>
      </c>
    </row>
    <row r="17" spans="1:26" s="150" customFormat="1" ht="5.0999999999999996" customHeight="1">
      <c r="A17" s="148"/>
      <c r="B17" s="188"/>
      <c r="C17" s="121"/>
      <c r="D17" s="188"/>
      <c r="E17" s="121"/>
      <c r="F17" s="188"/>
      <c r="G17" s="121"/>
      <c r="H17" s="188"/>
      <c r="I17" s="121"/>
      <c r="J17" s="188"/>
      <c r="K17" s="121"/>
      <c r="L17" s="188"/>
      <c r="M17" s="121"/>
      <c r="N17" s="188"/>
      <c r="O17" s="121"/>
      <c r="P17" s="188"/>
      <c r="Q17" s="121"/>
      <c r="R17" s="188"/>
      <c r="S17" s="121"/>
      <c r="T17" s="188"/>
      <c r="U17" s="121"/>
      <c r="V17" s="188"/>
      <c r="W17" s="121"/>
      <c r="X17" s="188"/>
      <c r="Y17" s="121"/>
      <c r="Z17" s="188"/>
    </row>
    <row r="18" spans="1:26" s="193" customFormat="1" ht="14.25">
      <c r="A18" s="151" t="s">
        <v>31</v>
      </c>
      <c r="B18" s="126">
        <f>+B20-SUM(B11:B17)</f>
        <v>0</v>
      </c>
      <c r="C18" s="126"/>
      <c r="D18" s="126">
        <f>+D20-SUM(D11:D17)</f>
        <v>0</v>
      </c>
      <c r="E18" s="126"/>
      <c r="F18" s="126">
        <f>+F20-SUM(F11:F17)</f>
        <v>0</v>
      </c>
      <c r="G18" s="126"/>
      <c r="H18" s="126">
        <f>+H20-SUM(H11:H17)</f>
        <v>0</v>
      </c>
      <c r="I18" s="126"/>
      <c r="J18" s="126">
        <f>+J20-SUM(J11:J17)</f>
        <v>0</v>
      </c>
      <c r="K18" s="126"/>
      <c r="L18" s="126">
        <f>+L20-SUM(L11:L17)</f>
        <v>0</v>
      </c>
      <c r="M18" s="126"/>
      <c r="N18" s="126">
        <f>+N20-SUM(N11:N17)</f>
        <v>0</v>
      </c>
      <c r="O18" s="126"/>
      <c r="P18" s="126">
        <f>+P20-SUM(P11:P17)</f>
        <v>0</v>
      </c>
      <c r="Q18" s="126"/>
      <c r="R18" s="126">
        <f>+R20-SUM(R11:R17)</f>
        <v>0</v>
      </c>
      <c r="S18" s="126"/>
      <c r="T18" s="126">
        <f>+T20-SUM(T11:T17)</f>
        <v>0</v>
      </c>
      <c r="U18" s="126"/>
      <c r="V18" s="126">
        <f>+V20-SUM(V11:V17)</f>
        <v>0</v>
      </c>
      <c r="W18" s="126"/>
      <c r="X18" s="126">
        <f>+X20-SUM(X11:X17)</f>
        <v>0</v>
      </c>
      <c r="Y18" s="126"/>
      <c r="Z18" s="126">
        <f>+Z20-SUM(Z11:Z17)</f>
        <v>0</v>
      </c>
    </row>
    <row r="19" spans="1:26" s="195" customFormat="1" ht="5.0999999999999996" customHeight="1">
      <c r="A19" s="194"/>
      <c r="B19" s="188"/>
      <c r="C19" s="121"/>
      <c r="D19" s="188"/>
      <c r="E19" s="121"/>
      <c r="F19" s="188"/>
      <c r="G19" s="121"/>
      <c r="H19" s="188"/>
      <c r="I19" s="121"/>
      <c r="J19" s="188"/>
      <c r="K19" s="121"/>
      <c r="L19" s="188"/>
      <c r="M19" s="121"/>
      <c r="N19" s="188"/>
      <c r="O19" s="121"/>
      <c r="P19" s="188"/>
      <c r="Q19" s="121"/>
      <c r="R19" s="188"/>
      <c r="S19" s="121"/>
      <c r="T19" s="188"/>
      <c r="U19" s="121"/>
      <c r="V19" s="188"/>
      <c r="W19" s="121"/>
      <c r="X19" s="188"/>
      <c r="Y19" s="121"/>
      <c r="Z19" s="188"/>
    </row>
    <row r="20" spans="1:26" s="150" customFormat="1" ht="15.75" thickBot="1">
      <c r="A20" s="196" t="s">
        <v>375</v>
      </c>
      <c r="B20" s="197">
        <f>+Format!D124</f>
        <v>0</v>
      </c>
      <c r="C20" s="149"/>
      <c r="D20" s="197">
        <f>+Format!F124</f>
        <v>0</v>
      </c>
      <c r="E20" s="149"/>
      <c r="F20" s="197">
        <f>+Format!H124</f>
        <v>0</v>
      </c>
      <c r="G20" s="149"/>
      <c r="H20" s="197">
        <f>+Format!J124</f>
        <v>0</v>
      </c>
      <c r="I20" s="149"/>
      <c r="J20" s="197">
        <f>+Format!L124</f>
        <v>0</v>
      </c>
      <c r="K20" s="149"/>
      <c r="L20" s="197">
        <f>+Format!N124</f>
        <v>0</v>
      </c>
      <c r="M20" s="149"/>
      <c r="N20" s="197">
        <f>+Format!P124</f>
        <v>0</v>
      </c>
      <c r="O20" s="149"/>
      <c r="P20" s="197">
        <f>+Format!R124</f>
        <v>0</v>
      </c>
      <c r="Q20" s="149"/>
      <c r="R20" s="197">
        <f>+Format!T124</f>
        <v>0</v>
      </c>
      <c r="S20" s="149"/>
      <c r="T20" s="197">
        <f>+Format!V124</f>
        <v>0</v>
      </c>
      <c r="U20" s="149"/>
      <c r="V20" s="197">
        <f>+Format!X124</f>
        <v>0</v>
      </c>
      <c r="W20" s="149"/>
      <c r="X20" s="197">
        <f>+Format!Z124</f>
        <v>0</v>
      </c>
      <c r="Y20" s="149"/>
      <c r="Z20" s="197">
        <f>+Format!AB124</f>
        <v>0</v>
      </c>
    </row>
    <row r="21" spans="1:26" s="150" customFormat="1" thickTop="1">
      <c r="A21" s="148"/>
      <c r="B21" s="188"/>
      <c r="C21" s="121"/>
      <c r="D21" s="188"/>
      <c r="E21" s="121"/>
      <c r="F21" s="188"/>
      <c r="G21" s="121"/>
      <c r="H21" s="188"/>
      <c r="I21" s="121"/>
      <c r="J21" s="188"/>
      <c r="K21" s="121"/>
      <c r="L21" s="188"/>
      <c r="M21" s="121"/>
      <c r="N21" s="188"/>
      <c r="O21" s="121"/>
      <c r="P21" s="188"/>
      <c r="Q21" s="121"/>
      <c r="R21" s="188"/>
      <c r="S21" s="121"/>
      <c r="T21" s="188"/>
      <c r="U21" s="121"/>
      <c r="V21" s="188"/>
      <c r="W21" s="121"/>
      <c r="X21" s="188"/>
      <c r="Y21" s="121"/>
      <c r="Z21" s="188"/>
    </row>
    <row r="22" spans="1:26" s="150" customFormat="1">
      <c r="A22" s="153" t="s">
        <v>173</v>
      </c>
      <c r="B22" s="188"/>
      <c r="C22" s="121"/>
      <c r="D22" s="188"/>
      <c r="E22" s="121"/>
      <c r="F22" s="188"/>
      <c r="G22" s="121"/>
      <c r="H22" s="188"/>
      <c r="I22" s="121"/>
      <c r="J22" s="188"/>
      <c r="K22" s="121"/>
      <c r="L22" s="188"/>
      <c r="M22" s="121"/>
      <c r="N22" s="188"/>
      <c r="O22" s="121"/>
      <c r="P22" s="188"/>
      <c r="Q22" s="121"/>
      <c r="R22" s="188"/>
      <c r="S22" s="121"/>
      <c r="T22" s="188"/>
      <c r="U22" s="121"/>
      <c r="V22" s="188"/>
      <c r="W22" s="121"/>
      <c r="X22" s="188"/>
      <c r="Y22" s="121"/>
      <c r="Z22" s="188"/>
    </row>
    <row r="23" spans="1:26" s="150" customFormat="1" ht="14.25">
      <c r="A23" s="148" t="s">
        <v>136</v>
      </c>
      <c r="B23" s="188">
        <v>0</v>
      </c>
      <c r="C23" s="121"/>
      <c r="D23" s="188">
        <v>0</v>
      </c>
      <c r="E23" s="121"/>
      <c r="F23" s="188">
        <v>0</v>
      </c>
      <c r="G23" s="121"/>
      <c r="H23" s="188">
        <v>0</v>
      </c>
      <c r="I23" s="121"/>
      <c r="J23" s="188">
        <v>0</v>
      </c>
      <c r="K23" s="121"/>
      <c r="L23" s="188">
        <v>0</v>
      </c>
      <c r="M23" s="121"/>
      <c r="N23" s="188">
        <v>0</v>
      </c>
      <c r="O23" s="121"/>
      <c r="P23" s="188">
        <v>0</v>
      </c>
      <c r="Q23" s="121"/>
      <c r="R23" s="188">
        <v>0</v>
      </c>
      <c r="S23" s="121"/>
      <c r="T23" s="188">
        <v>0</v>
      </c>
      <c r="U23" s="121"/>
      <c r="V23" s="188">
        <v>0</v>
      </c>
      <c r="W23" s="121"/>
      <c r="X23" s="188">
        <v>0</v>
      </c>
      <c r="Y23" s="121"/>
      <c r="Z23" s="188">
        <v>0</v>
      </c>
    </row>
    <row r="24" spans="1:26" s="150" customFormat="1" ht="14.25">
      <c r="A24" s="148" t="s">
        <v>136</v>
      </c>
      <c r="B24" s="188">
        <v>0</v>
      </c>
      <c r="C24" s="121"/>
      <c r="D24" s="188">
        <v>0</v>
      </c>
      <c r="E24" s="121"/>
      <c r="F24" s="188">
        <v>0</v>
      </c>
      <c r="G24" s="121"/>
      <c r="H24" s="188">
        <v>0</v>
      </c>
      <c r="I24" s="121"/>
      <c r="J24" s="188">
        <v>0</v>
      </c>
      <c r="K24" s="121"/>
      <c r="L24" s="188">
        <v>0</v>
      </c>
      <c r="M24" s="121"/>
      <c r="N24" s="188">
        <v>0</v>
      </c>
      <c r="O24" s="121"/>
      <c r="P24" s="188">
        <v>0</v>
      </c>
      <c r="Q24" s="121"/>
      <c r="R24" s="188">
        <v>0</v>
      </c>
      <c r="S24" s="121"/>
      <c r="T24" s="188">
        <v>0</v>
      </c>
      <c r="U24" s="121"/>
      <c r="V24" s="188">
        <v>0</v>
      </c>
      <c r="W24" s="121"/>
      <c r="X24" s="188">
        <v>0</v>
      </c>
      <c r="Y24" s="121"/>
      <c r="Z24" s="188">
        <v>0</v>
      </c>
    </row>
    <row r="25" spans="1:26" s="150" customFormat="1" ht="14.25">
      <c r="A25" s="148" t="s">
        <v>136</v>
      </c>
      <c r="B25" s="188">
        <v>0</v>
      </c>
      <c r="C25" s="121"/>
      <c r="D25" s="188">
        <v>0</v>
      </c>
      <c r="E25" s="121"/>
      <c r="F25" s="188">
        <v>0</v>
      </c>
      <c r="G25" s="121"/>
      <c r="H25" s="188">
        <v>0</v>
      </c>
      <c r="I25" s="121"/>
      <c r="J25" s="188">
        <v>0</v>
      </c>
      <c r="K25" s="121"/>
      <c r="L25" s="188">
        <v>0</v>
      </c>
      <c r="M25" s="121"/>
      <c r="N25" s="188">
        <v>0</v>
      </c>
      <c r="O25" s="121"/>
      <c r="P25" s="188">
        <v>0</v>
      </c>
      <c r="Q25" s="121"/>
      <c r="R25" s="188">
        <v>0</v>
      </c>
      <c r="S25" s="121"/>
      <c r="T25" s="188">
        <v>0</v>
      </c>
      <c r="U25" s="121"/>
      <c r="V25" s="188">
        <v>0</v>
      </c>
      <c r="W25" s="121"/>
      <c r="X25" s="188">
        <v>0</v>
      </c>
      <c r="Y25" s="121"/>
      <c r="Z25" s="188">
        <v>0</v>
      </c>
    </row>
    <row r="26" spans="1:26" s="150" customFormat="1" ht="14.25">
      <c r="A26" s="148" t="s">
        <v>136</v>
      </c>
      <c r="B26" s="188">
        <v>0</v>
      </c>
      <c r="C26" s="121"/>
      <c r="D26" s="188">
        <v>0</v>
      </c>
      <c r="E26" s="121"/>
      <c r="F26" s="188">
        <v>0</v>
      </c>
      <c r="G26" s="121"/>
      <c r="H26" s="188">
        <v>0</v>
      </c>
      <c r="I26" s="121"/>
      <c r="J26" s="188">
        <v>0</v>
      </c>
      <c r="K26" s="121"/>
      <c r="L26" s="188">
        <v>0</v>
      </c>
      <c r="M26" s="121"/>
      <c r="N26" s="188">
        <v>0</v>
      </c>
      <c r="O26" s="121"/>
      <c r="P26" s="188">
        <v>0</v>
      </c>
      <c r="Q26" s="121"/>
      <c r="R26" s="188">
        <v>0</v>
      </c>
      <c r="S26" s="121"/>
      <c r="T26" s="188">
        <v>0</v>
      </c>
      <c r="U26" s="121"/>
      <c r="V26" s="188">
        <v>0</v>
      </c>
      <c r="W26" s="121"/>
      <c r="X26" s="188">
        <v>0</v>
      </c>
      <c r="Y26" s="121"/>
      <c r="Z26" s="188">
        <v>0</v>
      </c>
    </row>
    <row r="27" spans="1:26" s="150" customFormat="1" ht="14.25">
      <c r="A27" s="148" t="s">
        <v>136</v>
      </c>
      <c r="B27" s="188">
        <v>0</v>
      </c>
      <c r="C27" s="121"/>
      <c r="D27" s="188">
        <v>0</v>
      </c>
      <c r="E27" s="121"/>
      <c r="F27" s="188">
        <v>0</v>
      </c>
      <c r="G27" s="121"/>
      <c r="H27" s="188">
        <v>0</v>
      </c>
      <c r="I27" s="121"/>
      <c r="J27" s="188">
        <v>0</v>
      </c>
      <c r="K27" s="121"/>
      <c r="L27" s="188">
        <v>0</v>
      </c>
      <c r="M27" s="121"/>
      <c r="N27" s="188">
        <v>0</v>
      </c>
      <c r="O27" s="121"/>
      <c r="P27" s="188">
        <v>0</v>
      </c>
      <c r="Q27" s="121"/>
      <c r="R27" s="188">
        <v>0</v>
      </c>
      <c r="S27" s="121"/>
      <c r="T27" s="188">
        <v>0</v>
      </c>
      <c r="U27" s="121"/>
      <c r="V27" s="188">
        <v>0</v>
      </c>
      <c r="W27" s="121"/>
      <c r="X27" s="188">
        <v>0</v>
      </c>
      <c r="Y27" s="121"/>
      <c r="Z27" s="188">
        <v>0</v>
      </c>
    </row>
    <row r="28" spans="1:26" s="150" customFormat="1" ht="5.0999999999999996" customHeight="1">
      <c r="A28" s="148"/>
      <c r="B28" s="188"/>
      <c r="C28" s="121"/>
      <c r="D28" s="188"/>
      <c r="E28" s="121"/>
      <c r="F28" s="188"/>
      <c r="G28" s="121"/>
      <c r="H28" s="188"/>
      <c r="I28" s="121"/>
      <c r="J28" s="188"/>
      <c r="K28" s="121"/>
      <c r="L28" s="188"/>
      <c r="M28" s="121"/>
      <c r="N28" s="188"/>
      <c r="O28" s="121"/>
      <c r="P28" s="188"/>
      <c r="Q28" s="121"/>
      <c r="R28" s="188"/>
      <c r="S28" s="121"/>
      <c r="T28" s="188"/>
      <c r="U28" s="121"/>
      <c r="V28" s="188"/>
      <c r="W28" s="121"/>
      <c r="X28" s="188"/>
      <c r="Y28" s="121"/>
      <c r="Z28" s="188"/>
    </row>
    <row r="29" spans="1:26" s="193" customFormat="1" ht="14.25">
      <c r="A29" s="151" t="s">
        <v>31</v>
      </c>
      <c r="B29" s="126">
        <f>+B31-SUM(B22:B28)</f>
        <v>0</v>
      </c>
      <c r="C29" s="126"/>
      <c r="D29" s="126">
        <f>+D31-SUM(D22:D28)</f>
        <v>0</v>
      </c>
      <c r="E29" s="126"/>
      <c r="F29" s="126">
        <f>+F31-SUM(F22:F28)</f>
        <v>0</v>
      </c>
      <c r="G29" s="126"/>
      <c r="H29" s="126">
        <f>+H31-SUM(H22:H28)</f>
        <v>0</v>
      </c>
      <c r="I29" s="126"/>
      <c r="J29" s="126">
        <f>+J31-SUM(J22:J28)</f>
        <v>0</v>
      </c>
      <c r="K29" s="126"/>
      <c r="L29" s="126">
        <f>+L31-SUM(L22:L28)</f>
        <v>0</v>
      </c>
      <c r="M29" s="126"/>
      <c r="N29" s="126">
        <f>+N31-SUM(N22:N28)</f>
        <v>0</v>
      </c>
      <c r="O29" s="126"/>
      <c r="P29" s="126">
        <f>+P31-SUM(P22:P28)</f>
        <v>0</v>
      </c>
      <c r="Q29" s="126"/>
      <c r="R29" s="126">
        <f>+R31-SUM(R22:R28)</f>
        <v>0</v>
      </c>
      <c r="S29" s="126"/>
      <c r="T29" s="126">
        <f>+T31-SUM(T22:T28)</f>
        <v>0</v>
      </c>
      <c r="U29" s="126"/>
      <c r="V29" s="126">
        <f>+V31-SUM(V22:V28)</f>
        <v>0</v>
      </c>
      <c r="W29" s="126"/>
      <c r="X29" s="126">
        <f>+X31-SUM(X22:X28)</f>
        <v>0</v>
      </c>
      <c r="Y29" s="126"/>
      <c r="Z29" s="126">
        <f>+Z31-SUM(Z22:Z28)</f>
        <v>0</v>
      </c>
    </row>
    <row r="30" spans="1:26" s="195" customFormat="1" ht="5.0999999999999996" customHeight="1">
      <c r="A30" s="194"/>
      <c r="B30" s="188"/>
      <c r="C30" s="121"/>
      <c r="D30" s="188"/>
      <c r="E30" s="121"/>
      <c r="F30" s="188"/>
      <c r="G30" s="121"/>
      <c r="H30" s="188"/>
      <c r="I30" s="121"/>
      <c r="J30" s="188"/>
      <c r="K30" s="121"/>
      <c r="L30" s="188"/>
      <c r="M30" s="121"/>
      <c r="N30" s="188"/>
      <c r="O30" s="121"/>
      <c r="P30" s="188"/>
      <c r="Q30" s="121"/>
      <c r="R30" s="188"/>
      <c r="S30" s="121"/>
      <c r="T30" s="188"/>
      <c r="U30" s="121"/>
      <c r="V30" s="188"/>
      <c r="W30" s="121"/>
      <c r="X30" s="188"/>
      <c r="Y30" s="121"/>
      <c r="Z30" s="188"/>
    </row>
    <row r="31" spans="1:26" s="150" customFormat="1" ht="15.75" thickBot="1">
      <c r="A31" s="196" t="s">
        <v>374</v>
      </c>
      <c r="B31" s="197">
        <f>+Format!D126</f>
        <v>0</v>
      </c>
      <c r="C31" s="149"/>
      <c r="D31" s="197">
        <f>+Format!F126</f>
        <v>0</v>
      </c>
      <c r="E31" s="149"/>
      <c r="F31" s="197">
        <f>+Format!H126</f>
        <v>0</v>
      </c>
      <c r="G31" s="149"/>
      <c r="H31" s="197">
        <f>+Format!J126</f>
        <v>0</v>
      </c>
      <c r="I31" s="149"/>
      <c r="J31" s="197">
        <f>+Format!L126</f>
        <v>0</v>
      </c>
      <c r="K31" s="149"/>
      <c r="L31" s="197">
        <f>+Format!N126</f>
        <v>0</v>
      </c>
      <c r="M31" s="149"/>
      <c r="N31" s="197">
        <f>+Format!P126</f>
        <v>0</v>
      </c>
      <c r="O31" s="149"/>
      <c r="P31" s="197">
        <f>+Format!R126</f>
        <v>0</v>
      </c>
      <c r="Q31" s="149"/>
      <c r="R31" s="197">
        <f>+Format!T126</f>
        <v>0</v>
      </c>
      <c r="S31" s="149"/>
      <c r="T31" s="197">
        <f>+Format!V126</f>
        <v>0</v>
      </c>
      <c r="U31" s="149"/>
      <c r="V31" s="197">
        <f>+Format!X126</f>
        <v>0</v>
      </c>
      <c r="W31" s="149"/>
      <c r="X31" s="197">
        <f>+Format!Z126</f>
        <v>0</v>
      </c>
      <c r="Y31" s="149"/>
      <c r="Z31" s="197">
        <f>+Format!AB126</f>
        <v>0</v>
      </c>
    </row>
    <row r="32" spans="1:26" s="150" customFormat="1" thickTop="1">
      <c r="A32" s="148"/>
      <c r="B32" s="188"/>
      <c r="C32" s="121"/>
      <c r="D32" s="188"/>
      <c r="E32" s="121"/>
      <c r="F32" s="188"/>
      <c r="G32" s="121"/>
      <c r="H32" s="188"/>
      <c r="I32" s="121"/>
      <c r="J32" s="188"/>
      <c r="K32" s="121"/>
      <c r="L32" s="188"/>
      <c r="M32" s="121"/>
      <c r="N32" s="188"/>
      <c r="O32" s="121"/>
      <c r="P32" s="188"/>
      <c r="Q32" s="121"/>
      <c r="R32" s="188"/>
      <c r="S32" s="121"/>
      <c r="T32" s="188"/>
      <c r="U32" s="121"/>
      <c r="V32" s="188"/>
      <c r="W32" s="121"/>
      <c r="X32" s="188"/>
      <c r="Y32" s="121"/>
      <c r="Z32" s="188"/>
    </row>
    <row r="33" spans="1:26" s="150" customFormat="1">
      <c r="A33" s="153" t="s">
        <v>84</v>
      </c>
      <c r="B33" s="188"/>
      <c r="C33" s="121"/>
      <c r="D33" s="188"/>
      <c r="E33" s="121"/>
      <c r="F33" s="188"/>
      <c r="G33" s="121"/>
      <c r="H33" s="188"/>
      <c r="I33" s="121"/>
      <c r="J33" s="188"/>
      <c r="K33" s="121"/>
      <c r="L33" s="188"/>
      <c r="M33" s="121"/>
      <c r="N33" s="188"/>
      <c r="O33" s="121"/>
      <c r="P33" s="188"/>
      <c r="Q33" s="121"/>
      <c r="R33" s="188"/>
      <c r="S33" s="121"/>
      <c r="T33" s="188"/>
      <c r="U33" s="121"/>
      <c r="V33" s="188"/>
      <c r="W33" s="121"/>
      <c r="X33" s="188"/>
      <c r="Y33" s="121"/>
      <c r="Z33" s="188"/>
    </row>
    <row r="34" spans="1:26" s="150" customFormat="1" ht="14.25">
      <c r="A34" s="148" t="s">
        <v>430</v>
      </c>
      <c r="B34" s="188">
        <v>0</v>
      </c>
      <c r="C34" s="121"/>
      <c r="D34" s="188">
        <v>0</v>
      </c>
      <c r="E34" s="121"/>
      <c r="F34" s="188">
        <v>2.6</v>
      </c>
      <c r="G34" s="121"/>
      <c r="H34" s="188">
        <v>0</v>
      </c>
      <c r="I34" s="121"/>
      <c r="J34" s="188">
        <v>0.9</v>
      </c>
      <c r="K34" s="121"/>
      <c r="L34" s="188">
        <v>0.3</v>
      </c>
      <c r="M34" s="121"/>
      <c r="N34" s="188">
        <v>0</v>
      </c>
      <c r="O34" s="121"/>
      <c r="P34" s="188">
        <v>0</v>
      </c>
      <c r="Q34" s="121"/>
      <c r="R34" s="188">
        <v>0</v>
      </c>
      <c r="S34" s="121"/>
      <c r="T34" s="188">
        <v>0</v>
      </c>
      <c r="U34" s="121"/>
      <c r="V34" s="188">
        <v>0.6</v>
      </c>
      <c r="W34" s="121"/>
      <c r="X34" s="188">
        <v>0.7</v>
      </c>
      <c r="Y34" s="121"/>
      <c r="Z34" s="188">
        <v>5.0999999999999996</v>
      </c>
    </row>
    <row r="35" spans="1:26" s="150" customFormat="1" ht="14.25">
      <c r="A35" s="148" t="s">
        <v>136</v>
      </c>
      <c r="B35" s="188">
        <v>0</v>
      </c>
      <c r="C35" s="121"/>
      <c r="D35" s="188">
        <v>0</v>
      </c>
      <c r="E35" s="121"/>
      <c r="F35" s="188">
        <v>0</v>
      </c>
      <c r="G35" s="121"/>
      <c r="H35" s="188">
        <v>0</v>
      </c>
      <c r="I35" s="121"/>
      <c r="J35" s="188">
        <v>0</v>
      </c>
      <c r="K35" s="121"/>
      <c r="L35" s="188">
        <v>0</v>
      </c>
      <c r="M35" s="121"/>
      <c r="N35" s="188">
        <v>0</v>
      </c>
      <c r="O35" s="121"/>
      <c r="P35" s="188">
        <v>0</v>
      </c>
      <c r="Q35" s="121"/>
      <c r="R35" s="188">
        <v>0</v>
      </c>
      <c r="S35" s="121"/>
      <c r="T35" s="188">
        <v>0</v>
      </c>
      <c r="U35" s="121"/>
      <c r="V35" s="188">
        <v>0</v>
      </c>
      <c r="W35" s="121"/>
      <c r="X35" s="188">
        <v>0</v>
      </c>
      <c r="Y35" s="121"/>
      <c r="Z35" s="188">
        <v>0</v>
      </c>
    </row>
    <row r="36" spans="1:26" s="150" customFormat="1" ht="14.25">
      <c r="A36" s="148" t="s">
        <v>136</v>
      </c>
      <c r="B36" s="188">
        <v>0</v>
      </c>
      <c r="C36" s="121"/>
      <c r="D36" s="188">
        <v>0</v>
      </c>
      <c r="E36" s="121"/>
      <c r="F36" s="188">
        <v>0</v>
      </c>
      <c r="G36" s="121"/>
      <c r="H36" s="188">
        <v>0</v>
      </c>
      <c r="I36" s="121"/>
      <c r="J36" s="188">
        <v>0</v>
      </c>
      <c r="K36" s="121"/>
      <c r="L36" s="188">
        <v>0</v>
      </c>
      <c r="M36" s="121"/>
      <c r="N36" s="188">
        <v>0</v>
      </c>
      <c r="O36" s="121"/>
      <c r="P36" s="188">
        <v>0</v>
      </c>
      <c r="Q36" s="121"/>
      <c r="R36" s="188">
        <v>0</v>
      </c>
      <c r="S36" s="121"/>
      <c r="T36" s="188">
        <v>0</v>
      </c>
      <c r="U36" s="121"/>
      <c r="V36" s="188">
        <v>0</v>
      </c>
      <c r="W36" s="121"/>
      <c r="X36" s="188">
        <v>0</v>
      </c>
      <c r="Y36" s="121"/>
      <c r="Z36" s="188">
        <v>0</v>
      </c>
    </row>
    <row r="37" spans="1:26" s="150" customFormat="1" ht="14.25">
      <c r="A37" s="148" t="s">
        <v>136</v>
      </c>
      <c r="B37" s="188">
        <v>0</v>
      </c>
      <c r="C37" s="121"/>
      <c r="D37" s="188">
        <v>0</v>
      </c>
      <c r="E37" s="121"/>
      <c r="F37" s="188">
        <v>0</v>
      </c>
      <c r="G37" s="121"/>
      <c r="H37" s="188">
        <v>0</v>
      </c>
      <c r="I37" s="121"/>
      <c r="J37" s="188">
        <v>0</v>
      </c>
      <c r="K37" s="121"/>
      <c r="L37" s="188">
        <v>0</v>
      </c>
      <c r="M37" s="121"/>
      <c r="N37" s="188">
        <v>0</v>
      </c>
      <c r="O37" s="121"/>
      <c r="P37" s="188">
        <v>0</v>
      </c>
      <c r="Q37" s="121"/>
      <c r="R37" s="188">
        <v>0</v>
      </c>
      <c r="S37" s="121"/>
      <c r="T37" s="188">
        <v>0</v>
      </c>
      <c r="U37" s="121"/>
      <c r="V37" s="188">
        <v>0</v>
      </c>
      <c r="W37" s="121"/>
      <c r="X37" s="188">
        <v>0</v>
      </c>
      <c r="Y37" s="121"/>
      <c r="Z37" s="188">
        <v>0</v>
      </c>
    </row>
    <row r="38" spans="1:26" s="150" customFormat="1" ht="14.25">
      <c r="A38" s="148" t="s">
        <v>136</v>
      </c>
      <c r="B38" s="188">
        <v>0</v>
      </c>
      <c r="C38" s="121"/>
      <c r="D38" s="188">
        <v>0</v>
      </c>
      <c r="E38" s="121"/>
      <c r="F38" s="188">
        <v>0</v>
      </c>
      <c r="G38" s="121"/>
      <c r="H38" s="188">
        <v>0</v>
      </c>
      <c r="I38" s="121"/>
      <c r="J38" s="188">
        <v>0</v>
      </c>
      <c r="K38" s="121"/>
      <c r="L38" s="188">
        <v>0</v>
      </c>
      <c r="M38" s="121"/>
      <c r="N38" s="188">
        <v>0</v>
      </c>
      <c r="O38" s="121"/>
      <c r="P38" s="188">
        <v>0</v>
      </c>
      <c r="Q38" s="121"/>
      <c r="R38" s="188">
        <v>0</v>
      </c>
      <c r="S38" s="121"/>
      <c r="T38" s="188">
        <v>0</v>
      </c>
      <c r="U38" s="121"/>
      <c r="V38" s="188">
        <v>0</v>
      </c>
      <c r="W38" s="121"/>
      <c r="X38" s="188">
        <v>0</v>
      </c>
      <c r="Y38" s="121"/>
      <c r="Z38" s="188">
        <v>0</v>
      </c>
    </row>
    <row r="39" spans="1:26" s="150" customFormat="1" ht="14.25">
      <c r="A39" s="148" t="s">
        <v>136</v>
      </c>
      <c r="B39" s="188">
        <v>0</v>
      </c>
      <c r="C39" s="121"/>
      <c r="D39" s="188">
        <v>0</v>
      </c>
      <c r="E39" s="121"/>
      <c r="F39" s="188">
        <v>0</v>
      </c>
      <c r="G39" s="121"/>
      <c r="H39" s="188">
        <v>0</v>
      </c>
      <c r="I39" s="121"/>
      <c r="J39" s="188">
        <v>0</v>
      </c>
      <c r="K39" s="121"/>
      <c r="L39" s="188">
        <v>0</v>
      </c>
      <c r="M39" s="121"/>
      <c r="N39" s="188">
        <v>0</v>
      </c>
      <c r="O39" s="121"/>
      <c r="P39" s="188">
        <v>0</v>
      </c>
      <c r="Q39" s="121"/>
      <c r="R39" s="188">
        <v>0</v>
      </c>
      <c r="S39" s="121"/>
      <c r="T39" s="188">
        <v>0</v>
      </c>
      <c r="U39" s="121"/>
      <c r="V39" s="188">
        <v>0</v>
      </c>
      <c r="W39" s="121"/>
      <c r="X39" s="188">
        <v>0</v>
      </c>
      <c r="Y39" s="121"/>
      <c r="Z39" s="188">
        <v>0</v>
      </c>
    </row>
    <row r="40" spans="1:26" s="150" customFormat="1" ht="14.25">
      <c r="A40" s="148" t="s">
        <v>136</v>
      </c>
      <c r="B40" s="188">
        <v>0</v>
      </c>
      <c r="C40" s="121"/>
      <c r="D40" s="188">
        <v>0</v>
      </c>
      <c r="E40" s="121"/>
      <c r="F40" s="188">
        <v>0</v>
      </c>
      <c r="G40" s="121"/>
      <c r="H40" s="188">
        <v>0</v>
      </c>
      <c r="I40" s="121"/>
      <c r="J40" s="188">
        <v>0</v>
      </c>
      <c r="K40" s="121"/>
      <c r="L40" s="188">
        <v>0</v>
      </c>
      <c r="M40" s="121"/>
      <c r="N40" s="188">
        <v>0</v>
      </c>
      <c r="O40" s="121"/>
      <c r="P40" s="188">
        <v>0</v>
      </c>
      <c r="Q40" s="121"/>
      <c r="R40" s="188">
        <v>0</v>
      </c>
      <c r="S40" s="121"/>
      <c r="T40" s="188">
        <v>0</v>
      </c>
      <c r="U40" s="121"/>
      <c r="V40" s="188">
        <v>0</v>
      </c>
      <c r="W40" s="121"/>
      <c r="X40" s="188">
        <v>0</v>
      </c>
      <c r="Y40" s="121"/>
      <c r="Z40" s="188">
        <v>0</v>
      </c>
    </row>
    <row r="41" spans="1:26" s="150" customFormat="1" ht="5.0999999999999996" customHeight="1">
      <c r="A41" s="148"/>
      <c r="B41" s="188"/>
      <c r="C41" s="121"/>
      <c r="D41" s="188"/>
      <c r="E41" s="121"/>
      <c r="F41" s="188"/>
      <c r="G41" s="121"/>
      <c r="H41" s="188"/>
      <c r="I41" s="121"/>
      <c r="J41" s="188"/>
      <c r="K41" s="121"/>
      <c r="L41" s="188"/>
      <c r="M41" s="121"/>
      <c r="N41" s="188"/>
      <c r="O41" s="121"/>
      <c r="P41" s="188"/>
      <c r="Q41" s="121"/>
      <c r="R41" s="188"/>
      <c r="S41" s="121"/>
      <c r="T41" s="188"/>
      <c r="U41" s="121"/>
      <c r="V41" s="188"/>
      <c r="W41" s="121"/>
      <c r="X41" s="188"/>
      <c r="Y41" s="121"/>
      <c r="Z41" s="188"/>
    </row>
    <row r="42" spans="1:26" s="193" customFormat="1" ht="14.25">
      <c r="A42" s="151" t="s">
        <v>31</v>
      </c>
      <c r="B42" s="126">
        <f>+B44-SUM(B33:B41)</f>
        <v>0</v>
      </c>
      <c r="C42" s="126"/>
      <c r="D42" s="126">
        <f>+D44-SUM(D33:D41)</f>
        <v>0</v>
      </c>
      <c r="E42" s="126"/>
      <c r="F42" s="126">
        <f>+F44-SUM(F33:F41)</f>
        <v>0</v>
      </c>
      <c r="G42" s="126"/>
      <c r="H42" s="126">
        <f>+H44-SUM(H33:H41)</f>
        <v>0</v>
      </c>
      <c r="I42" s="126"/>
      <c r="J42" s="126">
        <f>+J44-SUM(J33:J41)</f>
        <v>0</v>
      </c>
      <c r="K42" s="126"/>
      <c r="L42" s="126">
        <f>+L44-SUM(L33:L41)</f>
        <v>0</v>
      </c>
      <c r="M42" s="126"/>
      <c r="N42" s="126">
        <f>+N44-SUM(N33:N41)</f>
        <v>0</v>
      </c>
      <c r="O42" s="126"/>
      <c r="P42" s="126">
        <f>+P44-SUM(P33:P41)</f>
        <v>0</v>
      </c>
      <c r="Q42" s="126"/>
      <c r="R42" s="126">
        <f>+R44-SUM(R33:R41)</f>
        <v>0</v>
      </c>
      <c r="S42" s="126"/>
      <c r="T42" s="126">
        <f>+T44-SUM(T33:T41)</f>
        <v>0</v>
      </c>
      <c r="U42" s="126"/>
      <c r="V42" s="126">
        <f>+V44-SUM(V33:V41)</f>
        <v>0</v>
      </c>
      <c r="W42" s="126"/>
      <c r="X42" s="126">
        <f>+X44-SUM(X33:X41)</f>
        <v>0</v>
      </c>
      <c r="Y42" s="126"/>
      <c r="Z42" s="126">
        <f>+Z44-SUM(Z33:Z41)</f>
        <v>0</v>
      </c>
    </row>
    <row r="43" spans="1:26" s="195" customFormat="1" ht="5.0999999999999996" customHeight="1">
      <c r="A43" s="194"/>
      <c r="B43" s="188"/>
      <c r="C43" s="121"/>
      <c r="D43" s="188"/>
      <c r="E43" s="121"/>
      <c r="F43" s="188"/>
      <c r="G43" s="121"/>
      <c r="H43" s="188"/>
      <c r="I43" s="121"/>
      <c r="J43" s="188"/>
      <c r="K43" s="121"/>
      <c r="L43" s="188"/>
      <c r="M43" s="121"/>
      <c r="N43" s="188"/>
      <c r="O43" s="121"/>
      <c r="P43" s="188"/>
      <c r="Q43" s="121"/>
      <c r="R43" s="188"/>
      <c r="S43" s="121"/>
      <c r="T43" s="188"/>
      <c r="U43" s="121"/>
      <c r="V43" s="188"/>
      <c r="W43" s="121"/>
      <c r="X43" s="188"/>
      <c r="Y43" s="121"/>
      <c r="Z43" s="188"/>
    </row>
    <row r="44" spans="1:26" s="150" customFormat="1" ht="15.75" thickBot="1">
      <c r="A44" s="196" t="s">
        <v>387</v>
      </c>
      <c r="B44" s="197">
        <f>+Format!D127</f>
        <v>0</v>
      </c>
      <c r="C44" s="149"/>
      <c r="D44" s="197">
        <f>+Format!F127</f>
        <v>0</v>
      </c>
      <c r="E44" s="149"/>
      <c r="F44" s="197">
        <f>+Format!H127</f>
        <v>2.6</v>
      </c>
      <c r="G44" s="149"/>
      <c r="H44" s="197">
        <f>+Format!J127</f>
        <v>0</v>
      </c>
      <c r="I44" s="149"/>
      <c r="J44" s="197">
        <f>+Format!L127</f>
        <v>0.9</v>
      </c>
      <c r="K44" s="149"/>
      <c r="L44" s="197">
        <f>+Format!N127</f>
        <v>0.30000000000000004</v>
      </c>
      <c r="M44" s="149"/>
      <c r="N44" s="197">
        <f>+Format!P127</f>
        <v>0</v>
      </c>
      <c r="O44" s="149"/>
      <c r="P44" s="197">
        <f>+Format!R127</f>
        <v>0</v>
      </c>
      <c r="Q44" s="149"/>
      <c r="R44" s="197">
        <f>+Format!T127</f>
        <v>0</v>
      </c>
      <c r="S44" s="149"/>
      <c r="T44" s="197">
        <f>+Format!V127</f>
        <v>0</v>
      </c>
      <c r="U44" s="149"/>
      <c r="V44" s="197">
        <f>+Format!X127</f>
        <v>0.60000000000000009</v>
      </c>
      <c r="W44" s="149"/>
      <c r="X44" s="197">
        <f>+Format!Z127</f>
        <v>0.70000000000000007</v>
      </c>
      <c r="Y44" s="149"/>
      <c r="Z44" s="197">
        <f>+Format!AB127</f>
        <v>5.1000000000000005</v>
      </c>
    </row>
    <row r="45" spans="1:26" s="150" customFormat="1" thickTop="1">
      <c r="A45" s="148"/>
      <c r="B45" s="188"/>
      <c r="C45" s="121"/>
      <c r="D45" s="188"/>
      <c r="E45" s="121"/>
      <c r="F45" s="188"/>
      <c r="G45" s="121"/>
      <c r="H45" s="188"/>
      <c r="I45" s="121"/>
      <c r="J45" s="188"/>
      <c r="K45" s="121"/>
      <c r="L45" s="188"/>
      <c r="M45" s="121"/>
      <c r="N45" s="188"/>
      <c r="O45" s="121"/>
      <c r="P45" s="188"/>
      <c r="Q45" s="121"/>
      <c r="R45" s="188"/>
      <c r="S45" s="121"/>
      <c r="T45" s="188"/>
      <c r="U45" s="121"/>
      <c r="V45" s="188"/>
      <c r="W45" s="121"/>
      <c r="X45" s="188"/>
      <c r="Y45" s="121"/>
      <c r="Z45" s="188"/>
    </row>
    <row r="46" spans="1:26" s="150" customFormat="1" ht="15.75" thickBot="1">
      <c r="A46" s="165" t="s">
        <v>174</v>
      </c>
      <c r="B46" s="134">
        <f>+B20+B31+B44</f>
        <v>0</v>
      </c>
      <c r="C46" s="131"/>
      <c r="D46" s="134">
        <f>+D20+D31+D44</f>
        <v>0</v>
      </c>
      <c r="E46" s="133"/>
      <c r="F46" s="134">
        <f>+F20+F31+F44</f>
        <v>2.6</v>
      </c>
      <c r="G46" s="133"/>
      <c r="H46" s="134">
        <f>+H20+H31+H44</f>
        <v>0</v>
      </c>
      <c r="I46" s="133"/>
      <c r="J46" s="134">
        <f>+J20+J31+J44</f>
        <v>0.9</v>
      </c>
      <c r="K46" s="133"/>
      <c r="L46" s="134">
        <f>+L20+L31+L44</f>
        <v>0.30000000000000004</v>
      </c>
      <c r="M46" s="133"/>
      <c r="N46" s="134">
        <f>+N20+N31+N44</f>
        <v>0</v>
      </c>
      <c r="O46" s="133"/>
      <c r="P46" s="134">
        <f>+P20+P31+P44</f>
        <v>0</v>
      </c>
      <c r="Q46" s="133"/>
      <c r="R46" s="134">
        <f>+R20+R31+R44</f>
        <v>0</v>
      </c>
      <c r="S46" s="133"/>
      <c r="T46" s="134">
        <f>+T20+T31+T44</f>
        <v>0</v>
      </c>
      <c r="U46" s="133"/>
      <c r="V46" s="134">
        <f>+V20+V31+V44</f>
        <v>0.60000000000000009</v>
      </c>
      <c r="W46" s="133"/>
      <c r="X46" s="134">
        <f>+X20+X31+X44</f>
        <v>0.70000000000000007</v>
      </c>
      <c r="Y46" s="133"/>
      <c r="Z46" s="134">
        <f>+Z20+Z31+Z44</f>
        <v>5.1000000000000005</v>
      </c>
    </row>
    <row r="47" spans="1:26" ht="15.75" thickTop="1">
      <c r="A47" s="107"/>
      <c r="B47" s="138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</row>
    <row r="48" spans="1:26">
      <c r="A48" s="140" t="s">
        <v>175</v>
      </c>
      <c r="C48" s="192"/>
      <c r="D48" s="192"/>
      <c r="E48" s="192"/>
      <c r="F48" s="192"/>
      <c r="G48" s="192"/>
      <c r="H48" s="192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</row>
    <row r="49" spans="1:1">
      <c r="A49" s="142">
        <v>36104.589456944443</v>
      </c>
    </row>
  </sheetData>
  <printOptions horizontalCentered="1"/>
  <pageMargins left="0.5" right="0.5" top="0.75" bottom="0.5" header="0.5" footer="0.5"/>
  <pageSetup scale="65" fitToHeight="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3"/>
  <sheetViews>
    <sheetView workbookViewId="0"/>
  </sheetViews>
  <sheetFormatPr defaultColWidth="12.5703125" defaultRowHeight="15"/>
  <cols>
    <col min="1" max="1" width="32" style="104" customWidth="1"/>
    <col min="2" max="2" width="8.140625" style="104" customWidth="1"/>
    <col min="3" max="3" width="2.28515625" style="104" customWidth="1"/>
    <col min="4" max="4" width="8.140625" style="104" customWidth="1"/>
    <col min="5" max="5" width="2.28515625" style="104" customWidth="1"/>
    <col min="6" max="6" width="8.140625" style="104" customWidth="1"/>
    <col min="7" max="7" width="2.28515625" style="104" customWidth="1"/>
    <col min="8" max="8" width="8.140625" style="104" customWidth="1"/>
    <col min="9" max="9" width="2.28515625" style="104" customWidth="1"/>
    <col min="10" max="10" width="8.140625" style="104" customWidth="1"/>
    <col min="11" max="11" width="2.28515625" style="104" customWidth="1"/>
    <col min="12" max="12" width="8.140625" style="104" customWidth="1"/>
    <col min="13" max="13" width="2.28515625" style="104" customWidth="1"/>
    <col min="14" max="14" width="8.140625" style="104" customWidth="1"/>
    <col min="15" max="15" width="2.28515625" style="104" customWidth="1"/>
    <col min="16" max="16" width="8.140625" style="104" customWidth="1"/>
    <col min="17" max="17" width="2.28515625" style="104" customWidth="1"/>
    <col min="18" max="18" width="8.140625" style="104" customWidth="1"/>
    <col min="19" max="19" width="2.28515625" style="104" customWidth="1"/>
    <col min="20" max="20" width="8.140625" style="104" customWidth="1"/>
    <col min="21" max="21" width="2.28515625" style="104" customWidth="1"/>
    <col min="22" max="22" width="8.140625" style="104" customWidth="1"/>
    <col min="23" max="23" width="2.28515625" style="104" customWidth="1"/>
    <col min="24" max="24" width="8.140625" style="104" customWidth="1"/>
    <col min="25" max="25" width="2.28515625" style="104" customWidth="1"/>
    <col min="26" max="26" width="8.140625" style="104" customWidth="1"/>
    <col min="27" max="16384" width="12.5703125" style="104"/>
  </cols>
  <sheetData>
    <row r="1" spans="1:26" ht="18">
      <c r="A1" s="101" t="str">
        <f>+Format!A1</f>
        <v>ENRON RENEWABLE ENERGY CORP.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8">
      <c r="A3" s="105" t="s">
        <v>176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8">
      <c r="A4" s="182" t="s">
        <v>169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8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 ht="14.25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spans="1:26" s="109" customFormat="1">
      <c r="A8" s="110"/>
      <c r="B8" s="185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spans="1:26" s="109" customFormat="1">
      <c r="A9" s="111"/>
      <c r="B9" s="114" t="s">
        <v>204</v>
      </c>
      <c r="C9" s="113"/>
      <c r="D9" s="114"/>
      <c r="E9" s="113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</row>
    <row r="10" spans="1:26" s="109" customFormat="1">
      <c r="A10" s="144"/>
      <c r="B10" s="186" t="s">
        <v>46</v>
      </c>
      <c r="C10" s="145"/>
      <c r="D10" s="186" t="s">
        <v>47</v>
      </c>
      <c r="E10" s="145"/>
      <c r="F10" s="186" t="s">
        <v>48</v>
      </c>
      <c r="G10" s="145"/>
      <c r="H10" s="186" t="s">
        <v>49</v>
      </c>
      <c r="I10" s="145"/>
      <c r="J10" s="186" t="s">
        <v>50</v>
      </c>
      <c r="K10" s="145"/>
      <c r="L10" s="186" t="s">
        <v>51</v>
      </c>
      <c r="M10" s="145"/>
      <c r="N10" s="186" t="s">
        <v>143</v>
      </c>
      <c r="O10" s="145"/>
      <c r="P10" s="186" t="s">
        <v>53</v>
      </c>
      <c r="Q10" s="145"/>
      <c r="R10" s="186" t="s">
        <v>144</v>
      </c>
      <c r="S10" s="145"/>
      <c r="T10" s="186" t="s">
        <v>55</v>
      </c>
      <c r="U10" s="145"/>
      <c r="V10" s="186" t="s">
        <v>56</v>
      </c>
      <c r="W10" s="145"/>
      <c r="X10" s="186" t="s">
        <v>57</v>
      </c>
      <c r="Y10" s="145"/>
      <c r="Z10" s="186" t="s">
        <v>19</v>
      </c>
    </row>
    <row r="11" spans="1:26" s="109" customFormat="1" ht="14.25">
      <c r="A11" s="146"/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</row>
    <row r="12" spans="1:26" s="109" customFormat="1" ht="14.25">
      <c r="A12" s="111"/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 spans="1:26" s="150" customFormat="1" ht="14.25">
      <c r="A13" s="198" t="s">
        <v>136</v>
      </c>
      <c r="B13" s="188">
        <v>0</v>
      </c>
      <c r="C13" s="121"/>
      <c r="D13" s="188">
        <v>0</v>
      </c>
      <c r="E13" s="122"/>
      <c r="F13" s="188">
        <v>0</v>
      </c>
      <c r="G13" s="122"/>
      <c r="H13" s="188">
        <v>0</v>
      </c>
      <c r="I13" s="122"/>
      <c r="J13" s="188">
        <v>0</v>
      </c>
      <c r="K13" s="122"/>
      <c r="L13" s="188">
        <v>0</v>
      </c>
      <c r="M13" s="122"/>
      <c r="N13" s="188">
        <v>0</v>
      </c>
      <c r="O13" s="122"/>
      <c r="P13" s="188">
        <v>0</v>
      </c>
      <c r="Q13" s="122"/>
      <c r="R13" s="188">
        <v>0</v>
      </c>
      <c r="S13" s="122"/>
      <c r="T13" s="188">
        <v>0</v>
      </c>
      <c r="U13" s="122"/>
      <c r="V13" s="188">
        <v>0</v>
      </c>
      <c r="W13" s="122"/>
      <c r="X13" s="188">
        <v>0</v>
      </c>
      <c r="Y13" s="122"/>
      <c r="Z13" s="188">
        <v>0</v>
      </c>
    </row>
    <row r="14" spans="1:26" s="150" customFormat="1" ht="14.25">
      <c r="A14" s="198" t="s">
        <v>136</v>
      </c>
      <c r="B14" s="188">
        <v>0</v>
      </c>
      <c r="C14" s="121"/>
      <c r="D14" s="188">
        <v>0</v>
      </c>
      <c r="E14" s="122"/>
      <c r="F14" s="188">
        <v>0</v>
      </c>
      <c r="G14" s="122"/>
      <c r="H14" s="188">
        <v>0</v>
      </c>
      <c r="I14" s="122"/>
      <c r="J14" s="188">
        <v>0</v>
      </c>
      <c r="K14" s="122"/>
      <c r="L14" s="188">
        <v>0</v>
      </c>
      <c r="M14" s="122"/>
      <c r="N14" s="188">
        <v>0</v>
      </c>
      <c r="O14" s="122"/>
      <c r="P14" s="188">
        <v>0</v>
      </c>
      <c r="Q14" s="122"/>
      <c r="R14" s="188">
        <v>0</v>
      </c>
      <c r="S14" s="122"/>
      <c r="T14" s="188">
        <v>0</v>
      </c>
      <c r="U14" s="122"/>
      <c r="V14" s="188">
        <v>0</v>
      </c>
      <c r="W14" s="122"/>
      <c r="X14" s="188">
        <v>0</v>
      </c>
      <c r="Y14" s="122"/>
      <c r="Z14" s="188">
        <v>0</v>
      </c>
    </row>
    <row r="15" spans="1:26" s="150" customFormat="1" ht="14.25">
      <c r="A15" s="198" t="s">
        <v>136</v>
      </c>
      <c r="B15" s="188">
        <v>0</v>
      </c>
      <c r="C15" s="121"/>
      <c r="D15" s="188">
        <v>0</v>
      </c>
      <c r="E15" s="122"/>
      <c r="F15" s="188">
        <v>0</v>
      </c>
      <c r="G15" s="122"/>
      <c r="H15" s="188">
        <v>0</v>
      </c>
      <c r="I15" s="122"/>
      <c r="J15" s="188">
        <v>0</v>
      </c>
      <c r="K15" s="122"/>
      <c r="L15" s="188">
        <v>0</v>
      </c>
      <c r="M15" s="122"/>
      <c r="N15" s="188">
        <v>0</v>
      </c>
      <c r="O15" s="122"/>
      <c r="P15" s="188">
        <v>0</v>
      </c>
      <c r="Q15" s="122"/>
      <c r="R15" s="188">
        <v>0</v>
      </c>
      <c r="S15" s="122"/>
      <c r="T15" s="188">
        <v>0</v>
      </c>
      <c r="U15" s="122"/>
      <c r="V15" s="188">
        <v>0</v>
      </c>
      <c r="W15" s="122"/>
      <c r="X15" s="188">
        <v>0</v>
      </c>
      <c r="Y15" s="122"/>
      <c r="Z15" s="188">
        <v>0</v>
      </c>
    </row>
    <row r="16" spans="1:26" s="150" customFormat="1" ht="14.25">
      <c r="A16" s="198" t="s">
        <v>136</v>
      </c>
      <c r="B16" s="188">
        <v>0</v>
      </c>
      <c r="C16" s="121"/>
      <c r="D16" s="188">
        <v>0</v>
      </c>
      <c r="E16" s="122"/>
      <c r="F16" s="188">
        <v>0</v>
      </c>
      <c r="G16" s="122"/>
      <c r="H16" s="188">
        <v>0</v>
      </c>
      <c r="I16" s="122"/>
      <c r="J16" s="188">
        <v>0</v>
      </c>
      <c r="K16" s="122"/>
      <c r="L16" s="188">
        <v>0</v>
      </c>
      <c r="M16" s="122"/>
      <c r="N16" s="188">
        <v>0</v>
      </c>
      <c r="O16" s="122"/>
      <c r="P16" s="188">
        <v>0</v>
      </c>
      <c r="Q16" s="122"/>
      <c r="R16" s="188">
        <v>0</v>
      </c>
      <c r="S16" s="122"/>
      <c r="T16" s="188">
        <v>0</v>
      </c>
      <c r="U16" s="122"/>
      <c r="V16" s="188">
        <v>0</v>
      </c>
      <c r="W16" s="122"/>
      <c r="X16" s="188">
        <v>0</v>
      </c>
      <c r="Y16" s="122"/>
      <c r="Z16" s="188">
        <v>0</v>
      </c>
    </row>
    <row r="17" spans="1:26" s="150" customFormat="1" ht="14.25">
      <c r="A17" s="198" t="s">
        <v>136</v>
      </c>
      <c r="B17" s="188">
        <v>0</v>
      </c>
      <c r="C17" s="121"/>
      <c r="D17" s="188">
        <v>0</v>
      </c>
      <c r="E17" s="122"/>
      <c r="F17" s="188">
        <v>0</v>
      </c>
      <c r="G17" s="122"/>
      <c r="H17" s="188">
        <v>0</v>
      </c>
      <c r="I17" s="122"/>
      <c r="J17" s="188">
        <v>0</v>
      </c>
      <c r="K17" s="122"/>
      <c r="L17" s="188">
        <v>0</v>
      </c>
      <c r="M17" s="122"/>
      <c r="N17" s="188">
        <v>0</v>
      </c>
      <c r="O17" s="122"/>
      <c r="P17" s="188">
        <v>0</v>
      </c>
      <c r="Q17" s="122"/>
      <c r="R17" s="188">
        <v>0</v>
      </c>
      <c r="S17" s="122"/>
      <c r="T17" s="188">
        <v>0</v>
      </c>
      <c r="U17" s="122"/>
      <c r="V17" s="188">
        <v>0</v>
      </c>
      <c r="W17" s="122"/>
      <c r="X17" s="188">
        <v>0</v>
      </c>
      <c r="Y17" s="122"/>
      <c r="Z17" s="188">
        <v>0</v>
      </c>
    </row>
    <row r="18" spans="1:26" s="150" customFormat="1" ht="14.25">
      <c r="A18" s="198" t="s">
        <v>136</v>
      </c>
      <c r="B18" s="188">
        <v>0</v>
      </c>
      <c r="C18" s="121"/>
      <c r="D18" s="188">
        <v>0</v>
      </c>
      <c r="E18" s="122"/>
      <c r="F18" s="188">
        <v>0</v>
      </c>
      <c r="G18" s="122"/>
      <c r="H18" s="188">
        <v>0</v>
      </c>
      <c r="I18" s="122"/>
      <c r="J18" s="188">
        <v>0</v>
      </c>
      <c r="K18" s="122"/>
      <c r="L18" s="188">
        <v>0</v>
      </c>
      <c r="M18" s="122"/>
      <c r="N18" s="188">
        <v>0</v>
      </c>
      <c r="O18" s="122"/>
      <c r="P18" s="188">
        <v>0</v>
      </c>
      <c r="Q18" s="122"/>
      <c r="R18" s="188">
        <v>0</v>
      </c>
      <c r="S18" s="122"/>
      <c r="T18" s="188">
        <v>0</v>
      </c>
      <c r="U18" s="122"/>
      <c r="V18" s="188">
        <v>0</v>
      </c>
      <c r="W18" s="122"/>
      <c r="X18" s="188">
        <v>0</v>
      </c>
      <c r="Y18" s="122"/>
      <c r="Z18" s="188">
        <v>0</v>
      </c>
    </row>
    <row r="19" spans="1:26" s="150" customFormat="1" ht="14.25">
      <c r="A19" s="198" t="s">
        <v>136</v>
      </c>
      <c r="B19" s="188">
        <v>0</v>
      </c>
      <c r="C19" s="121"/>
      <c r="D19" s="188">
        <v>0</v>
      </c>
      <c r="E19" s="122"/>
      <c r="F19" s="188">
        <v>0</v>
      </c>
      <c r="G19" s="122"/>
      <c r="H19" s="188">
        <v>0</v>
      </c>
      <c r="I19" s="122"/>
      <c r="J19" s="188">
        <v>0</v>
      </c>
      <c r="K19" s="122"/>
      <c r="L19" s="188">
        <v>0</v>
      </c>
      <c r="M19" s="122"/>
      <c r="N19" s="188">
        <v>0</v>
      </c>
      <c r="O19" s="122"/>
      <c r="P19" s="188">
        <v>0</v>
      </c>
      <c r="Q19" s="122"/>
      <c r="R19" s="188">
        <v>0</v>
      </c>
      <c r="S19" s="122"/>
      <c r="T19" s="188">
        <v>0</v>
      </c>
      <c r="U19" s="122"/>
      <c r="V19" s="188">
        <v>0</v>
      </c>
      <c r="W19" s="122"/>
      <c r="X19" s="188">
        <v>0</v>
      </c>
      <c r="Y19" s="122"/>
      <c r="Z19" s="188">
        <v>0</v>
      </c>
    </row>
    <row r="20" spans="1:26" s="150" customFormat="1" ht="14.25">
      <c r="A20" s="198" t="s">
        <v>136</v>
      </c>
      <c r="B20" s="188">
        <v>0</v>
      </c>
      <c r="C20" s="121"/>
      <c r="D20" s="188">
        <v>0</v>
      </c>
      <c r="E20" s="122"/>
      <c r="F20" s="188">
        <v>0</v>
      </c>
      <c r="G20" s="122"/>
      <c r="H20" s="188">
        <v>0</v>
      </c>
      <c r="I20" s="122"/>
      <c r="J20" s="188">
        <v>0</v>
      </c>
      <c r="K20" s="122"/>
      <c r="L20" s="188">
        <v>0</v>
      </c>
      <c r="M20" s="122"/>
      <c r="N20" s="188">
        <v>0</v>
      </c>
      <c r="O20" s="122"/>
      <c r="P20" s="188">
        <v>0</v>
      </c>
      <c r="Q20" s="122"/>
      <c r="R20" s="188">
        <v>0</v>
      </c>
      <c r="S20" s="122"/>
      <c r="T20" s="188">
        <v>0</v>
      </c>
      <c r="U20" s="122"/>
      <c r="V20" s="188">
        <v>0</v>
      </c>
      <c r="W20" s="122"/>
      <c r="X20" s="188">
        <v>0</v>
      </c>
      <c r="Y20" s="122"/>
      <c r="Z20" s="188">
        <v>0</v>
      </c>
    </row>
    <row r="21" spans="1:26" s="150" customFormat="1" ht="5.0999999999999996" customHeight="1">
      <c r="A21" s="198"/>
      <c r="B21" s="188"/>
      <c r="C21" s="121"/>
      <c r="D21" s="188"/>
      <c r="E21" s="122"/>
      <c r="F21" s="188"/>
      <c r="G21" s="122"/>
      <c r="H21" s="188"/>
      <c r="I21" s="122"/>
      <c r="J21" s="188"/>
      <c r="K21" s="122"/>
      <c r="L21" s="188"/>
      <c r="M21" s="122"/>
      <c r="N21" s="188"/>
      <c r="O21" s="122"/>
      <c r="P21" s="188"/>
      <c r="Q21" s="122"/>
      <c r="R21" s="188"/>
      <c r="S21" s="122"/>
      <c r="T21" s="188"/>
      <c r="U21" s="122"/>
      <c r="V21" s="188"/>
      <c r="W21" s="122"/>
      <c r="X21" s="188"/>
      <c r="Y21" s="122"/>
      <c r="Z21" s="188"/>
    </row>
    <row r="22" spans="1:26" s="178" customFormat="1" ht="14.25">
      <c r="A22" s="199" t="s">
        <v>31</v>
      </c>
      <c r="B22" s="126">
        <f>+B24-SUM(B12:B21)</f>
        <v>0</v>
      </c>
      <c r="C22" s="126"/>
      <c r="D22" s="126">
        <f>+D24-SUM(D12:D21)</f>
        <v>0</v>
      </c>
      <c r="E22" s="126"/>
      <c r="F22" s="126">
        <f>+F24-SUM(F12:F21)</f>
        <v>0</v>
      </c>
      <c r="G22" s="126"/>
      <c r="H22" s="126">
        <f>+H24-SUM(H12:H21)</f>
        <v>0</v>
      </c>
      <c r="I22" s="126"/>
      <c r="J22" s="126">
        <f>+J24-SUM(J12:J21)</f>
        <v>0</v>
      </c>
      <c r="K22" s="126"/>
      <c r="L22" s="126">
        <f>+L24-SUM(L12:L21)</f>
        <v>0</v>
      </c>
      <c r="M22" s="126"/>
      <c r="N22" s="126">
        <f>+N24-SUM(N12:N21)</f>
        <v>0</v>
      </c>
      <c r="O22" s="126"/>
      <c r="P22" s="126">
        <f>+P24-SUM(P12:P21)</f>
        <v>0</v>
      </c>
      <c r="Q22" s="126"/>
      <c r="R22" s="126">
        <f>+R24-SUM(R12:R21)</f>
        <v>0</v>
      </c>
      <c r="S22" s="126"/>
      <c r="T22" s="126">
        <f>+T24-SUM(T12:T21)</f>
        <v>0</v>
      </c>
      <c r="U22" s="126"/>
      <c r="V22" s="126">
        <f>+V24-SUM(V12:V21)</f>
        <v>0</v>
      </c>
      <c r="W22" s="126"/>
      <c r="X22" s="126">
        <f>+X24-SUM(X12:X21)</f>
        <v>0</v>
      </c>
      <c r="Y22" s="126"/>
      <c r="Z22" s="126">
        <f>+Z24-SUM(Z12:Z21)</f>
        <v>0</v>
      </c>
    </row>
    <row r="23" spans="1:26" s="190" customFormat="1" ht="5.0999999999999996" customHeight="1">
      <c r="A23" s="180"/>
      <c r="B23" s="159"/>
      <c r="C23" s="159"/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</row>
    <row r="24" spans="1:26" s="150" customFormat="1" ht="15.75" thickBot="1">
      <c r="A24" s="165" t="s">
        <v>373</v>
      </c>
      <c r="B24" s="132">
        <f>+Format!D125</f>
        <v>0</v>
      </c>
      <c r="C24" s="131"/>
      <c r="D24" s="132">
        <f>+Format!F125</f>
        <v>0</v>
      </c>
      <c r="E24" s="133"/>
      <c r="F24" s="132">
        <f>+Format!H125</f>
        <v>0</v>
      </c>
      <c r="G24" s="133"/>
      <c r="H24" s="132">
        <f>+Format!J125</f>
        <v>0</v>
      </c>
      <c r="I24" s="133"/>
      <c r="J24" s="132">
        <f>+Format!L125</f>
        <v>0</v>
      </c>
      <c r="K24" s="133"/>
      <c r="L24" s="132">
        <f>+Format!N125</f>
        <v>0</v>
      </c>
      <c r="M24" s="133"/>
      <c r="N24" s="132">
        <f>+Format!P125</f>
        <v>0</v>
      </c>
      <c r="O24" s="133"/>
      <c r="P24" s="132">
        <f>+Format!R125</f>
        <v>0</v>
      </c>
      <c r="Q24" s="133"/>
      <c r="R24" s="132">
        <f>+Format!T125</f>
        <v>0</v>
      </c>
      <c r="S24" s="133"/>
      <c r="T24" s="132">
        <f>+Format!V125</f>
        <v>0</v>
      </c>
      <c r="U24" s="133"/>
      <c r="V24" s="132">
        <f>+Format!X125</f>
        <v>0</v>
      </c>
      <c r="W24" s="133"/>
      <c r="X24" s="132">
        <f>+Format!Z125</f>
        <v>0</v>
      </c>
      <c r="Y24" s="133"/>
      <c r="Z24" s="132">
        <f>+Format!AB125</f>
        <v>0</v>
      </c>
    </row>
    <row r="25" spans="1:26" ht="15.75" thickTop="1">
      <c r="A25" s="107"/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</row>
    <row r="26" spans="1:26">
      <c r="A26" s="107"/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</row>
    <row r="27" spans="1:26">
      <c r="A27" s="107"/>
      <c r="B27" s="200" t="s">
        <v>177</v>
      </c>
      <c r="C27" s="201"/>
      <c r="D27" s="200" t="s">
        <v>178</v>
      </c>
      <c r="E27" s="201"/>
      <c r="F27" s="200" t="s">
        <v>179</v>
      </c>
      <c r="G27" s="201"/>
      <c r="H27" s="200" t="s">
        <v>180</v>
      </c>
      <c r="I27" s="201"/>
      <c r="J27" s="200"/>
      <c r="K27" s="201"/>
      <c r="L27" s="200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</row>
    <row r="28" spans="1:26">
      <c r="A28" s="107"/>
      <c r="B28" s="202" t="s">
        <v>181</v>
      </c>
      <c r="C28" s="201"/>
      <c r="D28" s="202" t="s">
        <v>182</v>
      </c>
      <c r="E28" s="201"/>
      <c r="F28" s="202" t="s">
        <v>183</v>
      </c>
      <c r="G28" s="201"/>
      <c r="H28" s="202" t="s">
        <v>184</v>
      </c>
      <c r="I28" s="201"/>
      <c r="J28" s="203"/>
      <c r="K28" s="201"/>
      <c r="L28" s="203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</row>
    <row r="29" spans="1:26" ht="5.0999999999999996" customHeight="1">
      <c r="A29" s="107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</row>
    <row r="30" spans="1:26" s="150" customFormat="1" ht="14.25">
      <c r="A30" s="204" t="str">
        <f t="shared" ref="A30:A37" si="0">+A13</f>
        <v>x</v>
      </c>
      <c r="B30" s="188"/>
      <c r="C30" s="121"/>
      <c r="D30" s="188">
        <f t="shared" ref="D30:D37" si="1">+Z13</f>
        <v>0</v>
      </c>
      <c r="E30" s="122"/>
      <c r="F30" s="188"/>
      <c r="G30" s="122"/>
      <c r="H30" s="188">
        <f t="shared" ref="H30:H37" si="2">+D30-F30</f>
        <v>0</v>
      </c>
      <c r="I30" s="122"/>
      <c r="J30" s="188"/>
      <c r="K30" s="122"/>
      <c r="L30" s="188"/>
      <c r="M30" s="122"/>
      <c r="N30" s="188"/>
      <c r="O30" s="122"/>
      <c r="P30" s="188"/>
      <c r="Q30" s="122"/>
      <c r="R30" s="188"/>
      <c r="S30" s="122"/>
      <c r="T30" s="188"/>
      <c r="U30" s="122"/>
      <c r="V30" s="188"/>
      <c r="W30" s="122"/>
      <c r="X30" s="188"/>
      <c r="Y30" s="122"/>
      <c r="Z30" s="188"/>
    </row>
    <row r="31" spans="1:26">
      <c r="A31" s="204" t="str">
        <f t="shared" si="0"/>
        <v>x</v>
      </c>
      <c r="B31" s="138"/>
      <c r="C31" s="138"/>
      <c r="D31" s="188">
        <f t="shared" si="1"/>
        <v>0</v>
      </c>
      <c r="E31" s="138"/>
      <c r="F31" s="138"/>
      <c r="G31" s="138"/>
      <c r="H31" s="188">
        <f t="shared" si="2"/>
        <v>0</v>
      </c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</row>
    <row r="32" spans="1:26">
      <c r="A32" s="204" t="str">
        <f t="shared" si="0"/>
        <v>x</v>
      </c>
      <c r="B32" s="138"/>
      <c r="C32" s="138"/>
      <c r="D32" s="188">
        <f t="shared" si="1"/>
        <v>0</v>
      </c>
      <c r="E32" s="138"/>
      <c r="F32" s="138"/>
      <c r="G32" s="138"/>
      <c r="H32" s="188">
        <f t="shared" si="2"/>
        <v>0</v>
      </c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</row>
    <row r="33" spans="1:26">
      <c r="A33" s="204" t="str">
        <f t="shared" si="0"/>
        <v>x</v>
      </c>
      <c r="B33" s="138"/>
      <c r="C33" s="138"/>
      <c r="D33" s="188">
        <f t="shared" si="1"/>
        <v>0</v>
      </c>
      <c r="E33" s="138"/>
      <c r="F33" s="138"/>
      <c r="G33" s="138"/>
      <c r="H33" s="188">
        <f t="shared" si="2"/>
        <v>0</v>
      </c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</row>
    <row r="34" spans="1:26">
      <c r="A34" s="204" t="str">
        <f t="shared" si="0"/>
        <v>x</v>
      </c>
      <c r="B34" s="138"/>
      <c r="C34" s="138"/>
      <c r="D34" s="188">
        <f t="shared" si="1"/>
        <v>0</v>
      </c>
      <c r="E34" s="138"/>
      <c r="F34" s="138"/>
      <c r="G34" s="138"/>
      <c r="H34" s="188">
        <f t="shared" si="2"/>
        <v>0</v>
      </c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</row>
    <row r="35" spans="1:26">
      <c r="A35" s="204" t="str">
        <f t="shared" si="0"/>
        <v>x</v>
      </c>
      <c r="B35" s="138"/>
      <c r="C35" s="138"/>
      <c r="D35" s="188">
        <f t="shared" si="1"/>
        <v>0</v>
      </c>
      <c r="E35" s="138"/>
      <c r="F35" s="138"/>
      <c r="G35" s="138"/>
      <c r="H35" s="188">
        <f t="shared" si="2"/>
        <v>0</v>
      </c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</row>
    <row r="36" spans="1:26">
      <c r="A36" s="204" t="str">
        <f t="shared" si="0"/>
        <v>x</v>
      </c>
      <c r="B36" s="138"/>
      <c r="C36" s="138"/>
      <c r="D36" s="188">
        <f t="shared" si="1"/>
        <v>0</v>
      </c>
      <c r="E36" s="138"/>
      <c r="F36" s="138"/>
      <c r="G36" s="138"/>
      <c r="H36" s="188">
        <f t="shared" si="2"/>
        <v>0</v>
      </c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</row>
    <row r="37" spans="1:26">
      <c r="A37" s="204" t="str">
        <f t="shared" si="0"/>
        <v>x</v>
      </c>
      <c r="B37" s="138"/>
      <c r="C37" s="138"/>
      <c r="D37" s="188">
        <f t="shared" si="1"/>
        <v>0</v>
      </c>
      <c r="E37" s="138"/>
      <c r="F37" s="138"/>
      <c r="G37" s="138"/>
      <c r="H37" s="188">
        <f t="shared" si="2"/>
        <v>0</v>
      </c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</row>
    <row r="38" spans="1:26">
      <c r="A38" s="205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</row>
    <row r="39" spans="1:26">
      <c r="A39" s="107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</row>
    <row r="40" spans="1:26">
      <c r="A40" s="107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</row>
    <row r="41" spans="1:26">
      <c r="A41" s="107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</row>
    <row r="42" spans="1:26">
      <c r="A42" s="140" t="str">
        <f ca="1">CELL("filename",A1)</f>
        <v>C:\Users\Felienne\Enron\EnronSpreadsheets\[tracy_geaccone__40345__2002 EREC Preliminary 1015.xls]AssetSale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</row>
    <row r="43" spans="1:26">
      <c r="A43" s="142">
        <f ca="1">NOW()</f>
        <v>41887.551116435185</v>
      </c>
    </row>
  </sheetData>
  <printOptions horizontalCentered="1"/>
  <pageMargins left="0.5" right="0.5" top="0.75" bottom="0.5" header="0.5" footer="0.5"/>
  <pageSetup scale="7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56"/>
  <sheetViews>
    <sheetView workbookViewId="0">
      <pane xSplit="3" ySplit="6" topLeftCell="M38" activePane="bottomRight" state="frozen"/>
      <selection activeCell="C24" sqref="C24"/>
      <selection pane="topRight" activeCell="C24" sqref="C24"/>
      <selection pane="bottomLeft" activeCell="C24" sqref="C24"/>
      <selection pane="bottomRight" activeCell="X47" sqref="X47"/>
    </sheetView>
  </sheetViews>
  <sheetFormatPr defaultRowHeight="12.75"/>
  <cols>
    <col min="1" max="2" width="2.42578125" style="11" customWidth="1"/>
    <col min="3" max="3" width="47.28515625" style="11" customWidth="1"/>
    <col min="4" max="4" width="9.28515625" style="11" customWidth="1"/>
    <col min="5" max="5" width="1.5703125" style="11" customWidth="1"/>
    <col min="6" max="6" width="9.28515625" style="11" customWidth="1"/>
    <col min="7" max="7" width="1.5703125" style="11" customWidth="1"/>
    <col min="8" max="8" width="9.28515625" style="11" customWidth="1"/>
    <col min="9" max="9" width="1.5703125" style="11" customWidth="1"/>
    <col min="10" max="10" width="9.28515625" style="11" customWidth="1"/>
    <col min="11" max="11" width="1.5703125" style="11" customWidth="1"/>
    <col min="12" max="12" width="9.28515625" style="11" customWidth="1"/>
    <col min="13" max="13" width="1.5703125" style="11" customWidth="1"/>
    <col min="14" max="14" width="9.28515625" style="11" customWidth="1"/>
    <col min="15" max="15" width="1.5703125" style="11" customWidth="1"/>
    <col min="16" max="16" width="9.28515625" style="11" customWidth="1"/>
    <col min="17" max="17" width="1.5703125" style="11" customWidth="1"/>
    <col min="18" max="18" width="9.28515625" style="11" customWidth="1"/>
    <col min="19" max="19" width="1.5703125" style="11" customWidth="1"/>
    <col min="20" max="20" width="9.28515625" style="11" customWidth="1"/>
    <col min="21" max="21" width="1.5703125" style="11" customWidth="1"/>
    <col min="22" max="22" width="9.28515625" style="11" customWidth="1"/>
    <col min="23" max="23" width="1.5703125" style="11" customWidth="1"/>
    <col min="24" max="24" width="9.28515625" style="11" customWidth="1"/>
    <col min="25" max="25" width="1.5703125" style="11" customWidth="1"/>
    <col min="26" max="26" width="9.28515625" style="11" customWidth="1"/>
    <col min="27" max="27" width="1.5703125" style="11" customWidth="1"/>
    <col min="28" max="28" width="9.28515625" style="255" customWidth="1"/>
    <col min="29" max="29" width="9.140625" style="250"/>
    <col min="30" max="30" width="10.7109375" style="255" customWidth="1"/>
    <col min="31" max="31" width="1.7109375" style="250" customWidth="1"/>
    <col min="32" max="32" width="10.7109375" style="255" customWidth="1"/>
    <col min="33" max="33" width="1.7109375" style="250" customWidth="1"/>
    <col min="34" max="34" width="10.7109375" style="255" customWidth="1"/>
    <col min="35" max="35" width="1.7109375" style="250" customWidth="1"/>
    <col min="36" max="36" width="10.7109375" style="255" customWidth="1"/>
    <col min="37" max="37" width="1.7109375" style="250" customWidth="1"/>
    <col min="38" max="38" width="10.7109375" style="255" customWidth="1"/>
    <col min="39" max="39" width="5.7109375" customWidth="1"/>
  </cols>
  <sheetData>
    <row r="1" spans="1:38" s="2" customFormat="1" ht="15.75">
      <c r="A1" s="253" t="str">
        <f>Format!A1</f>
        <v>ENRON RENEWABLE ENERGY CORP.</v>
      </c>
      <c r="B1" s="254"/>
      <c r="C1" s="254"/>
      <c r="T1" s="3"/>
      <c r="U1" s="3"/>
      <c r="V1" s="3"/>
      <c r="W1" s="3"/>
      <c r="X1" s="3"/>
      <c r="Y1" s="3"/>
      <c r="Z1" s="3"/>
      <c r="AA1" s="3"/>
      <c r="AB1" s="256" t="str">
        <f ca="1">CELL("FILENAME",A1)</f>
        <v>C:\Users\Felienne\Enron\EnronSpreadsheets\[tracy_geaccone__40345__2002 EREC Preliminary 1015.xls]O&amp;M Detail</v>
      </c>
      <c r="AC1" s="254"/>
      <c r="AD1" s="257"/>
      <c r="AE1" s="254"/>
      <c r="AF1" s="257"/>
      <c r="AG1" s="254"/>
      <c r="AH1" s="257"/>
      <c r="AI1" s="254"/>
      <c r="AJ1" s="257"/>
      <c r="AK1" s="254"/>
      <c r="AL1" s="257"/>
    </row>
    <row r="2" spans="1:38" s="2" customFormat="1" ht="15.75">
      <c r="A2" s="50" t="s">
        <v>100</v>
      </c>
      <c r="B2" s="254"/>
      <c r="C2" s="254"/>
      <c r="T2" s="5"/>
      <c r="U2" s="5"/>
      <c r="V2" s="5"/>
      <c r="W2" s="5"/>
      <c r="X2" s="5"/>
      <c r="Y2" s="5"/>
      <c r="Z2" s="5"/>
      <c r="AA2" s="5"/>
      <c r="AB2" s="6">
        <f ca="1">NOW()</f>
        <v>41887.551116435185</v>
      </c>
      <c r="AC2" s="254"/>
      <c r="AD2" s="5"/>
      <c r="AE2" s="254"/>
      <c r="AF2" s="5"/>
      <c r="AG2" s="254"/>
      <c r="AH2" s="5"/>
      <c r="AI2" s="254"/>
      <c r="AJ2" s="5"/>
      <c r="AK2" s="254"/>
      <c r="AL2" s="5"/>
    </row>
    <row r="3" spans="1:38" s="2" customFormat="1" ht="15.75">
      <c r="A3" s="7" t="s">
        <v>378</v>
      </c>
      <c r="B3" s="254"/>
      <c r="C3" s="254"/>
      <c r="T3" s="8"/>
      <c r="U3" s="8"/>
      <c r="V3" s="8"/>
      <c r="W3" s="8"/>
      <c r="X3" s="8"/>
      <c r="Y3" s="8"/>
      <c r="Z3" s="8"/>
      <c r="AA3" s="8"/>
      <c r="AB3" s="9">
        <f ca="1">NOW()</f>
        <v>41887.551116435185</v>
      </c>
      <c r="AC3" s="254"/>
      <c r="AD3" s="8"/>
      <c r="AE3" s="254"/>
      <c r="AF3" s="8"/>
      <c r="AG3" s="254"/>
      <c r="AH3" s="8"/>
      <c r="AI3" s="254"/>
      <c r="AJ3" s="8"/>
      <c r="AK3" s="254"/>
      <c r="AL3" s="8"/>
    </row>
    <row r="4" spans="1:38" s="11" customFormat="1">
      <c r="A4" s="10" t="s">
        <v>1</v>
      </c>
      <c r="B4" s="255"/>
      <c r="C4" s="255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 s="250"/>
      <c r="AC4" s="255"/>
      <c r="AD4" s="250"/>
      <c r="AE4" s="255"/>
      <c r="AF4" s="250"/>
      <c r="AG4" s="255"/>
      <c r="AH4" s="250"/>
      <c r="AI4" s="255"/>
      <c r="AJ4" s="250"/>
      <c r="AK4" s="255"/>
      <c r="AL4" s="250"/>
    </row>
    <row r="5" spans="1:38" s="11" customFormat="1" ht="11.1" customHeight="1">
      <c r="A5" s="255"/>
      <c r="B5" s="255"/>
      <c r="C5" s="255"/>
      <c r="D5" s="12" t="s">
        <v>2</v>
      </c>
      <c r="E5" s="13"/>
      <c r="F5" s="12" t="s">
        <v>3</v>
      </c>
      <c r="G5" s="13"/>
      <c r="H5" s="12" t="s">
        <v>4</v>
      </c>
      <c r="I5" s="14"/>
      <c r="J5" s="12" t="s">
        <v>5</v>
      </c>
      <c r="K5" s="14"/>
      <c r="L5" s="12" t="s">
        <v>6</v>
      </c>
      <c r="N5" s="15" t="s">
        <v>7</v>
      </c>
      <c r="O5" s="16"/>
      <c r="P5" s="15" t="s">
        <v>8</v>
      </c>
      <c r="Q5" s="16"/>
      <c r="R5" s="15" t="s">
        <v>9</v>
      </c>
      <c r="S5" s="16"/>
      <c r="T5" s="15" t="s">
        <v>10</v>
      </c>
      <c r="U5" s="16"/>
      <c r="V5" s="15" t="s">
        <v>11</v>
      </c>
      <c r="W5" s="16"/>
      <c r="X5" s="15" t="s">
        <v>12</v>
      </c>
      <c r="Y5" s="16"/>
      <c r="Z5" s="15" t="s">
        <v>13</v>
      </c>
      <c r="AB5" s="258" t="s">
        <v>14</v>
      </c>
      <c r="AC5" s="255"/>
      <c r="AD5" s="259" t="s">
        <v>15</v>
      </c>
      <c r="AE5" s="255"/>
      <c r="AF5" s="259" t="s">
        <v>16</v>
      </c>
      <c r="AG5" s="255"/>
      <c r="AH5" s="259" t="s">
        <v>17</v>
      </c>
      <c r="AI5" s="255"/>
      <c r="AJ5" s="259" t="s">
        <v>18</v>
      </c>
      <c r="AK5" s="255"/>
      <c r="AL5" s="259" t="s">
        <v>19</v>
      </c>
    </row>
    <row r="6" spans="1:38" s="11" customFormat="1" ht="9.9499999999999993" customHeight="1">
      <c r="A6" s="255"/>
      <c r="B6" s="255"/>
      <c r="C6" s="255"/>
      <c r="AB6" s="255" t="s">
        <v>20</v>
      </c>
      <c r="AC6" s="255"/>
      <c r="AD6" s="255"/>
      <c r="AE6" s="255"/>
      <c r="AF6" s="255"/>
      <c r="AG6" s="255"/>
      <c r="AH6" s="255"/>
      <c r="AI6" s="255"/>
      <c r="AJ6" s="255"/>
      <c r="AK6" s="255"/>
      <c r="AL6" s="255"/>
    </row>
    <row r="7" spans="1:38" s="24" customFormat="1" ht="11.1" customHeight="1">
      <c r="A7" s="23" t="s">
        <v>210</v>
      </c>
      <c r="B7" s="23"/>
      <c r="C7" s="23"/>
      <c r="D7" s="211"/>
      <c r="F7" s="211"/>
      <c r="H7" s="211"/>
      <c r="J7" s="211"/>
      <c r="L7" s="211"/>
      <c r="N7" s="211"/>
      <c r="P7" s="211"/>
      <c r="R7" s="211"/>
      <c r="T7" s="211"/>
      <c r="V7" s="211"/>
      <c r="X7" s="211"/>
      <c r="Z7" s="211"/>
      <c r="AB7" s="23"/>
      <c r="AC7" s="23"/>
      <c r="AD7" s="46"/>
      <c r="AE7" s="23"/>
      <c r="AF7" s="46"/>
      <c r="AG7" s="23"/>
      <c r="AH7" s="46"/>
      <c r="AI7" s="23"/>
      <c r="AJ7" s="46"/>
      <c r="AK7" s="23"/>
      <c r="AL7" s="46"/>
    </row>
    <row r="8" spans="1:38" s="243" customFormat="1" ht="11.1" customHeight="1">
      <c r="A8" s="18"/>
      <c r="B8" s="18" t="s">
        <v>110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18">
        <f>SUM(D8:Z8)</f>
        <v>0</v>
      </c>
      <c r="AC8" s="18"/>
      <c r="AD8" s="238">
        <f>SUM(D8:H8)</f>
        <v>0</v>
      </c>
      <c r="AE8" s="18"/>
      <c r="AF8" s="238">
        <f>SUM(J8:N8)</f>
        <v>0</v>
      </c>
      <c r="AG8" s="18"/>
      <c r="AH8" s="238">
        <f>SUM(P8:T8)</f>
        <v>0</v>
      </c>
      <c r="AI8" s="18"/>
      <c r="AJ8" s="238">
        <f>SUM(V8:Z8)</f>
        <v>0</v>
      </c>
      <c r="AK8" s="18"/>
      <c r="AL8" s="238">
        <f>SUM(AD8:AJ8)</f>
        <v>0</v>
      </c>
    </row>
    <row r="9" spans="1:38" s="243" customFormat="1" ht="11.1" customHeight="1">
      <c r="A9" s="18"/>
      <c r="B9" s="18" t="s">
        <v>111</v>
      </c>
      <c r="C9" s="18"/>
      <c r="D9" s="49">
        <v>0</v>
      </c>
      <c r="F9" s="49">
        <v>0</v>
      </c>
      <c r="H9" s="49">
        <v>0</v>
      </c>
      <c r="J9" s="49">
        <v>0</v>
      </c>
      <c r="L9" s="49">
        <v>0</v>
      </c>
      <c r="N9" s="49">
        <v>0</v>
      </c>
      <c r="P9" s="49">
        <v>0</v>
      </c>
      <c r="R9" s="49">
        <v>0</v>
      </c>
      <c r="T9" s="49">
        <v>0</v>
      </c>
      <c r="V9" s="49">
        <v>0</v>
      </c>
      <c r="X9" s="49">
        <v>0</v>
      </c>
      <c r="Z9" s="49">
        <v>0</v>
      </c>
      <c r="AB9" s="48">
        <f>SUM(D9:Z9)</f>
        <v>0</v>
      </c>
      <c r="AC9" s="18"/>
      <c r="AD9" s="240">
        <f>SUM(D9:H9)</f>
        <v>0</v>
      </c>
      <c r="AE9" s="18"/>
      <c r="AF9" s="240">
        <f>SUM(J9:N9)</f>
        <v>0</v>
      </c>
      <c r="AG9" s="18"/>
      <c r="AH9" s="240">
        <f>SUM(P9:T9)</f>
        <v>0</v>
      </c>
      <c r="AI9" s="18"/>
      <c r="AJ9" s="240">
        <f>SUM(V9:Z9)</f>
        <v>0</v>
      </c>
      <c r="AK9" s="18"/>
      <c r="AL9" s="240">
        <f>SUM(AD9:AJ9)</f>
        <v>0</v>
      </c>
    </row>
    <row r="10" spans="1:38" s="19" customFormat="1" ht="11.1" customHeight="1">
      <c r="A10" s="18"/>
      <c r="B10" s="18"/>
      <c r="C10" s="18" t="s">
        <v>19</v>
      </c>
      <c r="D10" s="209">
        <f>SUM(D8:D9)</f>
        <v>0</v>
      </c>
      <c r="F10" s="209">
        <f>SUM(F8:F9)</f>
        <v>0</v>
      </c>
      <c r="H10" s="209">
        <f>SUM(H8:H9)</f>
        <v>0</v>
      </c>
      <c r="J10" s="209">
        <f>SUM(J8:J9)</f>
        <v>0</v>
      </c>
      <c r="L10" s="209">
        <f>SUM(L8:L9)</f>
        <v>0</v>
      </c>
      <c r="N10" s="209">
        <f>SUM(N8:N9)</f>
        <v>0</v>
      </c>
      <c r="P10" s="209">
        <f>SUM(P8:P9)</f>
        <v>0</v>
      </c>
      <c r="R10" s="209">
        <f>SUM(R8:R9)</f>
        <v>0</v>
      </c>
      <c r="T10" s="209">
        <f>SUM(T8:T9)</f>
        <v>0</v>
      </c>
      <c r="V10" s="209">
        <f>SUM(V8:V9)</f>
        <v>0</v>
      </c>
      <c r="X10" s="209">
        <f>SUM(X8:X9)</f>
        <v>0</v>
      </c>
      <c r="Z10" s="209">
        <f>SUM(Z8:Z9)</f>
        <v>0</v>
      </c>
      <c r="AB10" s="260">
        <f>SUM(AB8:AB9)</f>
        <v>0</v>
      </c>
      <c r="AC10" s="18"/>
      <c r="AD10" s="260">
        <f>SUM(AD8:AD9)</f>
        <v>0</v>
      </c>
      <c r="AE10" s="18"/>
      <c r="AF10" s="260">
        <f>SUM(AF8:AF9)</f>
        <v>0</v>
      </c>
      <c r="AG10" s="18"/>
      <c r="AH10" s="260">
        <f>SUM(AH8:AH9)</f>
        <v>0</v>
      </c>
      <c r="AI10" s="18"/>
      <c r="AJ10" s="260">
        <f>SUM(AJ8:AJ9)</f>
        <v>0</v>
      </c>
      <c r="AK10" s="18"/>
      <c r="AL10" s="260">
        <f>SUM(AL8:AL9)</f>
        <v>0</v>
      </c>
    </row>
    <row r="11" spans="1:38" s="19" customFormat="1" ht="3.95" customHeight="1">
      <c r="A11" s="18"/>
      <c r="B11" s="18"/>
      <c r="C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</row>
    <row r="12" spans="1:38" s="24" customFormat="1" ht="11.1" customHeight="1">
      <c r="A12" s="23" t="s">
        <v>211</v>
      </c>
      <c r="B12" s="23"/>
      <c r="C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</row>
    <row r="13" spans="1:38" s="243" customFormat="1" ht="11.1" customHeight="1">
      <c r="A13" s="18"/>
      <c r="B13" s="18" t="s">
        <v>212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18">
        <f t="shared" ref="AB13:AB20" si="0">SUM(D13:Z13)</f>
        <v>0</v>
      </c>
      <c r="AC13" s="18"/>
      <c r="AD13" s="238">
        <f>SUM(D13:H13)</f>
        <v>0</v>
      </c>
      <c r="AE13" s="18"/>
      <c r="AF13" s="238">
        <f>SUM(J13:N13)</f>
        <v>0</v>
      </c>
      <c r="AG13" s="18"/>
      <c r="AH13" s="238">
        <f>SUM(P13:T13)</f>
        <v>0</v>
      </c>
      <c r="AI13" s="18"/>
      <c r="AJ13" s="238">
        <f>SUM(V13:Z13)</f>
        <v>0</v>
      </c>
      <c r="AK13" s="18"/>
      <c r="AL13" s="238">
        <f>SUM(AD13:AJ13)</f>
        <v>0</v>
      </c>
    </row>
    <row r="14" spans="1:38" s="243" customFormat="1" ht="11.1" customHeight="1">
      <c r="A14" s="18"/>
      <c r="B14" s="18" t="s">
        <v>213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18">
        <f t="shared" si="0"/>
        <v>0</v>
      </c>
      <c r="AC14" s="18"/>
      <c r="AD14" s="238">
        <f t="shared" ref="AD14:AD19" si="1">SUM(D14:H14)</f>
        <v>0</v>
      </c>
      <c r="AE14" s="18"/>
      <c r="AF14" s="238">
        <f t="shared" ref="AF14:AF19" si="2">SUM(J14:N14)</f>
        <v>0</v>
      </c>
      <c r="AG14" s="18"/>
      <c r="AH14" s="238">
        <f t="shared" ref="AH14:AH19" si="3">SUM(P14:T14)</f>
        <v>0</v>
      </c>
      <c r="AI14" s="18"/>
      <c r="AJ14" s="238">
        <f t="shared" ref="AJ14:AJ19" si="4">SUM(V14:Z14)</f>
        <v>0</v>
      </c>
      <c r="AK14" s="18"/>
      <c r="AL14" s="238">
        <f t="shared" ref="AL14:AL19" si="5">SUM(AD14:AJ14)</f>
        <v>0</v>
      </c>
    </row>
    <row r="15" spans="1:38" s="243" customFormat="1" ht="11.1" customHeight="1">
      <c r="A15" s="18"/>
      <c r="B15" s="18" t="s">
        <v>214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18">
        <f t="shared" si="0"/>
        <v>0</v>
      </c>
      <c r="AC15" s="18"/>
      <c r="AD15" s="238">
        <f t="shared" si="1"/>
        <v>0</v>
      </c>
      <c r="AE15" s="18"/>
      <c r="AF15" s="238">
        <f t="shared" si="2"/>
        <v>0</v>
      </c>
      <c r="AG15" s="18"/>
      <c r="AH15" s="238">
        <f t="shared" si="3"/>
        <v>0</v>
      </c>
      <c r="AI15" s="18"/>
      <c r="AJ15" s="238">
        <f t="shared" si="4"/>
        <v>0</v>
      </c>
      <c r="AK15" s="18"/>
      <c r="AL15" s="238">
        <f t="shared" si="5"/>
        <v>0</v>
      </c>
    </row>
    <row r="16" spans="1:38" s="245" customFormat="1" ht="11.1" customHeight="1">
      <c r="A16" s="18"/>
      <c r="B16" s="18" t="s">
        <v>215</v>
      </c>
      <c r="C16" s="18"/>
      <c r="D16" s="20">
        <v>0</v>
      </c>
      <c r="E16" s="243"/>
      <c r="F16" s="20">
        <v>0</v>
      </c>
      <c r="G16" s="243"/>
      <c r="H16" s="20">
        <v>0</v>
      </c>
      <c r="I16" s="243"/>
      <c r="J16" s="20">
        <v>0</v>
      </c>
      <c r="K16" s="243"/>
      <c r="L16" s="20">
        <v>0</v>
      </c>
      <c r="M16" s="243"/>
      <c r="N16" s="20">
        <v>0</v>
      </c>
      <c r="O16" s="243"/>
      <c r="P16" s="20">
        <v>0</v>
      </c>
      <c r="Q16" s="243"/>
      <c r="R16" s="20">
        <v>0</v>
      </c>
      <c r="S16" s="243"/>
      <c r="T16" s="20">
        <v>0</v>
      </c>
      <c r="U16" s="243"/>
      <c r="V16" s="20">
        <v>0</v>
      </c>
      <c r="W16" s="243"/>
      <c r="X16" s="20">
        <v>0</v>
      </c>
      <c r="Y16" s="243"/>
      <c r="Z16" s="20">
        <v>0</v>
      </c>
      <c r="AA16" s="243"/>
      <c r="AB16" s="18">
        <f t="shared" si="0"/>
        <v>0</v>
      </c>
      <c r="AC16" s="239"/>
      <c r="AD16" s="238">
        <f t="shared" si="1"/>
        <v>0</v>
      </c>
      <c r="AE16" s="18"/>
      <c r="AF16" s="238">
        <f t="shared" si="2"/>
        <v>0</v>
      </c>
      <c r="AG16" s="18"/>
      <c r="AH16" s="238">
        <f t="shared" si="3"/>
        <v>0</v>
      </c>
      <c r="AI16" s="18"/>
      <c r="AJ16" s="238">
        <f t="shared" si="4"/>
        <v>0</v>
      </c>
      <c r="AK16" s="239"/>
      <c r="AL16" s="238">
        <f t="shared" si="5"/>
        <v>0</v>
      </c>
    </row>
    <row r="17" spans="1:38" s="245" customFormat="1" ht="11.1" customHeight="1">
      <c r="A17" s="18"/>
      <c r="B17" s="18" t="s">
        <v>216</v>
      </c>
      <c r="C17" s="18"/>
      <c r="D17" s="20">
        <v>0</v>
      </c>
      <c r="E17" s="243"/>
      <c r="F17" s="20">
        <v>0</v>
      </c>
      <c r="G17" s="243"/>
      <c r="H17" s="20">
        <v>0</v>
      </c>
      <c r="I17" s="243"/>
      <c r="J17" s="20">
        <v>0</v>
      </c>
      <c r="K17" s="243"/>
      <c r="L17" s="20">
        <v>0</v>
      </c>
      <c r="M17" s="243"/>
      <c r="N17" s="20">
        <v>0</v>
      </c>
      <c r="O17" s="243"/>
      <c r="P17" s="20">
        <v>0</v>
      </c>
      <c r="Q17" s="243"/>
      <c r="R17" s="20">
        <v>0</v>
      </c>
      <c r="S17" s="243"/>
      <c r="T17" s="20">
        <v>0</v>
      </c>
      <c r="U17" s="243"/>
      <c r="V17" s="20">
        <v>0</v>
      </c>
      <c r="W17" s="243"/>
      <c r="X17" s="20">
        <v>0</v>
      </c>
      <c r="Y17" s="243"/>
      <c r="Z17" s="20">
        <v>0</v>
      </c>
      <c r="AA17" s="243"/>
      <c r="AB17" s="18">
        <f t="shared" si="0"/>
        <v>0</v>
      </c>
      <c r="AC17" s="239"/>
      <c r="AD17" s="238">
        <f t="shared" si="1"/>
        <v>0</v>
      </c>
      <c r="AE17" s="18"/>
      <c r="AF17" s="238">
        <f t="shared" si="2"/>
        <v>0</v>
      </c>
      <c r="AG17" s="18"/>
      <c r="AH17" s="238">
        <f t="shared" si="3"/>
        <v>0</v>
      </c>
      <c r="AI17" s="18"/>
      <c r="AJ17" s="238">
        <f t="shared" si="4"/>
        <v>0</v>
      </c>
      <c r="AK17" s="239"/>
      <c r="AL17" s="238">
        <f t="shared" si="5"/>
        <v>0</v>
      </c>
    </row>
    <row r="18" spans="1:38" s="245" customFormat="1" ht="11.1" customHeight="1">
      <c r="A18" s="18"/>
      <c r="B18" s="18" t="s">
        <v>217</v>
      </c>
      <c r="C18" s="18"/>
      <c r="D18" s="20">
        <v>0</v>
      </c>
      <c r="E18" s="243"/>
      <c r="F18" s="20">
        <v>0</v>
      </c>
      <c r="G18" s="243"/>
      <c r="H18" s="20">
        <v>0</v>
      </c>
      <c r="I18" s="243"/>
      <c r="J18" s="20">
        <v>0</v>
      </c>
      <c r="K18" s="243"/>
      <c r="L18" s="20">
        <v>0</v>
      </c>
      <c r="M18" s="243"/>
      <c r="N18" s="20">
        <v>0</v>
      </c>
      <c r="O18" s="243"/>
      <c r="P18" s="20">
        <v>0</v>
      </c>
      <c r="Q18" s="243"/>
      <c r="R18" s="20">
        <v>0</v>
      </c>
      <c r="S18" s="243"/>
      <c r="T18" s="20">
        <v>0</v>
      </c>
      <c r="U18" s="243"/>
      <c r="V18" s="20">
        <v>0</v>
      </c>
      <c r="W18" s="243"/>
      <c r="X18" s="20">
        <v>0</v>
      </c>
      <c r="Y18" s="243"/>
      <c r="Z18" s="20">
        <v>0</v>
      </c>
      <c r="AA18" s="243"/>
      <c r="AB18" s="18">
        <f t="shared" si="0"/>
        <v>0</v>
      </c>
      <c r="AC18" s="239"/>
      <c r="AD18" s="238">
        <f t="shared" si="1"/>
        <v>0</v>
      </c>
      <c r="AE18" s="18"/>
      <c r="AF18" s="238">
        <f t="shared" si="2"/>
        <v>0</v>
      </c>
      <c r="AG18" s="18"/>
      <c r="AH18" s="238">
        <f t="shared" si="3"/>
        <v>0</v>
      </c>
      <c r="AI18" s="18"/>
      <c r="AJ18" s="238">
        <f t="shared" si="4"/>
        <v>0</v>
      </c>
      <c r="AK18" s="239"/>
      <c r="AL18" s="238">
        <f t="shared" si="5"/>
        <v>0</v>
      </c>
    </row>
    <row r="19" spans="1:38" s="245" customFormat="1" ht="11.1" customHeight="1">
      <c r="A19" s="18"/>
      <c r="B19" s="18" t="s">
        <v>218</v>
      </c>
      <c r="C19" s="18"/>
      <c r="D19" s="20">
        <v>0</v>
      </c>
      <c r="E19" s="243"/>
      <c r="F19" s="20">
        <v>0</v>
      </c>
      <c r="G19" s="243"/>
      <c r="H19" s="20">
        <v>0</v>
      </c>
      <c r="I19" s="243"/>
      <c r="J19" s="20">
        <v>0</v>
      </c>
      <c r="K19" s="243"/>
      <c r="L19" s="20">
        <v>0</v>
      </c>
      <c r="M19" s="243"/>
      <c r="N19" s="20">
        <v>0</v>
      </c>
      <c r="O19" s="243"/>
      <c r="P19" s="20">
        <v>0</v>
      </c>
      <c r="Q19" s="243"/>
      <c r="R19" s="20">
        <v>0</v>
      </c>
      <c r="S19" s="243"/>
      <c r="T19" s="20">
        <v>0</v>
      </c>
      <c r="U19" s="243"/>
      <c r="V19" s="20">
        <v>0</v>
      </c>
      <c r="W19" s="243"/>
      <c r="X19" s="20">
        <v>0</v>
      </c>
      <c r="Y19" s="243"/>
      <c r="Z19" s="20">
        <v>0</v>
      </c>
      <c r="AA19" s="243"/>
      <c r="AB19" s="18">
        <f t="shared" si="0"/>
        <v>0</v>
      </c>
      <c r="AC19" s="239"/>
      <c r="AD19" s="238">
        <f t="shared" si="1"/>
        <v>0</v>
      </c>
      <c r="AE19" s="18"/>
      <c r="AF19" s="238">
        <f t="shared" si="2"/>
        <v>0</v>
      </c>
      <c r="AG19" s="18"/>
      <c r="AH19" s="238">
        <f t="shared" si="3"/>
        <v>0</v>
      </c>
      <c r="AI19" s="18"/>
      <c r="AJ19" s="238">
        <f t="shared" si="4"/>
        <v>0</v>
      </c>
      <c r="AK19" s="239"/>
      <c r="AL19" s="238">
        <f t="shared" si="5"/>
        <v>0</v>
      </c>
    </row>
    <row r="20" spans="1:38" s="245" customFormat="1" ht="11.1" customHeight="1">
      <c r="A20" s="18"/>
      <c r="B20" s="18" t="s">
        <v>219</v>
      </c>
      <c r="C20" s="18"/>
      <c r="D20" s="49">
        <v>0</v>
      </c>
      <c r="E20" s="243"/>
      <c r="F20" s="49">
        <v>0</v>
      </c>
      <c r="G20" s="243"/>
      <c r="H20" s="49">
        <v>0</v>
      </c>
      <c r="I20" s="243"/>
      <c r="J20" s="49">
        <v>0</v>
      </c>
      <c r="K20" s="243"/>
      <c r="L20" s="49">
        <v>0</v>
      </c>
      <c r="M20" s="243"/>
      <c r="N20" s="49">
        <v>0</v>
      </c>
      <c r="O20" s="243"/>
      <c r="P20" s="49">
        <v>0</v>
      </c>
      <c r="Q20" s="243"/>
      <c r="R20" s="49">
        <v>0</v>
      </c>
      <c r="S20" s="243"/>
      <c r="T20" s="49">
        <v>0</v>
      </c>
      <c r="U20" s="243"/>
      <c r="V20" s="49">
        <v>0</v>
      </c>
      <c r="W20" s="243"/>
      <c r="X20" s="49">
        <v>0</v>
      </c>
      <c r="Y20" s="243"/>
      <c r="Z20" s="49">
        <v>0</v>
      </c>
      <c r="AA20" s="243"/>
      <c r="AB20" s="22">
        <f t="shared" si="0"/>
        <v>0</v>
      </c>
      <c r="AC20" s="239"/>
      <c r="AD20" s="240">
        <f>SUM(D20:H20)</f>
        <v>0</v>
      </c>
      <c r="AE20" s="18"/>
      <c r="AF20" s="240">
        <f>SUM(J20:N20)</f>
        <v>0</v>
      </c>
      <c r="AG20" s="18"/>
      <c r="AH20" s="240">
        <f>SUM(P20:T20)</f>
        <v>0</v>
      </c>
      <c r="AI20" s="18"/>
      <c r="AJ20" s="240">
        <f>SUM(V20:Z20)</f>
        <v>0</v>
      </c>
      <c r="AK20" s="239"/>
      <c r="AL20" s="240">
        <f>SUM(AD20:AJ20)</f>
        <v>0</v>
      </c>
    </row>
    <row r="21" spans="1:38" s="25" customFormat="1" ht="11.1" customHeight="1">
      <c r="A21" s="18"/>
      <c r="B21" s="18"/>
      <c r="C21" s="18" t="s">
        <v>19</v>
      </c>
      <c r="D21" s="22">
        <f>SUM(D13:D20)</f>
        <v>0</v>
      </c>
      <c r="E21" s="19"/>
      <c r="F21" s="22">
        <f>SUM(F13:F20)</f>
        <v>0</v>
      </c>
      <c r="G21" s="19"/>
      <c r="H21" s="22">
        <f>SUM(H13:H20)</f>
        <v>0</v>
      </c>
      <c r="I21" s="19"/>
      <c r="J21" s="22">
        <f>SUM(J13:J20)</f>
        <v>0</v>
      </c>
      <c r="K21" s="19"/>
      <c r="L21" s="22">
        <f>SUM(L13:L20)</f>
        <v>0</v>
      </c>
      <c r="M21" s="19"/>
      <c r="N21" s="22">
        <f>SUM(N13:N20)</f>
        <v>0</v>
      </c>
      <c r="O21" s="19"/>
      <c r="P21" s="22">
        <f>SUM(P13:P20)</f>
        <v>0</v>
      </c>
      <c r="Q21" s="19"/>
      <c r="R21" s="22">
        <f>SUM(R13:R20)</f>
        <v>0</v>
      </c>
      <c r="S21" s="19"/>
      <c r="T21" s="22">
        <f>SUM(T13:T20)</f>
        <v>0</v>
      </c>
      <c r="U21" s="19"/>
      <c r="V21" s="22">
        <f>SUM(V13:V20)</f>
        <v>0</v>
      </c>
      <c r="W21" s="19"/>
      <c r="X21" s="22">
        <f>SUM(X13:X20)</f>
        <v>0</v>
      </c>
      <c r="Y21" s="19"/>
      <c r="Z21" s="22">
        <f>SUM(Z13:Z20)</f>
        <v>0</v>
      </c>
      <c r="AA21" s="19"/>
      <c r="AB21" s="22">
        <f>SUM(AB13:AB20)</f>
        <v>0</v>
      </c>
      <c r="AC21" s="239"/>
      <c r="AD21" s="22">
        <f>SUM(AD13:AD20)</f>
        <v>0</v>
      </c>
      <c r="AE21" s="239"/>
      <c r="AF21" s="22">
        <f>SUM(AF13:AF20)</f>
        <v>0</v>
      </c>
      <c r="AG21" s="239"/>
      <c r="AH21" s="22">
        <f>SUM(AH13:AH20)</f>
        <v>0</v>
      </c>
      <c r="AI21" s="239"/>
      <c r="AJ21" s="22">
        <f>SUM(AJ13:AJ20)</f>
        <v>0</v>
      </c>
      <c r="AK21" s="239"/>
      <c r="AL21" s="22">
        <f>SUM(AL13:AL20)</f>
        <v>0</v>
      </c>
    </row>
    <row r="22" spans="1:38" s="25" customFormat="1" ht="3.95" customHeight="1">
      <c r="A22" s="18"/>
      <c r="B22" s="18"/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8"/>
      <c r="AC22" s="239"/>
      <c r="AD22" s="18"/>
      <c r="AE22" s="239"/>
      <c r="AF22" s="18"/>
      <c r="AG22" s="239"/>
      <c r="AH22" s="18"/>
      <c r="AI22" s="239"/>
      <c r="AJ22" s="18"/>
      <c r="AK22" s="239"/>
      <c r="AL22" s="18"/>
    </row>
    <row r="23" spans="1:38" s="38" customFormat="1" ht="11.1" customHeight="1">
      <c r="A23" s="23" t="s">
        <v>113</v>
      </c>
      <c r="B23" s="23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3"/>
      <c r="AC23" s="261"/>
      <c r="AD23" s="23"/>
      <c r="AE23" s="261"/>
      <c r="AF23" s="23"/>
      <c r="AG23" s="261"/>
      <c r="AH23" s="23"/>
      <c r="AI23" s="261"/>
      <c r="AJ23" s="23"/>
      <c r="AK23" s="261"/>
      <c r="AL23" s="23"/>
    </row>
    <row r="24" spans="1:38" s="245" customFormat="1" ht="11.1" customHeight="1">
      <c r="A24" s="18"/>
      <c r="B24" s="18" t="s">
        <v>319</v>
      </c>
      <c r="C24" s="18"/>
      <c r="D24" s="20">
        <v>0</v>
      </c>
      <c r="E24" s="243"/>
      <c r="F24" s="20">
        <v>0</v>
      </c>
      <c r="G24" s="243"/>
      <c r="H24" s="20">
        <v>0</v>
      </c>
      <c r="I24" s="243"/>
      <c r="J24" s="20">
        <v>0</v>
      </c>
      <c r="K24" s="243"/>
      <c r="L24" s="20">
        <v>0</v>
      </c>
      <c r="M24" s="243"/>
      <c r="N24" s="20">
        <v>0</v>
      </c>
      <c r="O24" s="243"/>
      <c r="P24" s="20">
        <v>0</v>
      </c>
      <c r="Q24" s="243"/>
      <c r="R24" s="20">
        <v>0</v>
      </c>
      <c r="S24" s="243"/>
      <c r="T24" s="20">
        <v>0</v>
      </c>
      <c r="U24" s="243"/>
      <c r="V24" s="20">
        <v>0</v>
      </c>
      <c r="W24" s="243"/>
      <c r="X24" s="20">
        <v>0</v>
      </c>
      <c r="Y24" s="243"/>
      <c r="Z24" s="20">
        <v>0</v>
      </c>
      <c r="AA24" s="243"/>
      <c r="AB24" s="18">
        <f t="shared" ref="AB24:AB29" si="6">SUM(D24:Z24)</f>
        <v>0</v>
      </c>
      <c r="AC24" s="239"/>
      <c r="AD24" s="238">
        <f t="shared" ref="AD24:AD29" si="7">SUM(D24:H24)</f>
        <v>0</v>
      </c>
      <c r="AE24" s="18"/>
      <c r="AF24" s="238">
        <f t="shared" ref="AF24:AF29" si="8">SUM(J24:N24)</f>
        <v>0</v>
      </c>
      <c r="AG24" s="18"/>
      <c r="AH24" s="238">
        <f t="shared" ref="AH24:AH29" si="9">SUM(P24:T24)</f>
        <v>0</v>
      </c>
      <c r="AI24" s="18"/>
      <c r="AJ24" s="238">
        <f t="shared" ref="AJ24:AJ29" si="10">SUM(V24:Z24)</f>
        <v>0</v>
      </c>
      <c r="AK24" s="239"/>
      <c r="AL24" s="238">
        <f t="shared" ref="AL24:AL29" si="11">SUM(AD24:AJ24)</f>
        <v>0</v>
      </c>
    </row>
    <row r="25" spans="1:38" s="245" customFormat="1" ht="11.1" customHeight="1">
      <c r="A25" s="18"/>
      <c r="B25" s="18" t="s">
        <v>320</v>
      </c>
      <c r="C25" s="18"/>
      <c r="D25" s="20">
        <v>0</v>
      </c>
      <c r="E25" s="243"/>
      <c r="F25" s="20">
        <v>0</v>
      </c>
      <c r="G25" s="243"/>
      <c r="H25" s="20">
        <v>0</v>
      </c>
      <c r="I25" s="243"/>
      <c r="J25" s="20">
        <v>0</v>
      </c>
      <c r="K25" s="243"/>
      <c r="L25" s="20">
        <v>0</v>
      </c>
      <c r="M25" s="243"/>
      <c r="N25" s="20">
        <v>0</v>
      </c>
      <c r="O25" s="243"/>
      <c r="P25" s="20">
        <v>0</v>
      </c>
      <c r="Q25" s="243"/>
      <c r="R25" s="20">
        <v>0</v>
      </c>
      <c r="S25" s="243"/>
      <c r="T25" s="20">
        <v>0</v>
      </c>
      <c r="U25" s="243"/>
      <c r="V25" s="20">
        <v>0</v>
      </c>
      <c r="W25" s="243"/>
      <c r="X25" s="20">
        <v>0</v>
      </c>
      <c r="Y25" s="243"/>
      <c r="Z25" s="20">
        <v>0</v>
      </c>
      <c r="AA25" s="243"/>
      <c r="AB25" s="18">
        <f t="shared" si="6"/>
        <v>0</v>
      </c>
      <c r="AC25" s="239"/>
      <c r="AD25" s="238">
        <f t="shared" si="7"/>
        <v>0</v>
      </c>
      <c r="AE25" s="18"/>
      <c r="AF25" s="238">
        <f t="shared" si="8"/>
        <v>0</v>
      </c>
      <c r="AG25" s="18"/>
      <c r="AH25" s="238">
        <f t="shared" si="9"/>
        <v>0</v>
      </c>
      <c r="AI25" s="18"/>
      <c r="AJ25" s="238">
        <f t="shared" si="10"/>
        <v>0</v>
      </c>
      <c r="AK25" s="239"/>
      <c r="AL25" s="238">
        <f t="shared" si="11"/>
        <v>0</v>
      </c>
    </row>
    <row r="26" spans="1:38" s="245" customFormat="1" ht="11.1" customHeight="1">
      <c r="A26" s="18"/>
      <c r="B26" s="18" t="s">
        <v>321</v>
      </c>
      <c r="C26" s="18"/>
      <c r="D26" s="20">
        <v>0</v>
      </c>
      <c r="E26" s="243"/>
      <c r="F26" s="20">
        <v>0</v>
      </c>
      <c r="G26" s="243"/>
      <c r="H26" s="20">
        <v>0</v>
      </c>
      <c r="I26" s="243"/>
      <c r="J26" s="20">
        <v>0</v>
      </c>
      <c r="K26" s="243"/>
      <c r="L26" s="20">
        <v>0</v>
      </c>
      <c r="M26" s="243"/>
      <c r="N26" s="20">
        <v>0</v>
      </c>
      <c r="O26" s="243"/>
      <c r="P26" s="20">
        <v>0</v>
      </c>
      <c r="Q26" s="243"/>
      <c r="R26" s="20">
        <v>0</v>
      </c>
      <c r="S26" s="243"/>
      <c r="T26" s="20">
        <v>0</v>
      </c>
      <c r="U26" s="243"/>
      <c r="V26" s="20">
        <v>0</v>
      </c>
      <c r="W26" s="243"/>
      <c r="X26" s="20">
        <v>0</v>
      </c>
      <c r="Y26" s="243"/>
      <c r="Z26" s="20">
        <v>0</v>
      </c>
      <c r="AA26" s="243"/>
      <c r="AB26" s="18">
        <f t="shared" si="6"/>
        <v>0</v>
      </c>
      <c r="AC26" s="239"/>
      <c r="AD26" s="238">
        <f t="shared" si="7"/>
        <v>0</v>
      </c>
      <c r="AE26" s="18"/>
      <c r="AF26" s="238">
        <f t="shared" si="8"/>
        <v>0</v>
      </c>
      <c r="AG26" s="18"/>
      <c r="AH26" s="238">
        <f t="shared" si="9"/>
        <v>0</v>
      </c>
      <c r="AI26" s="18"/>
      <c r="AJ26" s="238">
        <f t="shared" si="10"/>
        <v>0</v>
      </c>
      <c r="AK26" s="239"/>
      <c r="AL26" s="238">
        <f t="shared" si="11"/>
        <v>0</v>
      </c>
    </row>
    <row r="27" spans="1:38" s="245" customFormat="1" ht="11.1" customHeight="1">
      <c r="A27" s="18"/>
      <c r="B27" s="18" t="s">
        <v>322</v>
      </c>
      <c r="C27" s="18"/>
      <c r="D27" s="20">
        <v>0</v>
      </c>
      <c r="E27" s="243"/>
      <c r="F27" s="20">
        <v>0</v>
      </c>
      <c r="G27" s="243"/>
      <c r="H27" s="20">
        <v>0</v>
      </c>
      <c r="I27" s="243"/>
      <c r="J27" s="20">
        <v>0</v>
      </c>
      <c r="K27" s="243"/>
      <c r="L27" s="20">
        <v>0</v>
      </c>
      <c r="M27" s="243"/>
      <c r="N27" s="20">
        <v>0</v>
      </c>
      <c r="O27" s="243"/>
      <c r="P27" s="20">
        <v>0</v>
      </c>
      <c r="Q27" s="243"/>
      <c r="R27" s="20">
        <v>0</v>
      </c>
      <c r="S27" s="243"/>
      <c r="T27" s="20">
        <v>0</v>
      </c>
      <c r="U27" s="243"/>
      <c r="V27" s="20">
        <v>0</v>
      </c>
      <c r="W27" s="243"/>
      <c r="X27" s="20">
        <v>0</v>
      </c>
      <c r="Y27" s="243"/>
      <c r="Z27" s="20">
        <v>0</v>
      </c>
      <c r="AA27" s="243"/>
      <c r="AB27" s="18">
        <f t="shared" si="6"/>
        <v>0</v>
      </c>
      <c r="AC27" s="239"/>
      <c r="AD27" s="238">
        <f t="shared" si="7"/>
        <v>0</v>
      </c>
      <c r="AE27" s="18"/>
      <c r="AF27" s="238">
        <f t="shared" si="8"/>
        <v>0</v>
      </c>
      <c r="AG27" s="18"/>
      <c r="AH27" s="238">
        <f t="shared" si="9"/>
        <v>0</v>
      </c>
      <c r="AI27" s="18"/>
      <c r="AJ27" s="238">
        <f t="shared" si="10"/>
        <v>0</v>
      </c>
      <c r="AK27" s="239"/>
      <c r="AL27" s="238">
        <f t="shared" si="11"/>
        <v>0</v>
      </c>
    </row>
    <row r="28" spans="1:38" s="245" customFormat="1" ht="11.1" customHeight="1">
      <c r="A28" s="18"/>
      <c r="B28" s="18" t="s">
        <v>323</v>
      </c>
      <c r="C28" s="18"/>
      <c r="D28" s="20">
        <v>0</v>
      </c>
      <c r="E28" s="243"/>
      <c r="F28" s="20">
        <v>0</v>
      </c>
      <c r="G28" s="243"/>
      <c r="H28" s="20">
        <v>0</v>
      </c>
      <c r="I28" s="243"/>
      <c r="J28" s="20">
        <v>0</v>
      </c>
      <c r="K28" s="243"/>
      <c r="L28" s="20">
        <v>0</v>
      </c>
      <c r="M28" s="243"/>
      <c r="N28" s="20">
        <v>0</v>
      </c>
      <c r="O28" s="243"/>
      <c r="P28" s="20">
        <v>0</v>
      </c>
      <c r="Q28" s="243"/>
      <c r="R28" s="20">
        <v>0</v>
      </c>
      <c r="S28" s="243"/>
      <c r="T28" s="20">
        <v>0</v>
      </c>
      <c r="U28" s="243"/>
      <c r="V28" s="20">
        <v>0</v>
      </c>
      <c r="W28" s="243"/>
      <c r="X28" s="20">
        <v>0</v>
      </c>
      <c r="Y28" s="243"/>
      <c r="Z28" s="20">
        <v>0</v>
      </c>
      <c r="AA28" s="243"/>
      <c r="AB28" s="18">
        <f t="shared" si="6"/>
        <v>0</v>
      </c>
      <c r="AC28" s="239"/>
      <c r="AD28" s="238">
        <f t="shared" si="7"/>
        <v>0</v>
      </c>
      <c r="AE28" s="18"/>
      <c r="AF28" s="238">
        <f t="shared" si="8"/>
        <v>0</v>
      </c>
      <c r="AG28" s="18"/>
      <c r="AH28" s="238">
        <f t="shared" si="9"/>
        <v>0</v>
      </c>
      <c r="AI28" s="18"/>
      <c r="AJ28" s="238">
        <f t="shared" si="10"/>
        <v>0</v>
      </c>
      <c r="AK28" s="239"/>
      <c r="AL28" s="238">
        <f t="shared" si="11"/>
        <v>0</v>
      </c>
    </row>
    <row r="29" spans="1:38" s="245" customFormat="1" ht="11.1" customHeight="1">
      <c r="A29" s="18"/>
      <c r="B29" s="18" t="s">
        <v>220</v>
      </c>
      <c r="C29" s="18"/>
      <c r="D29" s="21">
        <v>0</v>
      </c>
      <c r="E29" s="243"/>
      <c r="F29" s="21">
        <v>0</v>
      </c>
      <c r="G29" s="243"/>
      <c r="H29" s="21">
        <v>0</v>
      </c>
      <c r="I29" s="243"/>
      <c r="J29" s="21">
        <v>0</v>
      </c>
      <c r="K29" s="243"/>
      <c r="L29" s="21">
        <v>0</v>
      </c>
      <c r="M29" s="243"/>
      <c r="N29" s="21">
        <v>0</v>
      </c>
      <c r="O29" s="243"/>
      <c r="P29" s="21">
        <v>0</v>
      </c>
      <c r="Q29" s="243"/>
      <c r="R29" s="21">
        <v>0</v>
      </c>
      <c r="S29" s="243"/>
      <c r="T29" s="21">
        <v>0</v>
      </c>
      <c r="U29" s="243"/>
      <c r="V29" s="21">
        <v>0</v>
      </c>
      <c r="W29" s="243"/>
      <c r="X29" s="21">
        <v>0</v>
      </c>
      <c r="Y29" s="243"/>
      <c r="Z29" s="21">
        <v>0</v>
      </c>
      <c r="AA29" s="243"/>
      <c r="AB29" s="22">
        <f t="shared" si="6"/>
        <v>0</v>
      </c>
      <c r="AC29" s="239"/>
      <c r="AD29" s="40">
        <f t="shared" si="7"/>
        <v>0</v>
      </c>
      <c r="AE29" s="18"/>
      <c r="AF29" s="40">
        <f t="shared" si="8"/>
        <v>0</v>
      </c>
      <c r="AG29" s="18"/>
      <c r="AH29" s="40">
        <f t="shared" si="9"/>
        <v>0</v>
      </c>
      <c r="AI29" s="18"/>
      <c r="AJ29" s="40">
        <f t="shared" si="10"/>
        <v>0</v>
      </c>
      <c r="AK29" s="239"/>
      <c r="AL29" s="40">
        <f t="shared" si="11"/>
        <v>0</v>
      </c>
    </row>
    <row r="30" spans="1:38" s="25" customFormat="1" ht="11.1" customHeight="1">
      <c r="A30" s="18"/>
      <c r="B30" s="18"/>
      <c r="C30" s="18" t="s">
        <v>19</v>
      </c>
      <c r="D30" s="22">
        <f>SUM(D24:D29)</f>
        <v>0</v>
      </c>
      <c r="E30" s="19"/>
      <c r="F30" s="22">
        <f>SUM(F24:F29)</f>
        <v>0</v>
      </c>
      <c r="G30" s="19"/>
      <c r="H30" s="22">
        <f>SUM(H24:H29)</f>
        <v>0</v>
      </c>
      <c r="I30" s="19"/>
      <c r="J30" s="22">
        <f>SUM(J24:J29)</f>
        <v>0</v>
      </c>
      <c r="K30" s="19"/>
      <c r="L30" s="22">
        <f>SUM(L24:L29)</f>
        <v>0</v>
      </c>
      <c r="M30" s="19"/>
      <c r="N30" s="22">
        <f>SUM(N24:N29)</f>
        <v>0</v>
      </c>
      <c r="O30" s="19"/>
      <c r="P30" s="22">
        <f>SUM(P24:P29)</f>
        <v>0</v>
      </c>
      <c r="Q30" s="19"/>
      <c r="R30" s="22">
        <f>SUM(R24:R29)</f>
        <v>0</v>
      </c>
      <c r="S30" s="19"/>
      <c r="T30" s="22">
        <f>SUM(T24:T29)</f>
        <v>0</v>
      </c>
      <c r="U30" s="19"/>
      <c r="V30" s="22">
        <f>SUM(V24:V29)</f>
        <v>0</v>
      </c>
      <c r="W30" s="19"/>
      <c r="X30" s="22">
        <f>SUM(X24:X29)</f>
        <v>0</v>
      </c>
      <c r="Y30" s="19"/>
      <c r="Z30" s="22">
        <f>SUM(Z24:Z29)</f>
        <v>0</v>
      </c>
      <c r="AA30" s="19"/>
      <c r="AB30" s="22">
        <f>SUM(AB24:AB29)</f>
        <v>0</v>
      </c>
      <c r="AC30" s="239"/>
      <c r="AD30" s="22">
        <f>SUM(AD24:AD29)</f>
        <v>0</v>
      </c>
      <c r="AE30" s="239"/>
      <c r="AF30" s="22">
        <f>SUM(AF24:AF29)</f>
        <v>0</v>
      </c>
      <c r="AG30" s="239"/>
      <c r="AH30" s="22">
        <f>SUM(AH24:AH29)</f>
        <v>0</v>
      </c>
      <c r="AI30" s="239"/>
      <c r="AJ30" s="22">
        <f>SUM(AJ24:AJ29)</f>
        <v>0</v>
      </c>
      <c r="AK30" s="239"/>
      <c r="AL30" s="22">
        <f>SUM(AL24:AL29)</f>
        <v>0</v>
      </c>
    </row>
    <row r="31" spans="1:38" s="25" customFormat="1" ht="3.95" customHeight="1">
      <c r="A31" s="18"/>
      <c r="B31" s="18"/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8"/>
      <c r="AC31" s="239"/>
      <c r="AD31" s="18"/>
      <c r="AE31" s="239"/>
      <c r="AF31" s="18"/>
      <c r="AG31" s="239"/>
      <c r="AH31" s="18"/>
      <c r="AI31" s="239"/>
      <c r="AJ31" s="18"/>
      <c r="AK31" s="239"/>
      <c r="AL31" s="18"/>
    </row>
    <row r="32" spans="1:38" s="38" customFormat="1" ht="11.1" customHeight="1">
      <c r="A32" s="23" t="s">
        <v>114</v>
      </c>
      <c r="B32" s="23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3"/>
      <c r="AC32" s="261"/>
      <c r="AD32" s="23"/>
      <c r="AE32" s="261"/>
      <c r="AF32" s="23"/>
      <c r="AG32" s="261"/>
      <c r="AH32" s="23"/>
      <c r="AI32" s="261"/>
      <c r="AJ32" s="23"/>
      <c r="AK32" s="261"/>
      <c r="AL32" s="23"/>
    </row>
    <row r="33" spans="1:38" s="245" customFormat="1" ht="11.1" customHeight="1">
      <c r="A33" s="18"/>
      <c r="B33" s="26" t="s">
        <v>221</v>
      </c>
      <c r="C33" s="248"/>
      <c r="D33" s="20">
        <v>0</v>
      </c>
      <c r="E33" s="243"/>
      <c r="F33" s="20">
        <v>0</v>
      </c>
      <c r="G33" s="243"/>
      <c r="H33" s="20">
        <v>0</v>
      </c>
      <c r="I33" s="243"/>
      <c r="J33" s="20">
        <v>0</v>
      </c>
      <c r="K33" s="243"/>
      <c r="L33" s="20">
        <v>0</v>
      </c>
      <c r="M33" s="243"/>
      <c r="N33" s="20">
        <v>0</v>
      </c>
      <c r="O33" s="243"/>
      <c r="P33" s="20">
        <v>0</v>
      </c>
      <c r="Q33" s="243"/>
      <c r="R33" s="20">
        <v>0</v>
      </c>
      <c r="S33" s="243"/>
      <c r="T33" s="20">
        <v>0</v>
      </c>
      <c r="U33" s="243"/>
      <c r="V33" s="20">
        <v>0</v>
      </c>
      <c r="W33" s="243"/>
      <c r="X33" s="20">
        <v>0</v>
      </c>
      <c r="Y33" s="243"/>
      <c r="Z33" s="20">
        <v>0</v>
      </c>
      <c r="AA33" s="243"/>
      <c r="AB33" s="18">
        <f>SUM(D33:Z33)</f>
        <v>0</v>
      </c>
      <c r="AC33" s="239"/>
      <c r="AD33" s="238">
        <f>SUM(D33:H33)</f>
        <v>0</v>
      </c>
      <c r="AE33" s="18"/>
      <c r="AF33" s="238">
        <f>SUM(J33:N33)</f>
        <v>0</v>
      </c>
      <c r="AG33" s="18"/>
      <c r="AH33" s="238">
        <f>SUM(P33:T33)</f>
        <v>0</v>
      </c>
      <c r="AI33" s="18"/>
      <c r="AJ33" s="238">
        <f>SUM(V33:Z33)</f>
        <v>0</v>
      </c>
      <c r="AK33" s="239"/>
      <c r="AL33" s="238">
        <f>SUM(AD33:AJ33)</f>
        <v>0</v>
      </c>
    </row>
    <row r="34" spans="1:38" s="245" customFormat="1" ht="11.1" customHeight="1">
      <c r="A34" s="18"/>
      <c r="B34" s="18" t="s">
        <v>419</v>
      </c>
      <c r="C34" s="18"/>
      <c r="D34" s="21">
        <v>0</v>
      </c>
      <c r="E34" s="243"/>
      <c r="F34" s="21">
        <v>0</v>
      </c>
      <c r="G34" s="243"/>
      <c r="H34" s="21">
        <v>0</v>
      </c>
      <c r="I34" s="243"/>
      <c r="J34" s="21">
        <v>0</v>
      </c>
      <c r="K34" s="243"/>
      <c r="L34" s="21">
        <v>0</v>
      </c>
      <c r="M34" s="243"/>
      <c r="N34" s="21">
        <v>0</v>
      </c>
      <c r="O34" s="243"/>
      <c r="P34" s="21">
        <v>0</v>
      </c>
      <c r="Q34" s="243"/>
      <c r="R34" s="21">
        <v>0</v>
      </c>
      <c r="S34" s="243"/>
      <c r="T34" s="21">
        <v>0</v>
      </c>
      <c r="U34" s="243"/>
      <c r="V34" s="21">
        <v>0</v>
      </c>
      <c r="W34" s="243"/>
      <c r="X34" s="21">
        <v>0</v>
      </c>
      <c r="Y34" s="243"/>
      <c r="Z34" s="21">
        <v>0</v>
      </c>
      <c r="AA34" s="243"/>
      <c r="AB34" s="22">
        <f>SUM(D34:Z34)</f>
        <v>0</v>
      </c>
      <c r="AC34" s="239"/>
      <c r="AD34" s="40">
        <f>SUM(D34:H34)</f>
        <v>0</v>
      </c>
      <c r="AE34" s="18"/>
      <c r="AF34" s="40">
        <f>SUM(J34:N34)</f>
        <v>0</v>
      </c>
      <c r="AG34" s="18"/>
      <c r="AH34" s="40">
        <f>SUM(P34:T34)</f>
        <v>0</v>
      </c>
      <c r="AI34" s="18"/>
      <c r="AJ34" s="40">
        <f>SUM(V34:Z34)</f>
        <v>0</v>
      </c>
      <c r="AK34" s="239"/>
      <c r="AL34" s="40">
        <f>SUM(AD34:AJ34)</f>
        <v>0</v>
      </c>
    </row>
    <row r="35" spans="1:38" s="25" customFormat="1" ht="11.1" customHeight="1">
      <c r="A35" s="18"/>
      <c r="B35" s="18"/>
      <c r="C35" s="18" t="s">
        <v>19</v>
      </c>
      <c r="D35" s="27">
        <f>SUM(D33:D34)</f>
        <v>0</v>
      </c>
      <c r="E35" s="19"/>
      <c r="F35" s="27">
        <f>SUM(F33:F34)</f>
        <v>0</v>
      </c>
      <c r="G35" s="19"/>
      <c r="H35" s="27">
        <f>SUM(H33:H34)</f>
        <v>0</v>
      </c>
      <c r="I35" s="19"/>
      <c r="J35" s="27">
        <f>SUM(J33:J34)</f>
        <v>0</v>
      </c>
      <c r="K35" s="19"/>
      <c r="L35" s="27">
        <f>SUM(L33:L34)</f>
        <v>0</v>
      </c>
      <c r="M35" s="19"/>
      <c r="N35" s="27">
        <f>SUM(N33:N34)</f>
        <v>0</v>
      </c>
      <c r="O35" s="19"/>
      <c r="P35" s="27">
        <f>SUM(P33:P34)</f>
        <v>0</v>
      </c>
      <c r="Q35" s="19"/>
      <c r="R35" s="27">
        <f>SUM(R33:R34)</f>
        <v>0</v>
      </c>
      <c r="S35" s="19"/>
      <c r="T35" s="27">
        <f>SUM(T33:T34)</f>
        <v>0</v>
      </c>
      <c r="U35" s="19"/>
      <c r="V35" s="27">
        <f>SUM(V33:V34)</f>
        <v>0</v>
      </c>
      <c r="W35" s="19"/>
      <c r="X35" s="27">
        <f>SUM(X33:X34)</f>
        <v>0</v>
      </c>
      <c r="Y35" s="19"/>
      <c r="Z35" s="27">
        <f>SUM(Z33:Z34)</f>
        <v>0</v>
      </c>
      <c r="AA35" s="19"/>
      <c r="AB35" s="27">
        <f>SUM(AB33:AB34)</f>
        <v>0</v>
      </c>
      <c r="AC35" s="239"/>
      <c r="AD35" s="27">
        <f>SUM(AD33:AD34)</f>
        <v>0</v>
      </c>
      <c r="AE35" s="239"/>
      <c r="AF35" s="27">
        <f>SUM(AF33:AF34)</f>
        <v>0</v>
      </c>
      <c r="AG35" s="239"/>
      <c r="AH35" s="27">
        <f>SUM(AH33:AH34)</f>
        <v>0</v>
      </c>
      <c r="AI35" s="239"/>
      <c r="AJ35" s="27">
        <f>SUM(AJ33:AJ34)</f>
        <v>0</v>
      </c>
      <c r="AK35" s="239"/>
      <c r="AL35" s="27">
        <f>SUM(AL33:AL34)</f>
        <v>0</v>
      </c>
    </row>
    <row r="36" spans="1:38" s="25" customFormat="1" ht="3.95" customHeight="1">
      <c r="A36" s="18"/>
      <c r="B36" s="18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8"/>
      <c r="AC36" s="239"/>
      <c r="AD36" s="18"/>
      <c r="AE36" s="239"/>
      <c r="AF36" s="18"/>
      <c r="AG36" s="239"/>
      <c r="AH36" s="18"/>
      <c r="AI36" s="239"/>
      <c r="AJ36" s="18"/>
      <c r="AK36" s="239"/>
      <c r="AL36" s="18"/>
    </row>
    <row r="37" spans="1:38" s="25" customFormat="1" ht="11.1" customHeight="1">
      <c r="A37" s="23" t="s">
        <v>222</v>
      </c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8"/>
      <c r="AC37" s="239"/>
      <c r="AD37" s="18"/>
      <c r="AE37" s="239"/>
      <c r="AF37" s="18"/>
      <c r="AG37" s="239"/>
      <c r="AH37" s="18"/>
      <c r="AI37" s="239"/>
      <c r="AJ37" s="18"/>
      <c r="AK37" s="239"/>
      <c r="AL37" s="18"/>
    </row>
    <row r="38" spans="1:38" s="245" customFormat="1" ht="11.1" customHeight="1">
      <c r="A38" s="18"/>
      <c r="B38" s="18" t="s">
        <v>223</v>
      </c>
      <c r="C38" s="18"/>
      <c r="D38" s="20">
        <v>0</v>
      </c>
      <c r="E38" s="243"/>
      <c r="F38" s="20">
        <v>0</v>
      </c>
      <c r="G38" s="243"/>
      <c r="H38" s="20">
        <v>0</v>
      </c>
      <c r="I38" s="243"/>
      <c r="J38" s="20">
        <v>0</v>
      </c>
      <c r="K38" s="243"/>
      <c r="L38" s="20">
        <v>0</v>
      </c>
      <c r="M38" s="243"/>
      <c r="N38" s="20">
        <v>0</v>
      </c>
      <c r="O38" s="243"/>
      <c r="P38" s="20">
        <v>0</v>
      </c>
      <c r="Q38" s="243"/>
      <c r="R38" s="20">
        <v>0</v>
      </c>
      <c r="S38" s="243"/>
      <c r="T38" s="20">
        <v>0</v>
      </c>
      <c r="U38" s="243"/>
      <c r="V38" s="20">
        <v>0</v>
      </c>
      <c r="W38" s="243"/>
      <c r="X38" s="20">
        <v>0</v>
      </c>
      <c r="Y38" s="243"/>
      <c r="Z38" s="20">
        <v>0</v>
      </c>
      <c r="AA38" s="243"/>
      <c r="AB38" s="18">
        <f t="shared" ref="AB38:AB46" si="12">SUM(D38:Z38)</f>
        <v>0</v>
      </c>
      <c r="AC38" s="239"/>
      <c r="AD38" s="238">
        <f t="shared" ref="AD38:AD46" si="13">SUM(D38:H38)</f>
        <v>0</v>
      </c>
      <c r="AE38" s="18"/>
      <c r="AF38" s="238">
        <f t="shared" ref="AF38:AF46" si="14">SUM(J38:N38)</f>
        <v>0</v>
      </c>
      <c r="AG38" s="18"/>
      <c r="AH38" s="238">
        <f t="shared" ref="AH38:AH46" si="15">SUM(P38:T38)</f>
        <v>0</v>
      </c>
      <c r="AI38" s="18"/>
      <c r="AJ38" s="238">
        <f t="shared" ref="AJ38:AJ46" si="16">SUM(V38:Z38)</f>
        <v>0</v>
      </c>
      <c r="AK38" s="239"/>
      <c r="AL38" s="238">
        <f t="shared" ref="AL38:AL46" si="17">SUM(AD38:AJ38)</f>
        <v>0</v>
      </c>
    </row>
    <row r="39" spans="1:38" s="245" customFormat="1" ht="11.1" customHeight="1">
      <c r="A39" s="18"/>
      <c r="B39" s="18" t="s">
        <v>413</v>
      </c>
      <c r="C39" s="18"/>
      <c r="D39" s="20">
        <v>0</v>
      </c>
      <c r="E39" s="243"/>
      <c r="F39" s="20">
        <v>0</v>
      </c>
      <c r="G39" s="243"/>
      <c r="H39" s="20">
        <v>0</v>
      </c>
      <c r="I39" s="243"/>
      <c r="J39" s="20">
        <v>0</v>
      </c>
      <c r="K39" s="243"/>
      <c r="L39" s="20">
        <v>0</v>
      </c>
      <c r="M39" s="243"/>
      <c r="N39" s="20">
        <v>0</v>
      </c>
      <c r="O39" s="243"/>
      <c r="P39" s="20">
        <v>0</v>
      </c>
      <c r="Q39" s="243"/>
      <c r="R39" s="20">
        <v>0</v>
      </c>
      <c r="S39" s="243"/>
      <c r="T39" s="20">
        <v>0</v>
      </c>
      <c r="U39" s="243"/>
      <c r="V39" s="20">
        <v>0</v>
      </c>
      <c r="W39" s="243"/>
      <c r="X39" s="20">
        <v>0</v>
      </c>
      <c r="Y39" s="243"/>
      <c r="Z39" s="20">
        <v>0</v>
      </c>
      <c r="AA39" s="243"/>
      <c r="AB39" s="18">
        <f>SUM(D39:Z39)</f>
        <v>0</v>
      </c>
      <c r="AC39" s="239"/>
      <c r="AD39" s="238">
        <f>SUM(D39:H39)</f>
        <v>0</v>
      </c>
      <c r="AE39" s="18"/>
      <c r="AF39" s="238">
        <f>SUM(J39:N39)</f>
        <v>0</v>
      </c>
      <c r="AG39" s="18"/>
      <c r="AH39" s="238">
        <f>SUM(P39:T39)</f>
        <v>0</v>
      </c>
      <c r="AI39" s="18"/>
      <c r="AJ39" s="238">
        <f>SUM(V39:Z39)</f>
        <v>0</v>
      </c>
      <c r="AK39" s="239"/>
      <c r="AL39" s="238">
        <f>SUM(AD39:AJ39)</f>
        <v>0</v>
      </c>
    </row>
    <row r="40" spans="1:38" s="245" customFormat="1" ht="11.1" customHeight="1">
      <c r="A40" s="18"/>
      <c r="B40" s="18" t="s">
        <v>414</v>
      </c>
      <c r="C40" s="18"/>
      <c r="D40" s="20">
        <v>0</v>
      </c>
      <c r="E40" s="243"/>
      <c r="F40" s="20">
        <v>0</v>
      </c>
      <c r="G40" s="243"/>
      <c r="H40" s="20">
        <v>0</v>
      </c>
      <c r="I40" s="243"/>
      <c r="J40" s="20">
        <v>0</v>
      </c>
      <c r="K40" s="243"/>
      <c r="L40" s="20">
        <v>0</v>
      </c>
      <c r="M40" s="243"/>
      <c r="N40" s="20">
        <v>0</v>
      </c>
      <c r="O40" s="243"/>
      <c r="P40" s="20">
        <v>0</v>
      </c>
      <c r="Q40" s="243"/>
      <c r="R40" s="20">
        <v>0</v>
      </c>
      <c r="S40" s="243"/>
      <c r="T40" s="20">
        <v>0</v>
      </c>
      <c r="U40" s="243"/>
      <c r="V40" s="20">
        <v>0</v>
      </c>
      <c r="W40" s="243"/>
      <c r="X40" s="20">
        <v>0</v>
      </c>
      <c r="Y40" s="243"/>
      <c r="Z40" s="20">
        <v>0</v>
      </c>
      <c r="AA40" s="243"/>
      <c r="AB40" s="18">
        <f>SUM(D40:Z40)</f>
        <v>0</v>
      </c>
      <c r="AC40" s="239"/>
      <c r="AD40" s="238">
        <f>SUM(D40:H40)</f>
        <v>0</v>
      </c>
      <c r="AE40" s="18"/>
      <c r="AF40" s="238">
        <f>SUM(J40:N40)</f>
        <v>0</v>
      </c>
      <c r="AG40" s="18"/>
      <c r="AH40" s="238">
        <f>SUM(P40:T40)</f>
        <v>0</v>
      </c>
      <c r="AI40" s="18"/>
      <c r="AJ40" s="238">
        <f>SUM(V40:Z40)</f>
        <v>0</v>
      </c>
      <c r="AK40" s="239"/>
      <c r="AL40" s="238">
        <f>SUM(AD40:AJ40)</f>
        <v>0</v>
      </c>
    </row>
    <row r="41" spans="1:38" s="245" customFormat="1" ht="11.1" customHeight="1">
      <c r="A41" s="18"/>
      <c r="B41" s="18" t="s">
        <v>224</v>
      </c>
      <c r="C41" s="18"/>
      <c r="D41" s="20">
        <v>0</v>
      </c>
      <c r="E41" s="243"/>
      <c r="F41" s="20">
        <v>0</v>
      </c>
      <c r="G41" s="243"/>
      <c r="H41" s="20">
        <v>0</v>
      </c>
      <c r="I41" s="243"/>
      <c r="J41" s="20">
        <v>0</v>
      </c>
      <c r="K41" s="243"/>
      <c r="L41" s="20">
        <v>0</v>
      </c>
      <c r="M41" s="243"/>
      <c r="N41" s="20">
        <v>0</v>
      </c>
      <c r="O41" s="243"/>
      <c r="P41" s="20">
        <v>0</v>
      </c>
      <c r="Q41" s="243"/>
      <c r="R41" s="20">
        <v>0</v>
      </c>
      <c r="S41" s="243"/>
      <c r="T41" s="20">
        <v>0</v>
      </c>
      <c r="U41" s="243"/>
      <c r="V41" s="20">
        <v>0</v>
      </c>
      <c r="W41" s="243"/>
      <c r="X41" s="20">
        <v>0</v>
      </c>
      <c r="Y41" s="243"/>
      <c r="Z41" s="20">
        <v>0</v>
      </c>
      <c r="AA41" s="243"/>
      <c r="AB41" s="18">
        <f t="shared" si="12"/>
        <v>0</v>
      </c>
      <c r="AC41" s="239"/>
      <c r="AD41" s="238">
        <f t="shared" si="13"/>
        <v>0</v>
      </c>
      <c r="AE41" s="18"/>
      <c r="AF41" s="238">
        <f t="shared" si="14"/>
        <v>0</v>
      </c>
      <c r="AG41" s="18"/>
      <c r="AH41" s="238">
        <f t="shared" si="15"/>
        <v>0</v>
      </c>
      <c r="AI41" s="18"/>
      <c r="AJ41" s="238">
        <f>SUM(V41:Z41)</f>
        <v>0</v>
      </c>
      <c r="AK41" s="239"/>
      <c r="AL41" s="238">
        <f t="shared" si="17"/>
        <v>0</v>
      </c>
    </row>
    <row r="42" spans="1:38" s="245" customFormat="1" ht="11.1" customHeight="1">
      <c r="A42" s="18"/>
      <c r="B42" s="18" t="s">
        <v>225</v>
      </c>
      <c r="C42" s="18"/>
      <c r="D42" s="20">
        <v>0</v>
      </c>
      <c r="E42" s="243"/>
      <c r="F42" s="20">
        <v>0</v>
      </c>
      <c r="G42" s="243"/>
      <c r="H42" s="20">
        <v>0</v>
      </c>
      <c r="I42" s="243"/>
      <c r="J42" s="20">
        <v>0</v>
      </c>
      <c r="K42" s="243"/>
      <c r="L42" s="20">
        <v>0</v>
      </c>
      <c r="M42" s="243"/>
      <c r="N42" s="20">
        <v>0</v>
      </c>
      <c r="O42" s="243"/>
      <c r="P42" s="20">
        <v>0</v>
      </c>
      <c r="Q42" s="243"/>
      <c r="R42" s="20">
        <v>0</v>
      </c>
      <c r="S42" s="243"/>
      <c r="T42" s="20">
        <v>0</v>
      </c>
      <c r="U42" s="243"/>
      <c r="V42" s="20">
        <v>0</v>
      </c>
      <c r="W42" s="243"/>
      <c r="X42" s="20">
        <v>0</v>
      </c>
      <c r="Y42" s="243"/>
      <c r="Z42" s="20">
        <v>0</v>
      </c>
      <c r="AA42" s="243"/>
      <c r="AB42" s="18">
        <f t="shared" si="12"/>
        <v>0</v>
      </c>
      <c r="AC42" s="239"/>
      <c r="AD42" s="238">
        <f t="shared" si="13"/>
        <v>0</v>
      </c>
      <c r="AE42" s="18"/>
      <c r="AF42" s="238">
        <f t="shared" si="14"/>
        <v>0</v>
      </c>
      <c r="AG42" s="18"/>
      <c r="AH42" s="238">
        <f t="shared" si="15"/>
        <v>0</v>
      </c>
      <c r="AI42" s="18"/>
      <c r="AJ42" s="238">
        <f t="shared" si="16"/>
        <v>0</v>
      </c>
      <c r="AK42" s="239"/>
      <c r="AL42" s="238">
        <f t="shared" si="17"/>
        <v>0</v>
      </c>
    </row>
    <row r="43" spans="1:38" s="245" customFormat="1" ht="11.1" customHeight="1">
      <c r="A43" s="18"/>
      <c r="B43" s="18" t="s">
        <v>226</v>
      </c>
      <c r="C43" s="18"/>
      <c r="D43" s="20">
        <v>0</v>
      </c>
      <c r="E43" s="243"/>
      <c r="F43" s="20">
        <v>0</v>
      </c>
      <c r="G43" s="243"/>
      <c r="H43" s="20">
        <v>0</v>
      </c>
      <c r="I43" s="243"/>
      <c r="J43" s="20">
        <v>0</v>
      </c>
      <c r="K43" s="243"/>
      <c r="L43" s="20">
        <v>0</v>
      </c>
      <c r="M43" s="243"/>
      <c r="N43" s="20">
        <v>0</v>
      </c>
      <c r="O43" s="243"/>
      <c r="P43" s="20">
        <v>0</v>
      </c>
      <c r="Q43" s="243"/>
      <c r="R43" s="20">
        <v>0</v>
      </c>
      <c r="S43" s="243"/>
      <c r="T43" s="20">
        <v>0</v>
      </c>
      <c r="U43" s="243"/>
      <c r="V43" s="20">
        <v>0</v>
      </c>
      <c r="W43" s="243"/>
      <c r="X43" s="20">
        <v>0</v>
      </c>
      <c r="Y43" s="243"/>
      <c r="Z43" s="20">
        <v>0</v>
      </c>
      <c r="AA43" s="243"/>
      <c r="AB43" s="18">
        <f t="shared" si="12"/>
        <v>0</v>
      </c>
      <c r="AC43" s="239"/>
      <c r="AD43" s="238">
        <f t="shared" si="13"/>
        <v>0</v>
      </c>
      <c r="AE43" s="18"/>
      <c r="AF43" s="238">
        <f t="shared" si="14"/>
        <v>0</v>
      </c>
      <c r="AG43" s="18"/>
      <c r="AH43" s="238">
        <f t="shared" si="15"/>
        <v>0</v>
      </c>
      <c r="AI43" s="18"/>
      <c r="AJ43" s="238">
        <f t="shared" si="16"/>
        <v>0</v>
      </c>
      <c r="AK43" s="239"/>
      <c r="AL43" s="238">
        <f t="shared" si="17"/>
        <v>0</v>
      </c>
    </row>
    <row r="44" spans="1:38" s="245" customFormat="1" ht="11.1" customHeight="1">
      <c r="A44" s="18"/>
      <c r="B44" s="18" t="s">
        <v>227</v>
      </c>
      <c r="C44" s="18"/>
      <c r="D44" s="20">
        <v>0</v>
      </c>
      <c r="E44" s="243"/>
      <c r="F44" s="20">
        <v>0</v>
      </c>
      <c r="G44" s="243"/>
      <c r="H44" s="20">
        <v>0</v>
      </c>
      <c r="I44" s="243"/>
      <c r="J44" s="20">
        <v>0</v>
      </c>
      <c r="K44" s="243"/>
      <c r="L44" s="20">
        <v>0</v>
      </c>
      <c r="M44" s="243"/>
      <c r="N44" s="20">
        <v>0</v>
      </c>
      <c r="O44" s="243"/>
      <c r="P44" s="20">
        <v>0</v>
      </c>
      <c r="Q44" s="243"/>
      <c r="R44" s="20">
        <v>0</v>
      </c>
      <c r="S44" s="243"/>
      <c r="T44" s="20">
        <v>0</v>
      </c>
      <c r="U44" s="243"/>
      <c r="V44" s="20">
        <v>0</v>
      </c>
      <c r="W44" s="243"/>
      <c r="X44" s="20">
        <v>0</v>
      </c>
      <c r="Y44" s="243"/>
      <c r="Z44" s="20">
        <v>0</v>
      </c>
      <c r="AA44" s="243"/>
      <c r="AB44" s="18">
        <f t="shared" si="12"/>
        <v>0</v>
      </c>
      <c r="AC44" s="239"/>
      <c r="AD44" s="238">
        <f t="shared" si="13"/>
        <v>0</v>
      </c>
      <c r="AE44" s="18"/>
      <c r="AF44" s="238">
        <f t="shared" si="14"/>
        <v>0</v>
      </c>
      <c r="AG44" s="18"/>
      <c r="AH44" s="238">
        <f t="shared" si="15"/>
        <v>0</v>
      </c>
      <c r="AI44" s="18"/>
      <c r="AJ44" s="238">
        <f t="shared" si="16"/>
        <v>0</v>
      </c>
      <c r="AK44" s="239"/>
      <c r="AL44" s="238">
        <f t="shared" si="17"/>
        <v>0</v>
      </c>
    </row>
    <row r="45" spans="1:38" s="245" customFormat="1" ht="11.1" customHeight="1">
      <c r="A45" s="18"/>
      <c r="B45" s="18" t="s">
        <v>228</v>
      </c>
      <c r="C45" s="18"/>
      <c r="D45" s="20">
        <v>0</v>
      </c>
      <c r="E45" s="243"/>
      <c r="F45" s="20">
        <v>0</v>
      </c>
      <c r="G45" s="243"/>
      <c r="H45" s="20">
        <v>0</v>
      </c>
      <c r="I45" s="243"/>
      <c r="J45" s="20">
        <v>0</v>
      </c>
      <c r="K45" s="243"/>
      <c r="L45" s="20">
        <v>0</v>
      </c>
      <c r="M45" s="243"/>
      <c r="N45" s="20">
        <v>0</v>
      </c>
      <c r="O45" s="243"/>
      <c r="P45" s="20">
        <v>0</v>
      </c>
      <c r="Q45" s="243"/>
      <c r="R45" s="20">
        <v>0</v>
      </c>
      <c r="S45" s="243"/>
      <c r="T45" s="20">
        <v>0</v>
      </c>
      <c r="U45" s="243"/>
      <c r="V45" s="20">
        <v>0</v>
      </c>
      <c r="W45" s="243"/>
      <c r="X45" s="20">
        <v>0</v>
      </c>
      <c r="Y45" s="243"/>
      <c r="Z45" s="20">
        <v>0</v>
      </c>
      <c r="AA45" s="243"/>
      <c r="AB45" s="18">
        <f t="shared" si="12"/>
        <v>0</v>
      </c>
      <c r="AC45" s="239"/>
      <c r="AD45" s="238">
        <f t="shared" si="13"/>
        <v>0</v>
      </c>
      <c r="AE45" s="18"/>
      <c r="AF45" s="238">
        <f t="shared" si="14"/>
        <v>0</v>
      </c>
      <c r="AG45" s="18"/>
      <c r="AH45" s="238">
        <f t="shared" si="15"/>
        <v>0</v>
      </c>
      <c r="AI45" s="18"/>
      <c r="AJ45" s="238">
        <f t="shared" si="16"/>
        <v>0</v>
      </c>
      <c r="AK45" s="239"/>
      <c r="AL45" s="238">
        <f t="shared" si="17"/>
        <v>0</v>
      </c>
    </row>
    <row r="46" spans="1:38" s="245" customFormat="1" ht="11.1" customHeight="1">
      <c r="A46" s="18"/>
      <c r="B46" s="18" t="s">
        <v>222</v>
      </c>
      <c r="C46" s="18"/>
      <c r="D46" s="20">
        <v>7.7</v>
      </c>
      <c r="E46" s="243"/>
      <c r="F46" s="20">
        <v>7.3</v>
      </c>
      <c r="G46" s="243"/>
      <c r="H46" s="20">
        <v>7.8</v>
      </c>
      <c r="I46" s="243"/>
      <c r="J46" s="20">
        <v>8.1999999999999993</v>
      </c>
      <c r="K46" s="243"/>
      <c r="L46" s="20">
        <v>7.5</v>
      </c>
      <c r="M46" s="243"/>
      <c r="N46" s="20">
        <v>10.3</v>
      </c>
      <c r="O46" s="243"/>
      <c r="P46" s="20">
        <v>8</v>
      </c>
      <c r="Q46" s="243"/>
      <c r="R46" s="20">
        <v>7.7</v>
      </c>
      <c r="S46" s="243"/>
      <c r="T46" s="20">
        <v>7.9</v>
      </c>
      <c r="U46" s="243"/>
      <c r="V46" s="20">
        <v>7.9</v>
      </c>
      <c r="W46" s="243"/>
      <c r="X46" s="20">
        <v>6.5</v>
      </c>
      <c r="Y46" s="243"/>
      <c r="Z46" s="20">
        <v>2.9</v>
      </c>
      <c r="AA46" s="243"/>
      <c r="AB46" s="18">
        <f t="shared" si="12"/>
        <v>89.700000000000017</v>
      </c>
      <c r="AC46" s="239"/>
      <c r="AD46" s="238">
        <f t="shared" si="13"/>
        <v>22.8</v>
      </c>
      <c r="AE46" s="18"/>
      <c r="AF46" s="238">
        <f t="shared" si="14"/>
        <v>26</v>
      </c>
      <c r="AG46" s="18"/>
      <c r="AH46" s="238">
        <f t="shared" si="15"/>
        <v>23.6</v>
      </c>
      <c r="AI46" s="18"/>
      <c r="AJ46" s="238">
        <f t="shared" si="16"/>
        <v>17.3</v>
      </c>
      <c r="AK46" s="239"/>
      <c r="AL46" s="238">
        <f t="shared" si="17"/>
        <v>89.7</v>
      </c>
    </row>
    <row r="47" spans="1:38" s="25" customFormat="1" ht="11.1" customHeight="1">
      <c r="A47" s="18"/>
      <c r="B47" s="18"/>
      <c r="C47" s="18" t="s">
        <v>19</v>
      </c>
      <c r="D47" s="29">
        <f>SUM(D38:D46)</f>
        <v>7.7</v>
      </c>
      <c r="E47" s="19"/>
      <c r="F47" s="29">
        <f>SUM(F38:F46)</f>
        <v>7.3</v>
      </c>
      <c r="G47" s="19"/>
      <c r="H47" s="29">
        <f>SUM(H38:H46)</f>
        <v>7.8</v>
      </c>
      <c r="I47" s="19"/>
      <c r="J47" s="29">
        <f>SUM(J38:J46)</f>
        <v>8.1999999999999993</v>
      </c>
      <c r="K47" s="19"/>
      <c r="L47" s="29">
        <f>SUM(L38:L46)</f>
        <v>7.5</v>
      </c>
      <c r="M47" s="19"/>
      <c r="N47" s="29">
        <f>SUM(N38:N46)</f>
        <v>10.3</v>
      </c>
      <c r="O47" s="19"/>
      <c r="P47" s="29">
        <f>SUM(P38:P46)</f>
        <v>8</v>
      </c>
      <c r="Q47" s="19"/>
      <c r="R47" s="29">
        <f>SUM(R38:R46)</f>
        <v>7.7</v>
      </c>
      <c r="S47" s="19"/>
      <c r="T47" s="29">
        <f>SUM(T38:T46)</f>
        <v>7.9</v>
      </c>
      <c r="U47" s="19"/>
      <c r="V47" s="29">
        <f>SUM(V38:V46)</f>
        <v>7.9</v>
      </c>
      <c r="W47" s="19"/>
      <c r="X47" s="29">
        <f>SUM(X38:X46)</f>
        <v>6.5</v>
      </c>
      <c r="Y47" s="19"/>
      <c r="Z47" s="29">
        <f>SUM(Z38:Z46)</f>
        <v>2.9</v>
      </c>
      <c r="AA47" s="19"/>
      <c r="AB47" s="27">
        <f>SUM(AB38:AB46)</f>
        <v>89.700000000000017</v>
      </c>
      <c r="AC47" s="239"/>
      <c r="AD47" s="27">
        <f>AD38+AD46</f>
        <v>22.8</v>
      </c>
      <c r="AE47" s="239"/>
      <c r="AF47" s="27">
        <f>AF38+AF46</f>
        <v>26</v>
      </c>
      <c r="AG47" s="239"/>
      <c r="AH47" s="27">
        <f>AH38+AH46</f>
        <v>23.6</v>
      </c>
      <c r="AI47" s="239"/>
      <c r="AJ47" s="27">
        <f>AJ38+AJ46</f>
        <v>17.3</v>
      </c>
      <c r="AK47" s="239"/>
      <c r="AL47" s="27">
        <f>AL38+AL46</f>
        <v>89.7</v>
      </c>
    </row>
    <row r="48" spans="1:38" s="25" customFormat="1" ht="3.95" customHeight="1">
      <c r="A48" s="18"/>
      <c r="B48" s="18"/>
      <c r="C48" s="18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8"/>
      <c r="AC48" s="239"/>
      <c r="AD48" s="18"/>
      <c r="AE48" s="239"/>
      <c r="AF48" s="18"/>
      <c r="AG48" s="239"/>
      <c r="AH48" s="18"/>
      <c r="AI48" s="239"/>
      <c r="AJ48" s="18"/>
      <c r="AK48" s="239"/>
      <c r="AL48" s="18"/>
    </row>
    <row r="49" spans="1:38" s="25" customFormat="1" ht="11.1" customHeight="1">
      <c r="A49" s="23" t="s">
        <v>229</v>
      </c>
      <c r="B49" s="23"/>
      <c r="C49" s="23"/>
      <c r="D49" s="24"/>
      <c r="E49" s="24"/>
      <c r="F49" s="24"/>
      <c r="G49" s="19"/>
      <c r="H49" s="24"/>
      <c r="I49" s="19"/>
      <c r="J49" s="24"/>
      <c r="K49" s="19"/>
      <c r="L49" s="24"/>
      <c r="M49" s="19"/>
      <c r="N49" s="24"/>
      <c r="O49" s="19"/>
      <c r="P49" s="24"/>
      <c r="Q49" s="19"/>
      <c r="R49" s="24"/>
      <c r="S49" s="19"/>
      <c r="T49" s="24"/>
      <c r="U49" s="19"/>
      <c r="V49" s="24"/>
      <c r="W49" s="19"/>
      <c r="X49" s="24"/>
      <c r="Y49" s="19"/>
      <c r="Z49" s="24"/>
      <c r="AA49" s="19"/>
      <c r="AB49" s="18"/>
      <c r="AC49" s="239"/>
      <c r="AD49" s="23"/>
      <c r="AE49" s="239"/>
      <c r="AF49" s="23"/>
      <c r="AG49" s="239"/>
      <c r="AH49" s="23"/>
      <c r="AI49" s="239"/>
      <c r="AJ49" s="23"/>
      <c r="AK49" s="239"/>
      <c r="AL49" s="23"/>
    </row>
    <row r="50" spans="1:38" s="245" customFormat="1" ht="11.1" customHeight="1">
      <c r="A50" s="18"/>
      <c r="B50" s="18" t="s">
        <v>316</v>
      </c>
      <c r="C50" s="18"/>
      <c r="D50" s="20">
        <v>0</v>
      </c>
      <c r="E50" s="243"/>
      <c r="F50" s="20">
        <v>0</v>
      </c>
      <c r="G50" s="243"/>
      <c r="H50" s="20">
        <v>0</v>
      </c>
      <c r="I50" s="243"/>
      <c r="J50" s="20">
        <v>0</v>
      </c>
      <c r="K50" s="243"/>
      <c r="L50" s="20">
        <v>0</v>
      </c>
      <c r="M50" s="243"/>
      <c r="N50" s="20">
        <v>0</v>
      </c>
      <c r="O50" s="243"/>
      <c r="P50" s="20">
        <v>0</v>
      </c>
      <c r="Q50" s="243"/>
      <c r="R50" s="20">
        <v>0</v>
      </c>
      <c r="S50" s="243"/>
      <c r="T50" s="20">
        <v>0</v>
      </c>
      <c r="U50" s="243"/>
      <c r="V50" s="20">
        <v>0</v>
      </c>
      <c r="W50" s="243"/>
      <c r="X50" s="20">
        <v>0</v>
      </c>
      <c r="Y50" s="243"/>
      <c r="Z50" s="20">
        <v>0</v>
      </c>
      <c r="AA50" s="243"/>
      <c r="AB50" s="18">
        <f>SUM(D50:Z50)</f>
        <v>0</v>
      </c>
      <c r="AC50" s="239"/>
      <c r="AD50" s="238">
        <f>SUM(D50:H50)</f>
        <v>0</v>
      </c>
      <c r="AE50" s="18"/>
      <c r="AF50" s="238">
        <f>SUM(J50:N50)</f>
        <v>0</v>
      </c>
      <c r="AG50" s="18"/>
      <c r="AH50" s="238">
        <f>SUM(P50:T50)</f>
        <v>0</v>
      </c>
      <c r="AI50" s="18"/>
      <c r="AJ50" s="238">
        <f>SUM(V50:Z50)</f>
        <v>0</v>
      </c>
      <c r="AK50" s="239"/>
      <c r="AL50" s="238">
        <f>SUM(AD50:AJ50)</f>
        <v>0</v>
      </c>
    </row>
    <row r="51" spans="1:38" s="245" customFormat="1" ht="11.1" customHeight="1">
      <c r="A51" s="18"/>
      <c r="B51" s="18" t="s">
        <v>317</v>
      </c>
      <c r="C51" s="18"/>
      <c r="D51" s="20">
        <v>0</v>
      </c>
      <c r="E51" s="243"/>
      <c r="F51" s="20">
        <v>0</v>
      </c>
      <c r="G51" s="243"/>
      <c r="H51" s="20">
        <v>0</v>
      </c>
      <c r="I51" s="243"/>
      <c r="J51" s="20">
        <v>0</v>
      </c>
      <c r="K51" s="243"/>
      <c r="L51" s="20">
        <v>0</v>
      </c>
      <c r="M51" s="243"/>
      <c r="N51" s="20">
        <v>0</v>
      </c>
      <c r="O51" s="243"/>
      <c r="P51" s="20">
        <v>0</v>
      </c>
      <c r="Q51" s="243"/>
      <c r="R51" s="20">
        <v>0</v>
      </c>
      <c r="S51" s="243"/>
      <c r="T51" s="20">
        <v>0</v>
      </c>
      <c r="U51" s="243"/>
      <c r="V51" s="20">
        <v>0</v>
      </c>
      <c r="W51" s="243"/>
      <c r="X51" s="20">
        <v>0</v>
      </c>
      <c r="Y51" s="243"/>
      <c r="Z51" s="20">
        <v>0</v>
      </c>
      <c r="AA51" s="243"/>
      <c r="AB51" s="18">
        <f>SUM(D51:Z51)</f>
        <v>0</v>
      </c>
      <c r="AC51" s="239"/>
      <c r="AD51" s="238">
        <f>SUM(D51:H51)</f>
        <v>0</v>
      </c>
      <c r="AE51" s="18"/>
      <c r="AF51" s="238">
        <f>SUM(J51:N51)</f>
        <v>0</v>
      </c>
      <c r="AG51" s="18"/>
      <c r="AH51" s="238">
        <f>SUM(P51:T51)</f>
        <v>0</v>
      </c>
      <c r="AI51" s="18"/>
      <c r="AJ51" s="238">
        <f>SUM(V51:Z51)</f>
        <v>0</v>
      </c>
      <c r="AK51" s="239"/>
      <c r="AL51" s="238">
        <f>SUM(AD51:AJ51)</f>
        <v>0</v>
      </c>
    </row>
    <row r="52" spans="1:38" s="245" customFormat="1" ht="11.1" customHeight="1">
      <c r="A52" s="18"/>
      <c r="B52" s="18" t="s">
        <v>318</v>
      </c>
      <c r="C52" s="18"/>
      <c r="D52" s="21">
        <v>0</v>
      </c>
      <c r="E52" s="243"/>
      <c r="F52" s="21">
        <v>0</v>
      </c>
      <c r="G52" s="243"/>
      <c r="H52" s="21">
        <v>0</v>
      </c>
      <c r="I52" s="243"/>
      <c r="J52" s="21">
        <v>0</v>
      </c>
      <c r="K52" s="243"/>
      <c r="L52" s="21">
        <v>0</v>
      </c>
      <c r="M52" s="243"/>
      <c r="N52" s="21">
        <v>0</v>
      </c>
      <c r="O52" s="243"/>
      <c r="P52" s="21">
        <v>0</v>
      </c>
      <c r="Q52" s="243"/>
      <c r="R52" s="21">
        <v>0</v>
      </c>
      <c r="S52" s="243"/>
      <c r="T52" s="21">
        <v>0</v>
      </c>
      <c r="U52" s="243"/>
      <c r="V52" s="21">
        <v>0</v>
      </c>
      <c r="W52" s="243"/>
      <c r="X52" s="21">
        <v>0</v>
      </c>
      <c r="Y52" s="243"/>
      <c r="Z52" s="21">
        <v>0</v>
      </c>
      <c r="AA52" s="243"/>
      <c r="AB52" s="22">
        <f>SUM(D52:Z52)</f>
        <v>0</v>
      </c>
      <c r="AC52" s="239"/>
      <c r="AD52" s="40">
        <f>SUM(D52:H52)</f>
        <v>0</v>
      </c>
      <c r="AE52" s="18"/>
      <c r="AF52" s="40">
        <f>SUM(J52:N52)</f>
        <v>0</v>
      </c>
      <c r="AG52" s="18"/>
      <c r="AH52" s="40">
        <f>SUM(P52:T52)</f>
        <v>0</v>
      </c>
      <c r="AI52" s="18"/>
      <c r="AJ52" s="40">
        <f>SUM(V52:Z52)</f>
        <v>0</v>
      </c>
      <c r="AK52" s="239"/>
      <c r="AL52" s="40">
        <f>SUM(AD52:AJ52)</f>
        <v>0</v>
      </c>
    </row>
    <row r="53" spans="1:38" s="25" customFormat="1" ht="11.1" customHeight="1">
      <c r="A53" s="18"/>
      <c r="B53" s="18"/>
      <c r="C53" s="18" t="s">
        <v>19</v>
      </c>
      <c r="D53" s="22">
        <f>SUM(D50:D52)</f>
        <v>0</v>
      </c>
      <c r="E53" s="19"/>
      <c r="F53" s="22">
        <f>SUM(F50:F52)</f>
        <v>0</v>
      </c>
      <c r="G53" s="19"/>
      <c r="H53" s="22">
        <f>SUM(H50:H52)</f>
        <v>0</v>
      </c>
      <c r="I53" s="19"/>
      <c r="J53" s="22">
        <f>SUM(J50:J52)</f>
        <v>0</v>
      </c>
      <c r="K53" s="19"/>
      <c r="L53" s="22">
        <f>SUM(L50:L52)</f>
        <v>0</v>
      </c>
      <c r="M53" s="19"/>
      <c r="N53" s="22">
        <f>SUM(N50:N52)</f>
        <v>0</v>
      </c>
      <c r="O53" s="19"/>
      <c r="P53" s="22">
        <f>SUM(P50:P52)</f>
        <v>0</v>
      </c>
      <c r="Q53" s="19"/>
      <c r="R53" s="22">
        <f>SUM(R50:R52)</f>
        <v>0</v>
      </c>
      <c r="S53" s="19"/>
      <c r="T53" s="22">
        <f>SUM(T50:T52)</f>
        <v>0</v>
      </c>
      <c r="U53" s="19"/>
      <c r="V53" s="22">
        <f>SUM(V50:V52)</f>
        <v>0</v>
      </c>
      <c r="W53" s="19"/>
      <c r="X53" s="22">
        <f>SUM(X50:X52)</f>
        <v>0</v>
      </c>
      <c r="Y53" s="19"/>
      <c r="Z53" s="22">
        <f>SUM(Z50:Z52)</f>
        <v>0</v>
      </c>
      <c r="AA53" s="19"/>
      <c r="AB53" s="22">
        <f>SUM(AB50:AB52)</f>
        <v>0</v>
      </c>
      <c r="AC53" s="239"/>
      <c r="AD53" s="22">
        <f>SUM(AD50:AD52)</f>
        <v>0</v>
      </c>
      <c r="AE53" s="239"/>
      <c r="AF53" s="22">
        <f>SUM(AF50:AF52)</f>
        <v>0</v>
      </c>
      <c r="AG53" s="239"/>
      <c r="AH53" s="22">
        <f>SUM(AH50:AH52)</f>
        <v>0</v>
      </c>
      <c r="AI53" s="239"/>
      <c r="AJ53" s="22">
        <f>SUM(AJ50:AJ52)</f>
        <v>0</v>
      </c>
      <c r="AK53" s="239"/>
      <c r="AL53" s="22">
        <f>SUM(AL50:AL52)</f>
        <v>0</v>
      </c>
    </row>
    <row r="54" spans="1:38" s="25" customFormat="1" ht="12.75" customHeight="1">
      <c r="A54" s="18"/>
      <c r="B54" s="18"/>
      <c r="C54" s="1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8"/>
      <c r="AC54" s="239"/>
      <c r="AD54" s="18"/>
      <c r="AE54" s="239"/>
      <c r="AF54" s="18"/>
      <c r="AG54" s="239"/>
      <c r="AH54" s="18"/>
      <c r="AI54" s="239"/>
      <c r="AJ54" s="18"/>
      <c r="AK54" s="239"/>
      <c r="AL54" s="18"/>
    </row>
    <row r="55" spans="1:38" s="25" customFormat="1" ht="11.1" customHeight="1" thickBot="1">
      <c r="A55" s="23" t="s">
        <v>379</v>
      </c>
      <c r="B55" s="23"/>
      <c r="C55" s="23"/>
      <c r="D55" s="30">
        <f>D10+D21+D30+D35+D47+D53</f>
        <v>7.7</v>
      </c>
      <c r="E55" s="24"/>
      <c r="F55" s="30">
        <f>F10+F21+F30+F35+F47+F53</f>
        <v>7.3</v>
      </c>
      <c r="G55" s="24"/>
      <c r="H55" s="30">
        <f>H10+H21+H30+H35+H47+H53</f>
        <v>7.8</v>
      </c>
      <c r="I55" s="24"/>
      <c r="J55" s="30">
        <f>J10+J21+J30+J35+J47+J53</f>
        <v>8.1999999999999993</v>
      </c>
      <c r="K55" s="24"/>
      <c r="L55" s="30">
        <f>L10+L21+L30+L35+L47+L53</f>
        <v>7.5</v>
      </c>
      <c r="M55" s="24"/>
      <c r="N55" s="30">
        <f>N10+N21+N30+N35+N47+N53</f>
        <v>10.3</v>
      </c>
      <c r="O55" s="24"/>
      <c r="P55" s="30">
        <f>P10+P21+P30+P35+P47+P53</f>
        <v>8</v>
      </c>
      <c r="Q55" s="24"/>
      <c r="R55" s="30">
        <f>R10+R21+R30+R35+R47+R53</f>
        <v>7.7</v>
      </c>
      <c r="S55" s="24"/>
      <c r="T55" s="30">
        <f>T10+T21+T30+T35+T47+T53</f>
        <v>7.9</v>
      </c>
      <c r="U55" s="24"/>
      <c r="V55" s="30">
        <f>V10+V21+V30+V35+V47+V53</f>
        <v>7.9</v>
      </c>
      <c r="W55" s="24"/>
      <c r="X55" s="30">
        <f>X10+X21+X30+X35+X47+X53</f>
        <v>6.5</v>
      </c>
      <c r="Y55" s="24"/>
      <c r="Z55" s="30">
        <f>Z10+Z21+Z30+Z35+Z47+Z53</f>
        <v>2.9</v>
      </c>
      <c r="AA55" s="24"/>
      <c r="AB55" s="30">
        <f>AB10+AB21+AB30+AB35+AB47+AB53</f>
        <v>89.700000000000017</v>
      </c>
      <c r="AC55" s="239"/>
      <c r="AD55" s="30">
        <f>AD10+AD21+AD30+AD35+AD47+AD53</f>
        <v>22.8</v>
      </c>
      <c r="AE55" s="239"/>
      <c r="AF55" s="30">
        <f>AF10+AF21+AF30+AF35+AF47+AF53</f>
        <v>26</v>
      </c>
      <c r="AG55" s="239"/>
      <c r="AH55" s="30">
        <f>AH10+AH21+AH30+AH35+AH47+AH53</f>
        <v>23.6</v>
      </c>
      <c r="AI55" s="239"/>
      <c r="AJ55" s="30">
        <f>AJ10+AJ21+AJ30+AJ35+AJ47+AJ53</f>
        <v>17.3</v>
      </c>
      <c r="AK55" s="239"/>
      <c r="AL55" s="30">
        <f>AL10+AL21+AL30+AL35+AL47+AL53</f>
        <v>89.7</v>
      </c>
    </row>
    <row r="56" spans="1:38" ht="11.1" customHeight="1" thickTop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 s="250"/>
      <c r="AD56" s="250"/>
      <c r="AF56" s="250"/>
      <c r="AH56" s="250"/>
      <c r="AJ56" s="250"/>
      <c r="AL56" s="250"/>
    </row>
  </sheetData>
  <sheetProtection password="DBE1" sheet="1" objects="1" scenarios="1"/>
  <pageMargins left="0.5" right="0.5" top="0.5" bottom="0.5" header="0.5" footer="0.5"/>
  <pageSetup scale="68" fitToHeight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P59"/>
  <sheetViews>
    <sheetView workbookViewId="0">
      <pane xSplit="3" ySplit="6" topLeftCell="D7" activePane="bottomRight" state="frozen"/>
      <selection activeCell="C24" sqref="C24"/>
      <selection pane="topRight" activeCell="C24" sqref="C24"/>
      <selection pane="bottomLeft" activeCell="C24" sqref="C24"/>
      <selection pane="bottomRight"/>
    </sheetView>
  </sheetViews>
  <sheetFormatPr defaultRowHeight="12.75"/>
  <cols>
    <col min="1" max="2" width="2.42578125" style="11" customWidth="1"/>
    <col min="3" max="3" width="47.28515625" style="11" customWidth="1"/>
    <col min="4" max="4" width="12.7109375" style="11" customWidth="1"/>
    <col min="5" max="5" width="1.5703125" style="11" customWidth="1"/>
    <col min="6" max="6" width="12.7109375" style="11" customWidth="1"/>
    <col min="7" max="7" width="1.5703125" style="11" customWidth="1"/>
    <col min="8" max="8" width="12.7109375" style="11" customWidth="1"/>
    <col min="9" max="9" width="1.5703125" style="11" customWidth="1"/>
    <col min="10" max="10" width="12.7109375" style="11" customWidth="1"/>
    <col min="11" max="11" width="1.5703125" style="11" customWidth="1"/>
    <col min="12" max="12" width="12.7109375" style="11" customWidth="1"/>
    <col min="13" max="13" width="1.42578125" style="11" customWidth="1"/>
    <col min="14" max="14" width="12.7109375" style="11" customWidth="1"/>
    <col min="15" max="15" width="1.5703125" style="11" customWidth="1"/>
    <col min="16" max="16" width="12.7109375" style="11" customWidth="1"/>
    <col min="17" max="17" width="1.5703125" style="11" customWidth="1"/>
    <col min="18" max="18" width="12.7109375" style="11" customWidth="1"/>
    <col min="19" max="19" width="1.5703125" style="11" customWidth="1"/>
    <col min="20" max="20" width="12.7109375" style="11" customWidth="1"/>
    <col min="21" max="21" width="1.5703125" style="11" customWidth="1"/>
    <col min="22" max="22" width="12.7109375" style="11" customWidth="1"/>
    <col min="23" max="23" width="1.5703125" style="11" customWidth="1"/>
    <col min="24" max="24" width="12.7109375" style="11" customWidth="1"/>
    <col min="25" max="25" width="1.5703125" style="11" customWidth="1"/>
    <col min="26" max="26" width="12.7109375" style="11" customWidth="1"/>
    <col min="27" max="27" width="1.5703125" style="11" customWidth="1"/>
    <col min="28" max="28" width="12.7109375" style="11" customWidth="1"/>
    <col min="29" max="29" width="1.5703125" style="11" customWidth="1"/>
    <col min="30" max="30" width="12.7109375" style="11" customWidth="1"/>
    <col min="31" max="31" width="1.5703125" style="11" customWidth="1"/>
    <col min="32" max="32" width="12.7109375" style="11" customWidth="1"/>
    <col min="33" max="33" width="1.5703125" style="11" customWidth="1"/>
    <col min="34" max="34" width="12.7109375" style="11" customWidth="1"/>
    <col min="35" max="35" width="1.5703125" style="11" customWidth="1"/>
    <col min="36" max="36" width="12.7109375" style="11" customWidth="1"/>
    <col min="37" max="37" width="1.5703125" style="11" customWidth="1"/>
    <col min="38" max="38" width="12.7109375" style="11" customWidth="1"/>
    <col min="39" max="39" width="1.5703125" style="11" customWidth="1"/>
    <col min="40" max="40" width="12.7109375" style="11" customWidth="1"/>
    <col min="41" max="41" width="1.5703125" style="11" customWidth="1"/>
    <col min="42" max="42" width="12.7109375" style="11" customWidth="1"/>
    <col min="44" max="44" width="5.7109375" customWidth="1"/>
  </cols>
  <sheetData>
    <row r="1" spans="1:42" s="2" customFormat="1" ht="15.75">
      <c r="A1" s="253" t="str">
        <f>Format!A1</f>
        <v>ENRON RENEWABLE ENERGY CORP.</v>
      </c>
      <c r="B1" s="254"/>
      <c r="C1" s="254"/>
      <c r="D1" s="18" t="s">
        <v>429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4" t="str">
        <f ca="1">CELL("FILENAME",A1)</f>
        <v>C:\Users\Felienne\Enron\EnronSpreadsheets\[tracy_geaccone__40345__2002 EREC Preliminary 1015.xls]O&amp;M by Dept</v>
      </c>
    </row>
    <row r="2" spans="1:42" s="2" customFormat="1" ht="15.75">
      <c r="A2" s="50" t="s">
        <v>100</v>
      </c>
      <c r="B2" s="254"/>
      <c r="C2" s="254"/>
      <c r="D2" s="241" t="str">
        <f>IF(AP58=0,"This worksheet ties to the O&amp;M Detail worksheet.", "ERROR - THIS WORKSHEET DOES NOT TIE TO O&amp;M DETAIL WORKSHEET. SEE CELL AP59.")</f>
        <v>ERROR - THIS WORKSHEET DOES NOT TIE TO O&amp;M DETAIL WORKSHEET. SEE CELL AP59.</v>
      </c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6">
        <f ca="1">NOW()</f>
        <v>41887.551116435185</v>
      </c>
    </row>
    <row r="3" spans="1:42" s="2" customFormat="1" ht="15.75">
      <c r="A3" s="7" t="s">
        <v>324</v>
      </c>
      <c r="B3" s="254"/>
      <c r="C3" s="254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9">
        <f ca="1">NOW()</f>
        <v>41887.551116435185</v>
      </c>
    </row>
    <row r="4" spans="1:42" s="11" customFormat="1">
      <c r="A4" s="10" t="s">
        <v>1</v>
      </c>
      <c r="B4" s="255"/>
      <c r="C4" s="255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</row>
    <row r="5" spans="1:42" s="11" customFormat="1" ht="35.25" customHeight="1">
      <c r="A5" s="255"/>
      <c r="B5" s="255"/>
      <c r="C5" s="255"/>
      <c r="D5" s="219" t="s">
        <v>325</v>
      </c>
      <c r="E5" s="13"/>
      <c r="F5" s="219" t="s">
        <v>326</v>
      </c>
      <c r="G5" s="13"/>
      <c r="H5" s="219" t="s">
        <v>327</v>
      </c>
      <c r="I5" s="14"/>
      <c r="J5" s="219" t="s">
        <v>328</v>
      </c>
      <c r="K5" s="14"/>
      <c r="L5" s="219" t="s">
        <v>329</v>
      </c>
      <c r="M5" s="233"/>
      <c r="N5" s="220" t="s">
        <v>376</v>
      </c>
      <c r="P5" s="220" t="s">
        <v>330</v>
      </c>
      <c r="Q5" s="16"/>
      <c r="R5" s="220" t="s">
        <v>331</v>
      </c>
      <c r="S5" s="16"/>
      <c r="T5" s="220" t="s">
        <v>332</v>
      </c>
      <c r="U5" s="16"/>
      <c r="V5" s="220" t="s">
        <v>333</v>
      </c>
      <c r="W5" s="16"/>
      <c r="X5" s="220" t="s">
        <v>377</v>
      </c>
      <c r="Y5" s="16"/>
      <c r="Z5" s="220" t="s">
        <v>334</v>
      </c>
      <c r="AA5" s="16"/>
      <c r="AB5" s="220" t="s">
        <v>335</v>
      </c>
      <c r="AC5" s="16"/>
      <c r="AD5" s="220" t="s">
        <v>336</v>
      </c>
      <c r="AE5" s="16"/>
      <c r="AF5" s="220" t="s">
        <v>339</v>
      </c>
      <c r="AG5" s="16"/>
      <c r="AH5" s="220" t="s">
        <v>337</v>
      </c>
      <c r="AI5" s="16"/>
      <c r="AJ5" s="220" t="s">
        <v>338</v>
      </c>
      <c r="AK5" s="16"/>
      <c r="AL5" s="220" t="s">
        <v>340</v>
      </c>
      <c r="AM5" s="16"/>
      <c r="AN5" s="220" t="s">
        <v>31</v>
      </c>
      <c r="AP5" s="262" t="s">
        <v>14</v>
      </c>
    </row>
    <row r="6" spans="1:42" s="11" customFormat="1" ht="9.9499999999999993" customHeight="1">
      <c r="A6" s="255"/>
      <c r="B6" s="255"/>
      <c r="C6" s="255"/>
      <c r="AP6" s="255" t="s">
        <v>20</v>
      </c>
    </row>
    <row r="7" spans="1:42" s="24" customFormat="1" ht="11.1" customHeight="1">
      <c r="A7" s="23" t="s">
        <v>210</v>
      </c>
      <c r="B7" s="23"/>
      <c r="C7" s="23"/>
      <c r="D7" s="211"/>
      <c r="F7" s="211"/>
      <c r="H7" s="211"/>
      <c r="J7" s="211"/>
      <c r="L7" s="211"/>
      <c r="M7" s="211"/>
      <c r="N7" s="211"/>
      <c r="P7" s="211"/>
      <c r="R7" s="211"/>
      <c r="T7" s="211"/>
      <c r="V7" s="211"/>
      <c r="X7" s="211"/>
      <c r="Z7" s="211"/>
      <c r="AB7" s="211"/>
      <c r="AD7" s="211"/>
      <c r="AF7" s="211"/>
      <c r="AH7" s="211"/>
      <c r="AJ7" s="211"/>
      <c r="AL7" s="211"/>
      <c r="AN7" s="211"/>
      <c r="AP7" s="23"/>
    </row>
    <row r="8" spans="1:42" s="243" customFormat="1" ht="11.1" customHeight="1">
      <c r="A8" s="18"/>
      <c r="B8" s="18" t="s">
        <v>110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M8" s="20"/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20">
        <v>0</v>
      </c>
      <c r="AD8" s="20">
        <v>0</v>
      </c>
      <c r="AF8" s="20">
        <v>0</v>
      </c>
      <c r="AH8" s="20">
        <v>0</v>
      </c>
      <c r="AJ8" s="20">
        <v>0</v>
      </c>
      <c r="AL8" s="20">
        <v>0</v>
      </c>
      <c r="AN8" s="20">
        <v>0</v>
      </c>
      <c r="AP8" s="18">
        <f>SUM(D8:AN8)</f>
        <v>0</v>
      </c>
    </row>
    <row r="9" spans="1:42" s="243" customFormat="1" ht="11.1" customHeight="1">
      <c r="A9" s="18"/>
      <c r="B9" s="18" t="s">
        <v>111</v>
      </c>
      <c r="C9" s="18"/>
      <c r="D9" s="49">
        <v>0</v>
      </c>
      <c r="F9" s="49">
        <v>0</v>
      </c>
      <c r="H9" s="49">
        <v>0</v>
      </c>
      <c r="J9" s="49">
        <v>0</v>
      </c>
      <c r="L9" s="49">
        <v>0</v>
      </c>
      <c r="M9" s="234"/>
      <c r="N9" s="49">
        <v>0</v>
      </c>
      <c r="P9" s="49">
        <v>0</v>
      </c>
      <c r="R9" s="49">
        <v>0</v>
      </c>
      <c r="T9" s="49">
        <v>0</v>
      </c>
      <c r="V9" s="49">
        <v>0</v>
      </c>
      <c r="X9" s="49">
        <v>0</v>
      </c>
      <c r="Z9" s="49">
        <v>0</v>
      </c>
      <c r="AB9" s="49">
        <v>0</v>
      </c>
      <c r="AD9" s="49">
        <v>0</v>
      </c>
      <c r="AF9" s="49">
        <v>0</v>
      </c>
      <c r="AH9" s="49">
        <v>0</v>
      </c>
      <c r="AJ9" s="49">
        <v>0</v>
      </c>
      <c r="AL9" s="49">
        <v>0</v>
      </c>
      <c r="AN9" s="49">
        <v>0</v>
      </c>
      <c r="AP9" s="48">
        <f>SUM(D9:AN9)</f>
        <v>0</v>
      </c>
    </row>
    <row r="10" spans="1:42" s="19" customFormat="1" ht="11.1" customHeight="1">
      <c r="A10" s="18"/>
      <c r="B10" s="18"/>
      <c r="C10" s="18" t="s">
        <v>19</v>
      </c>
      <c r="D10" s="209">
        <f>SUM(D8:D9)</f>
        <v>0</v>
      </c>
      <c r="F10" s="209">
        <f>SUM(F8:F9)</f>
        <v>0</v>
      </c>
      <c r="H10" s="209">
        <f>SUM(H8:H9)</f>
        <v>0</v>
      </c>
      <c r="J10" s="209">
        <f>SUM(J8:J9)</f>
        <v>0</v>
      </c>
      <c r="L10" s="209">
        <f>SUM(L8:L9)</f>
        <v>0</v>
      </c>
      <c r="M10" s="234"/>
      <c r="N10" s="209">
        <f>SUM(N8:N9)</f>
        <v>0</v>
      </c>
      <c r="P10" s="209">
        <f>SUM(P8:P9)</f>
        <v>0</v>
      </c>
      <c r="R10" s="209">
        <f>SUM(R8:R9)</f>
        <v>0</v>
      </c>
      <c r="T10" s="209">
        <f>SUM(T8:T9)</f>
        <v>0</v>
      </c>
      <c r="V10" s="209">
        <f>SUM(V8:V9)</f>
        <v>0</v>
      </c>
      <c r="X10" s="209">
        <f>SUM(X8:X9)</f>
        <v>0</v>
      </c>
      <c r="Z10" s="209">
        <f>SUM(Z8:Z9)</f>
        <v>0</v>
      </c>
      <c r="AB10" s="209">
        <f>SUM(AB8:AB9)</f>
        <v>0</v>
      </c>
      <c r="AD10" s="209">
        <f>SUM(AD8:AD9)</f>
        <v>0</v>
      </c>
      <c r="AF10" s="209">
        <f>SUM(AF8:AF9)</f>
        <v>0</v>
      </c>
      <c r="AH10" s="209">
        <f>SUM(AH8:AH9)</f>
        <v>0</v>
      </c>
      <c r="AJ10" s="209">
        <f>SUM(AJ8:AJ9)</f>
        <v>0</v>
      </c>
      <c r="AL10" s="209">
        <f>SUM(AL8:AL9)</f>
        <v>0</v>
      </c>
      <c r="AN10" s="209">
        <f>SUM(AN8:AN9)</f>
        <v>0</v>
      </c>
      <c r="AP10" s="260">
        <f>SUM(AP8:AP9)</f>
        <v>0</v>
      </c>
    </row>
    <row r="11" spans="1:42" s="19" customFormat="1" ht="3.95" customHeight="1">
      <c r="A11" s="18"/>
      <c r="B11" s="18"/>
      <c r="C11" s="18"/>
      <c r="AP11" s="18"/>
    </row>
    <row r="12" spans="1:42" s="24" customFormat="1" ht="11.1" customHeight="1">
      <c r="A12" s="23" t="s">
        <v>211</v>
      </c>
      <c r="B12" s="23"/>
      <c r="C12" s="23"/>
      <c r="AP12" s="23"/>
    </row>
    <row r="13" spans="1:42" s="243" customFormat="1" ht="11.1" customHeight="1">
      <c r="A13" s="18"/>
      <c r="B13" s="18" t="s">
        <v>212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M13" s="20"/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20">
        <v>0</v>
      </c>
      <c r="AD13" s="20">
        <v>0</v>
      </c>
      <c r="AF13" s="20">
        <v>0</v>
      </c>
      <c r="AH13" s="20">
        <v>0</v>
      </c>
      <c r="AJ13" s="20">
        <v>0</v>
      </c>
      <c r="AL13" s="20">
        <v>0</v>
      </c>
      <c r="AN13" s="20">
        <v>0</v>
      </c>
      <c r="AP13" s="18">
        <f t="shared" ref="AP13:AP20" si="0">SUM(D13:AN13)</f>
        <v>0</v>
      </c>
    </row>
    <row r="14" spans="1:42" s="243" customFormat="1" ht="11.1" customHeight="1">
      <c r="A14" s="18"/>
      <c r="B14" s="18" t="s">
        <v>213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M14" s="20"/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20">
        <v>0</v>
      </c>
      <c r="AD14" s="20">
        <v>0</v>
      </c>
      <c r="AF14" s="20">
        <v>0</v>
      </c>
      <c r="AH14" s="20">
        <v>0</v>
      </c>
      <c r="AJ14" s="20">
        <v>0</v>
      </c>
      <c r="AL14" s="20">
        <v>0</v>
      </c>
      <c r="AN14" s="20">
        <v>0</v>
      </c>
      <c r="AP14" s="18">
        <f t="shared" si="0"/>
        <v>0</v>
      </c>
    </row>
    <row r="15" spans="1:42" s="243" customFormat="1" ht="11.1" customHeight="1">
      <c r="A15" s="18"/>
      <c r="B15" s="18" t="s">
        <v>214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M15" s="20"/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20">
        <v>0</v>
      </c>
      <c r="AD15" s="20">
        <v>0</v>
      </c>
      <c r="AF15" s="20">
        <v>0</v>
      </c>
      <c r="AH15" s="20">
        <v>0</v>
      </c>
      <c r="AJ15" s="20">
        <v>0</v>
      </c>
      <c r="AL15" s="20">
        <v>0</v>
      </c>
      <c r="AN15" s="20">
        <v>0</v>
      </c>
      <c r="AP15" s="18">
        <f t="shared" si="0"/>
        <v>0</v>
      </c>
    </row>
    <row r="16" spans="1:42" s="245" customFormat="1" ht="11.1" customHeight="1">
      <c r="A16" s="18"/>
      <c r="B16" s="18" t="s">
        <v>215</v>
      </c>
      <c r="C16" s="18"/>
      <c r="D16" s="20">
        <v>0</v>
      </c>
      <c r="E16" s="243"/>
      <c r="F16" s="20">
        <v>0</v>
      </c>
      <c r="G16" s="243"/>
      <c r="H16" s="20">
        <v>0</v>
      </c>
      <c r="I16" s="243"/>
      <c r="J16" s="20">
        <v>0</v>
      </c>
      <c r="K16" s="243"/>
      <c r="L16" s="20">
        <v>0</v>
      </c>
      <c r="M16" s="20"/>
      <c r="N16" s="20">
        <v>0</v>
      </c>
      <c r="O16" s="243"/>
      <c r="P16" s="20">
        <v>0</v>
      </c>
      <c r="Q16" s="243"/>
      <c r="R16" s="20">
        <v>0</v>
      </c>
      <c r="S16" s="243"/>
      <c r="T16" s="20">
        <v>0</v>
      </c>
      <c r="U16" s="243"/>
      <c r="V16" s="20">
        <v>0</v>
      </c>
      <c r="W16" s="243"/>
      <c r="X16" s="20">
        <v>0</v>
      </c>
      <c r="Y16" s="243"/>
      <c r="Z16" s="20">
        <v>0</v>
      </c>
      <c r="AA16" s="243"/>
      <c r="AB16" s="20">
        <v>0</v>
      </c>
      <c r="AC16" s="243"/>
      <c r="AD16" s="20">
        <v>0</v>
      </c>
      <c r="AE16" s="243"/>
      <c r="AF16" s="20">
        <v>0</v>
      </c>
      <c r="AG16" s="243"/>
      <c r="AH16" s="20">
        <v>0</v>
      </c>
      <c r="AI16" s="243"/>
      <c r="AJ16" s="20">
        <v>0</v>
      </c>
      <c r="AK16" s="243"/>
      <c r="AL16" s="20">
        <v>0</v>
      </c>
      <c r="AM16" s="243"/>
      <c r="AN16" s="20">
        <v>0</v>
      </c>
      <c r="AO16" s="243"/>
      <c r="AP16" s="18">
        <f t="shared" si="0"/>
        <v>0</v>
      </c>
    </row>
    <row r="17" spans="1:42" s="245" customFormat="1" ht="11.1" customHeight="1">
      <c r="A17" s="18"/>
      <c r="B17" s="18" t="s">
        <v>216</v>
      </c>
      <c r="C17" s="18"/>
      <c r="D17" s="20">
        <v>0</v>
      </c>
      <c r="E17" s="243"/>
      <c r="F17" s="20">
        <v>0</v>
      </c>
      <c r="G17" s="243"/>
      <c r="H17" s="20">
        <v>0</v>
      </c>
      <c r="I17" s="243"/>
      <c r="J17" s="20">
        <v>0</v>
      </c>
      <c r="K17" s="243"/>
      <c r="L17" s="20">
        <v>0</v>
      </c>
      <c r="M17" s="20"/>
      <c r="N17" s="20">
        <v>0</v>
      </c>
      <c r="O17" s="243"/>
      <c r="P17" s="20">
        <v>0</v>
      </c>
      <c r="Q17" s="243"/>
      <c r="R17" s="20">
        <v>0</v>
      </c>
      <c r="S17" s="243"/>
      <c r="T17" s="20">
        <v>0</v>
      </c>
      <c r="U17" s="243"/>
      <c r="V17" s="20">
        <v>0</v>
      </c>
      <c r="W17" s="243"/>
      <c r="X17" s="20">
        <v>0</v>
      </c>
      <c r="Y17" s="243"/>
      <c r="Z17" s="20">
        <v>0</v>
      </c>
      <c r="AA17" s="243"/>
      <c r="AB17" s="20">
        <v>0</v>
      </c>
      <c r="AC17" s="243"/>
      <c r="AD17" s="20">
        <v>0</v>
      </c>
      <c r="AE17" s="243"/>
      <c r="AF17" s="20">
        <v>0</v>
      </c>
      <c r="AG17" s="243"/>
      <c r="AH17" s="20">
        <v>0</v>
      </c>
      <c r="AI17" s="243"/>
      <c r="AJ17" s="20">
        <v>0</v>
      </c>
      <c r="AK17" s="243"/>
      <c r="AL17" s="20">
        <v>0</v>
      </c>
      <c r="AM17" s="243"/>
      <c r="AN17" s="20">
        <v>0</v>
      </c>
      <c r="AO17" s="243"/>
      <c r="AP17" s="18">
        <f t="shared" si="0"/>
        <v>0</v>
      </c>
    </row>
    <row r="18" spans="1:42" s="245" customFormat="1" ht="11.1" customHeight="1">
      <c r="A18" s="18"/>
      <c r="B18" s="18" t="s">
        <v>217</v>
      </c>
      <c r="C18" s="18"/>
      <c r="D18" s="20">
        <v>0</v>
      </c>
      <c r="E18" s="243"/>
      <c r="F18" s="20">
        <v>0</v>
      </c>
      <c r="G18" s="243"/>
      <c r="H18" s="20">
        <v>0</v>
      </c>
      <c r="I18" s="243"/>
      <c r="J18" s="20">
        <v>0</v>
      </c>
      <c r="K18" s="243"/>
      <c r="L18" s="20">
        <v>0</v>
      </c>
      <c r="M18" s="20"/>
      <c r="N18" s="20">
        <v>0</v>
      </c>
      <c r="O18" s="243"/>
      <c r="P18" s="20">
        <v>0</v>
      </c>
      <c r="Q18" s="243"/>
      <c r="R18" s="20">
        <v>0</v>
      </c>
      <c r="S18" s="243"/>
      <c r="T18" s="20">
        <v>0</v>
      </c>
      <c r="U18" s="243"/>
      <c r="V18" s="20">
        <v>0</v>
      </c>
      <c r="W18" s="243"/>
      <c r="X18" s="20">
        <v>0</v>
      </c>
      <c r="Y18" s="243"/>
      <c r="Z18" s="20">
        <v>0</v>
      </c>
      <c r="AA18" s="243"/>
      <c r="AB18" s="20">
        <v>0</v>
      </c>
      <c r="AC18" s="243"/>
      <c r="AD18" s="20">
        <v>0</v>
      </c>
      <c r="AE18" s="243"/>
      <c r="AF18" s="20">
        <v>0</v>
      </c>
      <c r="AG18" s="243"/>
      <c r="AH18" s="20">
        <v>0</v>
      </c>
      <c r="AI18" s="243"/>
      <c r="AJ18" s="20">
        <v>0</v>
      </c>
      <c r="AK18" s="243"/>
      <c r="AL18" s="20">
        <v>0</v>
      </c>
      <c r="AM18" s="243"/>
      <c r="AN18" s="20">
        <v>0</v>
      </c>
      <c r="AO18" s="243"/>
      <c r="AP18" s="18">
        <f t="shared" si="0"/>
        <v>0</v>
      </c>
    </row>
    <row r="19" spans="1:42" s="245" customFormat="1" ht="11.1" customHeight="1">
      <c r="A19" s="18"/>
      <c r="B19" s="18" t="s">
        <v>218</v>
      </c>
      <c r="C19" s="18"/>
      <c r="D19" s="20">
        <v>0</v>
      </c>
      <c r="E19" s="243"/>
      <c r="F19" s="20">
        <v>0</v>
      </c>
      <c r="G19" s="243"/>
      <c r="H19" s="20">
        <v>0</v>
      </c>
      <c r="I19" s="243"/>
      <c r="J19" s="20">
        <v>0</v>
      </c>
      <c r="K19" s="243"/>
      <c r="L19" s="20">
        <v>0</v>
      </c>
      <c r="M19" s="20"/>
      <c r="N19" s="20">
        <v>0</v>
      </c>
      <c r="O19" s="243"/>
      <c r="P19" s="20">
        <v>0</v>
      </c>
      <c r="Q19" s="243"/>
      <c r="R19" s="20">
        <v>0</v>
      </c>
      <c r="S19" s="243"/>
      <c r="T19" s="20">
        <v>0</v>
      </c>
      <c r="U19" s="243"/>
      <c r="V19" s="20">
        <v>0</v>
      </c>
      <c r="W19" s="243"/>
      <c r="X19" s="20">
        <v>0</v>
      </c>
      <c r="Y19" s="243"/>
      <c r="Z19" s="20">
        <v>0</v>
      </c>
      <c r="AA19" s="243"/>
      <c r="AB19" s="20">
        <v>0</v>
      </c>
      <c r="AC19" s="243"/>
      <c r="AD19" s="20">
        <v>0</v>
      </c>
      <c r="AE19" s="243"/>
      <c r="AF19" s="20">
        <v>0</v>
      </c>
      <c r="AG19" s="243"/>
      <c r="AH19" s="20">
        <v>0</v>
      </c>
      <c r="AI19" s="243"/>
      <c r="AJ19" s="20">
        <v>0</v>
      </c>
      <c r="AK19" s="243"/>
      <c r="AL19" s="20">
        <v>0</v>
      </c>
      <c r="AM19" s="243"/>
      <c r="AN19" s="20">
        <v>0</v>
      </c>
      <c r="AO19" s="243"/>
      <c r="AP19" s="18">
        <f t="shared" si="0"/>
        <v>0</v>
      </c>
    </row>
    <row r="20" spans="1:42" s="245" customFormat="1" ht="11.1" customHeight="1">
      <c r="A20" s="18"/>
      <c r="B20" s="18" t="s">
        <v>219</v>
      </c>
      <c r="C20" s="18"/>
      <c r="D20" s="49">
        <v>0</v>
      </c>
      <c r="E20" s="243"/>
      <c r="F20" s="49">
        <v>0</v>
      </c>
      <c r="G20" s="243"/>
      <c r="H20" s="49">
        <v>0</v>
      </c>
      <c r="I20" s="243"/>
      <c r="J20" s="49">
        <v>0</v>
      </c>
      <c r="K20" s="243"/>
      <c r="L20" s="49">
        <v>0</v>
      </c>
      <c r="M20" s="234"/>
      <c r="N20" s="49">
        <v>0</v>
      </c>
      <c r="O20" s="243"/>
      <c r="P20" s="49">
        <v>0</v>
      </c>
      <c r="Q20" s="243"/>
      <c r="R20" s="49">
        <v>0</v>
      </c>
      <c r="S20" s="243"/>
      <c r="T20" s="49">
        <v>0</v>
      </c>
      <c r="U20" s="243"/>
      <c r="V20" s="49">
        <v>0</v>
      </c>
      <c r="W20" s="243"/>
      <c r="X20" s="49">
        <v>0</v>
      </c>
      <c r="Y20" s="243"/>
      <c r="Z20" s="49">
        <v>0</v>
      </c>
      <c r="AA20" s="243"/>
      <c r="AB20" s="49">
        <v>0</v>
      </c>
      <c r="AC20" s="243"/>
      <c r="AD20" s="49">
        <v>0</v>
      </c>
      <c r="AE20" s="243"/>
      <c r="AF20" s="49">
        <v>0</v>
      </c>
      <c r="AG20" s="243"/>
      <c r="AH20" s="49">
        <v>0</v>
      </c>
      <c r="AI20" s="243"/>
      <c r="AJ20" s="49">
        <v>0</v>
      </c>
      <c r="AK20" s="243"/>
      <c r="AL20" s="49">
        <v>0</v>
      </c>
      <c r="AM20" s="243"/>
      <c r="AN20" s="49">
        <v>0</v>
      </c>
      <c r="AO20" s="243"/>
      <c r="AP20" s="22">
        <f t="shared" si="0"/>
        <v>0</v>
      </c>
    </row>
    <row r="21" spans="1:42" s="25" customFormat="1" ht="11.1" customHeight="1">
      <c r="A21" s="18"/>
      <c r="B21" s="18"/>
      <c r="C21" s="18" t="s">
        <v>19</v>
      </c>
      <c r="D21" s="22">
        <f>SUM(D13:D20)</f>
        <v>0</v>
      </c>
      <c r="E21" s="19"/>
      <c r="F21" s="22">
        <f>SUM(F13:F20)</f>
        <v>0</v>
      </c>
      <c r="G21" s="19"/>
      <c r="H21" s="22">
        <f>SUM(H13:H20)</f>
        <v>0</v>
      </c>
      <c r="I21" s="19"/>
      <c r="J21" s="22">
        <f>SUM(J13:J20)</f>
        <v>0</v>
      </c>
      <c r="K21" s="19"/>
      <c r="L21" s="22">
        <f>SUM(L13:L20)</f>
        <v>0</v>
      </c>
      <c r="M21" s="235"/>
      <c r="N21" s="22">
        <f>SUM(N13:N20)</f>
        <v>0</v>
      </c>
      <c r="O21" s="19"/>
      <c r="P21" s="22">
        <f>SUM(P13:P20)</f>
        <v>0</v>
      </c>
      <c r="Q21" s="19"/>
      <c r="R21" s="22">
        <f>SUM(R13:R20)</f>
        <v>0</v>
      </c>
      <c r="S21" s="19"/>
      <c r="T21" s="22">
        <f>SUM(T13:T20)</f>
        <v>0</v>
      </c>
      <c r="U21" s="19"/>
      <c r="V21" s="22">
        <f>SUM(V13:V20)</f>
        <v>0</v>
      </c>
      <c r="W21" s="19"/>
      <c r="X21" s="22">
        <f>SUM(X13:X20)</f>
        <v>0</v>
      </c>
      <c r="Y21" s="19"/>
      <c r="Z21" s="22">
        <f>SUM(Z13:Z20)</f>
        <v>0</v>
      </c>
      <c r="AA21" s="19"/>
      <c r="AB21" s="22">
        <f>SUM(AB13:AB20)</f>
        <v>0</v>
      </c>
      <c r="AC21" s="19"/>
      <c r="AD21" s="22">
        <f>SUM(AD13:AD20)</f>
        <v>0</v>
      </c>
      <c r="AE21" s="19"/>
      <c r="AF21" s="22">
        <f>SUM(AF13:AF20)</f>
        <v>0</v>
      </c>
      <c r="AG21" s="19"/>
      <c r="AH21" s="22">
        <f>SUM(AH13:AH20)</f>
        <v>0</v>
      </c>
      <c r="AI21" s="19"/>
      <c r="AJ21" s="22">
        <f>SUM(AJ13:AJ20)</f>
        <v>0</v>
      </c>
      <c r="AK21" s="19"/>
      <c r="AL21" s="22">
        <f>SUM(AL13:AL20)</f>
        <v>0</v>
      </c>
      <c r="AM21" s="19"/>
      <c r="AN21" s="22">
        <f>SUM(AN13:AN20)</f>
        <v>0</v>
      </c>
      <c r="AO21" s="19"/>
      <c r="AP21" s="22">
        <f>SUM(AP13:AP20)</f>
        <v>0</v>
      </c>
    </row>
    <row r="22" spans="1:42" s="25" customFormat="1" ht="3.95" customHeight="1">
      <c r="A22" s="18"/>
      <c r="B22" s="18"/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8"/>
    </row>
    <row r="23" spans="1:42" s="38" customFormat="1" ht="11.1" customHeight="1">
      <c r="A23" s="23" t="s">
        <v>113</v>
      </c>
      <c r="B23" s="23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3"/>
    </row>
    <row r="24" spans="1:42" s="245" customFormat="1" ht="11.1" customHeight="1">
      <c r="A24" s="18"/>
      <c r="B24" s="18" t="s">
        <v>319</v>
      </c>
      <c r="C24" s="18"/>
      <c r="D24" s="20">
        <v>0</v>
      </c>
      <c r="E24" s="243"/>
      <c r="F24" s="20">
        <v>0</v>
      </c>
      <c r="G24" s="243"/>
      <c r="H24" s="20">
        <v>0</v>
      </c>
      <c r="I24" s="243"/>
      <c r="J24" s="20">
        <v>0</v>
      </c>
      <c r="K24" s="243"/>
      <c r="L24" s="20">
        <v>0</v>
      </c>
      <c r="M24" s="20"/>
      <c r="N24" s="20">
        <v>0</v>
      </c>
      <c r="O24" s="243"/>
      <c r="P24" s="20">
        <v>0</v>
      </c>
      <c r="Q24" s="243"/>
      <c r="R24" s="20">
        <v>0</v>
      </c>
      <c r="S24" s="243"/>
      <c r="T24" s="20">
        <v>0</v>
      </c>
      <c r="U24" s="243"/>
      <c r="V24" s="20">
        <v>0</v>
      </c>
      <c r="W24" s="243"/>
      <c r="X24" s="20">
        <v>0</v>
      </c>
      <c r="Y24" s="243"/>
      <c r="Z24" s="20">
        <v>0</v>
      </c>
      <c r="AA24" s="243"/>
      <c r="AB24" s="20">
        <v>0</v>
      </c>
      <c r="AC24" s="243"/>
      <c r="AD24" s="20">
        <v>0</v>
      </c>
      <c r="AE24" s="243"/>
      <c r="AF24" s="20">
        <v>0</v>
      </c>
      <c r="AG24" s="243"/>
      <c r="AH24" s="20">
        <v>0</v>
      </c>
      <c r="AI24" s="243"/>
      <c r="AJ24" s="20">
        <v>0</v>
      </c>
      <c r="AK24" s="243"/>
      <c r="AL24" s="20">
        <v>0</v>
      </c>
      <c r="AM24" s="243"/>
      <c r="AN24" s="20">
        <v>0</v>
      </c>
      <c r="AO24" s="243"/>
      <c r="AP24" s="18">
        <f t="shared" ref="AP24:AP29" si="1">SUM(D24:AN24)</f>
        <v>0</v>
      </c>
    </row>
    <row r="25" spans="1:42" s="245" customFormat="1" ht="11.1" customHeight="1">
      <c r="A25" s="18"/>
      <c r="B25" s="18" t="s">
        <v>320</v>
      </c>
      <c r="C25" s="18"/>
      <c r="D25" s="20">
        <v>0</v>
      </c>
      <c r="E25" s="243"/>
      <c r="F25" s="20">
        <v>0</v>
      </c>
      <c r="G25" s="243"/>
      <c r="H25" s="20">
        <v>0</v>
      </c>
      <c r="I25" s="243"/>
      <c r="J25" s="20">
        <v>0</v>
      </c>
      <c r="K25" s="243"/>
      <c r="L25" s="20">
        <v>0</v>
      </c>
      <c r="M25" s="20"/>
      <c r="N25" s="20">
        <v>0</v>
      </c>
      <c r="O25" s="243"/>
      <c r="P25" s="20">
        <v>0</v>
      </c>
      <c r="Q25" s="243"/>
      <c r="R25" s="20">
        <v>0</v>
      </c>
      <c r="S25" s="243"/>
      <c r="T25" s="20">
        <v>0</v>
      </c>
      <c r="U25" s="243"/>
      <c r="V25" s="20">
        <v>0</v>
      </c>
      <c r="W25" s="243"/>
      <c r="X25" s="20">
        <v>0</v>
      </c>
      <c r="Y25" s="243"/>
      <c r="Z25" s="20">
        <v>0</v>
      </c>
      <c r="AA25" s="243"/>
      <c r="AB25" s="20">
        <v>0</v>
      </c>
      <c r="AC25" s="243"/>
      <c r="AD25" s="20">
        <v>0</v>
      </c>
      <c r="AE25" s="243"/>
      <c r="AF25" s="20">
        <v>0</v>
      </c>
      <c r="AG25" s="243"/>
      <c r="AH25" s="20">
        <v>0</v>
      </c>
      <c r="AI25" s="243"/>
      <c r="AJ25" s="20">
        <v>0</v>
      </c>
      <c r="AK25" s="243"/>
      <c r="AL25" s="20">
        <v>0</v>
      </c>
      <c r="AM25" s="243"/>
      <c r="AN25" s="20">
        <v>0</v>
      </c>
      <c r="AO25" s="243"/>
      <c r="AP25" s="18">
        <f t="shared" si="1"/>
        <v>0</v>
      </c>
    </row>
    <row r="26" spans="1:42" s="245" customFormat="1" ht="11.1" customHeight="1">
      <c r="A26" s="18"/>
      <c r="B26" s="18" t="s">
        <v>321</v>
      </c>
      <c r="C26" s="18"/>
      <c r="D26" s="20">
        <v>0</v>
      </c>
      <c r="E26" s="243"/>
      <c r="F26" s="20">
        <v>0</v>
      </c>
      <c r="G26" s="243"/>
      <c r="H26" s="20">
        <v>0</v>
      </c>
      <c r="I26" s="243"/>
      <c r="J26" s="20">
        <v>0</v>
      </c>
      <c r="K26" s="243"/>
      <c r="L26" s="20">
        <v>0</v>
      </c>
      <c r="M26" s="20"/>
      <c r="N26" s="20">
        <v>0</v>
      </c>
      <c r="O26" s="243"/>
      <c r="P26" s="20">
        <v>0</v>
      </c>
      <c r="Q26" s="243"/>
      <c r="R26" s="20">
        <v>0</v>
      </c>
      <c r="S26" s="243"/>
      <c r="T26" s="20">
        <v>0</v>
      </c>
      <c r="U26" s="243"/>
      <c r="V26" s="20">
        <v>0</v>
      </c>
      <c r="W26" s="243"/>
      <c r="X26" s="20">
        <v>0</v>
      </c>
      <c r="Y26" s="243"/>
      <c r="Z26" s="20">
        <v>0</v>
      </c>
      <c r="AA26" s="243"/>
      <c r="AB26" s="20">
        <v>0</v>
      </c>
      <c r="AC26" s="243"/>
      <c r="AD26" s="20">
        <v>0</v>
      </c>
      <c r="AE26" s="243"/>
      <c r="AF26" s="20">
        <v>0</v>
      </c>
      <c r="AG26" s="243"/>
      <c r="AH26" s="20">
        <v>0</v>
      </c>
      <c r="AI26" s="243"/>
      <c r="AJ26" s="20">
        <v>0</v>
      </c>
      <c r="AK26" s="243"/>
      <c r="AL26" s="20">
        <v>0</v>
      </c>
      <c r="AM26" s="243"/>
      <c r="AN26" s="20">
        <v>0</v>
      </c>
      <c r="AO26" s="243"/>
      <c r="AP26" s="18">
        <f t="shared" si="1"/>
        <v>0</v>
      </c>
    </row>
    <row r="27" spans="1:42" s="245" customFormat="1" ht="11.1" customHeight="1">
      <c r="A27" s="18"/>
      <c r="B27" s="18" t="s">
        <v>322</v>
      </c>
      <c r="C27" s="18"/>
      <c r="D27" s="20">
        <v>0</v>
      </c>
      <c r="E27" s="243"/>
      <c r="F27" s="20">
        <v>0</v>
      </c>
      <c r="G27" s="243"/>
      <c r="H27" s="20">
        <v>0</v>
      </c>
      <c r="I27" s="243"/>
      <c r="J27" s="20">
        <v>0</v>
      </c>
      <c r="K27" s="243"/>
      <c r="L27" s="20">
        <v>0</v>
      </c>
      <c r="M27" s="20"/>
      <c r="N27" s="20">
        <v>0</v>
      </c>
      <c r="O27" s="243"/>
      <c r="P27" s="20">
        <v>0</v>
      </c>
      <c r="Q27" s="243"/>
      <c r="R27" s="20">
        <v>0</v>
      </c>
      <c r="S27" s="243"/>
      <c r="T27" s="20">
        <v>0</v>
      </c>
      <c r="U27" s="243"/>
      <c r="V27" s="20">
        <v>0</v>
      </c>
      <c r="W27" s="243"/>
      <c r="X27" s="20">
        <v>0</v>
      </c>
      <c r="Y27" s="243"/>
      <c r="Z27" s="20">
        <v>0</v>
      </c>
      <c r="AA27" s="243"/>
      <c r="AB27" s="20">
        <v>0</v>
      </c>
      <c r="AC27" s="243"/>
      <c r="AD27" s="20">
        <v>0</v>
      </c>
      <c r="AE27" s="243"/>
      <c r="AF27" s="20">
        <v>0</v>
      </c>
      <c r="AG27" s="243"/>
      <c r="AH27" s="20">
        <v>0</v>
      </c>
      <c r="AI27" s="243"/>
      <c r="AJ27" s="20">
        <v>0</v>
      </c>
      <c r="AK27" s="243"/>
      <c r="AL27" s="20">
        <v>0</v>
      </c>
      <c r="AM27" s="243"/>
      <c r="AN27" s="20">
        <v>0</v>
      </c>
      <c r="AO27" s="243"/>
      <c r="AP27" s="18">
        <f t="shared" si="1"/>
        <v>0</v>
      </c>
    </row>
    <row r="28" spans="1:42" s="245" customFormat="1" ht="11.1" customHeight="1">
      <c r="A28" s="18"/>
      <c r="B28" s="18" t="s">
        <v>323</v>
      </c>
      <c r="C28" s="18"/>
      <c r="D28" s="20">
        <v>0</v>
      </c>
      <c r="E28" s="243"/>
      <c r="F28" s="20">
        <v>0</v>
      </c>
      <c r="G28" s="243"/>
      <c r="H28" s="20">
        <v>0</v>
      </c>
      <c r="I28" s="243"/>
      <c r="J28" s="20">
        <v>0</v>
      </c>
      <c r="K28" s="243"/>
      <c r="L28" s="20">
        <v>0</v>
      </c>
      <c r="M28" s="20"/>
      <c r="N28" s="20">
        <v>0</v>
      </c>
      <c r="O28" s="243"/>
      <c r="P28" s="20">
        <v>0</v>
      </c>
      <c r="Q28" s="243"/>
      <c r="R28" s="20">
        <v>0</v>
      </c>
      <c r="S28" s="243"/>
      <c r="T28" s="20">
        <v>0</v>
      </c>
      <c r="U28" s="243"/>
      <c r="V28" s="20">
        <v>0</v>
      </c>
      <c r="W28" s="243"/>
      <c r="X28" s="20">
        <v>0</v>
      </c>
      <c r="Y28" s="243"/>
      <c r="Z28" s="20">
        <v>0</v>
      </c>
      <c r="AA28" s="243"/>
      <c r="AB28" s="20">
        <v>0</v>
      </c>
      <c r="AC28" s="243"/>
      <c r="AD28" s="20">
        <v>0</v>
      </c>
      <c r="AE28" s="243"/>
      <c r="AF28" s="20">
        <v>0</v>
      </c>
      <c r="AG28" s="243"/>
      <c r="AH28" s="20">
        <v>0</v>
      </c>
      <c r="AI28" s="243"/>
      <c r="AJ28" s="20">
        <v>0</v>
      </c>
      <c r="AK28" s="243"/>
      <c r="AL28" s="20">
        <v>0</v>
      </c>
      <c r="AM28" s="243"/>
      <c r="AN28" s="20">
        <v>0</v>
      </c>
      <c r="AO28" s="243"/>
      <c r="AP28" s="18">
        <f t="shared" si="1"/>
        <v>0</v>
      </c>
    </row>
    <row r="29" spans="1:42" s="245" customFormat="1" ht="11.1" customHeight="1">
      <c r="A29" s="18"/>
      <c r="B29" s="18" t="s">
        <v>220</v>
      </c>
      <c r="C29" s="18"/>
      <c r="D29" s="21">
        <v>0</v>
      </c>
      <c r="E29" s="243"/>
      <c r="F29" s="21">
        <v>0</v>
      </c>
      <c r="G29" s="243"/>
      <c r="H29" s="21">
        <v>0</v>
      </c>
      <c r="I29" s="243"/>
      <c r="J29" s="21">
        <v>0</v>
      </c>
      <c r="K29" s="243"/>
      <c r="L29" s="21">
        <v>0</v>
      </c>
      <c r="M29" s="234"/>
      <c r="N29" s="21">
        <v>0</v>
      </c>
      <c r="O29" s="243"/>
      <c r="P29" s="21">
        <v>0</v>
      </c>
      <c r="Q29" s="243"/>
      <c r="R29" s="21">
        <v>0</v>
      </c>
      <c r="S29" s="243"/>
      <c r="T29" s="21">
        <v>0</v>
      </c>
      <c r="U29" s="243"/>
      <c r="V29" s="21">
        <v>0</v>
      </c>
      <c r="W29" s="243"/>
      <c r="X29" s="21">
        <v>0</v>
      </c>
      <c r="Y29" s="243"/>
      <c r="Z29" s="21">
        <v>0</v>
      </c>
      <c r="AA29" s="243"/>
      <c r="AB29" s="21">
        <v>0</v>
      </c>
      <c r="AC29" s="243"/>
      <c r="AD29" s="21">
        <v>0</v>
      </c>
      <c r="AE29" s="243"/>
      <c r="AF29" s="21">
        <v>0</v>
      </c>
      <c r="AG29" s="243"/>
      <c r="AH29" s="21">
        <v>0</v>
      </c>
      <c r="AI29" s="243"/>
      <c r="AJ29" s="21">
        <v>0</v>
      </c>
      <c r="AK29" s="243"/>
      <c r="AL29" s="21">
        <v>0</v>
      </c>
      <c r="AM29" s="243"/>
      <c r="AN29" s="21">
        <v>0</v>
      </c>
      <c r="AO29" s="243"/>
      <c r="AP29" s="22">
        <f t="shared" si="1"/>
        <v>0</v>
      </c>
    </row>
    <row r="30" spans="1:42" s="25" customFormat="1" ht="11.1" customHeight="1">
      <c r="A30" s="18"/>
      <c r="B30" s="18"/>
      <c r="C30" s="18" t="s">
        <v>19</v>
      </c>
      <c r="D30" s="22">
        <f>SUM(D24:D29)</f>
        <v>0</v>
      </c>
      <c r="E30" s="19"/>
      <c r="F30" s="22">
        <f>SUM(F24:F29)</f>
        <v>0</v>
      </c>
      <c r="G30" s="19"/>
      <c r="H30" s="22">
        <f>SUM(H24:H29)</f>
        <v>0</v>
      </c>
      <c r="I30" s="19"/>
      <c r="J30" s="22">
        <f>SUM(J24:J29)</f>
        <v>0</v>
      </c>
      <c r="K30" s="19"/>
      <c r="L30" s="22">
        <f>SUM(L24:L29)</f>
        <v>0</v>
      </c>
      <c r="M30" s="235"/>
      <c r="N30" s="22">
        <f>SUM(N24:N29)</f>
        <v>0</v>
      </c>
      <c r="O30" s="19"/>
      <c r="P30" s="22">
        <f>SUM(P24:P29)</f>
        <v>0</v>
      </c>
      <c r="Q30" s="19"/>
      <c r="R30" s="22">
        <f>SUM(R24:R29)</f>
        <v>0</v>
      </c>
      <c r="S30" s="19"/>
      <c r="T30" s="22">
        <f>SUM(T24:T29)</f>
        <v>0</v>
      </c>
      <c r="U30" s="19"/>
      <c r="V30" s="22">
        <f>SUM(V24:V29)</f>
        <v>0</v>
      </c>
      <c r="W30" s="19"/>
      <c r="X30" s="22">
        <f>SUM(X24:X29)</f>
        <v>0</v>
      </c>
      <c r="Y30" s="19"/>
      <c r="Z30" s="22">
        <f>SUM(Z24:Z29)</f>
        <v>0</v>
      </c>
      <c r="AA30" s="19"/>
      <c r="AB30" s="22">
        <f>SUM(AB24:AB29)</f>
        <v>0</v>
      </c>
      <c r="AC30" s="19"/>
      <c r="AD30" s="22">
        <f>SUM(AD24:AD29)</f>
        <v>0</v>
      </c>
      <c r="AE30" s="19"/>
      <c r="AF30" s="22">
        <f>SUM(AF24:AF29)</f>
        <v>0</v>
      </c>
      <c r="AG30" s="19"/>
      <c r="AH30" s="22">
        <f>SUM(AH24:AH29)</f>
        <v>0</v>
      </c>
      <c r="AI30" s="19"/>
      <c r="AJ30" s="22">
        <f>SUM(AJ24:AJ29)</f>
        <v>0</v>
      </c>
      <c r="AK30" s="19"/>
      <c r="AL30" s="22">
        <f>SUM(AL24:AL29)</f>
        <v>0</v>
      </c>
      <c r="AM30" s="19"/>
      <c r="AN30" s="22">
        <f>SUM(AN24:AN29)</f>
        <v>0</v>
      </c>
      <c r="AO30" s="19"/>
      <c r="AP30" s="22">
        <f>SUM(AP24:AP29)</f>
        <v>0</v>
      </c>
    </row>
    <row r="31" spans="1:42" s="25" customFormat="1" ht="3.95" customHeight="1">
      <c r="A31" s="18"/>
      <c r="B31" s="18"/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8"/>
    </row>
    <row r="32" spans="1:42" s="38" customFormat="1" ht="11.1" customHeight="1">
      <c r="A32" s="23" t="s">
        <v>114</v>
      </c>
      <c r="B32" s="23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3"/>
    </row>
    <row r="33" spans="1:42" s="245" customFormat="1" ht="11.1" customHeight="1">
      <c r="A33" s="18"/>
      <c r="B33" s="26" t="s">
        <v>221</v>
      </c>
      <c r="C33" s="248"/>
      <c r="D33" s="20">
        <v>0</v>
      </c>
      <c r="E33" s="243"/>
      <c r="F33" s="20">
        <v>0</v>
      </c>
      <c r="G33" s="243"/>
      <c r="H33" s="20">
        <v>0</v>
      </c>
      <c r="I33" s="243"/>
      <c r="J33" s="20">
        <v>0</v>
      </c>
      <c r="K33" s="243"/>
      <c r="L33" s="20">
        <v>0</v>
      </c>
      <c r="M33" s="20"/>
      <c r="N33" s="20">
        <v>0</v>
      </c>
      <c r="O33" s="243"/>
      <c r="P33" s="20">
        <v>0</v>
      </c>
      <c r="Q33" s="243"/>
      <c r="R33" s="20">
        <v>0</v>
      </c>
      <c r="S33" s="243"/>
      <c r="T33" s="20">
        <v>0</v>
      </c>
      <c r="U33" s="243"/>
      <c r="V33" s="20">
        <v>0</v>
      </c>
      <c r="W33" s="243"/>
      <c r="X33" s="20">
        <v>0</v>
      </c>
      <c r="Y33" s="243"/>
      <c r="Z33" s="20">
        <v>0</v>
      </c>
      <c r="AA33" s="243"/>
      <c r="AB33" s="20">
        <v>0</v>
      </c>
      <c r="AC33" s="243"/>
      <c r="AD33" s="20">
        <v>0</v>
      </c>
      <c r="AE33" s="243"/>
      <c r="AF33" s="20">
        <v>0</v>
      </c>
      <c r="AG33" s="243"/>
      <c r="AH33" s="20">
        <v>0</v>
      </c>
      <c r="AI33" s="243"/>
      <c r="AJ33" s="20">
        <v>0</v>
      </c>
      <c r="AK33" s="243"/>
      <c r="AL33" s="20">
        <v>0</v>
      </c>
      <c r="AM33" s="243"/>
      <c r="AN33" s="20">
        <v>0</v>
      </c>
      <c r="AO33" s="243"/>
      <c r="AP33" s="18">
        <f>SUM(D33:AN33)</f>
        <v>0</v>
      </c>
    </row>
    <row r="34" spans="1:42" s="245" customFormat="1" ht="11.1" customHeight="1">
      <c r="A34" s="18"/>
      <c r="B34" s="18" t="s">
        <v>419</v>
      </c>
      <c r="C34" s="18"/>
      <c r="D34" s="21">
        <v>0</v>
      </c>
      <c r="E34" s="243"/>
      <c r="F34" s="21">
        <v>0</v>
      </c>
      <c r="G34" s="243"/>
      <c r="H34" s="21">
        <v>0</v>
      </c>
      <c r="I34" s="243"/>
      <c r="J34" s="21">
        <v>0</v>
      </c>
      <c r="K34" s="243"/>
      <c r="L34" s="21">
        <v>0</v>
      </c>
      <c r="M34" s="234"/>
      <c r="N34" s="21">
        <v>0</v>
      </c>
      <c r="O34" s="243"/>
      <c r="P34" s="21">
        <v>0</v>
      </c>
      <c r="Q34" s="243"/>
      <c r="R34" s="21">
        <v>0</v>
      </c>
      <c r="S34" s="243"/>
      <c r="T34" s="21">
        <v>0</v>
      </c>
      <c r="U34" s="243"/>
      <c r="V34" s="21">
        <v>0</v>
      </c>
      <c r="W34" s="243"/>
      <c r="X34" s="21">
        <v>0</v>
      </c>
      <c r="Y34" s="243"/>
      <c r="Z34" s="21">
        <v>0</v>
      </c>
      <c r="AA34" s="243"/>
      <c r="AB34" s="21">
        <v>0</v>
      </c>
      <c r="AC34" s="243"/>
      <c r="AD34" s="21">
        <v>0</v>
      </c>
      <c r="AE34" s="243"/>
      <c r="AF34" s="21">
        <v>0</v>
      </c>
      <c r="AG34" s="243"/>
      <c r="AH34" s="21">
        <v>0</v>
      </c>
      <c r="AI34" s="243"/>
      <c r="AJ34" s="21">
        <v>0</v>
      </c>
      <c r="AK34" s="243"/>
      <c r="AL34" s="21">
        <v>0</v>
      </c>
      <c r="AM34" s="243"/>
      <c r="AN34" s="21">
        <v>0</v>
      </c>
      <c r="AO34" s="243"/>
      <c r="AP34" s="22">
        <f>SUM(D34:AN34)</f>
        <v>0</v>
      </c>
    </row>
    <row r="35" spans="1:42" s="25" customFormat="1" ht="11.1" customHeight="1">
      <c r="A35" s="18"/>
      <c r="B35" s="18"/>
      <c r="C35" s="18" t="s">
        <v>19</v>
      </c>
      <c r="D35" s="27">
        <f>SUM(D33:D34)</f>
        <v>0</v>
      </c>
      <c r="E35" s="19"/>
      <c r="F35" s="27">
        <f>SUM(F33:F34)</f>
        <v>0</v>
      </c>
      <c r="G35" s="19"/>
      <c r="H35" s="27">
        <f>SUM(H33:H34)</f>
        <v>0</v>
      </c>
      <c r="I35" s="19"/>
      <c r="J35" s="27">
        <f>SUM(J33:J34)</f>
        <v>0</v>
      </c>
      <c r="K35" s="19"/>
      <c r="L35" s="27">
        <f>SUM(L33:L34)</f>
        <v>0</v>
      </c>
      <c r="M35" s="235"/>
      <c r="N35" s="27">
        <f>SUM(N33:N34)</f>
        <v>0</v>
      </c>
      <c r="O35" s="19"/>
      <c r="P35" s="27">
        <f>SUM(P33:P34)</f>
        <v>0</v>
      </c>
      <c r="Q35" s="19"/>
      <c r="R35" s="27">
        <f>SUM(R33:R34)</f>
        <v>0</v>
      </c>
      <c r="S35" s="19"/>
      <c r="T35" s="27">
        <f>SUM(T33:T34)</f>
        <v>0</v>
      </c>
      <c r="U35" s="19"/>
      <c r="V35" s="27">
        <f>SUM(V33:V34)</f>
        <v>0</v>
      </c>
      <c r="W35" s="19"/>
      <c r="X35" s="27">
        <f>SUM(X33:X34)</f>
        <v>0</v>
      </c>
      <c r="Y35" s="19"/>
      <c r="Z35" s="27">
        <f>SUM(Z33:Z34)</f>
        <v>0</v>
      </c>
      <c r="AA35" s="19"/>
      <c r="AB35" s="27">
        <f>SUM(AB33:AB34)</f>
        <v>0</v>
      </c>
      <c r="AC35" s="19"/>
      <c r="AD35" s="27">
        <f>SUM(AD33:AD34)</f>
        <v>0</v>
      </c>
      <c r="AE35" s="19"/>
      <c r="AF35" s="27">
        <f>SUM(AF33:AF34)</f>
        <v>0</v>
      </c>
      <c r="AG35" s="19"/>
      <c r="AH35" s="27">
        <f>SUM(AH33:AH34)</f>
        <v>0</v>
      </c>
      <c r="AI35" s="19"/>
      <c r="AJ35" s="27">
        <f>SUM(AJ33:AJ34)</f>
        <v>0</v>
      </c>
      <c r="AK35" s="19"/>
      <c r="AL35" s="27">
        <f>SUM(AL33:AL34)</f>
        <v>0</v>
      </c>
      <c r="AM35" s="19"/>
      <c r="AN35" s="27">
        <f>SUM(AN33:AN34)</f>
        <v>0</v>
      </c>
      <c r="AO35" s="19"/>
      <c r="AP35" s="27">
        <f>SUM(AP33:AP34)</f>
        <v>0</v>
      </c>
    </row>
    <row r="36" spans="1:42" s="25" customFormat="1" ht="3.95" customHeight="1">
      <c r="A36" s="18"/>
      <c r="B36" s="18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8"/>
    </row>
    <row r="37" spans="1:42" s="25" customFormat="1" ht="11.1" customHeight="1">
      <c r="A37" s="23" t="s">
        <v>222</v>
      </c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8"/>
    </row>
    <row r="38" spans="1:42" s="245" customFormat="1" ht="11.1" customHeight="1">
      <c r="A38" s="18"/>
      <c r="B38" s="18" t="s">
        <v>223</v>
      </c>
      <c r="C38" s="18"/>
      <c r="D38" s="20">
        <v>0</v>
      </c>
      <c r="E38" s="243"/>
      <c r="F38" s="20">
        <v>0</v>
      </c>
      <c r="G38" s="243"/>
      <c r="H38" s="20">
        <v>0</v>
      </c>
      <c r="I38" s="243"/>
      <c r="J38" s="20">
        <v>0</v>
      </c>
      <c r="K38" s="243"/>
      <c r="L38" s="20">
        <v>0</v>
      </c>
      <c r="M38" s="20"/>
      <c r="N38" s="20">
        <v>0</v>
      </c>
      <c r="O38" s="243"/>
      <c r="P38" s="20">
        <v>0</v>
      </c>
      <c r="Q38" s="243"/>
      <c r="R38" s="20">
        <v>0</v>
      </c>
      <c r="S38" s="243"/>
      <c r="T38" s="20">
        <v>0</v>
      </c>
      <c r="U38" s="243"/>
      <c r="V38" s="20">
        <v>0</v>
      </c>
      <c r="W38" s="243"/>
      <c r="X38" s="20">
        <v>0</v>
      </c>
      <c r="Y38" s="243"/>
      <c r="Z38" s="20">
        <v>0</v>
      </c>
      <c r="AA38" s="243"/>
      <c r="AB38" s="20">
        <v>0</v>
      </c>
      <c r="AC38" s="243"/>
      <c r="AD38" s="20">
        <v>0</v>
      </c>
      <c r="AE38" s="243"/>
      <c r="AF38" s="20">
        <v>0</v>
      </c>
      <c r="AG38" s="243"/>
      <c r="AH38" s="20">
        <v>0</v>
      </c>
      <c r="AI38" s="243"/>
      <c r="AJ38" s="20">
        <v>0</v>
      </c>
      <c r="AK38" s="243"/>
      <c r="AL38" s="20">
        <v>0</v>
      </c>
      <c r="AM38" s="243"/>
      <c r="AN38" s="20">
        <v>0</v>
      </c>
      <c r="AO38" s="243"/>
      <c r="AP38" s="18">
        <f t="shared" ref="AP38:AP46" si="2">SUM(D38:AN38)</f>
        <v>0</v>
      </c>
    </row>
    <row r="39" spans="1:42" s="245" customFormat="1" ht="11.1" customHeight="1">
      <c r="A39" s="18"/>
      <c r="B39" s="18" t="s">
        <v>413</v>
      </c>
      <c r="C39" s="18"/>
      <c r="D39" s="20">
        <v>0</v>
      </c>
      <c r="E39" s="243"/>
      <c r="F39" s="20">
        <v>0</v>
      </c>
      <c r="G39" s="243"/>
      <c r="H39" s="20">
        <v>0</v>
      </c>
      <c r="I39" s="243"/>
      <c r="J39" s="20">
        <v>0</v>
      </c>
      <c r="K39" s="243"/>
      <c r="L39" s="20">
        <v>0</v>
      </c>
      <c r="M39" s="20"/>
      <c r="N39" s="20">
        <v>0</v>
      </c>
      <c r="O39" s="243"/>
      <c r="P39" s="20">
        <v>0</v>
      </c>
      <c r="Q39" s="243"/>
      <c r="R39" s="20">
        <v>0</v>
      </c>
      <c r="S39" s="243"/>
      <c r="T39" s="20">
        <v>0</v>
      </c>
      <c r="U39" s="243"/>
      <c r="V39" s="20">
        <v>0</v>
      </c>
      <c r="W39" s="243"/>
      <c r="X39" s="20">
        <v>0</v>
      </c>
      <c r="Y39" s="243"/>
      <c r="Z39" s="20">
        <v>0</v>
      </c>
      <c r="AA39" s="243"/>
      <c r="AB39" s="20">
        <v>0</v>
      </c>
      <c r="AC39" s="243"/>
      <c r="AD39" s="20">
        <v>0</v>
      </c>
      <c r="AE39" s="243"/>
      <c r="AF39" s="20">
        <v>0</v>
      </c>
      <c r="AG39" s="243"/>
      <c r="AH39" s="20">
        <v>0</v>
      </c>
      <c r="AI39" s="243"/>
      <c r="AJ39" s="20">
        <v>0</v>
      </c>
      <c r="AK39" s="243"/>
      <c r="AL39" s="20">
        <v>0</v>
      </c>
      <c r="AM39" s="243"/>
      <c r="AN39" s="20">
        <v>0</v>
      </c>
      <c r="AO39" s="243"/>
      <c r="AP39" s="18">
        <f>SUM(D39:AN39)</f>
        <v>0</v>
      </c>
    </row>
    <row r="40" spans="1:42" s="245" customFormat="1" ht="11.1" customHeight="1">
      <c r="A40" s="18"/>
      <c r="B40" s="18" t="s">
        <v>414</v>
      </c>
      <c r="C40" s="18"/>
      <c r="D40" s="20">
        <v>0</v>
      </c>
      <c r="E40" s="243"/>
      <c r="F40" s="20">
        <v>0</v>
      </c>
      <c r="G40" s="243"/>
      <c r="H40" s="20">
        <v>0</v>
      </c>
      <c r="I40" s="243"/>
      <c r="J40" s="20">
        <v>0</v>
      </c>
      <c r="K40" s="243"/>
      <c r="L40" s="20">
        <v>0</v>
      </c>
      <c r="M40" s="20"/>
      <c r="N40" s="20">
        <v>0</v>
      </c>
      <c r="O40" s="243"/>
      <c r="P40" s="20">
        <v>0</v>
      </c>
      <c r="Q40" s="243"/>
      <c r="R40" s="20">
        <v>0</v>
      </c>
      <c r="S40" s="243"/>
      <c r="T40" s="20">
        <v>0</v>
      </c>
      <c r="U40" s="243"/>
      <c r="V40" s="20">
        <v>0</v>
      </c>
      <c r="W40" s="243"/>
      <c r="X40" s="20">
        <v>0</v>
      </c>
      <c r="Y40" s="243"/>
      <c r="Z40" s="20">
        <v>0</v>
      </c>
      <c r="AA40" s="243"/>
      <c r="AB40" s="20">
        <v>0</v>
      </c>
      <c r="AC40" s="243"/>
      <c r="AD40" s="20">
        <v>0</v>
      </c>
      <c r="AE40" s="243"/>
      <c r="AF40" s="20">
        <v>0</v>
      </c>
      <c r="AG40" s="243"/>
      <c r="AH40" s="20">
        <v>0</v>
      </c>
      <c r="AI40" s="243"/>
      <c r="AJ40" s="20">
        <v>0</v>
      </c>
      <c r="AK40" s="243"/>
      <c r="AL40" s="20">
        <v>0</v>
      </c>
      <c r="AM40" s="243"/>
      <c r="AN40" s="20">
        <v>0</v>
      </c>
      <c r="AO40" s="243"/>
      <c r="AP40" s="18">
        <f>SUM(D40:AN40)</f>
        <v>0</v>
      </c>
    </row>
    <row r="41" spans="1:42" s="245" customFormat="1" ht="11.1" customHeight="1">
      <c r="A41" s="18"/>
      <c r="B41" s="18" t="s">
        <v>224</v>
      </c>
      <c r="C41" s="18"/>
      <c r="D41" s="20">
        <v>0</v>
      </c>
      <c r="E41" s="243"/>
      <c r="F41" s="20">
        <v>0</v>
      </c>
      <c r="G41" s="243"/>
      <c r="H41" s="20">
        <v>0</v>
      </c>
      <c r="I41" s="243"/>
      <c r="J41" s="20">
        <v>0</v>
      </c>
      <c r="K41" s="243"/>
      <c r="L41" s="20">
        <v>0</v>
      </c>
      <c r="M41" s="20"/>
      <c r="N41" s="20">
        <v>0</v>
      </c>
      <c r="O41" s="243"/>
      <c r="P41" s="20">
        <v>0</v>
      </c>
      <c r="Q41" s="243"/>
      <c r="R41" s="20">
        <v>0</v>
      </c>
      <c r="S41" s="243"/>
      <c r="T41" s="20">
        <v>0</v>
      </c>
      <c r="U41" s="243"/>
      <c r="V41" s="20">
        <v>0</v>
      </c>
      <c r="W41" s="243"/>
      <c r="X41" s="20">
        <v>0</v>
      </c>
      <c r="Y41" s="243"/>
      <c r="Z41" s="20">
        <v>0</v>
      </c>
      <c r="AA41" s="243"/>
      <c r="AB41" s="20">
        <v>0</v>
      </c>
      <c r="AC41" s="243"/>
      <c r="AD41" s="20">
        <v>0</v>
      </c>
      <c r="AE41" s="243"/>
      <c r="AF41" s="20">
        <v>0</v>
      </c>
      <c r="AG41" s="243"/>
      <c r="AH41" s="20">
        <v>0</v>
      </c>
      <c r="AI41" s="243"/>
      <c r="AJ41" s="20">
        <v>0</v>
      </c>
      <c r="AK41" s="243"/>
      <c r="AL41" s="20">
        <v>0</v>
      </c>
      <c r="AM41" s="243"/>
      <c r="AN41" s="20">
        <v>0</v>
      </c>
      <c r="AO41" s="243"/>
      <c r="AP41" s="18">
        <f>SUM(D41:AN41)</f>
        <v>0</v>
      </c>
    </row>
    <row r="42" spans="1:42" s="245" customFormat="1" ht="11.1" customHeight="1">
      <c r="A42" s="18"/>
      <c r="B42" s="18" t="s">
        <v>225</v>
      </c>
      <c r="C42" s="18"/>
      <c r="D42" s="20">
        <v>0</v>
      </c>
      <c r="E42" s="243"/>
      <c r="F42" s="20">
        <v>0</v>
      </c>
      <c r="G42" s="243"/>
      <c r="H42" s="20">
        <v>0</v>
      </c>
      <c r="I42" s="243"/>
      <c r="J42" s="20">
        <v>0</v>
      </c>
      <c r="K42" s="243"/>
      <c r="L42" s="20">
        <v>0</v>
      </c>
      <c r="M42" s="20"/>
      <c r="N42" s="20">
        <v>0</v>
      </c>
      <c r="O42" s="243"/>
      <c r="P42" s="20">
        <v>0</v>
      </c>
      <c r="Q42" s="243"/>
      <c r="R42" s="20">
        <v>0</v>
      </c>
      <c r="S42" s="243"/>
      <c r="T42" s="20">
        <v>0</v>
      </c>
      <c r="U42" s="243"/>
      <c r="V42" s="20">
        <v>0</v>
      </c>
      <c r="W42" s="243"/>
      <c r="X42" s="20">
        <v>0</v>
      </c>
      <c r="Y42" s="243"/>
      <c r="Z42" s="20">
        <v>0</v>
      </c>
      <c r="AA42" s="243"/>
      <c r="AB42" s="20">
        <v>0</v>
      </c>
      <c r="AC42" s="243"/>
      <c r="AD42" s="20">
        <v>0</v>
      </c>
      <c r="AE42" s="243"/>
      <c r="AF42" s="20">
        <v>0</v>
      </c>
      <c r="AG42" s="243"/>
      <c r="AH42" s="20">
        <v>0</v>
      </c>
      <c r="AI42" s="243"/>
      <c r="AJ42" s="20">
        <v>0</v>
      </c>
      <c r="AK42" s="243"/>
      <c r="AL42" s="20">
        <v>0</v>
      </c>
      <c r="AM42" s="243"/>
      <c r="AN42" s="20">
        <v>0</v>
      </c>
      <c r="AO42" s="243"/>
      <c r="AP42" s="18">
        <f t="shared" si="2"/>
        <v>0</v>
      </c>
    </row>
    <row r="43" spans="1:42" s="245" customFormat="1" ht="11.1" customHeight="1">
      <c r="A43" s="18"/>
      <c r="B43" s="18" t="s">
        <v>226</v>
      </c>
      <c r="C43" s="18"/>
      <c r="D43" s="20">
        <v>0</v>
      </c>
      <c r="E43" s="243"/>
      <c r="F43" s="20">
        <v>0</v>
      </c>
      <c r="G43" s="243"/>
      <c r="H43" s="20">
        <v>0</v>
      </c>
      <c r="I43" s="243"/>
      <c r="J43" s="20">
        <v>0</v>
      </c>
      <c r="K43" s="243"/>
      <c r="L43" s="20">
        <v>0</v>
      </c>
      <c r="M43" s="20"/>
      <c r="N43" s="20">
        <v>0</v>
      </c>
      <c r="O43" s="243"/>
      <c r="P43" s="20">
        <v>0</v>
      </c>
      <c r="Q43" s="243"/>
      <c r="R43" s="20">
        <v>0</v>
      </c>
      <c r="S43" s="243"/>
      <c r="T43" s="20">
        <v>0</v>
      </c>
      <c r="U43" s="243"/>
      <c r="V43" s="20">
        <v>0</v>
      </c>
      <c r="W43" s="243"/>
      <c r="X43" s="20">
        <v>0</v>
      </c>
      <c r="Y43" s="243"/>
      <c r="Z43" s="20">
        <v>0</v>
      </c>
      <c r="AA43" s="243"/>
      <c r="AB43" s="20">
        <v>0</v>
      </c>
      <c r="AC43" s="243"/>
      <c r="AD43" s="20">
        <v>0</v>
      </c>
      <c r="AE43" s="243"/>
      <c r="AF43" s="20">
        <v>0</v>
      </c>
      <c r="AG43" s="243"/>
      <c r="AH43" s="20">
        <v>0</v>
      </c>
      <c r="AI43" s="243"/>
      <c r="AJ43" s="20">
        <v>0</v>
      </c>
      <c r="AK43" s="243"/>
      <c r="AL43" s="20">
        <v>0</v>
      </c>
      <c r="AM43" s="243"/>
      <c r="AN43" s="20">
        <v>0</v>
      </c>
      <c r="AO43" s="243"/>
      <c r="AP43" s="18">
        <f t="shared" si="2"/>
        <v>0</v>
      </c>
    </row>
    <row r="44" spans="1:42" s="245" customFormat="1" ht="11.1" customHeight="1">
      <c r="A44" s="18"/>
      <c r="B44" s="18" t="s">
        <v>227</v>
      </c>
      <c r="C44" s="18"/>
      <c r="D44" s="20">
        <v>0</v>
      </c>
      <c r="E44" s="243"/>
      <c r="F44" s="20">
        <v>0</v>
      </c>
      <c r="G44" s="243"/>
      <c r="H44" s="20">
        <v>0</v>
      </c>
      <c r="I44" s="243"/>
      <c r="J44" s="20">
        <v>0</v>
      </c>
      <c r="K44" s="243"/>
      <c r="L44" s="20">
        <v>0</v>
      </c>
      <c r="M44" s="20"/>
      <c r="N44" s="20">
        <v>0</v>
      </c>
      <c r="O44" s="243"/>
      <c r="P44" s="20">
        <v>0</v>
      </c>
      <c r="Q44" s="243"/>
      <c r="R44" s="20">
        <v>0</v>
      </c>
      <c r="S44" s="243"/>
      <c r="T44" s="20">
        <v>0</v>
      </c>
      <c r="U44" s="243"/>
      <c r="V44" s="20">
        <v>0</v>
      </c>
      <c r="W44" s="243"/>
      <c r="X44" s="20">
        <v>0</v>
      </c>
      <c r="Y44" s="243"/>
      <c r="Z44" s="20">
        <v>0</v>
      </c>
      <c r="AA44" s="243"/>
      <c r="AB44" s="20">
        <v>0</v>
      </c>
      <c r="AC44" s="243"/>
      <c r="AD44" s="20">
        <v>0</v>
      </c>
      <c r="AE44" s="243"/>
      <c r="AF44" s="20">
        <v>0</v>
      </c>
      <c r="AG44" s="243"/>
      <c r="AH44" s="20">
        <v>0</v>
      </c>
      <c r="AI44" s="243"/>
      <c r="AJ44" s="20">
        <v>0</v>
      </c>
      <c r="AK44" s="243"/>
      <c r="AL44" s="20">
        <v>0</v>
      </c>
      <c r="AM44" s="243"/>
      <c r="AN44" s="20">
        <v>0</v>
      </c>
      <c r="AO44" s="243"/>
      <c r="AP44" s="18">
        <f t="shared" si="2"/>
        <v>0</v>
      </c>
    </row>
    <row r="45" spans="1:42" s="245" customFormat="1" ht="11.1" customHeight="1">
      <c r="A45" s="18"/>
      <c r="B45" s="18" t="s">
        <v>228</v>
      </c>
      <c r="C45" s="18"/>
      <c r="D45" s="20">
        <v>0</v>
      </c>
      <c r="E45" s="243"/>
      <c r="F45" s="20">
        <v>0</v>
      </c>
      <c r="G45" s="243"/>
      <c r="H45" s="20">
        <v>0</v>
      </c>
      <c r="I45" s="243"/>
      <c r="J45" s="20">
        <v>0</v>
      </c>
      <c r="K45" s="243"/>
      <c r="L45" s="20">
        <v>0</v>
      </c>
      <c r="M45" s="20"/>
      <c r="N45" s="20">
        <v>0</v>
      </c>
      <c r="O45" s="243"/>
      <c r="P45" s="20">
        <v>0</v>
      </c>
      <c r="Q45" s="243"/>
      <c r="R45" s="20">
        <v>0</v>
      </c>
      <c r="S45" s="243"/>
      <c r="T45" s="20">
        <v>0</v>
      </c>
      <c r="U45" s="243"/>
      <c r="V45" s="20">
        <v>0</v>
      </c>
      <c r="W45" s="243"/>
      <c r="X45" s="20">
        <v>0</v>
      </c>
      <c r="Y45" s="243"/>
      <c r="Z45" s="20">
        <v>0</v>
      </c>
      <c r="AA45" s="243"/>
      <c r="AB45" s="20">
        <v>0</v>
      </c>
      <c r="AC45" s="243"/>
      <c r="AD45" s="20">
        <v>0</v>
      </c>
      <c r="AE45" s="243"/>
      <c r="AF45" s="20">
        <v>0</v>
      </c>
      <c r="AG45" s="243"/>
      <c r="AH45" s="20">
        <v>0</v>
      </c>
      <c r="AI45" s="243"/>
      <c r="AJ45" s="20">
        <v>0</v>
      </c>
      <c r="AK45" s="243"/>
      <c r="AL45" s="20">
        <v>0</v>
      </c>
      <c r="AM45" s="243"/>
      <c r="AN45" s="20">
        <v>0</v>
      </c>
      <c r="AO45" s="243"/>
      <c r="AP45" s="18">
        <f t="shared" si="2"/>
        <v>0</v>
      </c>
    </row>
    <row r="46" spans="1:42" s="245" customFormat="1" ht="11.1" customHeight="1">
      <c r="A46" s="18"/>
      <c r="B46" s="18" t="s">
        <v>222</v>
      </c>
      <c r="C46" s="18"/>
      <c r="D46" s="20">
        <v>0</v>
      </c>
      <c r="E46" s="243"/>
      <c r="F46" s="20">
        <v>0</v>
      </c>
      <c r="G46" s="243"/>
      <c r="H46" s="20">
        <v>0</v>
      </c>
      <c r="I46" s="243"/>
      <c r="J46" s="20">
        <v>0</v>
      </c>
      <c r="K46" s="243"/>
      <c r="L46" s="20">
        <v>0</v>
      </c>
      <c r="M46" s="20"/>
      <c r="N46" s="20">
        <v>0</v>
      </c>
      <c r="O46" s="243"/>
      <c r="P46" s="20">
        <v>0</v>
      </c>
      <c r="Q46" s="243"/>
      <c r="R46" s="20">
        <v>0</v>
      </c>
      <c r="S46" s="243"/>
      <c r="T46" s="20">
        <v>0</v>
      </c>
      <c r="U46" s="243"/>
      <c r="V46" s="20">
        <v>0</v>
      </c>
      <c r="W46" s="243"/>
      <c r="X46" s="20">
        <v>0</v>
      </c>
      <c r="Y46" s="243"/>
      <c r="Z46" s="20">
        <v>0</v>
      </c>
      <c r="AA46" s="243"/>
      <c r="AB46" s="20">
        <v>0</v>
      </c>
      <c r="AC46" s="243"/>
      <c r="AD46" s="20">
        <v>0</v>
      </c>
      <c r="AE46" s="243"/>
      <c r="AF46" s="20">
        <v>0</v>
      </c>
      <c r="AG46" s="243"/>
      <c r="AH46" s="20">
        <v>0</v>
      </c>
      <c r="AI46" s="243"/>
      <c r="AJ46" s="20">
        <v>0</v>
      </c>
      <c r="AK46" s="243"/>
      <c r="AL46" s="20">
        <v>0</v>
      </c>
      <c r="AM46" s="243"/>
      <c r="AN46" s="20">
        <v>0</v>
      </c>
      <c r="AO46" s="243"/>
      <c r="AP46" s="18">
        <f t="shared" si="2"/>
        <v>0</v>
      </c>
    </row>
    <row r="47" spans="1:42" s="25" customFormat="1" ht="11.1" customHeight="1">
      <c r="A47" s="18"/>
      <c r="B47" s="18"/>
      <c r="C47" s="18" t="s">
        <v>19</v>
      </c>
      <c r="D47" s="29">
        <f>SUM(D38:D46)</f>
        <v>0</v>
      </c>
      <c r="E47" s="19"/>
      <c r="F47" s="29">
        <f>SUM(F38:F46)</f>
        <v>0</v>
      </c>
      <c r="G47" s="19"/>
      <c r="H47" s="29">
        <f>SUM(H38:H46)</f>
        <v>0</v>
      </c>
      <c r="I47" s="19"/>
      <c r="J47" s="29">
        <f>SUM(J38:J46)</f>
        <v>0</v>
      </c>
      <c r="K47" s="19"/>
      <c r="L47" s="29">
        <f>SUM(L38:L46)</f>
        <v>0</v>
      </c>
      <c r="M47" s="236"/>
      <c r="N47" s="29">
        <f>SUM(N38:N46)</f>
        <v>0</v>
      </c>
      <c r="O47" s="19"/>
      <c r="P47" s="29">
        <f>SUM(P38:P46)</f>
        <v>0</v>
      </c>
      <c r="Q47" s="19"/>
      <c r="R47" s="29">
        <f>SUM(R38:R46)</f>
        <v>0</v>
      </c>
      <c r="S47" s="19"/>
      <c r="T47" s="29">
        <f>SUM(T38:T46)</f>
        <v>0</v>
      </c>
      <c r="U47" s="19"/>
      <c r="V47" s="29">
        <f>SUM(V38:V46)</f>
        <v>0</v>
      </c>
      <c r="W47" s="19"/>
      <c r="X47" s="29">
        <f>SUM(X38:X46)</f>
        <v>0</v>
      </c>
      <c r="Y47" s="19"/>
      <c r="Z47" s="29">
        <f>SUM(Z38:Z46)</f>
        <v>0</v>
      </c>
      <c r="AA47" s="19"/>
      <c r="AB47" s="29">
        <f>SUM(AB38:AB46)</f>
        <v>0</v>
      </c>
      <c r="AC47" s="19"/>
      <c r="AD47" s="29">
        <f>SUM(AD38:AD46)</f>
        <v>0</v>
      </c>
      <c r="AE47" s="19"/>
      <c r="AF47" s="29">
        <f>SUM(AF38:AF46)</f>
        <v>0</v>
      </c>
      <c r="AG47" s="19"/>
      <c r="AH47" s="29">
        <f>SUM(AH38:AH46)</f>
        <v>0</v>
      </c>
      <c r="AI47" s="19"/>
      <c r="AJ47" s="29">
        <f>SUM(AJ38:AJ46)</f>
        <v>0</v>
      </c>
      <c r="AK47" s="19"/>
      <c r="AL47" s="29">
        <f>SUM(AL38:AL46)</f>
        <v>0</v>
      </c>
      <c r="AM47" s="19"/>
      <c r="AN47" s="29">
        <f>SUM(AN38:AN46)</f>
        <v>0</v>
      </c>
      <c r="AO47" s="19"/>
      <c r="AP47" s="27">
        <f>SUM(AP38:AP46)</f>
        <v>0</v>
      </c>
    </row>
    <row r="48" spans="1:42" s="25" customFormat="1" ht="3.95" customHeight="1">
      <c r="A48" s="18"/>
      <c r="B48" s="18"/>
      <c r="C48" s="18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8"/>
    </row>
    <row r="49" spans="1:42" s="25" customFormat="1" ht="11.1" customHeight="1">
      <c r="A49" s="23" t="s">
        <v>229</v>
      </c>
      <c r="B49" s="23"/>
      <c r="C49" s="23"/>
      <c r="D49" s="24"/>
      <c r="E49" s="24"/>
      <c r="F49" s="24"/>
      <c r="G49" s="19"/>
      <c r="H49" s="24"/>
      <c r="I49" s="19"/>
      <c r="J49" s="24"/>
      <c r="K49" s="19"/>
      <c r="L49" s="24"/>
      <c r="M49" s="24"/>
      <c r="N49" s="24"/>
      <c r="O49" s="19"/>
      <c r="P49" s="24"/>
      <c r="Q49" s="19"/>
      <c r="R49" s="24"/>
      <c r="S49" s="19"/>
      <c r="T49" s="24"/>
      <c r="U49" s="19"/>
      <c r="V49" s="24"/>
      <c r="W49" s="19"/>
      <c r="X49" s="24"/>
      <c r="Y49" s="19"/>
      <c r="Z49" s="24"/>
      <c r="AA49" s="19"/>
      <c r="AB49" s="24"/>
      <c r="AC49" s="19"/>
      <c r="AD49" s="24"/>
      <c r="AE49" s="19"/>
      <c r="AF49" s="24"/>
      <c r="AG49" s="19"/>
      <c r="AH49" s="24"/>
      <c r="AI49" s="19"/>
      <c r="AJ49" s="24"/>
      <c r="AK49" s="19"/>
      <c r="AL49" s="24"/>
      <c r="AM49" s="19"/>
      <c r="AN49" s="24"/>
      <c r="AO49" s="19"/>
      <c r="AP49" s="18"/>
    </row>
    <row r="50" spans="1:42" s="245" customFormat="1" ht="11.1" customHeight="1">
      <c r="A50" s="18"/>
      <c r="B50" s="18" t="s">
        <v>316</v>
      </c>
      <c r="C50" s="18"/>
      <c r="D50" s="20">
        <v>0</v>
      </c>
      <c r="E50" s="243"/>
      <c r="F50" s="20">
        <v>0</v>
      </c>
      <c r="G50" s="243"/>
      <c r="H50" s="20">
        <v>0</v>
      </c>
      <c r="I50" s="243"/>
      <c r="J50" s="20">
        <v>0</v>
      </c>
      <c r="K50" s="243"/>
      <c r="L50" s="20">
        <v>0</v>
      </c>
      <c r="M50" s="20"/>
      <c r="N50" s="20">
        <v>0</v>
      </c>
      <c r="O50" s="243"/>
      <c r="P50" s="20">
        <v>0</v>
      </c>
      <c r="Q50" s="243"/>
      <c r="R50" s="20">
        <v>0</v>
      </c>
      <c r="S50" s="243"/>
      <c r="T50" s="20">
        <v>0</v>
      </c>
      <c r="U50" s="243"/>
      <c r="V50" s="20">
        <v>0</v>
      </c>
      <c r="W50" s="243"/>
      <c r="X50" s="20">
        <v>0</v>
      </c>
      <c r="Y50" s="243"/>
      <c r="Z50" s="20">
        <v>0</v>
      </c>
      <c r="AA50" s="243"/>
      <c r="AB50" s="20">
        <v>0</v>
      </c>
      <c r="AC50" s="243"/>
      <c r="AD50" s="20">
        <v>0</v>
      </c>
      <c r="AE50" s="243"/>
      <c r="AF50" s="20">
        <v>0</v>
      </c>
      <c r="AG50" s="243"/>
      <c r="AH50" s="20">
        <v>0</v>
      </c>
      <c r="AI50" s="243"/>
      <c r="AJ50" s="20">
        <v>0</v>
      </c>
      <c r="AK50" s="243"/>
      <c r="AL50" s="20">
        <v>0</v>
      </c>
      <c r="AM50" s="243"/>
      <c r="AN50" s="20">
        <v>0</v>
      </c>
      <c r="AO50" s="243"/>
      <c r="AP50" s="18">
        <f>SUM(D50:AN50)</f>
        <v>0</v>
      </c>
    </row>
    <row r="51" spans="1:42" s="245" customFormat="1" ht="11.1" customHeight="1">
      <c r="A51" s="18"/>
      <c r="B51" s="18" t="s">
        <v>317</v>
      </c>
      <c r="C51" s="18"/>
      <c r="D51" s="20">
        <v>0</v>
      </c>
      <c r="E51" s="243"/>
      <c r="F51" s="20">
        <v>0</v>
      </c>
      <c r="G51" s="243"/>
      <c r="H51" s="20">
        <v>0</v>
      </c>
      <c r="I51" s="243"/>
      <c r="J51" s="20">
        <v>0</v>
      </c>
      <c r="K51" s="243"/>
      <c r="L51" s="20">
        <v>0</v>
      </c>
      <c r="M51" s="20"/>
      <c r="N51" s="20">
        <v>0</v>
      </c>
      <c r="O51" s="243"/>
      <c r="P51" s="20">
        <v>0</v>
      </c>
      <c r="Q51" s="243"/>
      <c r="R51" s="20">
        <v>0</v>
      </c>
      <c r="S51" s="243"/>
      <c r="T51" s="20">
        <v>0</v>
      </c>
      <c r="U51" s="243"/>
      <c r="V51" s="20">
        <v>0</v>
      </c>
      <c r="W51" s="243"/>
      <c r="X51" s="20">
        <v>0</v>
      </c>
      <c r="Y51" s="243"/>
      <c r="Z51" s="20">
        <v>0</v>
      </c>
      <c r="AA51" s="243"/>
      <c r="AB51" s="20">
        <v>0</v>
      </c>
      <c r="AC51" s="243"/>
      <c r="AD51" s="20">
        <v>0</v>
      </c>
      <c r="AE51" s="243"/>
      <c r="AF51" s="20">
        <v>0</v>
      </c>
      <c r="AG51" s="243"/>
      <c r="AH51" s="20">
        <v>0</v>
      </c>
      <c r="AI51" s="243"/>
      <c r="AJ51" s="20">
        <v>0</v>
      </c>
      <c r="AK51" s="243"/>
      <c r="AL51" s="20">
        <v>0</v>
      </c>
      <c r="AM51" s="243"/>
      <c r="AN51" s="20">
        <v>0</v>
      </c>
      <c r="AO51" s="243"/>
      <c r="AP51" s="18">
        <f>SUM(D51:AN51)</f>
        <v>0</v>
      </c>
    </row>
    <row r="52" spans="1:42" s="245" customFormat="1" ht="11.1" customHeight="1">
      <c r="A52" s="18"/>
      <c r="B52" s="18" t="s">
        <v>318</v>
      </c>
      <c r="C52" s="18"/>
      <c r="D52" s="21">
        <v>0</v>
      </c>
      <c r="E52" s="243"/>
      <c r="F52" s="21">
        <v>0</v>
      </c>
      <c r="G52" s="243"/>
      <c r="H52" s="21">
        <v>0</v>
      </c>
      <c r="I52" s="243"/>
      <c r="J52" s="21">
        <v>0</v>
      </c>
      <c r="K52" s="243"/>
      <c r="L52" s="21">
        <v>0</v>
      </c>
      <c r="M52" s="234"/>
      <c r="N52" s="21">
        <v>0</v>
      </c>
      <c r="O52" s="243"/>
      <c r="P52" s="21">
        <v>0</v>
      </c>
      <c r="Q52" s="243"/>
      <c r="R52" s="21">
        <v>0</v>
      </c>
      <c r="S52" s="243"/>
      <c r="T52" s="21">
        <v>0</v>
      </c>
      <c r="U52" s="243"/>
      <c r="V52" s="21">
        <v>0</v>
      </c>
      <c r="W52" s="243"/>
      <c r="X52" s="21">
        <v>0</v>
      </c>
      <c r="Y52" s="243"/>
      <c r="Z52" s="21">
        <v>0</v>
      </c>
      <c r="AA52" s="243"/>
      <c r="AB52" s="21">
        <v>0</v>
      </c>
      <c r="AC52" s="243"/>
      <c r="AD52" s="21">
        <v>0</v>
      </c>
      <c r="AE52" s="243"/>
      <c r="AF52" s="21">
        <v>0</v>
      </c>
      <c r="AG52" s="243"/>
      <c r="AH52" s="21">
        <v>0</v>
      </c>
      <c r="AI52" s="243"/>
      <c r="AJ52" s="21">
        <v>0</v>
      </c>
      <c r="AK52" s="243"/>
      <c r="AL52" s="21">
        <v>0</v>
      </c>
      <c r="AM52" s="243"/>
      <c r="AN52" s="21">
        <v>0</v>
      </c>
      <c r="AO52" s="243"/>
      <c r="AP52" s="22">
        <f>SUM(D52:AN52)</f>
        <v>0</v>
      </c>
    </row>
    <row r="53" spans="1:42" s="25" customFormat="1" ht="11.1" customHeight="1">
      <c r="A53" s="18"/>
      <c r="B53" s="18"/>
      <c r="C53" s="18" t="s">
        <v>19</v>
      </c>
      <c r="D53" s="22">
        <f>SUM(D50:D52)</f>
        <v>0</v>
      </c>
      <c r="E53" s="19"/>
      <c r="F53" s="22">
        <f>SUM(F50:F52)</f>
        <v>0</v>
      </c>
      <c r="G53" s="19"/>
      <c r="H53" s="22">
        <f>SUM(H50:H52)</f>
        <v>0</v>
      </c>
      <c r="I53" s="19"/>
      <c r="J53" s="22">
        <f>SUM(J50:J52)</f>
        <v>0</v>
      </c>
      <c r="K53" s="19"/>
      <c r="L53" s="22">
        <f>SUM(L50:L52)</f>
        <v>0</v>
      </c>
      <c r="M53" s="235"/>
      <c r="N53" s="22">
        <f>SUM(N50:N52)</f>
        <v>0</v>
      </c>
      <c r="O53" s="19"/>
      <c r="P53" s="22">
        <f>SUM(P50:P52)</f>
        <v>0</v>
      </c>
      <c r="Q53" s="19"/>
      <c r="R53" s="22">
        <f>SUM(R50:R52)</f>
        <v>0</v>
      </c>
      <c r="S53" s="19"/>
      <c r="T53" s="22">
        <f>SUM(T50:T52)</f>
        <v>0</v>
      </c>
      <c r="U53" s="19"/>
      <c r="V53" s="22">
        <f>SUM(V50:V52)</f>
        <v>0</v>
      </c>
      <c r="W53" s="19"/>
      <c r="X53" s="22">
        <f>SUM(X50:X52)</f>
        <v>0</v>
      </c>
      <c r="Y53" s="19"/>
      <c r="Z53" s="22">
        <f>SUM(Z50:Z52)</f>
        <v>0</v>
      </c>
      <c r="AA53" s="19"/>
      <c r="AB53" s="22">
        <f>SUM(AB50:AB52)</f>
        <v>0</v>
      </c>
      <c r="AC53" s="19"/>
      <c r="AD53" s="22">
        <f>SUM(AD50:AD52)</f>
        <v>0</v>
      </c>
      <c r="AE53" s="19"/>
      <c r="AF53" s="22">
        <f>SUM(AF50:AF52)</f>
        <v>0</v>
      </c>
      <c r="AG53" s="19"/>
      <c r="AH53" s="22">
        <f>SUM(AH50:AH52)</f>
        <v>0</v>
      </c>
      <c r="AI53" s="19"/>
      <c r="AJ53" s="22">
        <f>SUM(AJ50:AJ52)</f>
        <v>0</v>
      </c>
      <c r="AK53" s="19"/>
      <c r="AL53" s="22">
        <f>SUM(AL50:AL52)</f>
        <v>0</v>
      </c>
      <c r="AM53" s="19"/>
      <c r="AN53" s="22">
        <f>SUM(AN50:AN52)</f>
        <v>0</v>
      </c>
      <c r="AO53" s="19"/>
      <c r="AP53" s="22">
        <f>SUM(AP50:AP52)</f>
        <v>0</v>
      </c>
    </row>
    <row r="54" spans="1:42" s="25" customFormat="1" ht="12.75" customHeight="1">
      <c r="A54" s="18"/>
      <c r="B54" s="18"/>
      <c r="C54" s="1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D54" s="19"/>
      <c r="AF54" s="19"/>
      <c r="AH54" s="19"/>
      <c r="AJ54" s="19"/>
      <c r="AL54" s="19"/>
      <c r="AP54" s="239"/>
    </row>
    <row r="55" spans="1:42" s="25" customFormat="1" ht="11.1" customHeight="1" thickBot="1">
      <c r="A55" s="23" t="s">
        <v>379</v>
      </c>
      <c r="B55" s="23"/>
      <c r="C55" s="23"/>
      <c r="D55" s="30">
        <f>D10+D21+D30+D35+D47+D53</f>
        <v>0</v>
      </c>
      <c r="E55" s="24"/>
      <c r="F55" s="30">
        <f>F10+F21+F30+F35+F47+F53</f>
        <v>0</v>
      </c>
      <c r="G55" s="24"/>
      <c r="H55" s="30">
        <f>H10+H21+H30+H35+H47+H53</f>
        <v>0</v>
      </c>
      <c r="I55" s="24"/>
      <c r="J55" s="30">
        <f>J10+J21+J30+J35+J47+J53</f>
        <v>0</v>
      </c>
      <c r="K55" s="24"/>
      <c r="L55" s="30">
        <f>L10+L21+L30+L35+L47+L53</f>
        <v>0</v>
      </c>
      <c r="M55" s="24"/>
      <c r="N55" s="30">
        <f>N10+N21+N30+N35+N47+N53</f>
        <v>0</v>
      </c>
      <c r="O55" s="24"/>
      <c r="P55" s="30">
        <f>P10+P21+P30+P35+P47+P53</f>
        <v>0</v>
      </c>
      <c r="Q55" s="24"/>
      <c r="R55" s="30">
        <f>R10+R21+R30+R35+R47+R53</f>
        <v>0</v>
      </c>
      <c r="S55" s="24"/>
      <c r="T55" s="30">
        <f>T10+T21+T30+T35+T47+T53</f>
        <v>0</v>
      </c>
      <c r="U55" s="24"/>
      <c r="V55" s="30">
        <f>V10+V21+V30+V35+V47+V53</f>
        <v>0</v>
      </c>
      <c r="W55" s="24"/>
      <c r="X55" s="30">
        <f>X10+X21+X30+X35+X47+X53</f>
        <v>0</v>
      </c>
      <c r="Y55" s="24"/>
      <c r="Z55" s="30">
        <f>Z10+Z21+Z30+Z35+Z47+Z53</f>
        <v>0</v>
      </c>
      <c r="AA55" s="24"/>
      <c r="AB55" s="30">
        <f>AB10+AB21+AB30+AB35+AB47+AB53</f>
        <v>0</v>
      </c>
      <c r="AD55" s="30">
        <f>AD10+AD21+AD30+AD35+AD47+AD53</f>
        <v>0</v>
      </c>
      <c r="AF55" s="30">
        <f>AF10+AF21+AF30+AF35+AF47+AF53</f>
        <v>0</v>
      </c>
      <c r="AH55" s="30">
        <f>AH10+AH21+AH30+AH35+AH47+AH53</f>
        <v>0</v>
      </c>
      <c r="AJ55" s="30">
        <f>AJ10+AJ21+AJ30+AJ35+AJ47+AJ53</f>
        <v>0</v>
      </c>
      <c r="AL55" s="30">
        <f>AL10+AL21+AL30+AL35+AL47+AL53</f>
        <v>0</v>
      </c>
      <c r="AN55" s="30">
        <f>AN10+AN21+AN30+AN35+AN47+AN53</f>
        <v>0</v>
      </c>
      <c r="AP55" s="30">
        <f>AP10+AP21+AP30+AP35+AP47+AP53</f>
        <v>0</v>
      </c>
    </row>
    <row r="56" spans="1:42" s="25" customFormat="1" ht="12.75" customHeight="1" thickTop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8"/>
    </row>
    <row r="57" spans="1:42" s="25" customFormat="1" ht="12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24" t="s">
        <v>380</v>
      </c>
      <c r="AM57" s="24"/>
      <c r="AN57" s="24"/>
      <c r="AO57" s="24"/>
      <c r="AP57" s="45">
        <f>'O&amp;M Detail'!AB55</f>
        <v>89.700000000000017</v>
      </c>
    </row>
    <row r="58" spans="1:42" s="25" customFormat="1" ht="12.75" customHeight="1" thickBo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24" t="s">
        <v>381</v>
      </c>
      <c r="AM58" s="24"/>
      <c r="AN58" s="24"/>
      <c r="AO58" s="24"/>
      <c r="AP58" s="263">
        <f>AP55-AP57</f>
        <v>-89.700000000000017</v>
      </c>
    </row>
    <row r="59" spans="1:42" ht="13.5" thickTop="1"/>
  </sheetData>
  <sheetProtection password="DBE1" sheet="1" objects="1" scenarios="1"/>
  <pageMargins left="0.5" right="0.5" top="0.5" bottom="0.5" header="0.5" footer="0.5"/>
  <pageSetup paperSize="5" scale="50" fitToHeight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L81"/>
  <sheetViews>
    <sheetView workbookViewId="0"/>
  </sheetViews>
  <sheetFormatPr defaultRowHeight="12.75"/>
  <cols>
    <col min="1" max="2" width="2.42578125" style="273" customWidth="1"/>
    <col min="3" max="3" width="38.140625" style="273" customWidth="1"/>
    <col min="4" max="4" width="12.7109375" style="265" customWidth="1"/>
    <col min="5" max="5" width="1.5703125" style="273" customWidth="1"/>
    <col min="6" max="6" width="12.7109375" style="273" customWidth="1"/>
    <col min="7" max="7" width="1.5703125" style="273" customWidth="1"/>
    <col min="8" max="8" width="12.7109375" style="265" customWidth="1"/>
    <col min="9" max="9" width="1.5703125" style="265" customWidth="1"/>
    <col min="10" max="10" width="12.7109375" style="265" customWidth="1"/>
    <col min="11" max="11" width="1.5703125" style="265" customWidth="1"/>
    <col min="12" max="12" width="12.7109375" style="265" customWidth="1"/>
    <col min="13" max="13" width="1.5703125" style="265" customWidth="1"/>
    <col min="14" max="14" width="12.7109375" style="265" customWidth="1"/>
    <col min="15" max="15" width="1.5703125" style="273" customWidth="1"/>
    <col min="16" max="16" width="12.7109375" style="273" customWidth="1"/>
    <col min="17" max="17" width="1.5703125" style="273" customWidth="1"/>
    <col min="18" max="18" width="12.7109375" style="273" customWidth="1"/>
    <col min="19" max="19" width="1.5703125" style="273" customWidth="1"/>
    <col min="20" max="20" width="12.7109375" style="273" customWidth="1"/>
    <col min="21" max="21" width="1.5703125" style="273" customWidth="1"/>
    <col min="22" max="22" width="12.7109375" style="273" customWidth="1"/>
    <col min="23" max="23" width="1.5703125" style="273" customWidth="1"/>
    <col min="24" max="24" width="12.7109375" style="273" customWidth="1"/>
    <col min="25" max="25" width="1.5703125" style="273" customWidth="1"/>
    <col min="26" max="26" width="12.7109375" style="273" customWidth="1"/>
    <col min="27" max="27" width="1.5703125" style="273" customWidth="1"/>
    <col min="28" max="28" width="12.7109375" style="273" customWidth="1"/>
    <col min="29" max="29" width="1.5703125" style="273" customWidth="1"/>
    <col min="30" max="30" width="12.7109375" style="273" customWidth="1"/>
    <col min="31" max="31" width="1.5703125" style="273" customWidth="1"/>
    <col min="32" max="32" width="12.7109375" style="273" customWidth="1"/>
    <col min="33" max="33" width="1.5703125" style="273" customWidth="1"/>
    <col min="34" max="34" width="12.7109375" style="273" customWidth="1"/>
    <col min="35" max="35" width="1.5703125" style="273" customWidth="1"/>
    <col min="36" max="36" width="12.7109375" style="273" customWidth="1"/>
    <col min="37" max="37" width="1.5703125" style="273" customWidth="1"/>
    <col min="38" max="38" width="12.7109375" style="273" customWidth="1"/>
    <col min="39" max="39" width="9.140625" style="265"/>
    <col min="40" max="40" width="5.7109375" style="265" customWidth="1"/>
    <col min="41" max="16384" width="9.140625" style="265"/>
  </cols>
  <sheetData>
    <row r="1" spans="1:38" s="264" customFormat="1" ht="15.75">
      <c r="A1" s="253" t="str">
        <f>Format!A1</f>
        <v>ENRON RENEWABLE ENERGY CORP.</v>
      </c>
      <c r="B1" s="254"/>
      <c r="C1" s="254"/>
      <c r="D1" s="284" t="s">
        <v>421</v>
      </c>
      <c r="H1" s="265"/>
      <c r="I1" s="265"/>
      <c r="J1" s="265"/>
      <c r="K1" s="265"/>
      <c r="L1" s="265"/>
      <c r="M1" s="265"/>
      <c r="N1" s="265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7" t="str">
        <f ca="1">CELL("FILENAME",A1)</f>
        <v>C:\Users\Felienne\Enron\EnronSpreadsheets\[tracy_geaccone__40345__2002 EREC Preliminary 1015.xls]Allocations</v>
      </c>
    </row>
    <row r="2" spans="1:38" s="264" customFormat="1" ht="15.75">
      <c r="A2" s="50" t="s">
        <v>100</v>
      </c>
      <c r="B2" s="254"/>
      <c r="C2" s="254"/>
      <c r="D2" s="273" t="s">
        <v>428</v>
      </c>
      <c r="H2" s="265"/>
      <c r="I2" s="265"/>
      <c r="J2" s="265"/>
      <c r="K2" s="265"/>
      <c r="L2" s="265"/>
      <c r="M2" s="265"/>
      <c r="N2" s="265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9">
        <f ca="1">NOW()</f>
        <v>41887.551116435185</v>
      </c>
    </row>
    <row r="3" spans="1:38" s="264" customFormat="1" ht="15.75">
      <c r="A3" s="7" t="s">
        <v>406</v>
      </c>
      <c r="B3" s="254"/>
      <c r="C3" s="254"/>
      <c r="D3" s="292" t="str">
        <f>IF(J64=0,"This worksheet ties to the O&amp;M Detail worksheet.","ERROR - THIS WORKSHEET DOES NOT TIE TO THE O&amp;M DETAIL WORKSHEET.  SEE CELL J64.")</f>
        <v>This worksheet ties to the O&amp;M Detail worksheet.</v>
      </c>
      <c r="H3" s="265"/>
      <c r="I3" s="265"/>
      <c r="J3" s="265"/>
      <c r="K3" s="265"/>
      <c r="L3" s="265"/>
      <c r="M3" s="265"/>
      <c r="N3" s="265"/>
      <c r="T3" s="270"/>
      <c r="U3" s="270"/>
      <c r="V3" s="270"/>
      <c r="W3" s="270"/>
      <c r="X3" s="270"/>
      <c r="Y3" s="270"/>
      <c r="Z3" s="270"/>
      <c r="AA3" s="270"/>
      <c r="AB3" s="270"/>
      <c r="AC3" s="270"/>
      <c r="AD3" s="270"/>
      <c r="AE3" s="270"/>
      <c r="AF3" s="270"/>
      <c r="AG3" s="270"/>
      <c r="AH3" s="270"/>
      <c r="AI3" s="270"/>
      <c r="AJ3" s="270"/>
      <c r="AK3" s="270"/>
      <c r="AL3" s="271">
        <f ca="1">NOW()</f>
        <v>41887.551116435185</v>
      </c>
    </row>
    <row r="4" spans="1:38" s="273" customFormat="1">
      <c r="A4" s="10" t="s">
        <v>1</v>
      </c>
      <c r="B4" s="255"/>
      <c r="C4" s="255"/>
      <c r="E4" s="265"/>
      <c r="F4" s="265"/>
      <c r="G4" s="265"/>
      <c r="H4" s="265"/>
      <c r="I4" s="265"/>
      <c r="J4" s="265"/>
      <c r="K4" s="265"/>
      <c r="L4" s="265"/>
      <c r="M4" s="265"/>
      <c r="N4" s="265"/>
      <c r="O4" s="265"/>
      <c r="P4" s="265"/>
      <c r="Q4" s="265"/>
      <c r="R4" s="265"/>
      <c r="S4" s="265"/>
      <c r="T4" s="265"/>
      <c r="U4" s="265"/>
      <c r="V4" s="265"/>
      <c r="W4" s="265"/>
      <c r="X4" s="265"/>
      <c r="Y4" s="265"/>
      <c r="Z4" s="265"/>
      <c r="AA4" s="265"/>
      <c r="AB4" s="265"/>
      <c r="AC4" s="265"/>
      <c r="AD4" s="265"/>
      <c r="AE4" s="265"/>
      <c r="AF4" s="265"/>
      <c r="AG4" s="265"/>
      <c r="AH4" s="265"/>
      <c r="AI4" s="265"/>
      <c r="AJ4" s="265"/>
      <c r="AK4" s="265"/>
      <c r="AL4" s="265"/>
    </row>
    <row r="8" spans="1:38">
      <c r="F8" s="285" t="s">
        <v>389</v>
      </c>
      <c r="G8" s="255"/>
      <c r="H8" s="285" t="s">
        <v>422</v>
      </c>
      <c r="I8" s="250"/>
      <c r="J8" s="285"/>
    </row>
    <row r="9" spans="1:38" s="276" customFormat="1">
      <c r="A9" s="274"/>
      <c r="B9" s="274"/>
      <c r="C9" s="274"/>
      <c r="D9" s="265"/>
      <c r="E9" s="275"/>
      <c r="F9" s="286" t="s">
        <v>388</v>
      </c>
      <c r="G9" s="287"/>
      <c r="H9" s="288" t="s">
        <v>423</v>
      </c>
      <c r="I9" s="250"/>
      <c r="J9" s="288" t="s">
        <v>424</v>
      </c>
      <c r="K9" s="265"/>
      <c r="L9" s="265"/>
      <c r="M9" s="265"/>
      <c r="N9" s="265"/>
      <c r="O9" s="274"/>
      <c r="P9" s="274"/>
      <c r="Q9" s="274"/>
      <c r="R9" s="274"/>
      <c r="S9" s="274"/>
      <c r="T9" s="274"/>
      <c r="U9" s="274"/>
      <c r="V9" s="274"/>
      <c r="W9" s="274"/>
      <c r="X9" s="274"/>
      <c r="Y9" s="274"/>
      <c r="Z9" s="274"/>
      <c r="AA9" s="274"/>
      <c r="AB9" s="274"/>
      <c r="AC9" s="274"/>
      <c r="AD9" s="274"/>
      <c r="AE9" s="274"/>
      <c r="AF9" s="274"/>
      <c r="AG9" s="274"/>
      <c r="AH9" s="274"/>
      <c r="AI9" s="274"/>
      <c r="AJ9" s="274"/>
      <c r="AK9" s="274"/>
      <c r="AL9" s="274"/>
    </row>
    <row r="10" spans="1:38">
      <c r="H10" s="273"/>
      <c r="J10" s="273"/>
    </row>
    <row r="11" spans="1:38">
      <c r="A11" s="277" t="s">
        <v>411</v>
      </c>
      <c r="B11" s="278"/>
      <c r="C11" s="278"/>
      <c r="H11" s="273"/>
      <c r="J11" s="273"/>
    </row>
    <row r="12" spans="1:38">
      <c r="A12" s="279"/>
      <c r="B12" s="280" t="s">
        <v>420</v>
      </c>
      <c r="C12" s="280"/>
      <c r="H12" s="273"/>
      <c r="J12" s="273"/>
    </row>
    <row r="13" spans="1:38">
      <c r="C13" s="272" t="s">
        <v>409</v>
      </c>
      <c r="E13" s="242"/>
      <c r="F13" s="243">
        <v>0</v>
      </c>
      <c r="H13" s="18">
        <f>'O&amp;M Detail'!AB38</f>
        <v>0</v>
      </c>
      <c r="I13" s="250"/>
      <c r="J13" s="18">
        <f>H13-F13</f>
        <v>0</v>
      </c>
    </row>
    <row r="14" spans="1:38">
      <c r="C14" s="272" t="s">
        <v>418</v>
      </c>
      <c r="E14" s="242"/>
      <c r="F14" s="243">
        <v>0</v>
      </c>
      <c r="H14" s="18">
        <f>'O&amp;M Detail'!AB34</f>
        <v>0</v>
      </c>
      <c r="I14" s="250"/>
      <c r="J14" s="18">
        <f>H14-F14</f>
        <v>0</v>
      </c>
    </row>
    <row r="15" spans="1:38">
      <c r="C15" s="272" t="s">
        <v>410</v>
      </c>
      <c r="E15" s="242"/>
      <c r="F15" s="244">
        <v>0</v>
      </c>
      <c r="H15" s="48">
        <f>'O&amp;M Detail'!AB39</f>
        <v>0</v>
      </c>
      <c r="I15" s="250"/>
      <c r="J15" s="48">
        <f>H15-F15</f>
        <v>0</v>
      </c>
    </row>
    <row r="16" spans="1:38">
      <c r="C16" s="273" t="s">
        <v>425</v>
      </c>
      <c r="F16" s="281">
        <f>SUM(F13:F15)</f>
        <v>0</v>
      </c>
      <c r="H16" s="235">
        <f>SUM(H13:H15)</f>
        <v>0</v>
      </c>
      <c r="I16" s="250"/>
      <c r="J16" s="235">
        <f>SUM(J13:J15)</f>
        <v>0</v>
      </c>
    </row>
    <row r="17" spans="2:10">
      <c r="F17" s="281"/>
      <c r="H17" s="235"/>
      <c r="I17" s="250"/>
      <c r="J17" s="235"/>
    </row>
    <row r="18" spans="2:10">
      <c r="B18" s="280" t="s">
        <v>394</v>
      </c>
      <c r="C18" s="280"/>
      <c r="H18" s="255"/>
      <c r="I18" s="250"/>
      <c r="J18" s="255"/>
    </row>
    <row r="19" spans="2:10">
      <c r="B19" s="280"/>
      <c r="C19" s="273" t="s">
        <v>395</v>
      </c>
      <c r="F19" s="243">
        <v>0</v>
      </c>
      <c r="H19" s="255"/>
      <c r="I19" s="250"/>
      <c r="J19" s="255"/>
    </row>
    <row r="20" spans="2:10">
      <c r="B20" s="280"/>
      <c r="C20" s="273" t="s">
        <v>396</v>
      </c>
      <c r="F20" s="243">
        <v>0</v>
      </c>
      <c r="H20" s="255"/>
      <c r="I20" s="250"/>
      <c r="J20" s="255"/>
    </row>
    <row r="21" spans="2:10">
      <c r="B21" s="280"/>
      <c r="C21" s="273" t="s">
        <v>397</v>
      </c>
      <c r="F21" s="243">
        <v>0</v>
      </c>
      <c r="H21" s="255"/>
      <c r="I21" s="250"/>
      <c r="J21" s="255"/>
    </row>
    <row r="22" spans="2:10">
      <c r="B22" s="280"/>
      <c r="C22" s="273" t="s">
        <v>398</v>
      </c>
      <c r="F22" s="243">
        <v>0</v>
      </c>
      <c r="H22" s="255"/>
      <c r="I22" s="250"/>
      <c r="J22" s="255"/>
    </row>
    <row r="23" spans="2:10">
      <c r="B23" s="280"/>
      <c r="C23" s="273" t="s">
        <v>399</v>
      </c>
      <c r="F23" s="243">
        <v>0</v>
      </c>
      <c r="H23" s="255"/>
      <c r="I23" s="250"/>
      <c r="J23" s="255"/>
    </row>
    <row r="24" spans="2:10">
      <c r="B24" s="280"/>
      <c r="C24" s="273" t="s">
        <v>400</v>
      </c>
      <c r="F24" s="243">
        <v>0</v>
      </c>
      <c r="H24" s="289"/>
      <c r="I24" s="250"/>
      <c r="J24" s="289"/>
    </row>
    <row r="25" spans="2:10">
      <c r="B25" s="280"/>
      <c r="C25" s="273" t="s">
        <v>401</v>
      </c>
      <c r="F25" s="243">
        <v>0</v>
      </c>
      <c r="H25" s="289"/>
      <c r="I25" s="250"/>
      <c r="J25" s="289"/>
    </row>
    <row r="26" spans="2:10">
      <c r="C26" s="273" t="s">
        <v>402</v>
      </c>
      <c r="E26" s="242"/>
      <c r="F26" s="243">
        <v>0</v>
      </c>
      <c r="H26" s="235"/>
      <c r="I26" s="250"/>
      <c r="J26" s="235"/>
    </row>
    <row r="27" spans="2:10">
      <c r="C27" s="273" t="s">
        <v>403</v>
      </c>
      <c r="E27" s="242"/>
      <c r="F27" s="243">
        <v>0</v>
      </c>
      <c r="H27" s="235"/>
      <c r="I27" s="250"/>
      <c r="J27" s="235"/>
    </row>
    <row r="28" spans="2:10">
      <c r="C28" s="273" t="s">
        <v>403</v>
      </c>
      <c r="E28" s="242"/>
      <c r="F28" s="244">
        <v>0</v>
      </c>
      <c r="H28" s="235"/>
      <c r="I28" s="250"/>
      <c r="J28" s="235"/>
    </row>
    <row r="29" spans="2:10">
      <c r="C29" s="273" t="s">
        <v>426</v>
      </c>
      <c r="F29" s="281">
        <f>SUM(F19:F28)</f>
        <v>0</v>
      </c>
      <c r="H29" s="235"/>
      <c r="I29" s="250"/>
      <c r="J29" s="235"/>
    </row>
    <row r="30" spans="2:10">
      <c r="F30" s="281"/>
      <c r="H30" s="235"/>
      <c r="I30" s="250"/>
      <c r="J30" s="235"/>
    </row>
    <row r="31" spans="2:10" ht="13.5" thickBot="1">
      <c r="C31" s="273" t="s">
        <v>427</v>
      </c>
      <c r="F31" s="282">
        <f>F16-F29</f>
        <v>0</v>
      </c>
      <c r="H31" s="235"/>
      <c r="I31" s="250"/>
      <c r="J31" s="235"/>
    </row>
    <row r="32" spans="2:10" ht="13.5" thickTop="1">
      <c r="H32" s="289"/>
      <c r="I32" s="250"/>
      <c r="J32" s="289"/>
    </row>
    <row r="33" spans="1:12">
      <c r="A33" s="277" t="s">
        <v>412</v>
      </c>
      <c r="B33" s="278"/>
      <c r="C33" s="278"/>
      <c r="H33" s="255"/>
      <c r="I33" s="250"/>
      <c r="J33" s="255"/>
    </row>
    <row r="34" spans="1:12">
      <c r="B34" s="273" t="s">
        <v>420</v>
      </c>
      <c r="C34" s="272"/>
      <c r="E34" s="242"/>
      <c r="F34" s="243"/>
      <c r="G34" s="243"/>
      <c r="H34" s="18"/>
      <c r="I34" s="250"/>
      <c r="J34" s="18"/>
    </row>
    <row r="35" spans="1:12">
      <c r="C35" s="272" t="s">
        <v>390</v>
      </c>
      <c r="E35" s="242"/>
      <c r="F35" s="243">
        <v>0</v>
      </c>
      <c r="G35" s="243"/>
      <c r="H35" s="18"/>
      <c r="I35" s="250"/>
      <c r="J35" s="18"/>
    </row>
    <row r="36" spans="1:12">
      <c r="C36" s="272" t="s">
        <v>391</v>
      </c>
      <c r="E36" s="242"/>
      <c r="F36" s="243">
        <v>0</v>
      </c>
      <c r="G36" s="243"/>
      <c r="H36" s="18"/>
      <c r="I36" s="250"/>
      <c r="J36" s="18"/>
    </row>
    <row r="37" spans="1:12">
      <c r="C37" s="272" t="s">
        <v>392</v>
      </c>
      <c r="E37" s="242"/>
      <c r="F37" s="243">
        <v>0</v>
      </c>
      <c r="G37" s="243"/>
      <c r="H37" s="18"/>
      <c r="I37" s="250"/>
      <c r="J37" s="18"/>
    </row>
    <row r="38" spans="1:12">
      <c r="C38" s="272" t="s">
        <v>393</v>
      </c>
      <c r="E38" s="242"/>
      <c r="F38" s="243">
        <v>0</v>
      </c>
      <c r="G38" s="243"/>
      <c r="H38" s="18"/>
      <c r="I38" s="250"/>
      <c r="J38" s="18"/>
    </row>
    <row r="39" spans="1:12">
      <c r="C39" s="272" t="s">
        <v>393</v>
      </c>
      <c r="E39" s="242"/>
      <c r="F39" s="243">
        <v>0</v>
      </c>
      <c r="G39" s="243"/>
      <c r="H39" s="18"/>
      <c r="I39" s="250"/>
      <c r="J39" s="18"/>
    </row>
    <row r="40" spans="1:12">
      <c r="C40" s="272" t="s">
        <v>393</v>
      </c>
      <c r="E40" s="242"/>
      <c r="F40" s="243">
        <v>0</v>
      </c>
      <c r="G40" s="243"/>
      <c r="H40" s="18"/>
      <c r="I40" s="250"/>
      <c r="J40" s="18"/>
    </row>
    <row r="41" spans="1:12">
      <c r="C41" s="272" t="s">
        <v>393</v>
      </c>
      <c r="E41" s="242"/>
      <c r="F41" s="243">
        <v>0</v>
      </c>
      <c r="G41" s="243"/>
      <c r="H41" s="18"/>
      <c r="I41" s="250"/>
      <c r="J41" s="18"/>
    </row>
    <row r="42" spans="1:12">
      <c r="C42" s="272" t="s">
        <v>393</v>
      </c>
      <c r="E42" s="242"/>
      <c r="F42" s="244">
        <v>0</v>
      </c>
      <c r="G42" s="243"/>
      <c r="H42" s="235"/>
      <c r="I42" s="290"/>
      <c r="J42" s="235"/>
      <c r="K42" s="283"/>
      <c r="L42" s="283"/>
    </row>
    <row r="43" spans="1:12">
      <c r="C43" s="272" t="s">
        <v>404</v>
      </c>
      <c r="E43" s="242"/>
      <c r="F43" s="243">
        <f>SUM(F35:F42)</f>
        <v>0</v>
      </c>
      <c r="G43" s="243"/>
      <c r="H43" s="235"/>
      <c r="I43" s="290"/>
      <c r="J43" s="235"/>
      <c r="K43" s="283"/>
      <c r="L43" s="283"/>
    </row>
    <row r="44" spans="1:12">
      <c r="C44" s="272"/>
      <c r="E44" s="242"/>
      <c r="F44" s="243"/>
      <c r="G44" s="243"/>
      <c r="H44" s="18"/>
      <c r="I44" s="250"/>
      <c r="J44" s="18"/>
    </row>
    <row r="45" spans="1:12">
      <c r="B45" s="273" t="s">
        <v>394</v>
      </c>
      <c r="E45" s="242"/>
      <c r="F45" s="243"/>
      <c r="G45" s="243"/>
      <c r="H45" s="18"/>
      <c r="I45" s="250"/>
      <c r="J45" s="18"/>
    </row>
    <row r="46" spans="1:12">
      <c r="C46" s="273" t="s">
        <v>395</v>
      </c>
      <c r="E46" s="242"/>
      <c r="F46" s="243">
        <v>0</v>
      </c>
      <c r="G46" s="243"/>
      <c r="H46" s="235"/>
      <c r="I46" s="290"/>
      <c r="J46" s="235"/>
    </row>
    <row r="47" spans="1:12">
      <c r="C47" s="273" t="s">
        <v>396</v>
      </c>
      <c r="E47" s="242"/>
      <c r="F47" s="243">
        <v>0</v>
      </c>
      <c r="G47" s="243"/>
      <c r="H47" s="235"/>
      <c r="I47" s="290"/>
      <c r="J47" s="235"/>
    </row>
    <row r="48" spans="1:12">
      <c r="C48" s="273" t="s">
        <v>397</v>
      </c>
      <c r="E48" s="242"/>
      <c r="F48" s="243">
        <v>0</v>
      </c>
      <c r="G48" s="243"/>
      <c r="H48" s="235"/>
      <c r="I48" s="290"/>
      <c r="J48" s="235"/>
    </row>
    <row r="49" spans="3:10">
      <c r="C49" s="273" t="s">
        <v>398</v>
      </c>
      <c r="E49" s="242"/>
      <c r="F49" s="243">
        <v>0</v>
      </c>
      <c r="G49" s="243"/>
      <c r="H49" s="235"/>
      <c r="I49" s="290"/>
      <c r="J49" s="235"/>
    </row>
    <row r="50" spans="3:10">
      <c r="C50" s="273" t="s">
        <v>399</v>
      </c>
      <c r="E50" s="242"/>
      <c r="F50" s="243">
        <v>0</v>
      </c>
      <c r="G50" s="243"/>
      <c r="H50" s="235"/>
      <c r="I50" s="290"/>
      <c r="J50" s="235"/>
    </row>
    <row r="51" spans="3:10">
      <c r="C51" s="273" t="s">
        <v>400</v>
      </c>
      <c r="E51" s="242"/>
      <c r="F51" s="243">
        <v>0</v>
      </c>
      <c r="G51" s="243"/>
      <c r="H51" s="235"/>
      <c r="I51" s="290"/>
      <c r="J51" s="235"/>
    </row>
    <row r="52" spans="3:10">
      <c r="C52" s="273" t="s">
        <v>401</v>
      </c>
      <c r="E52" s="242"/>
      <c r="F52" s="243">
        <v>0</v>
      </c>
      <c r="G52" s="243"/>
      <c r="H52" s="235"/>
      <c r="I52" s="290"/>
      <c r="J52" s="235"/>
    </row>
    <row r="53" spans="3:10">
      <c r="C53" s="273" t="s">
        <v>402</v>
      </c>
      <c r="E53" s="242"/>
      <c r="F53" s="243">
        <v>0</v>
      </c>
      <c r="G53" s="243"/>
      <c r="H53" s="235"/>
      <c r="I53" s="290"/>
      <c r="J53" s="235"/>
    </row>
    <row r="54" spans="3:10">
      <c r="C54" s="273" t="s">
        <v>403</v>
      </c>
      <c r="E54" s="242"/>
      <c r="F54" s="243">
        <v>0</v>
      </c>
      <c r="G54" s="243"/>
      <c r="H54" s="235"/>
      <c r="I54" s="290"/>
      <c r="J54" s="235"/>
    </row>
    <row r="55" spans="3:10">
      <c r="C55" s="273" t="s">
        <v>403</v>
      </c>
      <c r="E55" s="242"/>
      <c r="F55" s="243">
        <v>0</v>
      </c>
      <c r="G55" s="243"/>
      <c r="H55" s="235"/>
      <c r="I55" s="290"/>
      <c r="J55" s="235"/>
    </row>
    <row r="56" spans="3:10">
      <c r="C56" s="273" t="s">
        <v>403</v>
      </c>
      <c r="E56" s="242"/>
      <c r="F56" s="243">
        <v>0</v>
      </c>
      <c r="G56" s="243"/>
      <c r="H56" s="235"/>
      <c r="I56" s="290"/>
      <c r="J56" s="235"/>
    </row>
    <row r="57" spans="3:10">
      <c r="C57" s="273" t="s">
        <v>403</v>
      </c>
      <c r="E57" s="242"/>
      <c r="F57" s="243">
        <v>0</v>
      </c>
      <c r="G57" s="243"/>
      <c r="H57" s="235"/>
      <c r="I57" s="290"/>
      <c r="J57" s="235"/>
    </row>
    <row r="58" spans="3:10">
      <c r="C58" s="273" t="s">
        <v>403</v>
      </c>
      <c r="E58" s="242"/>
      <c r="F58" s="243">
        <v>0</v>
      </c>
      <c r="G58" s="243"/>
      <c r="H58" s="235"/>
      <c r="I58" s="290"/>
      <c r="J58" s="235"/>
    </row>
    <row r="59" spans="3:10">
      <c r="C59" s="273" t="s">
        <v>403</v>
      </c>
      <c r="E59" s="242"/>
      <c r="F59" s="244">
        <v>0</v>
      </c>
      <c r="G59" s="243"/>
      <c r="H59" s="235"/>
      <c r="I59" s="290"/>
      <c r="J59" s="235"/>
    </row>
    <row r="60" spans="3:10">
      <c r="C60" s="272" t="s">
        <v>405</v>
      </c>
      <c r="E60" s="242"/>
      <c r="F60" s="281">
        <f>SUM(F46:F59)</f>
        <v>0</v>
      </c>
      <c r="G60" s="243"/>
      <c r="H60" s="235"/>
      <c r="I60" s="290"/>
      <c r="J60" s="235"/>
    </row>
    <row r="61" spans="3:10">
      <c r="E61" s="242"/>
      <c r="F61" s="244"/>
      <c r="G61" s="243"/>
      <c r="H61" s="48"/>
      <c r="I61" s="250"/>
      <c r="J61" s="48"/>
    </row>
    <row r="62" spans="3:10">
      <c r="C62" s="273" t="s">
        <v>415</v>
      </c>
      <c r="E62" s="242"/>
      <c r="F62" s="243">
        <f>F43-F60</f>
        <v>0</v>
      </c>
      <c r="G62" s="243"/>
      <c r="H62" s="18">
        <f>'O&amp;M Detail'!AB40</f>
        <v>0</v>
      </c>
      <c r="I62" s="250"/>
      <c r="J62" s="18">
        <f>H62-F62</f>
        <v>0</v>
      </c>
    </row>
    <row r="63" spans="3:10">
      <c r="E63" s="242"/>
      <c r="F63" s="243"/>
      <c r="G63" s="243"/>
      <c r="H63" s="18"/>
      <c r="I63" s="250"/>
      <c r="J63" s="18"/>
    </row>
    <row r="64" spans="3:10" ht="13.5" thickBot="1">
      <c r="C64" s="273" t="s">
        <v>416</v>
      </c>
      <c r="F64" s="282">
        <f>F16+F62</f>
        <v>0</v>
      </c>
      <c r="G64" s="243"/>
      <c r="H64" s="291">
        <f>H16+H62</f>
        <v>0</v>
      </c>
      <c r="I64" s="250"/>
      <c r="J64" s="291">
        <f>J16+J62</f>
        <v>0</v>
      </c>
    </row>
    <row r="65" spans="4:14" ht="13.5" thickTop="1">
      <c r="F65" s="243"/>
      <c r="G65" s="243"/>
      <c r="H65" s="243"/>
      <c r="J65" s="243"/>
    </row>
    <row r="66" spans="4:14">
      <c r="F66" s="243"/>
      <c r="G66" s="243"/>
      <c r="H66" s="243"/>
      <c r="J66" s="243"/>
    </row>
    <row r="67" spans="4:14">
      <c r="F67" s="243"/>
      <c r="G67" s="243"/>
    </row>
    <row r="68" spans="4:14">
      <c r="F68" s="243"/>
      <c r="G68" s="243"/>
    </row>
    <row r="69" spans="4:14">
      <c r="F69" s="243"/>
      <c r="G69" s="243"/>
    </row>
    <row r="70" spans="4:14">
      <c r="D70" s="273"/>
      <c r="H70" s="273"/>
      <c r="I70" s="273"/>
      <c r="J70" s="273"/>
      <c r="K70" s="273"/>
      <c r="L70" s="273"/>
      <c r="M70" s="273"/>
      <c r="N70" s="273"/>
    </row>
    <row r="71" spans="4:14">
      <c r="D71" s="273"/>
      <c r="H71" s="273"/>
      <c r="I71" s="273"/>
      <c r="J71" s="273"/>
      <c r="K71" s="273"/>
      <c r="L71" s="273"/>
      <c r="M71" s="273"/>
      <c r="N71" s="273"/>
    </row>
    <row r="72" spans="4:14">
      <c r="D72" s="273"/>
      <c r="H72" s="273"/>
      <c r="I72" s="273"/>
      <c r="J72" s="273"/>
      <c r="K72" s="273"/>
      <c r="L72" s="273"/>
      <c r="M72" s="273"/>
      <c r="N72" s="273"/>
    </row>
    <row r="73" spans="4:14">
      <c r="D73" s="273"/>
      <c r="H73" s="273"/>
      <c r="I73" s="273"/>
      <c r="J73" s="273"/>
      <c r="K73" s="273"/>
      <c r="L73" s="273"/>
      <c r="M73" s="273"/>
      <c r="N73" s="273"/>
    </row>
    <row r="74" spans="4:14">
      <c r="D74" s="273"/>
      <c r="H74" s="273"/>
      <c r="I74" s="273"/>
      <c r="J74" s="273"/>
      <c r="K74" s="273"/>
      <c r="L74" s="273"/>
      <c r="M74" s="273"/>
      <c r="N74" s="273"/>
    </row>
    <row r="75" spans="4:14">
      <c r="D75" s="273"/>
      <c r="H75" s="273"/>
      <c r="I75" s="273"/>
      <c r="J75" s="273"/>
      <c r="K75" s="273"/>
      <c r="L75" s="273"/>
      <c r="M75" s="273"/>
      <c r="N75" s="273"/>
    </row>
    <row r="76" spans="4:14">
      <c r="D76" s="273"/>
      <c r="H76" s="273"/>
      <c r="I76" s="273"/>
      <c r="J76" s="273"/>
      <c r="K76" s="273"/>
      <c r="L76" s="273"/>
      <c r="M76" s="273"/>
      <c r="N76" s="273"/>
    </row>
    <row r="77" spans="4:14">
      <c r="D77" s="273"/>
      <c r="H77" s="273"/>
      <c r="I77" s="273"/>
      <c r="J77" s="273"/>
      <c r="K77" s="273"/>
      <c r="L77" s="273"/>
      <c r="M77" s="273"/>
      <c r="N77" s="273"/>
    </row>
    <row r="78" spans="4:14">
      <c r="D78" s="273"/>
      <c r="H78" s="273"/>
      <c r="I78" s="273"/>
      <c r="J78" s="273"/>
      <c r="K78" s="273"/>
      <c r="L78" s="273"/>
      <c r="M78" s="273"/>
      <c r="N78" s="273"/>
    </row>
    <row r="79" spans="4:14">
      <c r="D79" s="273"/>
      <c r="H79" s="273"/>
      <c r="I79" s="273"/>
      <c r="J79" s="273"/>
      <c r="K79" s="273"/>
      <c r="L79" s="273"/>
      <c r="M79" s="273"/>
      <c r="N79" s="273"/>
    </row>
    <row r="80" spans="4:14">
      <c r="D80" s="273"/>
      <c r="H80" s="273"/>
      <c r="I80" s="273"/>
      <c r="J80" s="273"/>
      <c r="K80" s="273"/>
      <c r="L80" s="273"/>
      <c r="M80" s="273"/>
      <c r="N80" s="273"/>
    </row>
    <row r="81" spans="4:14">
      <c r="D81" s="273"/>
      <c r="H81" s="273"/>
      <c r="I81" s="273"/>
      <c r="J81" s="273"/>
      <c r="K81" s="273"/>
      <c r="L81" s="273"/>
      <c r="M81" s="273"/>
      <c r="N81" s="273"/>
    </row>
  </sheetData>
  <pageMargins left="0.5" right="0.5" top="0.5" bottom="0.5" header="0.5" footer="0.5"/>
  <pageSetup scale="6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L31"/>
  <sheetViews>
    <sheetView workbookViewId="0">
      <selection activeCell="D8" sqref="D8"/>
    </sheetView>
  </sheetViews>
  <sheetFormatPr defaultRowHeight="12.75"/>
  <cols>
    <col min="1" max="2" width="2.42578125" style="11" customWidth="1"/>
    <col min="3" max="3" width="38.140625" style="11" customWidth="1"/>
    <col min="4" max="4" width="12.7109375" style="11" customWidth="1"/>
    <col min="5" max="5" width="1.5703125" style="11" customWidth="1"/>
    <col min="6" max="6" width="12.7109375" style="11" customWidth="1"/>
    <col min="7" max="7" width="1.5703125" style="11" customWidth="1"/>
    <col min="8" max="8" width="12.7109375" style="11" customWidth="1"/>
    <col min="9" max="9" width="1.5703125" style="11" customWidth="1"/>
    <col min="10" max="10" width="12.7109375" style="11" customWidth="1"/>
    <col min="11" max="11" width="1.5703125" style="11" customWidth="1"/>
    <col min="12" max="12" width="12.7109375" style="11" customWidth="1"/>
    <col min="13" max="13" width="1.5703125" style="11" customWidth="1"/>
    <col min="14" max="14" width="12.7109375" style="11" customWidth="1"/>
    <col min="15" max="15" width="1.5703125" style="11" customWidth="1"/>
    <col min="16" max="16" width="12.7109375" style="11" customWidth="1"/>
    <col min="17" max="17" width="1.5703125" style="11" customWidth="1"/>
    <col min="18" max="18" width="12.7109375" style="11" customWidth="1"/>
    <col min="19" max="19" width="1.5703125" style="11" customWidth="1"/>
    <col min="20" max="20" width="12.7109375" style="11" customWidth="1"/>
    <col min="21" max="21" width="1.5703125" style="11" customWidth="1"/>
    <col min="22" max="22" width="12.7109375" style="11" customWidth="1"/>
    <col min="23" max="23" width="1.5703125" style="11" customWidth="1"/>
    <col min="24" max="24" width="12.7109375" style="11" customWidth="1"/>
    <col min="25" max="25" width="1.5703125" style="11" customWidth="1"/>
    <col min="26" max="26" width="12.7109375" style="11" customWidth="1"/>
    <col min="27" max="27" width="1.5703125" style="11" customWidth="1"/>
    <col min="28" max="28" width="12.7109375" style="11" customWidth="1"/>
    <col min="29" max="29" width="1.5703125" style="11" customWidth="1"/>
    <col min="30" max="30" width="12.7109375" style="11" customWidth="1"/>
    <col min="31" max="31" width="1.5703125" style="11" customWidth="1"/>
    <col min="32" max="32" width="12.7109375" style="11" customWidth="1"/>
    <col min="33" max="33" width="1.5703125" style="11" customWidth="1"/>
    <col min="34" max="34" width="12.7109375" style="11" customWidth="1"/>
    <col min="35" max="35" width="1.5703125" style="11" customWidth="1"/>
    <col min="36" max="36" width="12.7109375" style="11" customWidth="1"/>
    <col min="37" max="37" width="1.5703125" style="11" customWidth="1"/>
    <col min="38" max="38" width="12.7109375" style="11" customWidth="1"/>
    <col min="40" max="40" width="5.7109375" customWidth="1"/>
  </cols>
  <sheetData>
    <row r="1" spans="1:38" s="2" customFormat="1" ht="15.75">
      <c r="A1" s="253" t="str">
        <f>Format!A1</f>
        <v>ENRON RENEWABLE ENERGY CORP.</v>
      </c>
      <c r="B1" s="254"/>
      <c r="C1" s="254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4" t="str">
        <f ca="1">CELL("FILENAME",A1)</f>
        <v>C:\Users\Felienne\Enron\EnronSpreadsheets\[tracy_geaccone__40345__2002 EREC Preliminary 1015.xls]Headcount</v>
      </c>
    </row>
    <row r="2" spans="1:38" s="2" customFormat="1" ht="15.75">
      <c r="A2" s="50" t="s">
        <v>100</v>
      </c>
      <c r="B2" s="254"/>
      <c r="C2" s="254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">
        <f ca="1">NOW()</f>
        <v>41887.551116435185</v>
      </c>
    </row>
    <row r="3" spans="1:38" s="2" customFormat="1" ht="15.75">
      <c r="A3" s="7" t="s">
        <v>343</v>
      </c>
      <c r="B3" s="254"/>
      <c r="C3" s="254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9">
        <f ca="1">NOW()</f>
        <v>41887.551116435185</v>
      </c>
    </row>
    <row r="4" spans="1:38" s="11" customFormat="1">
      <c r="A4" s="10"/>
      <c r="B4" s="255"/>
      <c r="C4" s="255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255"/>
      <c r="B5" s="255"/>
      <c r="C5" s="255"/>
    </row>
    <row r="6" spans="1:38">
      <c r="A6" s="255"/>
      <c r="B6" s="255"/>
      <c r="C6" s="255"/>
    </row>
    <row r="7" spans="1:38" s="208" customFormat="1" ht="22.5">
      <c r="A7" s="285"/>
      <c r="B7" s="285"/>
      <c r="C7" s="285"/>
      <c r="D7" s="223" t="s">
        <v>344</v>
      </c>
      <c r="E7" s="224"/>
      <c r="F7" s="223" t="s">
        <v>345</v>
      </c>
      <c r="G7" s="224"/>
      <c r="H7" s="223" t="s">
        <v>346</v>
      </c>
      <c r="I7" s="224"/>
      <c r="J7" s="223" t="s">
        <v>347</v>
      </c>
      <c r="K7" s="224"/>
      <c r="L7" s="223" t="s">
        <v>348</v>
      </c>
      <c r="M7" s="224"/>
      <c r="N7" s="223" t="s">
        <v>19</v>
      </c>
      <c r="O7" s="222"/>
      <c r="P7" s="222"/>
      <c r="Q7" s="222"/>
      <c r="R7" s="222"/>
      <c r="S7" s="222"/>
      <c r="T7" s="222"/>
      <c r="U7" s="222"/>
      <c r="V7" s="222"/>
      <c r="W7" s="222"/>
      <c r="X7" s="222"/>
      <c r="Y7" s="222"/>
      <c r="Z7" s="222"/>
      <c r="AA7" s="222"/>
      <c r="AB7" s="222"/>
      <c r="AC7" s="222"/>
      <c r="AD7" s="222"/>
      <c r="AE7" s="222"/>
      <c r="AF7" s="222"/>
      <c r="AG7" s="222"/>
      <c r="AH7" s="222"/>
      <c r="AI7" s="222"/>
      <c r="AJ7" s="222"/>
      <c r="AK7" s="222"/>
      <c r="AL7" s="222"/>
    </row>
    <row r="8" spans="1:38">
      <c r="A8" s="255"/>
      <c r="B8" s="255"/>
      <c r="C8" s="255"/>
    </row>
    <row r="9" spans="1:38">
      <c r="A9" s="255"/>
      <c r="B9" s="255"/>
      <c r="C9" s="10" t="s">
        <v>325</v>
      </c>
      <c r="D9" s="242">
        <v>0</v>
      </c>
      <c r="E9" s="242"/>
      <c r="F9" s="242">
        <v>0</v>
      </c>
      <c r="G9" s="242"/>
      <c r="H9" s="242">
        <v>0</v>
      </c>
      <c r="I9" s="242"/>
      <c r="J9" s="242">
        <v>0</v>
      </c>
      <c r="K9" s="242"/>
      <c r="L9" s="242">
        <v>0</v>
      </c>
      <c r="M9" s="242"/>
      <c r="N9" s="242">
        <f>SUM(D9:L9)</f>
        <v>0</v>
      </c>
    </row>
    <row r="10" spans="1:38">
      <c r="A10" s="255"/>
      <c r="B10" s="255"/>
      <c r="C10" s="10" t="s">
        <v>326</v>
      </c>
      <c r="D10" s="242">
        <v>0</v>
      </c>
      <c r="E10" s="242"/>
      <c r="F10" s="242">
        <v>0</v>
      </c>
      <c r="G10" s="242"/>
      <c r="H10" s="242">
        <v>0</v>
      </c>
      <c r="I10" s="242"/>
      <c r="J10" s="242">
        <v>0</v>
      </c>
      <c r="K10" s="242"/>
      <c r="L10" s="242">
        <v>0</v>
      </c>
      <c r="M10" s="242"/>
      <c r="N10" s="242">
        <f t="shared" ref="N10:N26" si="0">SUM(D10:L10)</f>
        <v>0</v>
      </c>
    </row>
    <row r="11" spans="1:38">
      <c r="A11" s="255"/>
      <c r="B11" s="255"/>
      <c r="C11" s="10" t="s">
        <v>327</v>
      </c>
      <c r="D11" s="242">
        <v>0</v>
      </c>
      <c r="E11" s="242"/>
      <c r="F11" s="242">
        <v>0</v>
      </c>
      <c r="G11" s="242"/>
      <c r="H11" s="242">
        <v>0</v>
      </c>
      <c r="I11" s="242"/>
      <c r="J11" s="242">
        <v>0</v>
      </c>
      <c r="K11" s="242"/>
      <c r="L11" s="242">
        <v>0</v>
      </c>
      <c r="M11" s="242"/>
      <c r="N11" s="242">
        <f t="shared" si="0"/>
        <v>0</v>
      </c>
    </row>
    <row r="12" spans="1:38">
      <c r="A12" s="255"/>
      <c r="B12" s="255"/>
      <c r="C12" s="10" t="s">
        <v>328</v>
      </c>
      <c r="D12" s="242">
        <v>0</v>
      </c>
      <c r="E12" s="242"/>
      <c r="F12" s="242">
        <v>0</v>
      </c>
      <c r="G12" s="242"/>
      <c r="H12" s="242">
        <v>0</v>
      </c>
      <c r="I12" s="242"/>
      <c r="J12" s="242">
        <v>0</v>
      </c>
      <c r="K12" s="242"/>
      <c r="L12" s="242">
        <v>0</v>
      </c>
      <c r="M12" s="242"/>
      <c r="N12" s="242">
        <f t="shared" si="0"/>
        <v>0</v>
      </c>
    </row>
    <row r="13" spans="1:38">
      <c r="A13" s="255"/>
      <c r="B13" s="255"/>
      <c r="C13" s="10" t="s">
        <v>329</v>
      </c>
      <c r="D13" s="242">
        <v>0</v>
      </c>
      <c r="E13" s="242"/>
      <c r="F13" s="242">
        <v>0</v>
      </c>
      <c r="G13" s="242"/>
      <c r="H13" s="242">
        <v>0</v>
      </c>
      <c r="I13" s="242"/>
      <c r="J13" s="242">
        <v>0</v>
      </c>
      <c r="K13" s="242"/>
      <c r="L13" s="242">
        <v>0</v>
      </c>
      <c r="M13" s="242"/>
      <c r="N13" s="242">
        <f t="shared" si="0"/>
        <v>0</v>
      </c>
    </row>
    <row r="14" spans="1:38">
      <c r="A14" s="255"/>
      <c r="B14" s="255"/>
      <c r="C14" s="10" t="s">
        <v>376</v>
      </c>
      <c r="D14" s="242">
        <v>0</v>
      </c>
      <c r="E14" s="242"/>
      <c r="F14" s="242">
        <v>0</v>
      </c>
      <c r="G14" s="242"/>
      <c r="H14" s="242">
        <v>0</v>
      </c>
      <c r="I14" s="242"/>
      <c r="J14" s="242">
        <v>0</v>
      </c>
      <c r="K14" s="242"/>
      <c r="L14" s="242">
        <v>0</v>
      </c>
      <c r="M14" s="242"/>
      <c r="N14" s="242">
        <f>SUM(D14:L14)</f>
        <v>0</v>
      </c>
    </row>
    <row r="15" spans="1:38">
      <c r="A15" s="255"/>
      <c r="B15" s="255"/>
      <c r="C15" s="255" t="s">
        <v>330</v>
      </c>
      <c r="D15" s="242">
        <v>0</v>
      </c>
      <c r="E15" s="242"/>
      <c r="F15" s="242">
        <v>0</v>
      </c>
      <c r="G15" s="242"/>
      <c r="H15" s="242">
        <v>0</v>
      </c>
      <c r="I15" s="242"/>
      <c r="J15" s="242">
        <v>0</v>
      </c>
      <c r="K15" s="242"/>
      <c r="L15" s="242">
        <v>0</v>
      </c>
      <c r="M15" s="242"/>
      <c r="N15" s="242">
        <f t="shared" si="0"/>
        <v>0</v>
      </c>
    </row>
    <row r="16" spans="1:38">
      <c r="A16" s="255"/>
      <c r="B16" s="255"/>
      <c r="C16" s="255" t="s">
        <v>331</v>
      </c>
      <c r="D16" s="242">
        <v>0</v>
      </c>
      <c r="E16" s="242"/>
      <c r="F16" s="242">
        <v>0</v>
      </c>
      <c r="G16" s="242"/>
      <c r="H16" s="242">
        <v>0</v>
      </c>
      <c r="I16" s="242"/>
      <c r="J16" s="242">
        <v>0</v>
      </c>
      <c r="K16" s="242"/>
      <c r="L16" s="242">
        <v>0</v>
      </c>
      <c r="M16" s="242"/>
      <c r="N16" s="242">
        <f t="shared" si="0"/>
        <v>0</v>
      </c>
    </row>
    <row r="17" spans="1:14">
      <c r="A17" s="255"/>
      <c r="B17" s="255"/>
      <c r="C17" s="255" t="s">
        <v>332</v>
      </c>
      <c r="D17" s="242">
        <v>0</v>
      </c>
      <c r="E17" s="242"/>
      <c r="F17" s="242">
        <v>0</v>
      </c>
      <c r="G17" s="242"/>
      <c r="H17" s="242">
        <v>0</v>
      </c>
      <c r="I17" s="242"/>
      <c r="J17" s="242">
        <v>0</v>
      </c>
      <c r="K17" s="242"/>
      <c r="L17" s="242">
        <v>0</v>
      </c>
      <c r="M17" s="242"/>
      <c r="N17" s="242">
        <f t="shared" si="0"/>
        <v>0</v>
      </c>
    </row>
    <row r="18" spans="1:14">
      <c r="A18" s="255"/>
      <c r="B18" s="255"/>
      <c r="C18" s="255" t="s">
        <v>333</v>
      </c>
      <c r="D18" s="242">
        <v>0</v>
      </c>
      <c r="E18" s="242"/>
      <c r="F18" s="242">
        <v>0</v>
      </c>
      <c r="G18" s="242"/>
      <c r="H18" s="242">
        <v>0</v>
      </c>
      <c r="I18" s="242"/>
      <c r="J18" s="242">
        <v>0</v>
      </c>
      <c r="K18" s="242"/>
      <c r="L18" s="242">
        <v>0</v>
      </c>
      <c r="M18" s="242"/>
      <c r="N18" s="242">
        <f t="shared" si="0"/>
        <v>0</v>
      </c>
    </row>
    <row r="19" spans="1:14">
      <c r="A19" s="255"/>
      <c r="B19" s="255"/>
      <c r="C19" s="255" t="s">
        <v>377</v>
      </c>
      <c r="D19" s="242">
        <v>0</v>
      </c>
      <c r="E19" s="242"/>
      <c r="F19" s="242">
        <v>0</v>
      </c>
      <c r="G19" s="242"/>
      <c r="H19" s="242">
        <v>0</v>
      </c>
      <c r="I19" s="242"/>
      <c r="J19" s="242">
        <v>0</v>
      </c>
      <c r="K19" s="242"/>
      <c r="L19" s="242">
        <v>0</v>
      </c>
      <c r="M19" s="242"/>
      <c r="N19" s="242">
        <f>SUM(D19:L19)</f>
        <v>0</v>
      </c>
    </row>
    <row r="20" spans="1:14">
      <c r="A20" s="255"/>
      <c r="B20" s="255"/>
      <c r="C20" s="255" t="s">
        <v>334</v>
      </c>
      <c r="D20" s="242">
        <v>0</v>
      </c>
      <c r="E20" s="242"/>
      <c r="F20" s="242">
        <v>0</v>
      </c>
      <c r="G20" s="242"/>
      <c r="H20" s="242">
        <v>0</v>
      </c>
      <c r="I20" s="242"/>
      <c r="J20" s="242">
        <v>0</v>
      </c>
      <c r="K20" s="242"/>
      <c r="L20" s="242">
        <v>0</v>
      </c>
      <c r="M20" s="242"/>
      <c r="N20" s="242">
        <f>SUM(D20:L20)</f>
        <v>0</v>
      </c>
    </row>
    <row r="21" spans="1:14">
      <c r="A21" s="255"/>
      <c r="B21" s="255"/>
      <c r="C21" s="255" t="s">
        <v>335</v>
      </c>
      <c r="D21" s="242">
        <v>0</v>
      </c>
      <c r="E21" s="242"/>
      <c r="F21" s="242">
        <v>0</v>
      </c>
      <c r="G21" s="242"/>
      <c r="H21" s="242">
        <v>0</v>
      </c>
      <c r="I21" s="242"/>
      <c r="J21" s="242">
        <v>0</v>
      </c>
      <c r="K21" s="242"/>
      <c r="L21" s="242">
        <v>0</v>
      </c>
      <c r="M21" s="242"/>
      <c r="N21" s="242">
        <f t="shared" si="0"/>
        <v>0</v>
      </c>
    </row>
    <row r="22" spans="1:14">
      <c r="A22" s="255"/>
      <c r="B22" s="255"/>
      <c r="C22" s="255" t="s">
        <v>336</v>
      </c>
      <c r="D22" s="242">
        <v>0</v>
      </c>
      <c r="E22" s="242"/>
      <c r="F22" s="242">
        <v>0</v>
      </c>
      <c r="G22" s="242"/>
      <c r="H22" s="242">
        <v>0</v>
      </c>
      <c r="I22" s="242"/>
      <c r="J22" s="242">
        <v>0</v>
      </c>
      <c r="K22" s="242"/>
      <c r="L22" s="242">
        <v>0</v>
      </c>
      <c r="M22" s="242"/>
      <c r="N22" s="242">
        <f t="shared" si="0"/>
        <v>0</v>
      </c>
    </row>
    <row r="23" spans="1:14">
      <c r="A23" s="255"/>
      <c r="B23" s="255"/>
      <c r="C23" s="255" t="s">
        <v>339</v>
      </c>
      <c r="D23" s="242">
        <v>0</v>
      </c>
      <c r="E23" s="242"/>
      <c r="F23" s="242">
        <v>0</v>
      </c>
      <c r="G23" s="242"/>
      <c r="H23" s="242">
        <v>0</v>
      </c>
      <c r="I23" s="242"/>
      <c r="J23" s="242">
        <v>0</v>
      </c>
      <c r="K23" s="242"/>
      <c r="L23" s="242">
        <v>0</v>
      </c>
      <c r="M23" s="242"/>
      <c r="N23" s="242">
        <f t="shared" si="0"/>
        <v>0</v>
      </c>
    </row>
    <row r="24" spans="1:14">
      <c r="A24" s="255"/>
      <c r="B24" s="255"/>
      <c r="C24" s="255" t="s">
        <v>337</v>
      </c>
      <c r="D24" s="242">
        <v>0</v>
      </c>
      <c r="E24" s="242"/>
      <c r="F24" s="242">
        <v>0</v>
      </c>
      <c r="G24" s="242"/>
      <c r="H24" s="242">
        <v>0</v>
      </c>
      <c r="I24" s="242"/>
      <c r="J24" s="242">
        <v>0</v>
      </c>
      <c r="K24" s="242"/>
      <c r="L24" s="242">
        <v>0</v>
      </c>
      <c r="M24" s="242"/>
      <c r="N24" s="242">
        <f t="shared" si="0"/>
        <v>0</v>
      </c>
    </row>
    <row r="25" spans="1:14">
      <c r="A25" s="255"/>
      <c r="B25" s="255"/>
      <c r="C25" s="255" t="s">
        <v>338</v>
      </c>
      <c r="D25" s="242">
        <v>0</v>
      </c>
      <c r="E25" s="242"/>
      <c r="F25" s="242">
        <v>0</v>
      </c>
      <c r="G25" s="242"/>
      <c r="H25" s="242">
        <v>0</v>
      </c>
      <c r="I25" s="242"/>
      <c r="J25" s="242">
        <v>0</v>
      </c>
      <c r="K25" s="242"/>
      <c r="L25" s="242">
        <v>0</v>
      </c>
      <c r="M25" s="242"/>
      <c r="N25" s="242">
        <f t="shared" si="0"/>
        <v>0</v>
      </c>
    </row>
    <row r="26" spans="1:14">
      <c r="A26" s="255"/>
      <c r="B26" s="255"/>
      <c r="C26" s="255" t="s">
        <v>340</v>
      </c>
      <c r="D26" s="242">
        <v>0</v>
      </c>
      <c r="E26" s="242"/>
      <c r="F26" s="242">
        <v>0</v>
      </c>
      <c r="G26" s="242"/>
      <c r="H26" s="242">
        <v>0</v>
      </c>
      <c r="I26" s="242"/>
      <c r="J26" s="242">
        <v>0</v>
      </c>
      <c r="K26" s="242"/>
      <c r="L26" s="242">
        <v>0</v>
      </c>
      <c r="M26" s="242"/>
      <c r="N26" s="242">
        <f t="shared" si="0"/>
        <v>0</v>
      </c>
    </row>
    <row r="27" spans="1:14">
      <c r="A27" s="255"/>
      <c r="B27" s="255"/>
      <c r="C27" s="255" t="s">
        <v>31</v>
      </c>
      <c r="D27" s="242">
        <v>0</v>
      </c>
      <c r="E27" s="242"/>
      <c r="F27" s="242">
        <v>0</v>
      </c>
      <c r="G27" s="242"/>
      <c r="H27" s="242">
        <v>0</v>
      </c>
      <c r="I27" s="242"/>
      <c r="J27" s="242">
        <v>0</v>
      </c>
      <c r="K27" s="242"/>
      <c r="L27" s="242">
        <v>0</v>
      </c>
      <c r="M27" s="242"/>
      <c r="N27" s="242">
        <f>SUM(D27:L27)</f>
        <v>0</v>
      </c>
    </row>
    <row r="28" spans="1:14" ht="13.5" thickBot="1">
      <c r="A28" s="255"/>
      <c r="B28" s="255"/>
      <c r="C28" s="255" t="s">
        <v>349</v>
      </c>
      <c r="D28" s="226">
        <f>SUM(D9:D27)</f>
        <v>0</v>
      </c>
      <c r="E28" s="225"/>
      <c r="F28" s="226">
        <f>SUM(F9:F27)</f>
        <v>0</v>
      </c>
      <c r="G28" s="225"/>
      <c r="H28" s="226">
        <f>SUM(H9:H27)</f>
        <v>0</v>
      </c>
      <c r="I28" s="225"/>
      <c r="J28" s="226">
        <f>SUM(J9:J27)</f>
        <v>0</v>
      </c>
      <c r="K28" s="225"/>
      <c r="L28" s="226">
        <f>SUM(L9:L27)</f>
        <v>0</v>
      </c>
      <c r="M28" s="225"/>
      <c r="N28" s="226">
        <f>SUM(N9:N27)</f>
        <v>0</v>
      </c>
    </row>
    <row r="29" spans="1:14" ht="13.5" thickTop="1">
      <c r="D29" s="225"/>
      <c r="E29" s="225"/>
      <c r="F29" s="225"/>
      <c r="G29" s="225"/>
      <c r="H29" s="225"/>
      <c r="I29" s="225"/>
      <c r="J29" s="225"/>
      <c r="K29" s="225"/>
      <c r="L29" s="225"/>
      <c r="M29" s="225"/>
      <c r="N29" s="225"/>
    </row>
    <row r="30" spans="1:14">
      <c r="D30" s="225"/>
      <c r="E30" s="225"/>
      <c r="F30" s="225"/>
      <c r="G30" s="225"/>
      <c r="H30" s="225"/>
      <c r="I30" s="225"/>
      <c r="J30" s="225"/>
      <c r="K30" s="225"/>
      <c r="L30" s="225"/>
      <c r="M30" s="225"/>
      <c r="N30" s="225"/>
    </row>
    <row r="31" spans="1:14">
      <c r="D31" s="225"/>
      <c r="E31" s="225"/>
      <c r="F31" s="225"/>
      <c r="G31" s="225"/>
      <c r="H31" s="225"/>
      <c r="I31" s="225"/>
      <c r="J31" s="225"/>
      <c r="K31" s="225"/>
      <c r="L31" s="225"/>
      <c r="M31" s="225"/>
      <c r="N31" s="225"/>
    </row>
  </sheetData>
  <sheetProtection password="DBE1" sheet="1" objects="1" scenarios="1"/>
  <pageMargins left="0.5" right="0.5" top="0.5" bottom="0.5" header="0.5" footer="0.5"/>
  <pageSetup fitToHeight="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1"/>
  <sheetViews>
    <sheetView workbookViewId="0">
      <selection sqref="A1:H1"/>
    </sheetView>
  </sheetViews>
  <sheetFormatPr defaultRowHeight="12.75"/>
  <cols>
    <col min="1" max="1" width="4.7109375" style="2" customWidth="1"/>
    <col min="2" max="2" width="9.28515625" style="2" bestFit="1" customWidth="1"/>
    <col min="3" max="3" width="1.7109375" style="2" customWidth="1"/>
    <col min="4" max="4" width="38.42578125" style="2" bestFit="1" customWidth="1"/>
    <col min="5" max="6" width="2.7109375" style="2" customWidth="1"/>
    <col min="7" max="7" width="42.5703125" style="2" bestFit="1" customWidth="1"/>
    <col min="8" max="8" width="2.7109375" style="2" customWidth="1"/>
    <col min="9" max="16384" width="9.140625" style="2"/>
  </cols>
  <sheetData>
    <row r="1" spans="1:8" s="212" customFormat="1" ht="26.25">
      <c r="A1" s="293" t="s">
        <v>230</v>
      </c>
      <c r="B1" s="293"/>
      <c r="C1" s="293"/>
      <c r="D1" s="293"/>
      <c r="E1" s="293"/>
      <c r="F1" s="293"/>
      <c r="G1" s="293"/>
      <c r="H1" s="293"/>
    </row>
    <row r="2" spans="1:8" s="213" customFormat="1" ht="23.25">
      <c r="A2" s="294" t="s">
        <v>231</v>
      </c>
      <c r="B2" s="294"/>
      <c r="C2" s="294"/>
      <c r="D2" s="294"/>
      <c r="E2" s="294"/>
      <c r="F2" s="294"/>
      <c r="G2" s="294"/>
      <c r="H2" s="294"/>
    </row>
    <row r="3" spans="1:8" s="213" customFormat="1" ht="15.95" customHeight="1">
      <c r="A3" s="214"/>
      <c r="B3" s="214"/>
      <c r="C3" s="214"/>
      <c r="D3" s="214"/>
      <c r="E3" s="214"/>
      <c r="F3" s="214"/>
      <c r="G3" s="214"/>
      <c r="H3" s="214"/>
    </row>
    <row r="4" spans="1:8">
      <c r="B4" s="208" t="s">
        <v>232</v>
      </c>
    </row>
    <row r="5" spans="1:8">
      <c r="B5" s="215" t="s">
        <v>233</v>
      </c>
      <c r="D5" s="215" t="s">
        <v>234</v>
      </c>
      <c r="G5" s="215" t="s">
        <v>235</v>
      </c>
    </row>
    <row r="6" spans="1:8" s="216" customFormat="1">
      <c r="D6" s="217" t="s">
        <v>205</v>
      </c>
      <c r="G6" s="217" t="s">
        <v>205</v>
      </c>
    </row>
    <row r="7" spans="1:8">
      <c r="B7" s="2">
        <v>52000500</v>
      </c>
      <c r="D7" s="2" t="s">
        <v>110</v>
      </c>
      <c r="G7" s="2" t="s">
        <v>110</v>
      </c>
    </row>
    <row r="8" spans="1:8">
      <c r="B8" s="2">
        <v>52001000</v>
      </c>
      <c r="D8" s="2" t="s">
        <v>111</v>
      </c>
      <c r="G8" s="2" t="s">
        <v>111</v>
      </c>
    </row>
    <row r="9" spans="1:8">
      <c r="D9" s="218"/>
      <c r="G9" s="218"/>
    </row>
    <row r="10" spans="1:8" s="216" customFormat="1">
      <c r="D10" s="217" t="s">
        <v>236</v>
      </c>
      <c r="G10" s="217" t="s">
        <v>236</v>
      </c>
    </row>
    <row r="11" spans="1:8">
      <c r="B11" s="2">
        <v>52003000</v>
      </c>
      <c r="D11" s="2" t="s">
        <v>212</v>
      </c>
      <c r="G11" s="2" t="s">
        <v>212</v>
      </c>
    </row>
    <row r="12" spans="1:8">
      <c r="B12" s="2">
        <v>52003200</v>
      </c>
      <c r="D12" s="2" t="s">
        <v>213</v>
      </c>
      <c r="G12" s="2" t="s">
        <v>213</v>
      </c>
    </row>
    <row r="13" spans="1:8">
      <c r="B13" s="2">
        <v>52003500</v>
      </c>
      <c r="D13" s="2" t="s">
        <v>214</v>
      </c>
      <c r="G13" s="2" t="s">
        <v>214</v>
      </c>
    </row>
    <row r="14" spans="1:8">
      <c r="B14" s="2">
        <v>52004500</v>
      </c>
      <c r="D14" s="2" t="s">
        <v>215</v>
      </c>
      <c r="G14" s="2" t="s">
        <v>215</v>
      </c>
    </row>
    <row r="15" spans="1:8">
      <c r="B15" s="2">
        <v>52004600</v>
      </c>
      <c r="D15" s="2" t="s">
        <v>216</v>
      </c>
      <c r="G15" s="2" t="s">
        <v>216</v>
      </c>
    </row>
    <row r="16" spans="1:8">
      <c r="B16" s="2">
        <v>52004700</v>
      </c>
      <c r="D16" s="2" t="s">
        <v>217</v>
      </c>
      <c r="G16" s="2" t="s">
        <v>217</v>
      </c>
    </row>
    <row r="17" spans="2:7">
      <c r="B17" s="2">
        <v>52004800</v>
      </c>
      <c r="D17" s="2" t="s">
        <v>218</v>
      </c>
      <c r="G17" s="2" t="s">
        <v>218</v>
      </c>
    </row>
    <row r="18" spans="2:7">
      <c r="B18" s="2">
        <v>52001500</v>
      </c>
      <c r="D18" s="2" t="s">
        <v>237</v>
      </c>
      <c r="G18" s="2" t="s">
        <v>238</v>
      </c>
    </row>
    <row r="19" spans="2:7">
      <c r="B19" s="2">
        <v>52002000</v>
      </c>
      <c r="D19" s="2" t="s">
        <v>239</v>
      </c>
      <c r="G19" s="2" t="s">
        <v>238</v>
      </c>
    </row>
    <row r="20" spans="2:7">
      <c r="B20" s="2">
        <v>52002500</v>
      </c>
      <c r="D20" s="2" t="s">
        <v>240</v>
      </c>
      <c r="G20" s="2" t="s">
        <v>238</v>
      </c>
    </row>
    <row r="21" spans="2:7">
      <c r="B21" s="2">
        <v>52003100</v>
      </c>
      <c r="D21" s="2" t="s">
        <v>241</v>
      </c>
      <c r="G21" s="2" t="s">
        <v>238</v>
      </c>
    </row>
    <row r="22" spans="2:7">
      <c r="B22" s="2">
        <v>52003600</v>
      </c>
      <c r="D22" s="2" t="s">
        <v>242</v>
      </c>
      <c r="G22" s="2" t="s">
        <v>238</v>
      </c>
    </row>
    <row r="23" spans="2:7">
      <c r="B23" s="2">
        <v>52004000</v>
      </c>
      <c r="D23" s="2" t="s">
        <v>243</v>
      </c>
      <c r="G23" s="2" t="s">
        <v>238</v>
      </c>
    </row>
    <row r="24" spans="2:7">
      <c r="B24" s="2">
        <v>52004100</v>
      </c>
      <c r="D24" s="2" t="s">
        <v>244</v>
      </c>
      <c r="G24" s="2" t="s">
        <v>238</v>
      </c>
    </row>
    <row r="25" spans="2:7">
      <c r="B25" s="2">
        <v>52004400</v>
      </c>
      <c r="D25" s="2" t="s">
        <v>245</v>
      </c>
      <c r="G25" s="2" t="s">
        <v>238</v>
      </c>
    </row>
    <row r="26" spans="2:7">
      <c r="B26" s="2">
        <v>52004900</v>
      </c>
      <c r="D26" s="2" t="s">
        <v>246</v>
      </c>
      <c r="G26" s="2" t="s">
        <v>238</v>
      </c>
    </row>
    <row r="28" spans="2:7" s="216" customFormat="1">
      <c r="D28" s="217" t="s">
        <v>206</v>
      </c>
      <c r="G28" s="217" t="s">
        <v>206</v>
      </c>
    </row>
    <row r="29" spans="2:7">
      <c r="B29" s="2">
        <v>52507000</v>
      </c>
      <c r="D29" s="2" t="s">
        <v>247</v>
      </c>
      <c r="G29" s="2" t="s">
        <v>247</v>
      </c>
    </row>
    <row r="30" spans="2:7">
      <c r="B30" s="2">
        <v>52507100</v>
      </c>
      <c r="D30" s="2" t="s">
        <v>248</v>
      </c>
      <c r="G30" s="2" t="s">
        <v>248</v>
      </c>
    </row>
    <row r="31" spans="2:7">
      <c r="B31" s="2">
        <v>52507300</v>
      </c>
      <c r="D31" s="2" t="s">
        <v>249</v>
      </c>
      <c r="G31" s="2" t="s">
        <v>249</v>
      </c>
    </row>
    <row r="32" spans="2:7">
      <c r="B32" s="2">
        <v>52507400</v>
      </c>
      <c r="D32" s="2" t="s">
        <v>250</v>
      </c>
      <c r="G32" s="2" t="s">
        <v>250</v>
      </c>
    </row>
    <row r="33" spans="2:7">
      <c r="B33" s="2">
        <v>52507700</v>
      </c>
      <c r="D33" s="2" t="s">
        <v>251</v>
      </c>
      <c r="G33" s="2" t="s">
        <v>251</v>
      </c>
    </row>
    <row r="34" spans="2:7">
      <c r="B34" s="2">
        <v>52507200</v>
      </c>
      <c r="D34" s="2" t="s">
        <v>252</v>
      </c>
      <c r="G34" s="2" t="s">
        <v>253</v>
      </c>
    </row>
    <row r="35" spans="2:7">
      <c r="B35" s="2">
        <v>52507500</v>
      </c>
      <c r="D35" s="2" t="s">
        <v>253</v>
      </c>
      <c r="G35" s="2" t="s">
        <v>253</v>
      </c>
    </row>
    <row r="36" spans="2:7">
      <c r="B36" s="2">
        <v>52507600</v>
      </c>
      <c r="D36" s="2" t="s">
        <v>254</v>
      </c>
      <c r="G36" s="2" t="s">
        <v>253</v>
      </c>
    </row>
    <row r="37" spans="2:7">
      <c r="B37" s="2">
        <v>52507750</v>
      </c>
      <c r="D37" s="2" t="s">
        <v>255</v>
      </c>
      <c r="G37" s="2" t="s">
        <v>253</v>
      </c>
    </row>
    <row r="38" spans="2:7">
      <c r="B38" s="2">
        <v>52508000</v>
      </c>
      <c r="D38" s="2" t="s">
        <v>256</v>
      </c>
      <c r="G38" s="2" t="s">
        <v>253</v>
      </c>
    </row>
    <row r="39" spans="2:7">
      <c r="D39" s="218"/>
      <c r="G39" s="218"/>
    </row>
    <row r="40" spans="2:7" s="216" customFormat="1">
      <c r="D40" s="217" t="s">
        <v>207</v>
      </c>
      <c r="G40" s="217" t="s">
        <v>207</v>
      </c>
    </row>
    <row r="41" spans="2:7">
      <c r="B41" s="2">
        <v>52502000</v>
      </c>
      <c r="D41" s="2" t="s">
        <v>257</v>
      </c>
      <c r="G41" s="2" t="s">
        <v>257</v>
      </c>
    </row>
    <row r="42" spans="2:7">
      <c r="B42" s="2">
        <v>52504500</v>
      </c>
      <c r="D42" s="2" t="s">
        <v>258</v>
      </c>
      <c r="G42" s="2" t="s">
        <v>258</v>
      </c>
    </row>
    <row r="43" spans="2:7">
      <c r="D43" s="218"/>
      <c r="G43" s="218"/>
    </row>
    <row r="44" spans="2:7" s="216" customFormat="1">
      <c r="D44" s="216" t="s">
        <v>208</v>
      </c>
      <c r="G44" s="216" t="s">
        <v>208</v>
      </c>
    </row>
    <row r="45" spans="2:7">
      <c r="B45" s="2">
        <v>52500500</v>
      </c>
      <c r="D45" s="2" t="s">
        <v>259</v>
      </c>
      <c r="G45" s="2" t="s">
        <v>259</v>
      </c>
    </row>
    <row r="46" spans="2:7">
      <c r="B46" s="2">
        <v>52502500</v>
      </c>
      <c r="D46" s="2" t="s">
        <v>260</v>
      </c>
      <c r="G46" s="2" t="s">
        <v>260</v>
      </c>
    </row>
    <row r="47" spans="2:7">
      <c r="B47" s="2">
        <v>52503500</v>
      </c>
      <c r="D47" s="2" t="s">
        <v>225</v>
      </c>
      <c r="G47" s="2" t="s">
        <v>225</v>
      </c>
    </row>
    <row r="48" spans="2:7">
      <c r="B48" s="2">
        <v>52504100</v>
      </c>
      <c r="D48" s="2" t="s">
        <v>228</v>
      </c>
      <c r="G48" s="2" t="s">
        <v>228</v>
      </c>
    </row>
    <row r="49" spans="2:7">
      <c r="B49" s="2">
        <v>52508500</v>
      </c>
      <c r="D49" s="2" t="s">
        <v>227</v>
      </c>
      <c r="G49" s="2" t="s">
        <v>227</v>
      </c>
    </row>
    <row r="50" spans="2:7">
      <c r="B50" s="2">
        <v>53600000</v>
      </c>
      <c r="D50" s="2" t="s">
        <v>261</v>
      </c>
      <c r="G50" s="2" t="s">
        <v>262</v>
      </c>
    </row>
    <row r="51" spans="2:7">
      <c r="B51" s="2">
        <v>52501000</v>
      </c>
      <c r="D51" s="2" t="s">
        <v>263</v>
      </c>
      <c r="G51" s="2" t="s">
        <v>222</v>
      </c>
    </row>
    <row r="52" spans="2:7">
      <c r="B52" s="2">
        <v>52501500</v>
      </c>
      <c r="D52" s="2" t="s">
        <v>264</v>
      </c>
      <c r="G52" s="2" t="s">
        <v>222</v>
      </c>
    </row>
    <row r="53" spans="2:7">
      <c r="B53" s="2">
        <v>52502600</v>
      </c>
      <c r="D53" s="2" t="s">
        <v>407</v>
      </c>
      <c r="G53" s="2" t="s">
        <v>222</v>
      </c>
    </row>
    <row r="54" spans="2:7">
      <c r="B54" s="2">
        <v>52503000</v>
      </c>
      <c r="D54" s="2" t="s">
        <v>408</v>
      </c>
      <c r="G54" s="2" t="s">
        <v>222</v>
      </c>
    </row>
    <row r="55" spans="2:7">
      <c r="B55" s="2">
        <v>52503600</v>
      </c>
      <c r="D55" s="2" t="s">
        <v>265</v>
      </c>
      <c r="G55" s="2" t="s">
        <v>222</v>
      </c>
    </row>
    <row r="56" spans="2:7">
      <c r="B56" s="2">
        <v>52504000</v>
      </c>
      <c r="D56" s="2" t="s">
        <v>266</v>
      </c>
      <c r="G56" s="2" t="s">
        <v>222</v>
      </c>
    </row>
    <row r="57" spans="2:7">
      <c r="B57" s="2">
        <v>52504200</v>
      </c>
      <c r="D57" s="2" t="s">
        <v>267</v>
      </c>
      <c r="G57" s="2" t="s">
        <v>222</v>
      </c>
    </row>
    <row r="58" spans="2:7">
      <c r="B58" s="2">
        <v>52505000</v>
      </c>
      <c r="D58" s="2" t="s">
        <v>268</v>
      </c>
      <c r="G58" s="2" t="s">
        <v>222</v>
      </c>
    </row>
    <row r="59" spans="2:7">
      <c r="B59" s="2">
        <v>52505500</v>
      </c>
      <c r="D59" s="2" t="s">
        <v>269</v>
      </c>
      <c r="G59" s="2" t="s">
        <v>222</v>
      </c>
    </row>
    <row r="60" spans="2:7">
      <c r="B60" s="2">
        <v>52506000</v>
      </c>
      <c r="D60" s="2" t="s">
        <v>270</v>
      </c>
      <c r="G60" s="2" t="s">
        <v>222</v>
      </c>
    </row>
    <row r="61" spans="2:7">
      <c r="B61" s="2">
        <v>52506500</v>
      </c>
      <c r="D61" s="2" t="s">
        <v>271</v>
      </c>
      <c r="G61" s="2" t="s">
        <v>222</v>
      </c>
    </row>
    <row r="62" spans="2:7">
      <c r="B62" s="2">
        <v>52508100</v>
      </c>
      <c r="D62" s="2" t="s">
        <v>272</v>
      </c>
      <c r="G62" s="2" t="s">
        <v>222</v>
      </c>
    </row>
    <row r="63" spans="2:7">
      <c r="B63" s="2">
        <v>52509000</v>
      </c>
      <c r="D63" s="2" t="s">
        <v>273</v>
      </c>
      <c r="G63" s="2" t="s">
        <v>222</v>
      </c>
    </row>
    <row r="64" spans="2:7">
      <c r="B64" s="2">
        <v>52509010</v>
      </c>
      <c r="D64" s="2" t="s">
        <v>274</v>
      </c>
      <c r="G64" s="2" t="s">
        <v>222</v>
      </c>
    </row>
    <row r="65" spans="2:7">
      <c r="B65" s="2">
        <v>53000000</v>
      </c>
      <c r="D65" s="2" t="s">
        <v>275</v>
      </c>
      <c r="G65" s="2" t="s">
        <v>222</v>
      </c>
    </row>
    <row r="66" spans="2:7">
      <c r="B66" s="2">
        <v>53000100</v>
      </c>
      <c r="D66" s="2" t="s">
        <v>275</v>
      </c>
      <c r="G66" s="2" t="s">
        <v>222</v>
      </c>
    </row>
    <row r="67" spans="2:7">
      <c r="B67" s="2">
        <v>53000200</v>
      </c>
      <c r="D67" s="2" t="s">
        <v>275</v>
      </c>
      <c r="G67" s="2" t="s">
        <v>222</v>
      </c>
    </row>
    <row r="68" spans="2:7">
      <c r="B68" s="2">
        <v>53101000</v>
      </c>
      <c r="D68" s="2" t="s">
        <v>276</v>
      </c>
      <c r="G68" s="2" t="s">
        <v>222</v>
      </c>
    </row>
    <row r="69" spans="2:7">
      <c r="B69" s="2">
        <v>53102000</v>
      </c>
      <c r="D69" s="2" t="s">
        <v>277</v>
      </c>
      <c r="G69" s="2" t="s">
        <v>222</v>
      </c>
    </row>
    <row r="70" spans="2:7">
      <c r="B70" s="2">
        <v>53102100</v>
      </c>
      <c r="D70" s="2" t="s">
        <v>278</v>
      </c>
      <c r="G70" s="2" t="s">
        <v>222</v>
      </c>
    </row>
    <row r="71" spans="2:7">
      <c r="B71" s="2">
        <v>53102200</v>
      </c>
      <c r="D71" s="2" t="s">
        <v>279</v>
      </c>
      <c r="G71" s="2" t="s">
        <v>222</v>
      </c>
    </row>
    <row r="72" spans="2:7">
      <c r="B72" s="2">
        <v>53200000</v>
      </c>
      <c r="D72" s="2" t="s">
        <v>280</v>
      </c>
      <c r="G72" s="2" t="s">
        <v>222</v>
      </c>
    </row>
    <row r="73" spans="2:7">
      <c r="B73" s="2">
        <v>53200100</v>
      </c>
      <c r="D73" s="2" t="s">
        <v>281</v>
      </c>
      <c r="G73" s="2" t="s">
        <v>222</v>
      </c>
    </row>
    <row r="74" spans="2:7">
      <c r="B74" s="2">
        <v>53200200</v>
      </c>
      <c r="D74" s="2" t="s">
        <v>282</v>
      </c>
      <c r="G74" s="2" t="s">
        <v>222</v>
      </c>
    </row>
    <row r="75" spans="2:7">
      <c r="B75" s="2">
        <v>53500000</v>
      </c>
      <c r="D75" s="2" t="s">
        <v>283</v>
      </c>
      <c r="G75" s="2" t="s">
        <v>222</v>
      </c>
    </row>
    <row r="76" spans="2:7">
      <c r="B76" s="2">
        <v>53500500</v>
      </c>
      <c r="D76" s="2" t="s">
        <v>284</v>
      </c>
      <c r="G76" s="2" t="s">
        <v>222</v>
      </c>
    </row>
    <row r="77" spans="2:7">
      <c r="B77" s="2">
        <v>53500550</v>
      </c>
      <c r="D77" s="2" t="s">
        <v>285</v>
      </c>
      <c r="G77" s="2" t="s">
        <v>222</v>
      </c>
    </row>
    <row r="78" spans="2:7">
      <c r="B78" s="2">
        <v>53501000</v>
      </c>
      <c r="D78" s="2" t="s">
        <v>286</v>
      </c>
      <c r="G78" s="2" t="s">
        <v>222</v>
      </c>
    </row>
    <row r="79" spans="2:7">
      <c r="B79" s="2">
        <v>53550000</v>
      </c>
      <c r="D79" s="2" t="s">
        <v>287</v>
      </c>
      <c r="G79" s="2" t="s">
        <v>222</v>
      </c>
    </row>
    <row r="80" spans="2:7">
      <c r="B80" s="2">
        <v>53551000</v>
      </c>
      <c r="D80" s="2" t="s">
        <v>288</v>
      </c>
      <c r="G80" s="2" t="s">
        <v>222</v>
      </c>
    </row>
    <row r="81" spans="2:7">
      <c r="B81" s="2">
        <v>53800000</v>
      </c>
      <c r="D81" s="2" t="s">
        <v>289</v>
      </c>
      <c r="G81" s="2" t="s">
        <v>222</v>
      </c>
    </row>
    <row r="82" spans="2:7">
      <c r="B82" s="2">
        <v>53801000</v>
      </c>
      <c r="D82" s="2" t="s">
        <v>290</v>
      </c>
      <c r="G82" s="2" t="s">
        <v>222</v>
      </c>
    </row>
    <row r="83" spans="2:7">
      <c r="B83" s="2">
        <v>53900000</v>
      </c>
      <c r="D83" s="2" t="s">
        <v>291</v>
      </c>
      <c r="G83" s="2" t="s">
        <v>222</v>
      </c>
    </row>
    <row r="84" spans="2:7">
      <c r="B84" s="2">
        <v>53900100</v>
      </c>
      <c r="D84" s="2" t="s">
        <v>292</v>
      </c>
      <c r="G84" s="2" t="s">
        <v>222</v>
      </c>
    </row>
    <row r="85" spans="2:7">
      <c r="B85" s="2">
        <v>54000000</v>
      </c>
      <c r="D85" s="2" t="s">
        <v>293</v>
      </c>
      <c r="G85" s="2" t="s">
        <v>222</v>
      </c>
    </row>
    <row r="86" spans="2:7">
      <c r="B86" s="2">
        <v>54005000</v>
      </c>
      <c r="D86" s="2" t="s">
        <v>294</v>
      </c>
      <c r="G86" s="2" t="s">
        <v>222</v>
      </c>
    </row>
    <row r="87" spans="2:7">
      <c r="G87" s="218"/>
    </row>
    <row r="88" spans="2:7" s="216" customFormat="1">
      <c r="D88" s="217" t="s">
        <v>209</v>
      </c>
      <c r="G88" s="217" t="s">
        <v>209</v>
      </c>
    </row>
    <row r="89" spans="2:7">
      <c r="B89" s="2">
        <v>59003000</v>
      </c>
      <c r="D89" s="2" t="s">
        <v>295</v>
      </c>
      <c r="G89" s="2" t="s">
        <v>296</v>
      </c>
    </row>
    <row r="90" spans="2:7">
      <c r="B90" s="2">
        <v>59003100</v>
      </c>
      <c r="D90" s="2" t="s">
        <v>297</v>
      </c>
      <c r="G90" s="2" t="s">
        <v>296</v>
      </c>
    </row>
    <row r="91" spans="2:7">
      <c r="B91" s="2">
        <v>59003200</v>
      </c>
      <c r="D91" s="2" t="s">
        <v>298</v>
      </c>
      <c r="G91" s="2" t="s">
        <v>296</v>
      </c>
    </row>
    <row r="92" spans="2:7">
      <c r="B92" s="2">
        <v>59003500</v>
      </c>
      <c r="D92" s="2" t="s">
        <v>299</v>
      </c>
      <c r="G92" s="2" t="s">
        <v>296</v>
      </c>
    </row>
    <row r="93" spans="2:7">
      <c r="B93" s="2">
        <v>59504000</v>
      </c>
      <c r="D93" s="2" t="s">
        <v>300</v>
      </c>
      <c r="G93" s="2" t="s">
        <v>296</v>
      </c>
    </row>
    <row r="94" spans="2:7">
      <c r="B94">
        <v>59004000</v>
      </c>
      <c r="D94" t="s">
        <v>301</v>
      </c>
      <c r="G94" s="2" t="s">
        <v>302</v>
      </c>
    </row>
    <row r="95" spans="2:7">
      <c r="B95">
        <v>59004100</v>
      </c>
      <c r="D95" t="s">
        <v>303</v>
      </c>
      <c r="G95" s="2" t="s">
        <v>302</v>
      </c>
    </row>
    <row r="96" spans="2:7">
      <c r="B96">
        <v>59001000</v>
      </c>
      <c r="D96" t="s">
        <v>304</v>
      </c>
      <c r="G96" s="2" t="s">
        <v>305</v>
      </c>
    </row>
    <row r="97" spans="2:7">
      <c r="B97">
        <v>59001500</v>
      </c>
      <c r="D97" t="s">
        <v>306</v>
      </c>
      <c r="G97" s="2" t="s">
        <v>305</v>
      </c>
    </row>
    <row r="98" spans="2:7" s="216" customFormat="1">
      <c r="B98">
        <v>59002000</v>
      </c>
      <c r="D98" t="s">
        <v>307</v>
      </c>
      <c r="G98" s="2" t="s">
        <v>305</v>
      </c>
    </row>
    <row r="99" spans="2:7">
      <c r="B99">
        <v>59002100</v>
      </c>
      <c r="D99" t="s">
        <v>308</v>
      </c>
      <c r="G99" s="2" t="s">
        <v>305</v>
      </c>
    </row>
    <row r="100" spans="2:7">
      <c r="B100">
        <v>59005000</v>
      </c>
      <c r="D100" t="s">
        <v>309</v>
      </c>
      <c r="G100" s="2" t="s">
        <v>305</v>
      </c>
    </row>
    <row r="101" spans="2:7">
      <c r="B101">
        <v>59007000</v>
      </c>
      <c r="D101" t="s">
        <v>310</v>
      </c>
      <c r="G101" s="2" t="s">
        <v>305</v>
      </c>
    </row>
    <row r="102" spans="2:7">
      <c r="B102">
        <v>59008000</v>
      </c>
      <c r="D102" t="s">
        <v>311</v>
      </c>
      <c r="G102" s="2" t="s">
        <v>305</v>
      </c>
    </row>
    <row r="103" spans="2:7">
      <c r="B103">
        <v>59008100</v>
      </c>
      <c r="D103" t="s">
        <v>312</v>
      </c>
      <c r="G103" s="2" t="s">
        <v>305</v>
      </c>
    </row>
    <row r="104" spans="2:7">
      <c r="B104">
        <v>59008200</v>
      </c>
      <c r="D104" t="s">
        <v>313</v>
      </c>
      <c r="G104" s="2" t="s">
        <v>305</v>
      </c>
    </row>
    <row r="105" spans="2:7">
      <c r="B105">
        <v>59099900</v>
      </c>
      <c r="D105" t="s">
        <v>314</v>
      </c>
      <c r="G105" s="2" t="s">
        <v>305</v>
      </c>
    </row>
    <row r="106" spans="2:7">
      <c r="B106">
        <v>59503000</v>
      </c>
      <c r="D106" t="s">
        <v>315</v>
      </c>
      <c r="G106" s="2" t="s">
        <v>305</v>
      </c>
    </row>
    <row r="109" spans="2:7">
      <c r="B109" s="2">
        <v>80000000</v>
      </c>
    </row>
    <row r="110" spans="2:7">
      <c r="B110" s="221" t="s">
        <v>341</v>
      </c>
      <c r="D110" s="2" t="s">
        <v>342</v>
      </c>
      <c r="G110" s="2" t="s">
        <v>414</v>
      </c>
    </row>
    <row r="111" spans="2:7">
      <c r="B111" s="2">
        <v>80029999</v>
      </c>
    </row>
  </sheetData>
  <mergeCells count="2">
    <mergeCell ref="A1:H1"/>
    <mergeCell ref="A2:H2"/>
  </mergeCells>
  <printOptions horizontalCentered="1" gridLines="1"/>
  <pageMargins left="0.25" right="0.25" top="0.25" bottom="0.25" header="0.5" footer="0.5"/>
  <pageSetup scale="94" fitToHeight="2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66"/>
  <sheetViews>
    <sheetView zoomScale="75" workbookViewId="0">
      <pane xSplit="2" ySplit="9" topLeftCell="C10" activePane="bottomRight" state="frozen"/>
      <selection activeCell="C24" sqref="C24"/>
      <selection pane="topRight" activeCell="C24" sqref="C24"/>
      <selection pane="bottomLeft" activeCell="C24" sqref="C24"/>
      <selection pane="bottomRight" activeCell="C12" sqref="C12"/>
    </sheetView>
  </sheetViews>
  <sheetFormatPr defaultColWidth="6.5703125" defaultRowHeight="12.75"/>
  <cols>
    <col min="1" max="1" width="7.85546875" style="69" customWidth="1"/>
    <col min="2" max="2" width="40.140625" style="69" customWidth="1"/>
    <col min="3" max="3" width="12.7109375" style="69" customWidth="1"/>
    <col min="4" max="4" width="3.7109375" style="69" customWidth="1"/>
    <col min="5" max="5" width="12.7109375" style="69" customWidth="1"/>
    <col min="6" max="6" width="1.7109375" style="69" customWidth="1"/>
    <col min="7" max="7" width="12.7109375" style="69" customWidth="1"/>
    <col min="8" max="8" width="1.7109375" style="69" customWidth="1"/>
    <col min="9" max="9" width="12.7109375" style="69" customWidth="1"/>
    <col min="10" max="10" width="1.7109375" style="69" customWidth="1"/>
    <col min="11" max="11" width="12.7109375" style="69" customWidth="1"/>
    <col min="12" max="12" width="1.7109375" style="69" customWidth="1"/>
    <col min="13" max="13" width="12.7109375" style="69" customWidth="1"/>
    <col min="14" max="14" width="1.7109375" style="69" customWidth="1"/>
    <col min="15" max="15" width="12.7109375" style="69" customWidth="1"/>
    <col min="16" max="16" width="1.7109375" style="69" customWidth="1"/>
    <col min="17" max="17" width="12.7109375" style="69" customWidth="1"/>
    <col min="18" max="18" width="1.7109375" style="69" customWidth="1"/>
    <col min="19" max="19" width="12.7109375" style="69" customWidth="1"/>
    <col min="20" max="20" width="1.7109375" style="69" customWidth="1"/>
    <col min="21" max="21" width="12.7109375" style="69" customWidth="1"/>
    <col min="22" max="22" width="1.7109375" style="69" customWidth="1"/>
    <col min="23" max="23" width="12.7109375" style="69" customWidth="1"/>
    <col min="24" max="24" width="1.7109375" style="69" customWidth="1"/>
    <col min="25" max="25" width="12.7109375" style="69" customWidth="1"/>
    <col min="26" max="26" width="1.7109375" style="69" customWidth="1"/>
    <col min="27" max="27" width="12.7109375" style="69" customWidth="1"/>
    <col min="28" max="28" width="1.7109375" style="69" customWidth="1"/>
    <col min="29" max="29" width="12.7109375" style="69" customWidth="1"/>
    <col min="30" max="30" width="3.7109375" style="69" customWidth="1"/>
    <col min="31" max="16384" width="6.5703125" style="69"/>
  </cols>
  <sheetData>
    <row r="1" spans="1:30" s="54" customFormat="1" ht="11.25">
      <c r="W1" s="55"/>
      <c r="X1" s="55"/>
      <c r="Z1" s="56"/>
      <c r="AB1" s="56"/>
      <c r="AC1" s="57" t="str">
        <f ca="1">CELL("filename",A1)</f>
        <v>C:\Users\Felienne\Enron\EnronSpreadsheets\[tracy_geaccone__40345__2002 EREC Preliminary 1015.xls]FinancingExpense</v>
      </c>
    </row>
    <row r="2" spans="1:30" s="54" customFormat="1" ht="8.25">
      <c r="X2" s="58"/>
      <c r="Y2" s="58"/>
      <c r="Z2" s="58"/>
      <c r="AB2" s="58"/>
      <c r="AC2" s="58">
        <f ca="1">NOW()</f>
        <v>41887.551116435185</v>
      </c>
    </row>
    <row r="3" spans="1:30" s="62" customFormat="1" ht="15.75" customHeight="1">
      <c r="A3" s="59" t="str">
        <f>+Format!A1</f>
        <v>ENRON RENEWABLE ENERGY CORP.</v>
      </c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1"/>
      <c r="AB3" s="60"/>
      <c r="AC3" s="61"/>
      <c r="AD3" s="61"/>
    </row>
    <row r="4" spans="1:30" s="65" customFormat="1" ht="15.75" customHeight="1">
      <c r="A4" s="59" t="str">
        <f>+Format!A2</f>
        <v>2002 PLAN</v>
      </c>
      <c r="B4" s="59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4"/>
      <c r="AB4" s="63"/>
      <c r="AC4" s="64"/>
      <c r="AD4" s="64"/>
    </row>
    <row r="5" spans="1:30" s="65" customFormat="1" ht="15.75" customHeight="1">
      <c r="A5" s="59" t="s">
        <v>118</v>
      </c>
      <c r="B5" s="59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4"/>
      <c r="AB5" s="63"/>
      <c r="AC5" s="64"/>
      <c r="AD5" s="64"/>
    </row>
    <row r="6" spans="1:30">
      <c r="A6" s="67" t="s">
        <v>119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8"/>
      <c r="AB6" s="67"/>
      <c r="AC6" s="68"/>
      <c r="AD6" s="67"/>
    </row>
    <row r="7" spans="1:30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70"/>
      <c r="AB7" s="67"/>
      <c r="AC7" s="70"/>
      <c r="AD7" s="71"/>
    </row>
    <row r="8" spans="1:30" s="78" customFormat="1" ht="13.5" thickBot="1">
      <c r="A8" s="72"/>
      <c r="B8" s="72"/>
      <c r="C8" s="73" t="s">
        <v>121</v>
      </c>
      <c r="D8" s="74"/>
      <c r="E8" s="73" t="s">
        <v>185</v>
      </c>
      <c r="F8" s="74"/>
      <c r="G8" s="73" t="s">
        <v>186</v>
      </c>
      <c r="H8" s="74"/>
      <c r="I8" s="73" t="s">
        <v>197</v>
      </c>
      <c r="J8" s="74"/>
      <c r="K8" s="73" t="s">
        <v>187</v>
      </c>
      <c r="L8" s="74"/>
      <c r="M8" s="73" t="s">
        <v>188</v>
      </c>
      <c r="N8" s="74"/>
      <c r="O8" s="73" t="s">
        <v>189</v>
      </c>
      <c r="P8" s="74"/>
      <c r="Q8" s="73" t="s">
        <v>190</v>
      </c>
      <c r="R8" s="74"/>
      <c r="S8" s="73" t="s">
        <v>191</v>
      </c>
      <c r="T8" s="74"/>
      <c r="U8" s="73" t="s">
        <v>192</v>
      </c>
      <c r="V8" s="74"/>
      <c r="W8" s="73" t="s">
        <v>193</v>
      </c>
      <c r="X8" s="74"/>
      <c r="Y8" s="73" t="s">
        <v>194</v>
      </c>
      <c r="Z8" s="74"/>
      <c r="AA8" s="75" t="s">
        <v>195</v>
      </c>
      <c r="AB8" s="76"/>
      <c r="AC8" s="77" t="s">
        <v>196</v>
      </c>
      <c r="AD8" s="76"/>
    </row>
    <row r="9" spans="1:30" ht="13.5" thickTop="1">
      <c r="A9" s="67"/>
      <c r="B9" s="67"/>
      <c r="C9" s="79"/>
      <c r="D9" s="79"/>
      <c r="E9" s="79" t="s">
        <v>20</v>
      </c>
      <c r="F9" s="79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1"/>
      <c r="X9" s="81"/>
      <c r="Y9" s="80"/>
      <c r="Z9" s="82"/>
      <c r="AA9" s="71"/>
      <c r="AB9" s="82"/>
      <c r="AC9" s="71"/>
      <c r="AD9" s="71"/>
    </row>
    <row r="10" spans="1:30">
      <c r="A10" s="83" t="s">
        <v>122</v>
      </c>
      <c r="B10" s="83"/>
      <c r="C10" s="79"/>
      <c r="D10" s="79"/>
      <c r="E10" s="79"/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1"/>
      <c r="X10" s="81"/>
      <c r="Y10" s="80"/>
      <c r="Z10" s="82"/>
      <c r="AA10" s="71"/>
      <c r="AB10" s="82"/>
      <c r="AC10" s="71"/>
      <c r="AD10" s="71"/>
    </row>
    <row r="11" spans="1:30">
      <c r="A11" s="84"/>
      <c r="B11" s="85" t="s">
        <v>123</v>
      </c>
      <c r="C11" s="86">
        <v>0</v>
      </c>
      <c r="D11" s="79"/>
      <c r="E11" s="86">
        <v>0</v>
      </c>
      <c r="F11" s="79"/>
      <c r="G11" s="86">
        <v>0</v>
      </c>
      <c r="H11" s="80"/>
      <c r="I11" s="86">
        <v>0</v>
      </c>
      <c r="J11" s="80"/>
      <c r="K11" s="86">
        <v>0</v>
      </c>
      <c r="L11" s="80"/>
      <c r="M11" s="86">
        <v>0</v>
      </c>
      <c r="N11" s="80"/>
      <c r="O11" s="86">
        <v>0</v>
      </c>
      <c r="P11" s="80"/>
      <c r="Q11" s="86">
        <v>0</v>
      </c>
      <c r="R11" s="80"/>
      <c r="S11" s="86">
        <v>0</v>
      </c>
      <c r="T11" s="80"/>
      <c r="U11" s="86">
        <v>0</v>
      </c>
      <c r="V11" s="80"/>
      <c r="W11" s="86">
        <v>0</v>
      </c>
      <c r="X11" s="81"/>
      <c r="Y11" s="86">
        <v>0</v>
      </c>
      <c r="Z11" s="82"/>
      <c r="AA11" s="86">
        <v>0</v>
      </c>
      <c r="AB11" s="82"/>
      <c r="AC11" s="86"/>
      <c r="AD11" s="71"/>
    </row>
    <row r="12" spans="1:30">
      <c r="A12" s="84"/>
      <c r="B12" s="85" t="s">
        <v>124</v>
      </c>
      <c r="C12" s="86">
        <f>4.9+46.2</f>
        <v>51.1</v>
      </c>
      <c r="D12" s="79"/>
      <c r="E12" s="86">
        <v>49.9</v>
      </c>
      <c r="F12" s="79"/>
      <c r="G12" s="86">
        <v>49.4</v>
      </c>
      <c r="H12" s="80"/>
      <c r="I12" s="86">
        <v>48.5</v>
      </c>
      <c r="J12" s="80"/>
      <c r="K12" s="86">
        <v>48.5</v>
      </c>
      <c r="L12" s="80"/>
      <c r="M12" s="86">
        <v>48.5</v>
      </c>
      <c r="N12" s="80"/>
      <c r="O12" s="86">
        <v>48.3</v>
      </c>
      <c r="P12" s="80"/>
      <c r="Q12" s="86">
        <v>47.6</v>
      </c>
      <c r="R12" s="80"/>
      <c r="S12" s="86">
        <v>47.4</v>
      </c>
      <c r="T12" s="80"/>
      <c r="U12" s="86">
        <v>46.4</v>
      </c>
      <c r="V12" s="80"/>
      <c r="W12" s="86">
        <v>49.5</v>
      </c>
      <c r="X12" s="81"/>
      <c r="Y12" s="86">
        <v>49.5</v>
      </c>
      <c r="Z12" s="82"/>
      <c r="AA12" s="86">
        <v>49.3</v>
      </c>
      <c r="AB12" s="82"/>
      <c r="AC12" s="86"/>
      <c r="AD12" s="71"/>
    </row>
    <row r="13" spans="1:30">
      <c r="A13" s="84"/>
      <c r="B13" s="85" t="s">
        <v>31</v>
      </c>
      <c r="C13" s="86">
        <v>0</v>
      </c>
      <c r="D13" s="79"/>
      <c r="E13" s="86">
        <v>0</v>
      </c>
      <c r="F13" s="79"/>
      <c r="G13" s="86">
        <v>0</v>
      </c>
      <c r="H13" s="80"/>
      <c r="I13" s="86">
        <v>0</v>
      </c>
      <c r="J13" s="80"/>
      <c r="K13" s="86">
        <v>0</v>
      </c>
      <c r="L13" s="80"/>
      <c r="M13" s="86">
        <v>0</v>
      </c>
      <c r="N13" s="80"/>
      <c r="O13" s="86">
        <v>0</v>
      </c>
      <c r="P13" s="80"/>
      <c r="Q13" s="86">
        <v>0</v>
      </c>
      <c r="R13" s="80"/>
      <c r="S13" s="86">
        <v>0</v>
      </c>
      <c r="T13" s="80"/>
      <c r="U13" s="86">
        <v>0</v>
      </c>
      <c r="V13" s="80"/>
      <c r="W13" s="86">
        <v>0</v>
      </c>
      <c r="X13" s="81"/>
      <c r="Y13" s="86">
        <v>0</v>
      </c>
      <c r="Z13" s="82"/>
      <c r="AA13" s="86">
        <v>0</v>
      </c>
      <c r="AB13" s="82"/>
      <c r="AC13" s="86"/>
      <c r="AD13" s="71"/>
    </row>
    <row r="14" spans="1:30" s="87" customFormat="1">
      <c r="B14" s="88" t="s">
        <v>125</v>
      </c>
      <c r="C14" s="89">
        <f>SUM(C11:C13)</f>
        <v>51.1</v>
      </c>
      <c r="D14" s="90"/>
      <c r="E14" s="89">
        <f>SUM(E11:E13)</f>
        <v>49.9</v>
      </c>
      <c r="F14" s="90"/>
      <c r="G14" s="89">
        <f>SUM(G11:G13)</f>
        <v>49.4</v>
      </c>
      <c r="H14" s="90"/>
      <c r="I14" s="89">
        <f>SUM(I11:I13)</f>
        <v>48.5</v>
      </c>
      <c r="J14" s="90"/>
      <c r="K14" s="89">
        <f>SUM(K11:K13)</f>
        <v>48.5</v>
      </c>
      <c r="L14" s="90"/>
      <c r="M14" s="89">
        <f>SUM(M11:M13)</f>
        <v>48.5</v>
      </c>
      <c r="N14" s="90"/>
      <c r="O14" s="89">
        <f>SUM(O11:O13)</f>
        <v>48.3</v>
      </c>
      <c r="P14" s="90"/>
      <c r="Q14" s="89">
        <f>SUM(Q11:Q13)</f>
        <v>47.6</v>
      </c>
      <c r="R14" s="90"/>
      <c r="S14" s="89">
        <f>SUM(S11:S13)</f>
        <v>47.4</v>
      </c>
      <c r="T14" s="90"/>
      <c r="U14" s="89">
        <f>SUM(U11:U13)</f>
        <v>46.4</v>
      </c>
      <c r="V14" s="90"/>
      <c r="W14" s="89">
        <f>SUM(W11:W13)</f>
        <v>49.5</v>
      </c>
      <c r="X14" s="90"/>
      <c r="Y14" s="89">
        <f>SUM(Y11:Y13)</f>
        <v>49.5</v>
      </c>
      <c r="Z14" s="90"/>
      <c r="AA14" s="89">
        <f>SUM(AA11:AA13)</f>
        <v>49.3</v>
      </c>
      <c r="AB14" s="90"/>
      <c r="AC14" s="89"/>
      <c r="AD14" s="90"/>
    </row>
    <row r="15" spans="1:30">
      <c r="A15" s="83"/>
      <c r="B15" s="83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91"/>
    </row>
    <row r="16" spans="1:30" s="87" customFormat="1">
      <c r="A16" s="92" t="str">
        <f>+Format!B47</f>
        <v>Interest expense - Third Party</v>
      </c>
      <c r="B16" s="93"/>
      <c r="D16" s="90"/>
      <c r="E16" s="86"/>
      <c r="F16" s="90"/>
      <c r="G16" s="86"/>
      <c r="H16" s="90"/>
      <c r="I16" s="86"/>
      <c r="J16" s="90"/>
      <c r="K16" s="86"/>
      <c r="L16" s="90"/>
      <c r="M16" s="86"/>
      <c r="N16" s="90"/>
      <c r="O16" s="86"/>
      <c r="P16" s="90"/>
      <c r="Q16" s="86"/>
      <c r="R16" s="90"/>
      <c r="S16" s="86"/>
      <c r="T16" s="90"/>
      <c r="U16" s="86"/>
      <c r="V16" s="90"/>
      <c r="W16" s="86"/>
      <c r="X16" s="94"/>
      <c r="Y16" s="86"/>
      <c r="Z16" s="90"/>
      <c r="AA16" s="86"/>
      <c r="AB16" s="90"/>
      <c r="AC16" s="86"/>
      <c r="AD16" s="90"/>
    </row>
    <row r="17" spans="1:30">
      <c r="A17" s="206">
        <v>1710</v>
      </c>
      <c r="B17" t="s">
        <v>126</v>
      </c>
      <c r="D17" s="81"/>
      <c r="E17" s="81">
        <v>0.3</v>
      </c>
      <c r="F17" s="81"/>
      <c r="G17" s="81">
        <v>0.3</v>
      </c>
      <c r="H17" s="81"/>
      <c r="I17" s="81">
        <v>0.3</v>
      </c>
      <c r="J17" s="81"/>
      <c r="K17" s="81">
        <v>0.3</v>
      </c>
      <c r="L17" s="81"/>
      <c r="M17" s="81">
        <v>0.3</v>
      </c>
      <c r="N17" s="81"/>
      <c r="O17" s="81">
        <v>0.3</v>
      </c>
      <c r="P17" s="81"/>
      <c r="Q17" s="81">
        <v>0.3</v>
      </c>
      <c r="R17" s="81"/>
      <c r="S17" s="81">
        <v>0.3</v>
      </c>
      <c r="T17" s="81"/>
      <c r="U17" s="81">
        <v>0.3</v>
      </c>
      <c r="V17" s="81"/>
      <c r="W17" s="81">
        <v>0.3</v>
      </c>
      <c r="X17" s="81"/>
      <c r="Y17" s="81">
        <v>0.3</v>
      </c>
      <c r="Z17" s="81"/>
      <c r="AA17" s="81">
        <v>0.4</v>
      </c>
      <c r="AB17" s="81"/>
      <c r="AC17" s="81">
        <f t="shared" ref="AC17:AC25" si="0">SUM(E17:AA17)</f>
        <v>3.6999999999999993</v>
      </c>
      <c r="AD17" s="91"/>
    </row>
    <row r="18" spans="1:30">
      <c r="A18" s="206">
        <v>1719</v>
      </c>
      <c r="B18" t="s">
        <v>127</v>
      </c>
      <c r="D18" s="96"/>
      <c r="E18" s="96">
        <v>0</v>
      </c>
      <c r="F18" s="96"/>
      <c r="G18" s="96">
        <v>0</v>
      </c>
      <c r="H18" s="96"/>
      <c r="I18" s="96">
        <v>0</v>
      </c>
      <c r="J18" s="96"/>
      <c r="K18" s="96">
        <v>0</v>
      </c>
      <c r="L18" s="96"/>
      <c r="M18" s="96">
        <v>0</v>
      </c>
      <c r="N18" s="96"/>
      <c r="O18" s="96">
        <v>0</v>
      </c>
      <c r="P18" s="96"/>
      <c r="Q18" s="96">
        <v>0</v>
      </c>
      <c r="R18" s="96"/>
      <c r="S18" s="96">
        <v>0</v>
      </c>
      <c r="T18" s="96"/>
      <c r="U18" s="96">
        <v>0</v>
      </c>
      <c r="V18" s="96"/>
      <c r="W18" s="96">
        <v>0</v>
      </c>
      <c r="X18" s="96"/>
      <c r="Y18" s="96">
        <v>0</v>
      </c>
      <c r="AA18" s="96">
        <v>0</v>
      </c>
      <c r="AC18" s="96">
        <f t="shared" si="0"/>
        <v>0</v>
      </c>
    </row>
    <row r="19" spans="1:30">
      <c r="A19" s="206">
        <v>1720</v>
      </c>
      <c r="B19" t="s">
        <v>128</v>
      </c>
      <c r="D19" s="96"/>
      <c r="E19" s="81">
        <v>0</v>
      </c>
      <c r="F19" s="81"/>
      <c r="G19" s="81">
        <v>0</v>
      </c>
      <c r="H19" s="81"/>
      <c r="I19" s="81">
        <v>0</v>
      </c>
      <c r="J19" s="81"/>
      <c r="K19" s="81">
        <v>0</v>
      </c>
      <c r="L19" s="81"/>
      <c r="M19" s="81">
        <v>0</v>
      </c>
      <c r="N19" s="81"/>
      <c r="O19" s="81">
        <v>0</v>
      </c>
      <c r="P19" s="81"/>
      <c r="Q19" s="81">
        <v>0</v>
      </c>
      <c r="R19" s="81"/>
      <c r="S19" s="81">
        <v>0</v>
      </c>
      <c r="T19" s="81"/>
      <c r="U19" s="81">
        <v>0</v>
      </c>
      <c r="V19" s="81"/>
      <c r="W19" s="81">
        <v>0</v>
      </c>
      <c r="X19" s="81"/>
      <c r="Y19" s="81">
        <v>0</v>
      </c>
      <c r="Z19" s="81"/>
      <c r="AA19" s="81">
        <v>0</v>
      </c>
      <c r="AB19" s="81"/>
      <c r="AC19" s="81">
        <f t="shared" si="0"/>
        <v>0</v>
      </c>
    </row>
    <row r="20" spans="1:30">
      <c r="A20" s="206">
        <v>1722</v>
      </c>
      <c r="B20" t="s">
        <v>129</v>
      </c>
      <c r="D20" s="96"/>
      <c r="E20" s="81">
        <v>0</v>
      </c>
      <c r="F20" s="81"/>
      <c r="G20" s="81">
        <v>0</v>
      </c>
      <c r="H20" s="81"/>
      <c r="I20" s="81">
        <v>0</v>
      </c>
      <c r="J20" s="81"/>
      <c r="K20" s="81">
        <v>0</v>
      </c>
      <c r="L20" s="81"/>
      <c r="M20" s="81">
        <v>0</v>
      </c>
      <c r="N20" s="81"/>
      <c r="O20" s="81">
        <v>0</v>
      </c>
      <c r="P20" s="81"/>
      <c r="Q20" s="81">
        <v>0</v>
      </c>
      <c r="R20" s="81"/>
      <c r="S20" s="81">
        <v>0</v>
      </c>
      <c r="T20" s="81"/>
      <c r="U20" s="81">
        <v>0</v>
      </c>
      <c r="V20" s="81"/>
      <c r="W20" s="81">
        <v>0</v>
      </c>
      <c r="X20" s="81"/>
      <c r="Y20" s="81">
        <v>0</v>
      </c>
      <c r="Z20" s="81"/>
      <c r="AA20" s="81">
        <v>0</v>
      </c>
      <c r="AB20" s="81"/>
      <c r="AC20" s="81">
        <f t="shared" si="0"/>
        <v>0</v>
      </c>
    </row>
    <row r="21" spans="1:30">
      <c r="A21" s="206">
        <v>1725</v>
      </c>
      <c r="B21" t="s">
        <v>130</v>
      </c>
      <c r="D21" s="96"/>
      <c r="E21" s="81">
        <v>0</v>
      </c>
      <c r="F21" s="81"/>
      <c r="G21" s="81">
        <v>0</v>
      </c>
      <c r="H21" s="81"/>
      <c r="I21" s="81">
        <v>0</v>
      </c>
      <c r="J21" s="81"/>
      <c r="K21" s="81">
        <v>0</v>
      </c>
      <c r="L21" s="81"/>
      <c r="M21" s="81">
        <v>0</v>
      </c>
      <c r="N21" s="81"/>
      <c r="O21" s="81">
        <v>0</v>
      </c>
      <c r="P21" s="81"/>
      <c r="Q21" s="81">
        <v>0</v>
      </c>
      <c r="R21" s="81"/>
      <c r="S21" s="81">
        <v>0</v>
      </c>
      <c r="T21" s="81"/>
      <c r="U21" s="81">
        <v>0</v>
      </c>
      <c r="V21" s="81"/>
      <c r="W21" s="81">
        <v>0</v>
      </c>
      <c r="X21" s="81"/>
      <c r="Y21" s="81">
        <v>0</v>
      </c>
      <c r="Z21" s="81"/>
      <c r="AA21" s="81">
        <v>0</v>
      </c>
      <c r="AB21" s="81"/>
      <c r="AC21" s="81">
        <f t="shared" si="0"/>
        <v>0</v>
      </c>
    </row>
    <row r="22" spans="1:30">
      <c r="A22" s="206">
        <v>1750</v>
      </c>
      <c r="B22" t="s">
        <v>131</v>
      </c>
      <c r="D22" s="96"/>
      <c r="E22" s="81">
        <v>0</v>
      </c>
      <c r="F22" s="81"/>
      <c r="G22" s="81">
        <v>0</v>
      </c>
      <c r="H22" s="81"/>
      <c r="I22" s="81">
        <v>0</v>
      </c>
      <c r="J22" s="81"/>
      <c r="K22" s="81">
        <v>0</v>
      </c>
      <c r="L22" s="81"/>
      <c r="M22" s="81">
        <v>0</v>
      </c>
      <c r="N22" s="81"/>
      <c r="O22" s="81">
        <v>0</v>
      </c>
      <c r="P22" s="81"/>
      <c r="Q22" s="81">
        <v>0</v>
      </c>
      <c r="R22" s="81"/>
      <c r="S22" s="81">
        <v>0</v>
      </c>
      <c r="T22" s="81"/>
      <c r="U22" s="81">
        <v>0</v>
      </c>
      <c r="V22" s="81"/>
      <c r="W22" s="81">
        <v>0</v>
      </c>
      <c r="X22" s="81"/>
      <c r="Y22" s="81">
        <v>0</v>
      </c>
      <c r="Z22" s="81"/>
      <c r="AA22" s="81">
        <v>0</v>
      </c>
      <c r="AB22" s="81"/>
      <c r="AC22" s="81">
        <f t="shared" si="0"/>
        <v>0</v>
      </c>
    </row>
    <row r="23" spans="1:30">
      <c r="A23" s="206">
        <v>1740</v>
      </c>
      <c r="B23" t="s">
        <v>132</v>
      </c>
      <c r="D23" s="96"/>
      <c r="E23" s="81">
        <v>0</v>
      </c>
      <c r="F23" s="81"/>
      <c r="G23" s="81">
        <v>0</v>
      </c>
      <c r="H23" s="81"/>
      <c r="I23" s="81">
        <v>0</v>
      </c>
      <c r="J23" s="81"/>
      <c r="K23" s="81">
        <v>0</v>
      </c>
      <c r="L23" s="81"/>
      <c r="M23" s="81">
        <v>0</v>
      </c>
      <c r="N23" s="81"/>
      <c r="O23" s="81">
        <v>0</v>
      </c>
      <c r="P23" s="81"/>
      <c r="Q23" s="81">
        <v>0</v>
      </c>
      <c r="R23" s="81"/>
      <c r="S23" s="81">
        <v>0</v>
      </c>
      <c r="T23" s="81"/>
      <c r="U23" s="81">
        <v>0</v>
      </c>
      <c r="V23" s="81"/>
      <c r="W23" s="81">
        <v>0</v>
      </c>
      <c r="X23" s="81"/>
      <c r="Y23" s="81">
        <v>0</v>
      </c>
      <c r="Z23" s="81"/>
      <c r="AA23" s="81">
        <v>0</v>
      </c>
      <c r="AB23" s="81"/>
      <c r="AC23" s="81">
        <f t="shared" si="0"/>
        <v>0</v>
      </c>
    </row>
    <row r="24" spans="1:30">
      <c r="A24" s="206">
        <v>1730</v>
      </c>
      <c r="B24" t="s">
        <v>133</v>
      </c>
      <c r="D24" s="96"/>
      <c r="E24" s="96">
        <v>0</v>
      </c>
      <c r="F24" s="96"/>
      <c r="G24" s="96">
        <v>0</v>
      </c>
      <c r="H24" s="96"/>
      <c r="I24" s="96">
        <v>0</v>
      </c>
      <c r="J24" s="96"/>
      <c r="K24" s="96">
        <v>0</v>
      </c>
      <c r="L24" s="96"/>
      <c r="M24" s="96">
        <v>0</v>
      </c>
      <c r="N24" s="96"/>
      <c r="O24" s="96">
        <v>0</v>
      </c>
      <c r="P24" s="96"/>
      <c r="Q24" s="96">
        <v>0</v>
      </c>
      <c r="R24" s="96"/>
      <c r="S24" s="96">
        <v>0</v>
      </c>
      <c r="T24" s="96"/>
      <c r="U24" s="96">
        <v>0</v>
      </c>
      <c r="V24" s="96"/>
      <c r="W24" s="96">
        <v>0</v>
      </c>
      <c r="X24" s="96"/>
      <c r="Y24" s="96">
        <v>0</v>
      </c>
      <c r="AA24" s="96">
        <v>0</v>
      </c>
      <c r="AC24" s="96">
        <f t="shared" si="0"/>
        <v>0</v>
      </c>
    </row>
    <row r="25" spans="1:30">
      <c r="A25" s="206">
        <v>1735</v>
      </c>
      <c r="B25" t="s">
        <v>134</v>
      </c>
      <c r="D25" s="96"/>
      <c r="E25" s="96">
        <v>0</v>
      </c>
      <c r="F25" s="96"/>
      <c r="G25" s="96">
        <v>0</v>
      </c>
      <c r="H25" s="96"/>
      <c r="I25" s="96">
        <v>0</v>
      </c>
      <c r="J25" s="96"/>
      <c r="K25" s="96">
        <v>0</v>
      </c>
      <c r="L25" s="96"/>
      <c r="M25" s="96">
        <v>0</v>
      </c>
      <c r="N25" s="96"/>
      <c r="O25" s="96">
        <v>0</v>
      </c>
      <c r="P25" s="96"/>
      <c r="Q25" s="96">
        <v>0</v>
      </c>
      <c r="R25" s="96"/>
      <c r="S25" s="96">
        <v>0</v>
      </c>
      <c r="T25" s="96"/>
      <c r="U25" s="96">
        <v>0</v>
      </c>
      <c r="V25" s="96"/>
      <c r="W25" s="96">
        <v>0</v>
      </c>
      <c r="X25" s="96"/>
      <c r="Y25" s="96">
        <v>0</v>
      </c>
      <c r="AA25" s="96">
        <v>0</v>
      </c>
      <c r="AC25" s="96">
        <f t="shared" si="0"/>
        <v>0</v>
      </c>
    </row>
    <row r="26" spans="1:30" ht="5.0999999999999996" customHeight="1">
      <c r="A26" s="95"/>
      <c r="B26"/>
      <c r="D26" s="96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</row>
    <row r="27" spans="1:30">
      <c r="A27" s="95"/>
      <c r="B27" t="s">
        <v>31</v>
      </c>
      <c r="D27" s="96"/>
      <c r="E27" s="81">
        <f>+E29-SUM(E16:E26)</f>
        <v>0</v>
      </c>
      <c r="F27" s="81"/>
      <c r="G27" s="81">
        <f>+G29-SUM(G16:G26)</f>
        <v>0</v>
      </c>
      <c r="H27" s="81"/>
      <c r="I27" s="81">
        <f>+I29-SUM(I16:I26)</f>
        <v>0</v>
      </c>
      <c r="J27" s="81"/>
      <c r="K27" s="81">
        <f>+K29-SUM(K16:K26)</f>
        <v>0</v>
      </c>
      <c r="L27" s="81"/>
      <c r="M27" s="81">
        <f>+M29-SUM(M16:M26)</f>
        <v>0</v>
      </c>
      <c r="N27" s="81"/>
      <c r="O27" s="81">
        <f>+O29-SUM(O16:O26)</f>
        <v>0</v>
      </c>
      <c r="P27" s="81"/>
      <c r="Q27" s="81">
        <f>+Q29-SUM(Q16:Q26)</f>
        <v>0</v>
      </c>
      <c r="R27" s="81"/>
      <c r="S27" s="81">
        <f>+S29-SUM(S16:S26)</f>
        <v>0</v>
      </c>
      <c r="T27" s="81"/>
      <c r="U27" s="81">
        <f>+U29-SUM(U16:U26)</f>
        <v>0</v>
      </c>
      <c r="V27" s="81"/>
      <c r="W27" s="81">
        <f>+W29-SUM(W16:W26)</f>
        <v>0</v>
      </c>
      <c r="X27" s="81"/>
      <c r="Y27" s="81">
        <f>+Y29-SUM(Y16:Y26)</f>
        <v>0</v>
      </c>
      <c r="Z27" s="81"/>
      <c r="AA27" s="81">
        <f>+AA29-SUM(AA16:AA26)</f>
        <v>0</v>
      </c>
      <c r="AB27" s="81"/>
      <c r="AC27" s="81">
        <f>+AC29-SUM(AC16:AC26)</f>
        <v>0</v>
      </c>
    </row>
    <row r="28" spans="1:30" ht="5.0999999999999996" customHeight="1">
      <c r="A28" s="95"/>
      <c r="B28"/>
      <c r="D28" s="96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</row>
    <row r="29" spans="1:30" s="87" customFormat="1">
      <c r="A29" s="207" t="s">
        <v>198</v>
      </c>
      <c r="B29" s="88"/>
      <c r="D29" s="90"/>
      <c r="E29" s="89">
        <f>+Format!D47</f>
        <v>0.3</v>
      </c>
      <c r="F29" s="90"/>
      <c r="G29" s="89">
        <f>+Format!F47</f>
        <v>0.3</v>
      </c>
      <c r="H29" s="90"/>
      <c r="I29" s="89">
        <f>+Format!H47</f>
        <v>0.3</v>
      </c>
      <c r="J29" s="90"/>
      <c r="K29" s="89">
        <f>+Format!J47</f>
        <v>0.3</v>
      </c>
      <c r="L29" s="90"/>
      <c r="M29" s="89">
        <f>+Format!L47</f>
        <v>0.3</v>
      </c>
      <c r="N29" s="90"/>
      <c r="O29" s="89">
        <f>+Format!N47</f>
        <v>0.3</v>
      </c>
      <c r="P29" s="90"/>
      <c r="Q29" s="89">
        <f>+Format!P47</f>
        <v>0.3</v>
      </c>
      <c r="R29" s="90"/>
      <c r="S29" s="89">
        <f>+Format!R47</f>
        <v>0.3</v>
      </c>
      <c r="T29" s="90"/>
      <c r="U29" s="89">
        <f>+Format!T47</f>
        <v>0.3</v>
      </c>
      <c r="V29" s="90"/>
      <c r="W29" s="89">
        <f>+Format!V47</f>
        <v>0.3</v>
      </c>
      <c r="X29" s="90"/>
      <c r="Y29" s="89">
        <f>+Format!X47</f>
        <v>0.3</v>
      </c>
      <c r="Z29" s="90"/>
      <c r="AA29" s="89">
        <f>+Format!Z47</f>
        <v>0.4</v>
      </c>
      <c r="AB29" s="90"/>
      <c r="AC29" s="89">
        <f>+Format!AB47</f>
        <v>3.6999999999999993</v>
      </c>
      <c r="AD29" s="90"/>
    </row>
    <row r="30" spans="1:30">
      <c r="A30" s="95"/>
      <c r="B30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AA30" s="96"/>
      <c r="AC30" s="96"/>
    </row>
    <row r="31" spans="1:30"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</row>
    <row r="32" spans="1:30"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</row>
    <row r="33" spans="1:32">
      <c r="A33" s="98" t="s">
        <v>135</v>
      </c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</row>
    <row r="34" spans="1:32">
      <c r="A34" s="99"/>
      <c r="B34" s="96" t="s">
        <v>162</v>
      </c>
      <c r="C34" s="96">
        <v>0</v>
      </c>
      <c r="D34" s="96"/>
      <c r="E34" s="96">
        <v>0</v>
      </c>
      <c r="F34" s="96"/>
      <c r="G34" s="96">
        <v>0</v>
      </c>
      <c r="H34" s="96"/>
      <c r="I34" s="96">
        <v>0</v>
      </c>
      <c r="J34" s="96"/>
      <c r="K34" s="96">
        <v>0</v>
      </c>
      <c r="L34" s="96"/>
      <c r="M34" s="96">
        <v>0</v>
      </c>
      <c r="N34" s="96"/>
      <c r="O34" s="96">
        <v>0</v>
      </c>
      <c r="P34" s="96"/>
      <c r="Q34" s="96">
        <v>0</v>
      </c>
      <c r="R34" s="96"/>
      <c r="S34" s="96">
        <v>0</v>
      </c>
      <c r="T34" s="96"/>
      <c r="U34" s="96">
        <v>0</v>
      </c>
      <c r="V34" s="96"/>
      <c r="W34" s="96">
        <v>0</v>
      </c>
      <c r="X34" s="96"/>
      <c r="Y34" s="96">
        <v>0</v>
      </c>
      <c r="AA34" s="96">
        <v>0</v>
      </c>
      <c r="AB34" s="96"/>
      <c r="AC34" s="96"/>
      <c r="AD34" s="96"/>
      <c r="AE34" s="96"/>
      <c r="AF34" s="96"/>
    </row>
    <row r="35" spans="1:32">
      <c r="A35" s="99"/>
      <c r="B35" s="96" t="s">
        <v>136</v>
      </c>
      <c r="C35" s="96">
        <v>0</v>
      </c>
      <c r="D35" s="96"/>
      <c r="E35" s="96">
        <v>0</v>
      </c>
      <c r="F35" s="96"/>
      <c r="G35" s="96">
        <v>0</v>
      </c>
      <c r="H35" s="96"/>
      <c r="I35" s="96">
        <v>0</v>
      </c>
      <c r="J35" s="96"/>
      <c r="K35" s="96">
        <v>0</v>
      </c>
      <c r="L35" s="96"/>
      <c r="M35" s="96">
        <v>0</v>
      </c>
      <c r="N35" s="96"/>
      <c r="O35" s="96">
        <v>0</v>
      </c>
      <c r="P35" s="96"/>
      <c r="Q35" s="96">
        <v>0</v>
      </c>
      <c r="R35" s="96"/>
      <c r="S35" s="96">
        <v>0</v>
      </c>
      <c r="T35" s="96"/>
      <c r="U35" s="96">
        <v>0</v>
      </c>
      <c r="V35" s="96"/>
      <c r="W35" s="96">
        <v>0</v>
      </c>
      <c r="X35" s="96"/>
      <c r="Y35" s="96">
        <v>0</v>
      </c>
      <c r="AA35" s="96">
        <v>0</v>
      </c>
      <c r="AB35" s="96"/>
      <c r="AC35" s="96"/>
      <c r="AD35" s="96"/>
      <c r="AE35" s="96"/>
      <c r="AF35" s="96"/>
    </row>
    <row r="36" spans="1:32">
      <c r="A36" s="99"/>
      <c r="B36" s="96" t="s">
        <v>136</v>
      </c>
      <c r="C36" s="96">
        <v>0</v>
      </c>
      <c r="D36" s="96"/>
      <c r="E36" s="96">
        <v>0</v>
      </c>
      <c r="F36" s="96"/>
      <c r="G36" s="96">
        <v>0</v>
      </c>
      <c r="H36" s="96"/>
      <c r="I36" s="96">
        <v>0</v>
      </c>
      <c r="J36" s="96"/>
      <c r="K36" s="96">
        <v>0</v>
      </c>
      <c r="L36" s="96"/>
      <c r="M36" s="96">
        <v>0</v>
      </c>
      <c r="N36" s="96"/>
      <c r="O36" s="96">
        <v>0</v>
      </c>
      <c r="P36" s="96"/>
      <c r="Q36" s="96">
        <v>0</v>
      </c>
      <c r="R36" s="96"/>
      <c r="S36" s="96">
        <v>0</v>
      </c>
      <c r="T36" s="96"/>
      <c r="U36" s="96">
        <v>0</v>
      </c>
      <c r="V36" s="96"/>
      <c r="W36" s="96">
        <v>0</v>
      </c>
      <c r="X36" s="96"/>
      <c r="Y36" s="96">
        <v>0</v>
      </c>
      <c r="AA36" s="96">
        <v>0</v>
      </c>
      <c r="AB36" s="96"/>
      <c r="AC36" s="96"/>
      <c r="AD36" s="96"/>
      <c r="AE36" s="96"/>
      <c r="AF36" s="96"/>
    </row>
    <row r="37" spans="1:32">
      <c r="A37" s="100"/>
      <c r="B37" s="88" t="s">
        <v>137</v>
      </c>
      <c r="C37" s="89">
        <f>SUM(C34:C36)</f>
        <v>0</v>
      </c>
      <c r="D37" s="90"/>
      <c r="E37" s="89">
        <f>SUM(E34:E36)</f>
        <v>0</v>
      </c>
      <c r="F37" s="90"/>
      <c r="G37" s="89">
        <f>SUM(G34:G36)</f>
        <v>0</v>
      </c>
      <c r="H37" s="90"/>
      <c r="I37" s="89">
        <f>SUM(I34:I36)</f>
        <v>0</v>
      </c>
      <c r="J37" s="90"/>
      <c r="K37" s="89">
        <f>SUM(K34:K36)</f>
        <v>0</v>
      </c>
      <c r="L37" s="90"/>
      <c r="M37" s="89">
        <f>SUM(M34:M36)</f>
        <v>0</v>
      </c>
      <c r="N37" s="90"/>
      <c r="O37" s="89">
        <f>SUM(O34:O36)</f>
        <v>0</v>
      </c>
      <c r="P37" s="90"/>
      <c r="Q37" s="89">
        <f>SUM(Q34:Q36)</f>
        <v>0</v>
      </c>
      <c r="R37" s="90"/>
      <c r="S37" s="89">
        <f>SUM(S34:S36)</f>
        <v>0</v>
      </c>
      <c r="T37" s="90"/>
      <c r="U37" s="89">
        <f>SUM(U34:U36)</f>
        <v>0</v>
      </c>
      <c r="V37" s="90"/>
      <c r="W37" s="89">
        <f>SUM(W34:W36)</f>
        <v>0</v>
      </c>
      <c r="X37" s="90"/>
      <c r="Y37" s="89">
        <f>SUM(Y34:Y36)</f>
        <v>0</v>
      </c>
      <c r="Z37" s="90"/>
      <c r="AA37" s="89">
        <f>SUM(AA34:AA36)</f>
        <v>0</v>
      </c>
      <c r="AB37" s="90"/>
      <c r="AC37" s="100"/>
      <c r="AD37" s="90"/>
      <c r="AE37" s="100"/>
      <c r="AF37" s="100"/>
    </row>
    <row r="38" spans="1:32" ht="5.0999999999999996" customHeight="1">
      <c r="A38" s="96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</row>
    <row r="39" spans="1:32">
      <c r="A39" s="97" t="s">
        <v>38</v>
      </c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</row>
    <row r="40" spans="1:32">
      <c r="A40" s="95"/>
      <c r="B40" s="96" t="s">
        <v>162</v>
      </c>
      <c r="C40" s="96"/>
      <c r="D40" s="96"/>
      <c r="E40" s="96">
        <v>0</v>
      </c>
      <c r="F40" s="96"/>
      <c r="G40" s="96">
        <v>0</v>
      </c>
      <c r="H40" s="96"/>
      <c r="I40" s="96">
        <v>0</v>
      </c>
      <c r="J40" s="96"/>
      <c r="K40" s="96">
        <v>0</v>
      </c>
      <c r="L40" s="96"/>
      <c r="M40" s="96">
        <v>0</v>
      </c>
      <c r="N40" s="96"/>
      <c r="O40" s="96">
        <v>0</v>
      </c>
      <c r="P40" s="96"/>
      <c r="Q40" s="96">
        <v>0</v>
      </c>
      <c r="R40" s="96"/>
      <c r="S40" s="96">
        <v>0</v>
      </c>
      <c r="T40" s="96"/>
      <c r="U40" s="96">
        <v>0</v>
      </c>
      <c r="V40" s="96"/>
      <c r="W40" s="96">
        <v>0</v>
      </c>
      <c r="X40" s="96"/>
      <c r="Y40" s="96">
        <v>0</v>
      </c>
      <c r="AA40" s="96">
        <v>0</v>
      </c>
      <c r="AC40" s="96">
        <f>SUM(E40:AA40)</f>
        <v>0</v>
      </c>
      <c r="AD40" s="96"/>
      <c r="AE40" s="96"/>
      <c r="AF40" s="96"/>
    </row>
    <row r="41" spans="1:32">
      <c r="A41" s="95"/>
      <c r="B41" s="96" t="s">
        <v>136</v>
      </c>
      <c r="C41" s="96"/>
      <c r="D41" s="96"/>
      <c r="E41" s="96">
        <v>0</v>
      </c>
      <c r="F41" s="96"/>
      <c r="G41" s="96">
        <v>0</v>
      </c>
      <c r="H41" s="96"/>
      <c r="I41" s="96">
        <v>0</v>
      </c>
      <c r="J41" s="96"/>
      <c r="K41" s="96">
        <v>0</v>
      </c>
      <c r="L41" s="96"/>
      <c r="M41" s="96">
        <v>0</v>
      </c>
      <c r="N41" s="96"/>
      <c r="O41" s="96">
        <v>0</v>
      </c>
      <c r="P41" s="96"/>
      <c r="Q41" s="96">
        <v>0</v>
      </c>
      <c r="R41" s="96"/>
      <c r="S41" s="96">
        <v>0</v>
      </c>
      <c r="T41" s="96"/>
      <c r="U41" s="96">
        <v>0</v>
      </c>
      <c r="V41" s="96"/>
      <c r="W41" s="96">
        <v>0</v>
      </c>
      <c r="X41" s="96"/>
      <c r="Y41" s="96">
        <v>0</v>
      </c>
      <c r="AA41" s="96">
        <v>0</v>
      </c>
      <c r="AC41" s="96">
        <f>SUM(E41:AA41)</f>
        <v>0</v>
      </c>
      <c r="AD41" s="96"/>
      <c r="AE41" s="96"/>
      <c r="AF41" s="96"/>
    </row>
    <row r="42" spans="1:32">
      <c r="A42" s="95"/>
      <c r="B42" s="96" t="s">
        <v>136</v>
      </c>
      <c r="C42" s="96"/>
      <c r="D42" s="96"/>
      <c r="E42" s="96">
        <v>0</v>
      </c>
      <c r="F42" s="96"/>
      <c r="G42" s="96">
        <v>0</v>
      </c>
      <c r="H42" s="96"/>
      <c r="I42" s="96">
        <v>0</v>
      </c>
      <c r="J42" s="96"/>
      <c r="K42" s="96">
        <v>0</v>
      </c>
      <c r="L42" s="96"/>
      <c r="M42" s="96">
        <v>0</v>
      </c>
      <c r="N42" s="96"/>
      <c r="O42" s="96">
        <v>0</v>
      </c>
      <c r="P42" s="96"/>
      <c r="Q42" s="96">
        <v>0</v>
      </c>
      <c r="R42" s="96"/>
      <c r="S42" s="96">
        <v>0</v>
      </c>
      <c r="T42" s="96"/>
      <c r="U42" s="96">
        <v>0</v>
      </c>
      <c r="V42" s="96"/>
      <c r="W42" s="96">
        <v>0</v>
      </c>
      <c r="X42" s="96"/>
      <c r="Y42" s="96">
        <v>0</v>
      </c>
      <c r="AA42" s="96">
        <v>0</v>
      </c>
      <c r="AC42" s="96">
        <f>SUM(E42:AA42)</f>
        <v>0</v>
      </c>
      <c r="AD42" s="96"/>
      <c r="AE42" s="96"/>
      <c r="AF42" s="96"/>
    </row>
    <row r="43" spans="1:32">
      <c r="A43" s="95"/>
      <c r="B43" s="96" t="s">
        <v>136</v>
      </c>
      <c r="C43" s="96"/>
      <c r="D43" s="96"/>
      <c r="E43" s="96">
        <v>0</v>
      </c>
      <c r="F43" s="96"/>
      <c r="G43" s="96">
        <v>0</v>
      </c>
      <c r="H43" s="96"/>
      <c r="I43" s="96">
        <v>0</v>
      </c>
      <c r="J43" s="96"/>
      <c r="K43" s="96">
        <v>0</v>
      </c>
      <c r="L43" s="96"/>
      <c r="M43" s="96">
        <v>0</v>
      </c>
      <c r="N43" s="96"/>
      <c r="O43" s="96">
        <v>0</v>
      </c>
      <c r="P43" s="96"/>
      <c r="Q43" s="96">
        <v>0</v>
      </c>
      <c r="R43" s="96"/>
      <c r="S43" s="96">
        <v>0</v>
      </c>
      <c r="T43" s="96"/>
      <c r="U43" s="96">
        <v>0</v>
      </c>
      <c r="V43" s="96"/>
      <c r="W43" s="96">
        <v>0</v>
      </c>
      <c r="X43" s="96"/>
      <c r="Y43" s="96">
        <v>0</v>
      </c>
      <c r="AA43" s="96">
        <v>0</v>
      </c>
      <c r="AC43" s="96">
        <f>SUM(E43:AA43)</f>
        <v>0</v>
      </c>
      <c r="AD43" s="96"/>
      <c r="AE43" s="96"/>
      <c r="AF43" s="96"/>
    </row>
    <row r="44" spans="1:32">
      <c r="A44" s="95"/>
      <c r="B44" s="96" t="s">
        <v>136</v>
      </c>
      <c r="C44" s="96"/>
      <c r="D44" s="96"/>
      <c r="E44" s="96">
        <v>0</v>
      </c>
      <c r="F44" s="96"/>
      <c r="G44" s="96">
        <v>0</v>
      </c>
      <c r="H44" s="96"/>
      <c r="I44" s="96">
        <v>0</v>
      </c>
      <c r="J44" s="96"/>
      <c r="K44" s="96">
        <v>0</v>
      </c>
      <c r="L44" s="96"/>
      <c r="M44" s="96">
        <v>0</v>
      </c>
      <c r="N44" s="96"/>
      <c r="O44" s="96">
        <v>0</v>
      </c>
      <c r="P44" s="96"/>
      <c r="Q44" s="96">
        <v>0</v>
      </c>
      <c r="R44" s="96"/>
      <c r="S44" s="96">
        <v>0</v>
      </c>
      <c r="T44" s="96"/>
      <c r="U44" s="96">
        <v>0</v>
      </c>
      <c r="V44" s="96"/>
      <c r="W44" s="96">
        <v>0</v>
      </c>
      <c r="X44" s="96"/>
      <c r="Y44" s="96">
        <v>0</v>
      </c>
      <c r="AA44" s="96">
        <v>0</v>
      </c>
      <c r="AC44" s="96">
        <f>SUM(E44:AA44)</f>
        <v>0</v>
      </c>
      <c r="AD44" s="96"/>
      <c r="AE44" s="96"/>
      <c r="AF44" s="96"/>
    </row>
    <row r="45" spans="1:32" ht="5.0999999999999996" customHeight="1">
      <c r="A45" s="95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AA45" s="96"/>
      <c r="AC45" s="96"/>
      <c r="AD45" s="96"/>
      <c r="AE45" s="96"/>
      <c r="AF45" s="96"/>
    </row>
    <row r="46" spans="1:32">
      <c r="A46" s="95"/>
      <c r="B46" s="96" t="s">
        <v>31</v>
      </c>
      <c r="C46" s="96"/>
      <c r="D46" s="96"/>
      <c r="E46" s="96">
        <f>+E47-SUM(E39:E45)</f>
        <v>0</v>
      </c>
      <c r="F46" s="96"/>
      <c r="G46" s="96">
        <f>+G47-SUM(G39:G45)</f>
        <v>0</v>
      </c>
      <c r="H46" s="96"/>
      <c r="I46" s="96">
        <f>+I47-SUM(I39:I45)</f>
        <v>0</v>
      </c>
      <c r="J46" s="96"/>
      <c r="K46" s="96">
        <f>+K47-SUM(K39:K45)</f>
        <v>0</v>
      </c>
      <c r="L46" s="96"/>
      <c r="M46" s="96">
        <f>+M47-SUM(M39:M45)</f>
        <v>0</v>
      </c>
      <c r="N46" s="96"/>
      <c r="O46" s="96">
        <f>+O47-SUM(O39:O45)</f>
        <v>0</v>
      </c>
      <c r="P46" s="96"/>
      <c r="Q46" s="96">
        <f>+Q47-SUM(Q39:Q45)</f>
        <v>0</v>
      </c>
      <c r="R46" s="96"/>
      <c r="S46" s="96">
        <f>+S47-SUM(S39:S45)</f>
        <v>0</v>
      </c>
      <c r="T46" s="96"/>
      <c r="U46" s="96">
        <f>+U47-SUM(U39:U45)</f>
        <v>0</v>
      </c>
      <c r="V46" s="96"/>
      <c r="W46" s="96">
        <f>+W47-SUM(W39:W45)</f>
        <v>0</v>
      </c>
      <c r="X46" s="96"/>
      <c r="Y46" s="96">
        <f>+Y47-SUM(Y39:Y45)</f>
        <v>0</v>
      </c>
      <c r="AA46" s="96">
        <f>+AA47-SUM(AA39:AA45)</f>
        <v>0</v>
      </c>
      <c r="AC46" s="96">
        <f>+AC47-SUM(AC39:AC45)</f>
        <v>0</v>
      </c>
      <c r="AD46" s="96"/>
      <c r="AE46" s="96"/>
      <c r="AF46" s="96"/>
    </row>
    <row r="47" spans="1:32">
      <c r="A47" s="100"/>
      <c r="B47" s="88" t="s">
        <v>199</v>
      </c>
      <c r="C47" s="96"/>
      <c r="D47" s="90"/>
      <c r="E47" s="89">
        <f>+Format!D56</f>
        <v>0</v>
      </c>
      <c r="F47" s="90"/>
      <c r="G47" s="89">
        <f>+Format!F56</f>
        <v>0</v>
      </c>
      <c r="H47" s="90"/>
      <c r="I47" s="89">
        <f>+Format!H56</f>
        <v>0</v>
      </c>
      <c r="J47" s="90"/>
      <c r="K47" s="89">
        <f>+Format!J56</f>
        <v>0</v>
      </c>
      <c r="L47" s="90"/>
      <c r="M47" s="89">
        <f>+Format!L56</f>
        <v>0</v>
      </c>
      <c r="N47" s="90"/>
      <c r="O47" s="89">
        <f>+Format!N56</f>
        <v>0</v>
      </c>
      <c r="P47" s="90"/>
      <c r="Q47" s="89">
        <f>+Format!P56</f>
        <v>0</v>
      </c>
      <c r="R47" s="90"/>
      <c r="S47" s="89">
        <f>+Format!R56</f>
        <v>0</v>
      </c>
      <c r="T47" s="90"/>
      <c r="U47" s="89">
        <f>+Format!T56</f>
        <v>0</v>
      </c>
      <c r="V47" s="90"/>
      <c r="W47" s="89">
        <f>+Format!V56</f>
        <v>0</v>
      </c>
      <c r="X47" s="90"/>
      <c r="Y47" s="89">
        <f>+Format!X56</f>
        <v>0</v>
      </c>
      <c r="Z47" s="90"/>
      <c r="AA47" s="89">
        <f>+Format!Z56</f>
        <v>0</v>
      </c>
      <c r="AB47" s="90"/>
      <c r="AC47" s="89">
        <f>+Format!AB56</f>
        <v>0</v>
      </c>
      <c r="AD47" s="90"/>
      <c r="AE47" s="100"/>
      <c r="AF47" s="100"/>
    </row>
    <row r="50" spans="1:32">
      <c r="A50" s="98" t="s">
        <v>139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</row>
    <row r="51" spans="1:32">
      <c r="A51" s="99"/>
      <c r="B51" s="96" t="s">
        <v>162</v>
      </c>
      <c r="C51" s="96">
        <v>0</v>
      </c>
      <c r="D51" s="96"/>
      <c r="E51" s="96">
        <v>0</v>
      </c>
      <c r="F51" s="96"/>
      <c r="G51" s="96">
        <v>0</v>
      </c>
      <c r="H51" s="96"/>
      <c r="I51" s="96">
        <v>0</v>
      </c>
      <c r="J51" s="96"/>
      <c r="K51" s="96">
        <v>0</v>
      </c>
      <c r="L51" s="96"/>
      <c r="M51" s="96">
        <v>0</v>
      </c>
      <c r="N51" s="96"/>
      <c r="O51" s="96">
        <v>0</v>
      </c>
      <c r="P51" s="96"/>
      <c r="Q51" s="96">
        <v>0</v>
      </c>
      <c r="R51" s="96"/>
      <c r="S51" s="96">
        <v>0</v>
      </c>
      <c r="T51" s="96"/>
      <c r="U51" s="96">
        <v>0</v>
      </c>
      <c r="V51" s="96"/>
      <c r="W51" s="96">
        <v>0</v>
      </c>
      <c r="X51" s="96"/>
      <c r="Y51" s="96">
        <v>0</v>
      </c>
      <c r="AA51" s="96">
        <v>0</v>
      </c>
      <c r="AB51" s="96"/>
      <c r="AC51" s="96"/>
      <c r="AD51" s="96"/>
      <c r="AE51" s="96"/>
      <c r="AF51" s="96"/>
    </row>
    <row r="52" spans="1:32">
      <c r="A52" s="99"/>
      <c r="B52" s="96" t="s">
        <v>136</v>
      </c>
      <c r="C52" s="96">
        <v>0</v>
      </c>
      <c r="D52" s="96"/>
      <c r="E52" s="96">
        <v>0</v>
      </c>
      <c r="F52" s="96"/>
      <c r="G52" s="96">
        <v>0</v>
      </c>
      <c r="H52" s="96"/>
      <c r="I52" s="96">
        <v>0</v>
      </c>
      <c r="J52" s="96"/>
      <c r="K52" s="96">
        <v>0</v>
      </c>
      <c r="L52" s="96"/>
      <c r="M52" s="96">
        <v>0</v>
      </c>
      <c r="N52" s="96"/>
      <c r="O52" s="96">
        <v>0</v>
      </c>
      <c r="P52" s="96"/>
      <c r="Q52" s="96">
        <v>0</v>
      </c>
      <c r="R52" s="96"/>
      <c r="S52" s="96">
        <v>0</v>
      </c>
      <c r="T52" s="96"/>
      <c r="U52" s="96">
        <v>0</v>
      </c>
      <c r="V52" s="96"/>
      <c r="W52" s="96">
        <v>0</v>
      </c>
      <c r="X52" s="96"/>
      <c r="Y52" s="96">
        <v>0</v>
      </c>
      <c r="AA52" s="96">
        <v>0</v>
      </c>
      <c r="AB52" s="96"/>
      <c r="AC52" s="96"/>
      <c r="AD52" s="96"/>
      <c r="AE52" s="96"/>
      <c r="AF52" s="96"/>
    </row>
    <row r="53" spans="1:32">
      <c r="A53" s="99"/>
      <c r="B53" s="96" t="s">
        <v>136</v>
      </c>
      <c r="C53" s="96">
        <v>0</v>
      </c>
      <c r="D53" s="96"/>
      <c r="E53" s="96">
        <v>0</v>
      </c>
      <c r="F53" s="96"/>
      <c r="G53" s="96">
        <v>0</v>
      </c>
      <c r="H53" s="96"/>
      <c r="I53" s="96">
        <v>0</v>
      </c>
      <c r="J53" s="96"/>
      <c r="K53" s="96">
        <v>0</v>
      </c>
      <c r="L53" s="96"/>
      <c r="M53" s="96">
        <v>0</v>
      </c>
      <c r="N53" s="96"/>
      <c r="O53" s="96">
        <v>0</v>
      </c>
      <c r="P53" s="96"/>
      <c r="Q53" s="96">
        <v>0</v>
      </c>
      <c r="R53" s="96"/>
      <c r="S53" s="96">
        <v>0</v>
      </c>
      <c r="T53" s="96"/>
      <c r="U53" s="96">
        <v>0</v>
      </c>
      <c r="V53" s="96"/>
      <c r="W53" s="96">
        <v>0</v>
      </c>
      <c r="X53" s="96"/>
      <c r="Y53" s="96">
        <v>0</v>
      </c>
      <c r="AA53" s="96">
        <v>0</v>
      </c>
      <c r="AB53" s="96"/>
      <c r="AC53" s="96"/>
      <c r="AD53" s="96"/>
      <c r="AE53" s="96"/>
      <c r="AF53" s="96"/>
    </row>
    <row r="54" spans="1:32">
      <c r="A54" s="99"/>
      <c r="B54" s="96" t="s">
        <v>136</v>
      </c>
      <c r="C54" s="96">
        <v>0</v>
      </c>
      <c r="D54" s="96"/>
      <c r="E54" s="96">
        <v>0</v>
      </c>
      <c r="F54" s="96"/>
      <c r="G54" s="96">
        <v>0</v>
      </c>
      <c r="H54" s="96"/>
      <c r="I54" s="96">
        <v>0</v>
      </c>
      <c r="J54" s="96"/>
      <c r="K54" s="96">
        <v>0</v>
      </c>
      <c r="L54" s="96"/>
      <c r="M54" s="96">
        <v>0</v>
      </c>
      <c r="N54" s="96"/>
      <c r="O54" s="96">
        <v>0</v>
      </c>
      <c r="P54" s="96"/>
      <c r="Q54" s="96">
        <v>0</v>
      </c>
      <c r="R54" s="96"/>
      <c r="S54" s="96">
        <v>0</v>
      </c>
      <c r="T54" s="96"/>
      <c r="U54" s="96">
        <v>0</v>
      </c>
      <c r="V54" s="96"/>
      <c r="W54" s="96">
        <v>0</v>
      </c>
      <c r="X54" s="96"/>
      <c r="Y54" s="96">
        <v>0</v>
      </c>
      <c r="AA54" s="96">
        <v>0</v>
      </c>
      <c r="AB54" s="96"/>
      <c r="AC54" s="96"/>
      <c r="AD54" s="96"/>
      <c r="AE54" s="96"/>
      <c r="AF54" s="96"/>
    </row>
    <row r="55" spans="1:32">
      <c r="A55" s="99"/>
      <c r="B55" s="96" t="s">
        <v>136</v>
      </c>
      <c r="C55" s="96">
        <v>0</v>
      </c>
      <c r="D55" s="96"/>
      <c r="E55" s="96">
        <v>0</v>
      </c>
      <c r="F55" s="96"/>
      <c r="G55" s="96">
        <v>0</v>
      </c>
      <c r="H55" s="96"/>
      <c r="I55" s="96">
        <v>0</v>
      </c>
      <c r="J55" s="96"/>
      <c r="K55" s="96">
        <v>0</v>
      </c>
      <c r="L55" s="96"/>
      <c r="M55" s="96">
        <v>0</v>
      </c>
      <c r="N55" s="96"/>
      <c r="O55" s="96">
        <v>0</v>
      </c>
      <c r="P55" s="96"/>
      <c r="Q55" s="96">
        <v>0</v>
      </c>
      <c r="R55" s="96"/>
      <c r="S55" s="96">
        <v>0</v>
      </c>
      <c r="T55" s="96"/>
      <c r="U55" s="96">
        <v>0</v>
      </c>
      <c r="V55" s="96"/>
      <c r="W55" s="96">
        <v>0</v>
      </c>
      <c r="X55" s="96"/>
      <c r="Y55" s="96">
        <v>0</v>
      </c>
      <c r="AA55" s="96">
        <v>0</v>
      </c>
      <c r="AB55" s="96"/>
      <c r="AC55" s="96"/>
      <c r="AD55" s="96"/>
      <c r="AE55" s="96"/>
      <c r="AF55" s="96"/>
    </row>
    <row r="56" spans="1:32">
      <c r="A56" s="100"/>
      <c r="B56" s="88" t="s">
        <v>137</v>
      </c>
      <c r="C56" s="89">
        <f>SUM(C51:C55)</f>
        <v>0</v>
      </c>
      <c r="D56" s="90"/>
      <c r="E56" s="89">
        <f>SUM(E51:E55)</f>
        <v>0</v>
      </c>
      <c r="F56" s="90"/>
      <c r="G56" s="89">
        <f>SUM(G51:G55)</f>
        <v>0</v>
      </c>
      <c r="H56" s="90"/>
      <c r="I56" s="89">
        <f>SUM(I51:I55)</f>
        <v>0</v>
      </c>
      <c r="J56" s="90"/>
      <c r="K56" s="89">
        <f>SUM(K51:K55)</f>
        <v>0</v>
      </c>
      <c r="L56" s="90"/>
      <c r="M56" s="89">
        <f>SUM(M51:M55)</f>
        <v>0</v>
      </c>
      <c r="N56" s="90"/>
      <c r="O56" s="89">
        <f>SUM(O51:O55)</f>
        <v>0</v>
      </c>
      <c r="P56" s="90"/>
      <c r="Q56" s="89">
        <f>SUM(Q51:Q55)</f>
        <v>0</v>
      </c>
      <c r="R56" s="90"/>
      <c r="S56" s="89">
        <f>SUM(S51:S55)</f>
        <v>0</v>
      </c>
      <c r="T56" s="90"/>
      <c r="U56" s="89">
        <f>SUM(U51:U55)</f>
        <v>0</v>
      </c>
      <c r="V56" s="90"/>
      <c r="W56" s="89">
        <f>SUM(W51:W55)</f>
        <v>0</v>
      </c>
      <c r="X56" s="90"/>
      <c r="Y56" s="89">
        <f>SUM(Y51:Y55)</f>
        <v>0</v>
      </c>
      <c r="Z56" s="90"/>
      <c r="AA56" s="89">
        <f>SUM(AA51:AA55)</f>
        <v>0</v>
      </c>
      <c r="AB56" s="90"/>
      <c r="AC56" s="100"/>
      <c r="AD56" s="90"/>
      <c r="AE56" s="100"/>
      <c r="AF56" s="100"/>
    </row>
    <row r="57" spans="1:32" ht="5.0999999999999996" customHeight="1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</row>
    <row r="58" spans="1:32">
      <c r="A58" s="97" t="s">
        <v>140</v>
      </c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</row>
    <row r="59" spans="1:32">
      <c r="A59" s="95"/>
      <c r="B59" s="96" t="s">
        <v>162</v>
      </c>
      <c r="C59" s="96"/>
      <c r="D59" s="96"/>
      <c r="E59" s="96">
        <v>0</v>
      </c>
      <c r="F59" s="96"/>
      <c r="G59" s="96">
        <v>0</v>
      </c>
      <c r="H59" s="96"/>
      <c r="I59" s="96">
        <v>0</v>
      </c>
      <c r="J59" s="96"/>
      <c r="K59" s="96">
        <v>0</v>
      </c>
      <c r="L59" s="96"/>
      <c r="M59" s="96">
        <v>0</v>
      </c>
      <c r="N59" s="96"/>
      <c r="O59" s="96">
        <v>0</v>
      </c>
      <c r="P59" s="96"/>
      <c r="Q59" s="96">
        <v>0</v>
      </c>
      <c r="R59" s="96"/>
      <c r="S59" s="96">
        <v>0</v>
      </c>
      <c r="T59" s="96"/>
      <c r="U59" s="96">
        <v>0</v>
      </c>
      <c r="V59" s="96"/>
      <c r="W59" s="96">
        <v>0</v>
      </c>
      <c r="X59" s="96"/>
      <c r="Y59" s="96">
        <v>0</v>
      </c>
      <c r="AA59" s="96">
        <v>0</v>
      </c>
      <c r="AC59" s="96">
        <f>SUM(E59:AA59)</f>
        <v>0</v>
      </c>
      <c r="AD59" s="96"/>
      <c r="AE59" s="96"/>
      <c r="AF59" s="96"/>
    </row>
    <row r="60" spans="1:32">
      <c r="A60" s="95"/>
      <c r="B60" s="96" t="s">
        <v>136</v>
      </c>
      <c r="C60" s="96"/>
      <c r="D60" s="96"/>
      <c r="E60" s="96">
        <v>0</v>
      </c>
      <c r="F60" s="96"/>
      <c r="G60" s="96">
        <v>0</v>
      </c>
      <c r="H60" s="96"/>
      <c r="I60" s="96">
        <v>0</v>
      </c>
      <c r="J60" s="96"/>
      <c r="K60" s="96">
        <v>0</v>
      </c>
      <c r="L60" s="96"/>
      <c r="M60" s="96">
        <v>0</v>
      </c>
      <c r="N60" s="96"/>
      <c r="O60" s="96">
        <v>0</v>
      </c>
      <c r="P60" s="96"/>
      <c r="Q60" s="96">
        <v>0</v>
      </c>
      <c r="R60" s="96"/>
      <c r="S60" s="96">
        <v>0</v>
      </c>
      <c r="T60" s="96"/>
      <c r="U60" s="96">
        <v>0</v>
      </c>
      <c r="V60" s="96"/>
      <c r="W60" s="96">
        <v>0</v>
      </c>
      <c r="X60" s="96"/>
      <c r="Y60" s="96">
        <v>0</v>
      </c>
      <c r="AA60" s="96">
        <v>0</v>
      </c>
      <c r="AC60" s="96">
        <f>SUM(E60:AA60)</f>
        <v>0</v>
      </c>
      <c r="AD60" s="96"/>
      <c r="AE60" s="96"/>
      <c r="AF60" s="96"/>
    </row>
    <row r="61" spans="1:32">
      <c r="A61" s="95"/>
      <c r="B61" s="96" t="s">
        <v>136</v>
      </c>
      <c r="C61" s="96"/>
      <c r="D61" s="96"/>
      <c r="E61" s="96">
        <v>0</v>
      </c>
      <c r="F61" s="96"/>
      <c r="G61" s="96">
        <v>0</v>
      </c>
      <c r="H61" s="96"/>
      <c r="I61" s="96">
        <v>0</v>
      </c>
      <c r="J61" s="96"/>
      <c r="K61" s="96">
        <v>0</v>
      </c>
      <c r="L61" s="96"/>
      <c r="M61" s="96">
        <v>0</v>
      </c>
      <c r="N61" s="96"/>
      <c r="O61" s="96">
        <v>0</v>
      </c>
      <c r="P61" s="96"/>
      <c r="Q61" s="96">
        <v>0</v>
      </c>
      <c r="R61" s="96"/>
      <c r="S61" s="96">
        <v>0</v>
      </c>
      <c r="T61" s="96"/>
      <c r="U61" s="96">
        <v>0</v>
      </c>
      <c r="V61" s="96"/>
      <c r="W61" s="96">
        <v>0</v>
      </c>
      <c r="X61" s="96"/>
      <c r="Y61" s="96">
        <v>0</v>
      </c>
      <c r="AA61" s="96">
        <v>0</v>
      </c>
      <c r="AC61" s="96">
        <f>SUM(E61:AA61)</f>
        <v>0</v>
      </c>
      <c r="AD61" s="96"/>
      <c r="AE61" s="96"/>
      <c r="AF61" s="96"/>
    </row>
    <row r="62" spans="1:32">
      <c r="A62" s="95"/>
      <c r="B62" s="96" t="s">
        <v>136</v>
      </c>
      <c r="C62" s="96"/>
      <c r="D62" s="96"/>
      <c r="E62" s="96">
        <v>0</v>
      </c>
      <c r="F62" s="96"/>
      <c r="G62" s="96">
        <v>0</v>
      </c>
      <c r="H62" s="96"/>
      <c r="I62" s="96">
        <v>0</v>
      </c>
      <c r="J62" s="96"/>
      <c r="K62" s="96">
        <v>0</v>
      </c>
      <c r="L62" s="96"/>
      <c r="M62" s="96">
        <v>0</v>
      </c>
      <c r="N62" s="96"/>
      <c r="O62" s="96">
        <v>0</v>
      </c>
      <c r="P62" s="96"/>
      <c r="Q62" s="96">
        <v>0</v>
      </c>
      <c r="R62" s="96"/>
      <c r="S62" s="96">
        <v>0</v>
      </c>
      <c r="T62" s="96"/>
      <c r="U62" s="96">
        <v>0</v>
      </c>
      <c r="V62" s="96"/>
      <c r="W62" s="96">
        <v>0</v>
      </c>
      <c r="X62" s="96"/>
      <c r="Y62" s="96">
        <v>0</v>
      </c>
      <c r="AA62" s="96">
        <v>0</v>
      </c>
      <c r="AC62" s="96">
        <f>SUM(E62:AA62)</f>
        <v>0</v>
      </c>
      <c r="AD62" s="96"/>
      <c r="AE62" s="96"/>
      <c r="AF62" s="96"/>
    </row>
    <row r="63" spans="1:32">
      <c r="A63" s="95"/>
      <c r="B63" s="96" t="s">
        <v>136</v>
      </c>
      <c r="C63" s="96"/>
      <c r="D63" s="96"/>
      <c r="E63" s="96">
        <v>0</v>
      </c>
      <c r="F63" s="96"/>
      <c r="G63" s="96">
        <v>0</v>
      </c>
      <c r="H63" s="96"/>
      <c r="I63" s="96">
        <v>0</v>
      </c>
      <c r="J63" s="96"/>
      <c r="K63" s="96">
        <v>0</v>
      </c>
      <c r="L63" s="96"/>
      <c r="M63" s="96">
        <v>0</v>
      </c>
      <c r="N63" s="96"/>
      <c r="O63" s="96">
        <v>0</v>
      </c>
      <c r="P63" s="96"/>
      <c r="Q63" s="96">
        <v>0</v>
      </c>
      <c r="R63" s="96"/>
      <c r="S63" s="96">
        <v>0</v>
      </c>
      <c r="T63" s="96"/>
      <c r="U63" s="96">
        <v>0</v>
      </c>
      <c r="V63" s="96"/>
      <c r="W63" s="96">
        <v>0</v>
      </c>
      <c r="X63" s="96"/>
      <c r="Y63" s="96">
        <v>0</v>
      </c>
      <c r="AA63" s="96">
        <v>0</v>
      </c>
      <c r="AC63" s="96">
        <f>SUM(E63:AA63)</f>
        <v>0</v>
      </c>
      <c r="AD63" s="96"/>
      <c r="AE63" s="96"/>
      <c r="AF63" s="96"/>
    </row>
    <row r="64" spans="1:32" ht="5.0999999999999996" customHeight="1">
      <c r="A64" s="95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AA64" s="96"/>
      <c r="AC64" s="96"/>
      <c r="AD64" s="96"/>
      <c r="AE64" s="96"/>
      <c r="AF64" s="96"/>
    </row>
    <row r="65" spans="1:32">
      <c r="A65" s="95"/>
      <c r="B65" s="96" t="s">
        <v>31</v>
      </c>
      <c r="C65" s="96"/>
      <c r="D65" s="96"/>
      <c r="E65" s="96">
        <f>+E66-SUM(E58:E64)</f>
        <v>0</v>
      </c>
      <c r="F65" s="96"/>
      <c r="G65" s="96">
        <f>+G66-SUM(G58:G64)</f>
        <v>0</v>
      </c>
      <c r="H65" s="96"/>
      <c r="I65" s="96">
        <f>+I66-SUM(I58:I64)</f>
        <v>0</v>
      </c>
      <c r="J65" s="96"/>
      <c r="K65" s="96">
        <f>+K66-SUM(K58:K64)</f>
        <v>0</v>
      </c>
      <c r="L65" s="96"/>
      <c r="M65" s="96">
        <f>+M66-SUM(M58:M64)</f>
        <v>0</v>
      </c>
      <c r="N65" s="96"/>
      <c r="O65" s="96">
        <f>+O66-SUM(O58:O64)</f>
        <v>0</v>
      </c>
      <c r="P65" s="96"/>
      <c r="Q65" s="96">
        <f>+Q66-SUM(Q58:Q64)</f>
        <v>0</v>
      </c>
      <c r="R65" s="96"/>
      <c r="S65" s="96">
        <f>+S66-SUM(S58:S64)</f>
        <v>0</v>
      </c>
      <c r="T65" s="96"/>
      <c r="U65" s="96">
        <f>+U66-SUM(U58:U64)</f>
        <v>0</v>
      </c>
      <c r="V65" s="96"/>
      <c r="W65" s="96">
        <f>+W66-SUM(W58:W64)</f>
        <v>0</v>
      </c>
      <c r="X65" s="96"/>
      <c r="Y65" s="96">
        <f>+Y66-SUM(Y58:Y64)</f>
        <v>0</v>
      </c>
      <c r="AA65" s="96">
        <f>+AA66-SUM(AA58:AA64)</f>
        <v>0</v>
      </c>
      <c r="AC65" s="96">
        <f>+AC66-SUM(AC58:AC64)</f>
        <v>0</v>
      </c>
      <c r="AD65" s="96"/>
      <c r="AE65" s="96"/>
      <c r="AF65" s="96"/>
    </row>
    <row r="66" spans="1:32">
      <c r="A66" s="100"/>
      <c r="B66" s="88" t="s">
        <v>200</v>
      </c>
      <c r="C66" s="96"/>
      <c r="D66" s="90"/>
      <c r="E66" s="89">
        <f>+Format!D58</f>
        <v>0</v>
      </c>
      <c r="F66" s="90"/>
      <c r="G66" s="89">
        <f>+Format!F58</f>
        <v>0</v>
      </c>
      <c r="H66" s="90"/>
      <c r="I66" s="89">
        <f>+Format!H58</f>
        <v>0</v>
      </c>
      <c r="J66" s="90"/>
      <c r="K66" s="89">
        <f>+Format!J58</f>
        <v>0</v>
      </c>
      <c r="L66" s="90"/>
      <c r="M66" s="89">
        <f>+Format!L58</f>
        <v>0</v>
      </c>
      <c r="N66" s="90"/>
      <c r="O66" s="89">
        <f>+Format!N58</f>
        <v>0</v>
      </c>
      <c r="P66" s="90"/>
      <c r="Q66" s="89">
        <f>+Format!P58</f>
        <v>0</v>
      </c>
      <c r="R66" s="90"/>
      <c r="S66" s="89">
        <f>+Format!R58</f>
        <v>0</v>
      </c>
      <c r="T66" s="90"/>
      <c r="U66" s="89">
        <f>+Format!T58</f>
        <v>0</v>
      </c>
      <c r="V66" s="90"/>
      <c r="W66" s="89">
        <f>+Format!V58</f>
        <v>0</v>
      </c>
      <c r="X66" s="90"/>
      <c r="Y66" s="89">
        <f>+Format!X58</f>
        <v>0</v>
      </c>
      <c r="Z66" s="90"/>
      <c r="AA66" s="89">
        <f>+Format!Z58</f>
        <v>0</v>
      </c>
      <c r="AB66" s="90"/>
      <c r="AC66" s="89">
        <f>+Format!AB58</f>
        <v>0</v>
      </c>
      <c r="AD66" s="90"/>
      <c r="AE66" s="100"/>
      <c r="AF66" s="100"/>
    </row>
  </sheetData>
  <printOptions horizontalCentered="1"/>
  <pageMargins left="0.5" right="0.5" top="0.75" bottom="0.5" header="0.5" footer="0.5"/>
  <pageSetup scale="51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3"/>
  <sheetViews>
    <sheetView workbookViewId="0">
      <selection activeCell="C24" sqref="C24"/>
    </sheetView>
  </sheetViews>
  <sheetFormatPr defaultColWidth="12.5703125" defaultRowHeight="15"/>
  <cols>
    <col min="1" max="1" width="40.140625" style="104" customWidth="1"/>
    <col min="2" max="2" width="3" style="104" customWidth="1"/>
    <col min="3" max="3" width="7.42578125" style="104" customWidth="1"/>
    <col min="4" max="4" width="3" style="104" customWidth="1"/>
    <col min="5" max="5" width="7.42578125" style="104" customWidth="1"/>
    <col min="6" max="6" width="3" style="104" customWidth="1"/>
    <col min="7" max="7" width="7.42578125" style="104" customWidth="1"/>
    <col min="8" max="8" width="3" style="104" customWidth="1"/>
    <col min="9" max="9" width="7.42578125" style="104" customWidth="1"/>
    <col min="10" max="10" width="3" style="104" customWidth="1"/>
    <col min="11" max="11" width="7.42578125" style="104" customWidth="1"/>
    <col min="12" max="12" width="3" style="104" customWidth="1"/>
    <col min="13" max="13" width="7.42578125" style="104" customWidth="1"/>
    <col min="14" max="14" width="3" style="104" customWidth="1"/>
    <col min="15" max="15" width="7.42578125" style="104" customWidth="1"/>
    <col min="16" max="16" width="3" style="104" customWidth="1"/>
    <col min="17" max="17" width="7.42578125" style="104" customWidth="1"/>
    <col min="18" max="18" width="3" style="104" customWidth="1"/>
    <col min="19" max="19" width="7.42578125" style="104" customWidth="1"/>
    <col min="20" max="20" width="3" style="104" customWidth="1"/>
    <col min="21" max="21" width="7.42578125" style="104" customWidth="1"/>
    <col min="22" max="22" width="3" style="104" customWidth="1"/>
    <col min="23" max="23" width="7.42578125" style="104" customWidth="1"/>
    <col min="24" max="24" width="3" style="104" customWidth="1"/>
    <col min="25" max="25" width="7.42578125" style="104" customWidth="1"/>
    <col min="26" max="26" width="3" style="104" customWidth="1"/>
    <col min="27" max="27" width="8.5703125" style="104" customWidth="1"/>
    <col min="28" max="16384" width="12.5703125" style="104"/>
  </cols>
  <sheetData>
    <row r="1" spans="1:27" ht="18">
      <c r="A1" s="101" t="str">
        <f>+Format!A1</f>
        <v>ENRON RENEWABLE ENERGY CORP.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</row>
    <row r="2" spans="1:27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</row>
    <row r="3" spans="1:27" ht="18">
      <c r="A3" s="105" t="s">
        <v>141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</row>
    <row r="4" spans="1:27" ht="18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</row>
    <row r="5" spans="1:27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7" s="109" customFormat="1" ht="14.25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</row>
    <row r="7" spans="1:27" s="109" customFormat="1" ht="14.25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</row>
    <row r="8" spans="1:27" s="109" customFormat="1">
      <c r="A8" s="111"/>
      <c r="B8" s="112"/>
      <c r="C8" s="113" t="s">
        <v>142</v>
      </c>
      <c r="D8" s="113"/>
      <c r="E8" s="114"/>
      <c r="F8" s="113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</row>
    <row r="9" spans="1:27" s="117" customFormat="1" ht="12.75">
      <c r="A9" s="115"/>
      <c r="B9" s="115"/>
      <c r="C9" s="116" t="s">
        <v>46</v>
      </c>
      <c r="D9" s="116"/>
      <c r="E9" s="116" t="s">
        <v>47</v>
      </c>
      <c r="F9" s="116"/>
      <c r="G9" s="116" t="s">
        <v>48</v>
      </c>
      <c r="H9" s="116"/>
      <c r="I9" s="116" t="s">
        <v>49</v>
      </c>
      <c r="J9" s="116"/>
      <c r="K9" s="116" t="s">
        <v>50</v>
      </c>
      <c r="L9" s="116"/>
      <c r="M9" s="116" t="s">
        <v>51</v>
      </c>
      <c r="N9" s="116"/>
      <c r="O9" s="116" t="s">
        <v>143</v>
      </c>
      <c r="P9" s="116"/>
      <c r="Q9" s="116" t="s">
        <v>53</v>
      </c>
      <c r="R9" s="116"/>
      <c r="S9" s="116" t="s">
        <v>144</v>
      </c>
      <c r="T9" s="116"/>
      <c r="U9" s="116" t="s">
        <v>55</v>
      </c>
      <c r="V9" s="116"/>
      <c r="W9" s="116" t="s">
        <v>56</v>
      </c>
      <c r="X9" s="116"/>
      <c r="Y9" s="116" t="s">
        <v>57</v>
      </c>
      <c r="Z9" s="116"/>
      <c r="AA9" s="116" t="s">
        <v>19</v>
      </c>
    </row>
    <row r="10" spans="1:27" s="117" customFormat="1" ht="12.75">
      <c r="A10" s="118"/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</row>
    <row r="11" spans="1:27" s="117" customFormat="1" ht="12.75">
      <c r="A11" s="119" t="s">
        <v>145</v>
      </c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</row>
    <row r="12" spans="1:27" s="123" customFormat="1" ht="15" customHeight="1">
      <c r="A12" s="120" t="s">
        <v>146</v>
      </c>
      <c r="B12" s="121"/>
      <c r="C12" s="122">
        <v>0</v>
      </c>
      <c r="D12" s="122"/>
      <c r="E12" s="122">
        <v>0</v>
      </c>
      <c r="F12" s="122"/>
      <c r="G12" s="122">
        <v>0</v>
      </c>
      <c r="H12" s="122"/>
      <c r="I12" s="122">
        <v>0</v>
      </c>
      <c r="J12" s="122"/>
      <c r="K12" s="122">
        <v>0</v>
      </c>
      <c r="L12" s="122"/>
      <c r="M12" s="122">
        <v>0</v>
      </c>
      <c r="N12" s="122"/>
      <c r="O12" s="122">
        <v>0</v>
      </c>
      <c r="P12" s="122"/>
      <c r="Q12" s="122">
        <v>0</v>
      </c>
      <c r="R12" s="122"/>
      <c r="S12" s="122">
        <v>0</v>
      </c>
      <c r="T12" s="122"/>
      <c r="U12" s="122">
        <v>0</v>
      </c>
      <c r="V12" s="122"/>
      <c r="W12" s="122">
        <v>0</v>
      </c>
      <c r="X12" s="122"/>
      <c r="Y12" s="122">
        <v>0</v>
      </c>
      <c r="Z12" s="121"/>
      <c r="AA12" s="121">
        <f t="shared" ref="AA12:AA20" si="0">SUM(C12:Y12)</f>
        <v>0</v>
      </c>
    </row>
    <row r="13" spans="1:27" s="123" customFormat="1" ht="15" customHeight="1">
      <c r="A13" s="120" t="s">
        <v>147</v>
      </c>
      <c r="B13" s="121"/>
      <c r="C13" s="122">
        <v>0</v>
      </c>
      <c r="D13" s="122"/>
      <c r="E13" s="122">
        <v>0</v>
      </c>
      <c r="F13" s="122"/>
      <c r="G13" s="122">
        <v>0</v>
      </c>
      <c r="H13" s="122"/>
      <c r="I13" s="122">
        <v>0</v>
      </c>
      <c r="J13" s="122"/>
      <c r="K13" s="122">
        <v>0</v>
      </c>
      <c r="L13" s="122"/>
      <c r="M13" s="122">
        <v>0</v>
      </c>
      <c r="N13" s="122"/>
      <c r="O13" s="122">
        <v>0</v>
      </c>
      <c r="P13" s="122"/>
      <c r="Q13" s="122">
        <v>0</v>
      </c>
      <c r="R13" s="122"/>
      <c r="S13" s="122">
        <v>0</v>
      </c>
      <c r="T13" s="122"/>
      <c r="U13" s="122">
        <v>0</v>
      </c>
      <c r="V13" s="122"/>
      <c r="W13" s="122">
        <v>0</v>
      </c>
      <c r="X13" s="122"/>
      <c r="Y13" s="122">
        <v>0</v>
      </c>
      <c r="Z13" s="121"/>
      <c r="AA13" s="121">
        <f t="shared" si="0"/>
        <v>0</v>
      </c>
    </row>
    <row r="14" spans="1:27" s="123" customFormat="1" ht="15" customHeight="1">
      <c r="A14" s="120" t="s">
        <v>148</v>
      </c>
      <c r="B14" s="121"/>
      <c r="C14" s="122">
        <v>0</v>
      </c>
      <c r="D14" s="122"/>
      <c r="E14" s="122">
        <v>0</v>
      </c>
      <c r="F14" s="122"/>
      <c r="G14" s="122">
        <v>0</v>
      </c>
      <c r="H14" s="122"/>
      <c r="I14" s="122">
        <v>0</v>
      </c>
      <c r="J14" s="122"/>
      <c r="K14" s="122">
        <v>0</v>
      </c>
      <c r="L14" s="122"/>
      <c r="M14" s="122">
        <v>0</v>
      </c>
      <c r="N14" s="122"/>
      <c r="O14" s="122">
        <v>0</v>
      </c>
      <c r="P14" s="122"/>
      <c r="Q14" s="122">
        <v>0</v>
      </c>
      <c r="R14" s="122"/>
      <c r="S14" s="122">
        <v>0</v>
      </c>
      <c r="T14" s="122"/>
      <c r="U14" s="122">
        <v>0</v>
      </c>
      <c r="V14" s="122"/>
      <c r="W14" s="122">
        <v>0</v>
      </c>
      <c r="X14" s="122"/>
      <c r="Y14" s="122">
        <v>0</v>
      </c>
      <c r="Z14" s="121"/>
      <c r="AA14" s="121">
        <f t="shared" si="0"/>
        <v>0</v>
      </c>
    </row>
    <row r="15" spans="1:27" s="123" customFormat="1" ht="15" customHeight="1">
      <c r="A15" s="120" t="s">
        <v>149</v>
      </c>
      <c r="B15" s="121"/>
      <c r="C15" s="122">
        <v>0</v>
      </c>
      <c r="D15" s="122"/>
      <c r="E15" s="122">
        <v>0</v>
      </c>
      <c r="F15" s="122"/>
      <c r="G15" s="122">
        <v>0</v>
      </c>
      <c r="H15" s="122"/>
      <c r="I15" s="122">
        <v>0</v>
      </c>
      <c r="J15" s="122"/>
      <c r="K15" s="122">
        <v>0</v>
      </c>
      <c r="L15" s="122"/>
      <c r="M15" s="122">
        <v>0</v>
      </c>
      <c r="N15" s="122"/>
      <c r="O15" s="122">
        <v>0</v>
      </c>
      <c r="P15" s="122"/>
      <c r="Q15" s="122">
        <v>0</v>
      </c>
      <c r="R15" s="122"/>
      <c r="S15" s="122">
        <v>0</v>
      </c>
      <c r="T15" s="122"/>
      <c r="U15" s="122">
        <v>0</v>
      </c>
      <c r="V15" s="122"/>
      <c r="W15" s="122">
        <v>0</v>
      </c>
      <c r="X15" s="122"/>
      <c r="Y15" s="122">
        <v>0</v>
      </c>
      <c r="Z15" s="121"/>
      <c r="AA15" s="121">
        <f t="shared" si="0"/>
        <v>0</v>
      </c>
    </row>
    <row r="16" spans="1:27" s="123" customFormat="1" ht="15" customHeight="1">
      <c r="A16" s="120" t="s">
        <v>150</v>
      </c>
      <c r="B16" s="121"/>
      <c r="C16" s="122">
        <v>0</v>
      </c>
      <c r="D16" s="122"/>
      <c r="E16" s="122">
        <v>0</v>
      </c>
      <c r="F16" s="122"/>
      <c r="G16" s="122">
        <v>0</v>
      </c>
      <c r="H16" s="122"/>
      <c r="I16" s="122">
        <v>0</v>
      </c>
      <c r="J16" s="122"/>
      <c r="K16" s="122">
        <v>0</v>
      </c>
      <c r="L16" s="122"/>
      <c r="M16" s="122">
        <v>0</v>
      </c>
      <c r="N16" s="122"/>
      <c r="O16" s="122">
        <v>0</v>
      </c>
      <c r="P16" s="122"/>
      <c r="Q16" s="122">
        <v>0</v>
      </c>
      <c r="R16" s="122"/>
      <c r="S16" s="122">
        <v>0</v>
      </c>
      <c r="T16" s="122"/>
      <c r="U16" s="122">
        <v>0</v>
      </c>
      <c r="V16" s="122"/>
      <c r="W16" s="122">
        <v>0</v>
      </c>
      <c r="X16" s="122"/>
      <c r="Y16" s="122">
        <v>0</v>
      </c>
      <c r="Z16" s="121"/>
      <c r="AA16" s="121">
        <f t="shared" si="0"/>
        <v>0</v>
      </c>
    </row>
    <row r="17" spans="1:28" s="123" customFormat="1" ht="15" customHeight="1">
      <c r="A17" s="120" t="s">
        <v>151</v>
      </c>
      <c r="B17" s="121"/>
      <c r="C17" s="122">
        <v>0</v>
      </c>
      <c r="D17" s="122"/>
      <c r="E17" s="122">
        <v>0</v>
      </c>
      <c r="F17" s="122"/>
      <c r="G17" s="122">
        <v>0</v>
      </c>
      <c r="H17" s="122"/>
      <c r="I17" s="122">
        <v>0</v>
      </c>
      <c r="J17" s="122"/>
      <c r="K17" s="122">
        <v>0</v>
      </c>
      <c r="L17" s="122"/>
      <c r="M17" s="122">
        <v>0</v>
      </c>
      <c r="N17" s="122"/>
      <c r="O17" s="122">
        <v>0</v>
      </c>
      <c r="P17" s="122"/>
      <c r="Q17" s="122">
        <v>0</v>
      </c>
      <c r="R17" s="122"/>
      <c r="S17" s="122">
        <v>0</v>
      </c>
      <c r="T17" s="122"/>
      <c r="U17" s="122">
        <v>0</v>
      </c>
      <c r="V17" s="122"/>
      <c r="W17" s="122">
        <v>0</v>
      </c>
      <c r="X17" s="122"/>
      <c r="Y17" s="122">
        <v>0</v>
      </c>
      <c r="Z17" s="121"/>
      <c r="AA17" s="121">
        <f t="shared" si="0"/>
        <v>0</v>
      </c>
    </row>
    <row r="18" spans="1:28" s="123" customFormat="1" ht="15" customHeight="1">
      <c r="A18" s="120" t="s">
        <v>152</v>
      </c>
      <c r="B18" s="121"/>
      <c r="C18" s="122">
        <v>0</v>
      </c>
      <c r="D18" s="122"/>
      <c r="E18" s="122">
        <v>0</v>
      </c>
      <c r="F18" s="122"/>
      <c r="G18" s="122">
        <v>0</v>
      </c>
      <c r="H18" s="122"/>
      <c r="I18" s="122">
        <v>0</v>
      </c>
      <c r="J18" s="122"/>
      <c r="K18" s="122">
        <v>0</v>
      </c>
      <c r="L18" s="122"/>
      <c r="M18" s="122">
        <v>0</v>
      </c>
      <c r="N18" s="122"/>
      <c r="O18" s="122">
        <v>0</v>
      </c>
      <c r="P18" s="122"/>
      <c r="Q18" s="122">
        <v>0</v>
      </c>
      <c r="R18" s="122"/>
      <c r="S18" s="122">
        <v>0</v>
      </c>
      <c r="T18" s="122"/>
      <c r="U18" s="122">
        <v>0</v>
      </c>
      <c r="V18" s="122"/>
      <c r="W18" s="122">
        <v>0</v>
      </c>
      <c r="X18" s="122"/>
      <c r="Y18" s="122">
        <v>0</v>
      </c>
      <c r="Z18" s="121"/>
      <c r="AA18" s="121">
        <f t="shared" si="0"/>
        <v>0</v>
      </c>
    </row>
    <row r="19" spans="1:28" s="123" customFormat="1" ht="15" customHeight="1">
      <c r="A19" s="120" t="s">
        <v>153</v>
      </c>
      <c r="B19" s="121"/>
      <c r="C19" s="122">
        <v>0</v>
      </c>
      <c r="D19" s="122"/>
      <c r="E19" s="122">
        <v>0</v>
      </c>
      <c r="F19" s="122"/>
      <c r="G19" s="122">
        <v>0</v>
      </c>
      <c r="H19" s="122"/>
      <c r="I19" s="122">
        <v>0</v>
      </c>
      <c r="J19" s="122"/>
      <c r="K19" s="122">
        <v>0</v>
      </c>
      <c r="L19" s="122"/>
      <c r="M19" s="122">
        <v>0</v>
      </c>
      <c r="N19" s="122"/>
      <c r="O19" s="122">
        <v>0</v>
      </c>
      <c r="P19" s="122"/>
      <c r="Q19" s="122">
        <v>0</v>
      </c>
      <c r="R19" s="122"/>
      <c r="S19" s="122">
        <v>0</v>
      </c>
      <c r="T19" s="122"/>
      <c r="U19" s="122">
        <v>0</v>
      </c>
      <c r="V19" s="122"/>
      <c r="W19" s="122">
        <v>0</v>
      </c>
      <c r="X19" s="122"/>
      <c r="Y19" s="122">
        <v>0</v>
      </c>
      <c r="Z19" s="121"/>
      <c r="AA19" s="121">
        <f t="shared" si="0"/>
        <v>0</v>
      </c>
    </row>
    <row r="20" spans="1:28" s="123" customFormat="1" ht="15" customHeight="1">
      <c r="A20" s="124" t="s">
        <v>154</v>
      </c>
      <c r="B20" s="121"/>
      <c r="C20" s="122">
        <v>0</v>
      </c>
      <c r="D20" s="122"/>
      <c r="E20" s="122">
        <v>0</v>
      </c>
      <c r="F20" s="122"/>
      <c r="G20" s="122">
        <v>0</v>
      </c>
      <c r="H20" s="122"/>
      <c r="I20" s="122">
        <v>0</v>
      </c>
      <c r="J20" s="122"/>
      <c r="K20" s="122">
        <v>0</v>
      </c>
      <c r="L20" s="122"/>
      <c r="M20" s="122">
        <v>0</v>
      </c>
      <c r="N20" s="122"/>
      <c r="O20" s="122">
        <v>0</v>
      </c>
      <c r="P20" s="122"/>
      <c r="Q20" s="122">
        <v>0</v>
      </c>
      <c r="R20" s="122"/>
      <c r="S20" s="122">
        <v>0</v>
      </c>
      <c r="T20" s="122"/>
      <c r="U20" s="122">
        <v>0</v>
      </c>
      <c r="V20" s="122"/>
      <c r="W20" s="122">
        <v>0</v>
      </c>
      <c r="X20" s="122"/>
      <c r="Y20" s="122">
        <v>0</v>
      </c>
      <c r="Z20" s="121"/>
      <c r="AA20" s="121">
        <f t="shared" si="0"/>
        <v>0</v>
      </c>
    </row>
    <row r="21" spans="1:28" s="123" customFormat="1" ht="5.0999999999999996" customHeight="1">
      <c r="A21" s="124"/>
      <c r="B21" s="121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1"/>
      <c r="AA21" s="121"/>
    </row>
    <row r="22" spans="1:28" s="123" customFormat="1" ht="15" customHeight="1">
      <c r="A22" s="125" t="s">
        <v>31</v>
      </c>
      <c r="B22" s="126"/>
      <c r="C22" s="126">
        <f>+C24-SUM(C11:C21)</f>
        <v>0</v>
      </c>
      <c r="D22" s="122"/>
      <c r="E22" s="126">
        <f>+E24-SUM(E11:E21)</f>
        <v>0</v>
      </c>
      <c r="F22" s="122"/>
      <c r="G22" s="126">
        <f>+G24-SUM(G11:G21)</f>
        <v>0</v>
      </c>
      <c r="H22" s="122"/>
      <c r="I22" s="126">
        <f>+I24-SUM(I11:I21)</f>
        <v>0</v>
      </c>
      <c r="J22" s="122"/>
      <c r="K22" s="126">
        <f>+K24-SUM(K11:K21)</f>
        <v>0</v>
      </c>
      <c r="L22" s="122"/>
      <c r="M22" s="126">
        <f>+M24-SUM(M11:M21)</f>
        <v>0</v>
      </c>
      <c r="N22" s="122"/>
      <c r="O22" s="126">
        <f>+O24-SUM(O11:O21)</f>
        <v>0</v>
      </c>
      <c r="P22" s="122"/>
      <c r="Q22" s="126">
        <f>+Q24-SUM(Q11:Q21)</f>
        <v>0</v>
      </c>
      <c r="R22" s="122"/>
      <c r="S22" s="126">
        <f>+S24-SUM(S11:S21)</f>
        <v>0</v>
      </c>
      <c r="T22" s="122"/>
      <c r="U22" s="126">
        <f>+U24-SUM(U11:U21)</f>
        <v>0</v>
      </c>
      <c r="V22" s="122"/>
      <c r="W22" s="126">
        <f>+W24-SUM(W11:W21)</f>
        <v>0</v>
      </c>
      <c r="X22" s="122"/>
      <c r="Y22" s="126">
        <f>+Y24-SUM(Y11:Y21)</f>
        <v>0</v>
      </c>
      <c r="Z22" s="121"/>
      <c r="AA22" s="121">
        <f>SUM(C22:Y22)</f>
        <v>0</v>
      </c>
    </row>
    <row r="23" spans="1:28" s="123" customFormat="1" ht="5.0999999999999996" customHeight="1">
      <c r="A23" s="127"/>
      <c r="B23" s="128"/>
      <c r="C23" s="129"/>
      <c r="D23" s="128"/>
      <c r="E23" s="129"/>
      <c r="F23" s="128"/>
      <c r="G23" s="129"/>
      <c r="H23" s="128"/>
      <c r="I23" s="129"/>
      <c r="J23" s="128"/>
      <c r="K23" s="129"/>
      <c r="L23" s="128"/>
      <c r="M23" s="129"/>
      <c r="N23" s="128"/>
      <c r="O23" s="129"/>
      <c r="P23" s="128"/>
      <c r="Q23" s="129"/>
      <c r="R23" s="128"/>
      <c r="S23" s="129"/>
      <c r="T23" s="128"/>
      <c r="U23" s="129"/>
      <c r="V23" s="128"/>
      <c r="W23" s="129"/>
      <c r="X23" s="128"/>
      <c r="Y23" s="129"/>
      <c r="Z23" s="128"/>
      <c r="AA23" s="129"/>
    </row>
    <row r="24" spans="1:28" s="123" customFormat="1" ht="13.5" thickBot="1">
      <c r="A24" s="130" t="s">
        <v>383</v>
      </c>
      <c r="B24" s="131"/>
      <c r="C24" s="132">
        <f>+Format!D89</f>
        <v>0</v>
      </c>
      <c r="D24" s="133"/>
      <c r="E24" s="132">
        <f>+Format!F89</f>
        <v>0</v>
      </c>
      <c r="F24" s="133"/>
      <c r="G24" s="132">
        <f>+Format!H89</f>
        <v>0</v>
      </c>
      <c r="H24" s="133"/>
      <c r="I24" s="132">
        <f>+Format!J89</f>
        <v>0</v>
      </c>
      <c r="J24" s="133"/>
      <c r="K24" s="132">
        <f>+Format!L89</f>
        <v>0</v>
      </c>
      <c r="L24" s="133"/>
      <c r="M24" s="132">
        <f>+Format!N89</f>
        <v>0</v>
      </c>
      <c r="N24" s="133"/>
      <c r="O24" s="132">
        <f>+Format!P89</f>
        <v>0</v>
      </c>
      <c r="P24" s="133"/>
      <c r="Q24" s="132">
        <f>+Format!R89</f>
        <v>0</v>
      </c>
      <c r="R24" s="133"/>
      <c r="S24" s="132">
        <f>+Format!T89</f>
        <v>0</v>
      </c>
      <c r="T24" s="133"/>
      <c r="U24" s="132">
        <f>+Format!V89</f>
        <v>0</v>
      </c>
      <c r="V24" s="133"/>
      <c r="W24" s="132">
        <f>+Format!X89</f>
        <v>0</v>
      </c>
      <c r="X24" s="133"/>
      <c r="Y24" s="132">
        <f>+Format!Z89</f>
        <v>0</v>
      </c>
      <c r="Z24" s="133"/>
      <c r="AA24" s="134">
        <f>SUM(AA12:AA22)</f>
        <v>0</v>
      </c>
    </row>
    <row r="25" spans="1:28" s="117" customFormat="1" ht="13.5" thickTop="1">
      <c r="A25" s="135"/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</row>
    <row r="26" spans="1:28" s="117" customFormat="1" ht="12.75">
      <c r="A26" s="135"/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7"/>
    </row>
    <row r="27" spans="1:28">
      <c r="A27" s="107"/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9"/>
    </row>
    <row r="28" spans="1:28">
      <c r="A28" s="107"/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9"/>
    </row>
    <row r="29" spans="1:28">
      <c r="A29" s="107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9"/>
    </row>
    <row r="30" spans="1:28">
      <c r="A30" s="107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9"/>
    </row>
    <row r="31" spans="1:28">
      <c r="A31" s="107"/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9"/>
    </row>
    <row r="32" spans="1:28">
      <c r="A32" s="140" t="str">
        <f ca="1">CELL("filename",A1)</f>
        <v>C:\Users\Felienne\Enron\EnronSpreadsheets\[tracy_geaccone__40345__2002 EREC Preliminary 1015.xls]PRMA</v>
      </c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39"/>
    </row>
    <row r="33" spans="1:28">
      <c r="A33" s="142">
        <f ca="1">NOW()</f>
        <v>41887.551116435185</v>
      </c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</row>
  </sheetData>
  <printOptions horizontalCentered="1"/>
  <pageMargins left="0.5" right="0.5" top="0.75" bottom="0.5" header="0.5" footer="0.5"/>
  <pageSetup scale="7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4"/>
  <sheetViews>
    <sheetView zoomScale="75" workbookViewId="0">
      <pane xSplit="2" ySplit="7" topLeftCell="C8" activePane="bottomRight" state="frozen"/>
      <selection activeCell="C24" sqref="C24"/>
      <selection pane="topRight" activeCell="C24" sqref="C24"/>
      <selection pane="bottomLeft" activeCell="C24" sqref="C24"/>
      <selection pane="bottomRight" activeCell="C24" sqref="C24"/>
    </sheetView>
  </sheetViews>
  <sheetFormatPr defaultColWidth="6.5703125" defaultRowHeight="12.75"/>
  <cols>
    <col min="1" max="1" width="5.7109375" style="69" customWidth="1"/>
    <col min="2" max="2" width="40.140625" style="69" customWidth="1"/>
    <col min="3" max="3" width="12.7109375" style="69" customWidth="1"/>
    <col min="4" max="4" width="3.7109375" style="69" customWidth="1"/>
    <col min="5" max="5" width="12.7109375" style="69" customWidth="1"/>
    <col min="6" max="6" width="1.7109375" style="69" customWidth="1"/>
    <col min="7" max="7" width="12.7109375" style="69" customWidth="1"/>
    <col min="8" max="8" width="1.7109375" style="69" customWidth="1"/>
    <col min="9" max="9" width="12.7109375" style="69" customWidth="1"/>
    <col min="10" max="10" width="1.7109375" style="69" customWidth="1"/>
    <col min="11" max="11" width="12.7109375" style="69" customWidth="1"/>
    <col min="12" max="12" width="1.7109375" style="69" customWidth="1"/>
    <col min="13" max="13" width="12.7109375" style="69" customWidth="1"/>
    <col min="14" max="14" width="1.7109375" style="69" customWidth="1"/>
    <col min="15" max="15" width="12.7109375" style="69" customWidth="1"/>
    <col min="16" max="16" width="1.7109375" style="69" customWidth="1"/>
    <col min="17" max="17" width="12.7109375" style="69" customWidth="1"/>
    <col min="18" max="18" width="1.7109375" style="69" customWidth="1"/>
    <col min="19" max="19" width="12.7109375" style="69" customWidth="1"/>
    <col min="20" max="20" width="1.7109375" style="69" customWidth="1"/>
    <col min="21" max="21" width="12.7109375" style="69" customWidth="1"/>
    <col min="22" max="22" width="1.7109375" style="69" customWidth="1"/>
    <col min="23" max="23" width="12.7109375" style="69" customWidth="1"/>
    <col min="24" max="24" width="1.7109375" style="69" customWidth="1"/>
    <col min="25" max="25" width="12.7109375" style="69" customWidth="1"/>
    <col min="26" max="26" width="1.7109375" style="69" customWidth="1"/>
    <col min="27" max="27" width="12.7109375" style="69" customWidth="1"/>
    <col min="28" max="28" width="1.7109375" style="69" customWidth="1"/>
    <col min="29" max="29" width="12.7109375" style="69" customWidth="1"/>
    <col min="30" max="30" width="3.7109375" style="69" customWidth="1"/>
    <col min="31" max="16384" width="6.5703125" style="69"/>
  </cols>
  <sheetData>
    <row r="1" spans="1:30" s="62" customFormat="1" ht="15.75" customHeight="1">
      <c r="A1" s="101" t="str">
        <f>+Format!A1</f>
        <v>ENRON RENEWABLE ENERGY CORP.</v>
      </c>
      <c r="B1" s="59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1"/>
      <c r="AB1" s="60"/>
      <c r="AC1" s="61"/>
      <c r="AD1" s="61"/>
    </row>
    <row r="2" spans="1:30" s="65" customFormat="1" ht="15.75" customHeight="1">
      <c r="A2" s="101" t="str">
        <f>+Format!A2</f>
        <v>2002 PLAN</v>
      </c>
      <c r="B2" s="59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4"/>
      <c r="AB2" s="63"/>
      <c r="AC2" s="64"/>
      <c r="AD2" s="64"/>
    </row>
    <row r="3" spans="1:30" s="62" customFormat="1" ht="12.75" customHeight="1">
      <c r="A3" s="66" t="s">
        <v>155</v>
      </c>
      <c r="B3" s="66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</row>
    <row r="4" spans="1:30">
      <c r="A4" s="67" t="s">
        <v>119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8"/>
      <c r="AB4" s="67"/>
      <c r="AC4" s="68"/>
      <c r="AD4" s="67"/>
    </row>
    <row r="5" spans="1:30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70"/>
      <c r="AB5" s="67"/>
      <c r="AC5" s="70"/>
      <c r="AD5" s="71"/>
    </row>
    <row r="6" spans="1:30" s="78" customFormat="1" ht="13.5" thickBot="1">
      <c r="A6" s="72"/>
      <c r="B6" s="72"/>
      <c r="C6" s="73" t="s">
        <v>120</v>
      </c>
      <c r="D6" s="74"/>
      <c r="E6" s="73" t="s">
        <v>185</v>
      </c>
      <c r="F6" s="74"/>
      <c r="G6" s="73" t="s">
        <v>186</v>
      </c>
      <c r="H6" s="74"/>
      <c r="I6" s="73" t="s">
        <v>197</v>
      </c>
      <c r="J6" s="74"/>
      <c r="K6" s="73" t="s">
        <v>187</v>
      </c>
      <c r="L6" s="74"/>
      <c r="M6" s="73" t="s">
        <v>188</v>
      </c>
      <c r="N6" s="74"/>
      <c r="O6" s="73" t="s">
        <v>189</v>
      </c>
      <c r="P6" s="74"/>
      <c r="Q6" s="73" t="s">
        <v>190</v>
      </c>
      <c r="R6" s="74"/>
      <c r="S6" s="73" t="s">
        <v>191</v>
      </c>
      <c r="T6" s="74"/>
      <c r="U6" s="73" t="s">
        <v>192</v>
      </c>
      <c r="V6" s="74"/>
      <c r="W6" s="73" t="s">
        <v>193</v>
      </c>
      <c r="X6" s="74"/>
      <c r="Y6" s="73" t="s">
        <v>194</v>
      </c>
      <c r="Z6" s="74"/>
      <c r="AA6" s="75" t="s">
        <v>195</v>
      </c>
      <c r="AB6" s="76"/>
      <c r="AC6" s="77" t="s">
        <v>196</v>
      </c>
      <c r="AD6" s="76"/>
    </row>
    <row r="7" spans="1:30" ht="13.5" thickTop="1">
      <c r="A7" s="67"/>
      <c r="B7" s="67"/>
      <c r="C7" s="79"/>
      <c r="D7" s="79"/>
      <c r="E7" s="79" t="s">
        <v>20</v>
      </c>
      <c r="F7" s="79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1"/>
      <c r="X7" s="81"/>
      <c r="Y7" s="80"/>
      <c r="Z7" s="82"/>
      <c r="AA7" s="71"/>
      <c r="AB7" s="82"/>
      <c r="AC7" s="71"/>
      <c r="AD7" s="71"/>
    </row>
    <row r="8" spans="1:30">
      <c r="A8" s="98" t="s">
        <v>156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</row>
    <row r="9" spans="1:30" s="96" customFormat="1">
      <c r="A9" s="99"/>
      <c r="B9" s="96" t="s">
        <v>136</v>
      </c>
      <c r="C9" s="96">
        <v>0</v>
      </c>
      <c r="E9" s="96">
        <v>0</v>
      </c>
      <c r="G9" s="96">
        <f>+E9</f>
        <v>0</v>
      </c>
      <c r="I9" s="96">
        <f>+G9</f>
        <v>0</v>
      </c>
      <c r="K9" s="96">
        <f>+I9</f>
        <v>0</v>
      </c>
      <c r="M9" s="96">
        <f>+K9</f>
        <v>0</v>
      </c>
      <c r="O9" s="96">
        <f>+M9</f>
        <v>0</v>
      </c>
      <c r="Q9" s="96">
        <f>+O9</f>
        <v>0</v>
      </c>
      <c r="S9" s="96">
        <f>+Q9</f>
        <v>0</v>
      </c>
      <c r="U9" s="96">
        <v>0</v>
      </c>
      <c r="W9" s="96">
        <f>+U9</f>
        <v>0</v>
      </c>
      <c r="Y9" s="96">
        <f>+W9</f>
        <v>0</v>
      </c>
      <c r="Z9" s="69"/>
      <c r="AA9" s="96">
        <f>+Y9</f>
        <v>0</v>
      </c>
    </row>
    <row r="10" spans="1:30" s="96" customFormat="1">
      <c r="A10" s="99"/>
      <c r="B10" s="96" t="s">
        <v>136</v>
      </c>
      <c r="C10" s="96">
        <v>0</v>
      </c>
      <c r="E10" s="96">
        <v>0</v>
      </c>
      <c r="G10" s="96">
        <f>+E10</f>
        <v>0</v>
      </c>
      <c r="I10" s="96">
        <f>+G10</f>
        <v>0</v>
      </c>
      <c r="K10" s="96">
        <f>+I10</f>
        <v>0</v>
      </c>
      <c r="M10" s="96">
        <f>+K10</f>
        <v>0</v>
      </c>
      <c r="O10" s="96">
        <f>+M10</f>
        <v>0</v>
      </c>
      <c r="Q10" s="96">
        <f>+O10</f>
        <v>0</v>
      </c>
      <c r="S10" s="96">
        <f>+Q10</f>
        <v>0</v>
      </c>
      <c r="U10" s="96">
        <f>+S10</f>
        <v>0</v>
      </c>
      <c r="W10" s="96">
        <f>+U10</f>
        <v>0</v>
      </c>
      <c r="Y10" s="96">
        <f>+W10</f>
        <v>0</v>
      </c>
      <c r="Z10" s="69"/>
      <c r="AA10" s="96">
        <f>+Y10</f>
        <v>0</v>
      </c>
    </row>
    <row r="11" spans="1:30" s="96" customFormat="1">
      <c r="A11" s="99"/>
      <c r="B11" s="96" t="s">
        <v>136</v>
      </c>
      <c r="E11" s="96">
        <v>0</v>
      </c>
      <c r="G11" s="96">
        <f>+E11</f>
        <v>0</v>
      </c>
      <c r="I11" s="96">
        <f>+G11</f>
        <v>0</v>
      </c>
      <c r="K11" s="96">
        <f>+I11</f>
        <v>0</v>
      </c>
      <c r="M11" s="96">
        <f>+K11</f>
        <v>0</v>
      </c>
      <c r="O11" s="96">
        <f>+M11</f>
        <v>0</v>
      </c>
      <c r="Q11" s="96">
        <f>+O11</f>
        <v>0</v>
      </c>
      <c r="S11" s="96">
        <f>+Q11</f>
        <v>0</v>
      </c>
      <c r="U11" s="96">
        <f>+S11</f>
        <v>0</v>
      </c>
      <c r="W11" s="96">
        <f>+U11</f>
        <v>0</v>
      </c>
      <c r="Y11" s="96">
        <f>+W11</f>
        <v>0</v>
      </c>
      <c r="Z11" s="69"/>
      <c r="AA11" s="96">
        <f>+Y11</f>
        <v>0</v>
      </c>
    </row>
    <row r="12" spans="1:30" s="96" customFormat="1">
      <c r="A12" s="99"/>
      <c r="B12" s="96" t="s">
        <v>136</v>
      </c>
      <c r="E12" s="96">
        <v>0</v>
      </c>
      <c r="G12" s="96">
        <f>+E12</f>
        <v>0</v>
      </c>
      <c r="I12" s="96">
        <f>+G12</f>
        <v>0</v>
      </c>
      <c r="K12" s="96">
        <f>+I12</f>
        <v>0</v>
      </c>
      <c r="M12" s="96">
        <f>+K12</f>
        <v>0</v>
      </c>
      <c r="O12" s="96">
        <f>+M12</f>
        <v>0</v>
      </c>
      <c r="Q12" s="96">
        <f>+O12</f>
        <v>0</v>
      </c>
      <c r="S12" s="96">
        <f>+Q12</f>
        <v>0</v>
      </c>
      <c r="U12" s="96">
        <f>+S12</f>
        <v>0</v>
      </c>
      <c r="W12" s="96">
        <f>+U12</f>
        <v>0</v>
      </c>
      <c r="Y12" s="96">
        <f>+W12</f>
        <v>0</v>
      </c>
      <c r="Z12" s="69"/>
      <c r="AA12" s="96">
        <f>+Y12</f>
        <v>0</v>
      </c>
    </row>
    <row r="13" spans="1:30" s="96" customFormat="1">
      <c r="A13" s="99"/>
      <c r="B13" s="96" t="s">
        <v>136</v>
      </c>
      <c r="C13" s="96">
        <v>0</v>
      </c>
      <c r="E13" s="96">
        <v>0</v>
      </c>
      <c r="G13" s="96">
        <v>0</v>
      </c>
      <c r="I13" s="96">
        <v>0</v>
      </c>
      <c r="K13" s="96">
        <v>0</v>
      </c>
      <c r="M13" s="96">
        <v>0</v>
      </c>
      <c r="O13" s="96">
        <v>0</v>
      </c>
      <c r="Q13" s="96">
        <v>0</v>
      </c>
      <c r="S13" s="96">
        <v>0</v>
      </c>
      <c r="U13" s="96">
        <v>0</v>
      </c>
      <c r="W13" s="96">
        <v>0</v>
      </c>
      <c r="Y13" s="96">
        <v>0</v>
      </c>
      <c r="Z13" s="69"/>
      <c r="AA13" s="96">
        <v>0</v>
      </c>
    </row>
    <row r="14" spans="1:30" s="100" customFormat="1">
      <c r="B14" s="88" t="s">
        <v>137</v>
      </c>
      <c r="C14" s="89">
        <f>SUM(C9:C13)</f>
        <v>0</v>
      </c>
      <c r="D14" s="90"/>
      <c r="E14" s="89">
        <f>SUM(E9:E13)</f>
        <v>0</v>
      </c>
      <c r="F14" s="90"/>
      <c r="G14" s="89">
        <f>SUM(G9:G13)</f>
        <v>0</v>
      </c>
      <c r="H14" s="90"/>
      <c r="I14" s="89">
        <f>SUM(I9:I13)</f>
        <v>0</v>
      </c>
      <c r="J14" s="90"/>
      <c r="K14" s="89">
        <f>SUM(K9:K13)</f>
        <v>0</v>
      </c>
      <c r="L14" s="90"/>
      <c r="M14" s="89">
        <f>SUM(M9:M13)</f>
        <v>0</v>
      </c>
      <c r="N14" s="90"/>
      <c r="O14" s="89">
        <f>SUM(O9:O13)</f>
        <v>0</v>
      </c>
      <c r="P14" s="90"/>
      <c r="Q14" s="89">
        <f>SUM(Q9:Q13)</f>
        <v>0</v>
      </c>
      <c r="R14" s="90"/>
      <c r="S14" s="89">
        <f>SUM(S9:S13)</f>
        <v>0</v>
      </c>
      <c r="T14" s="90"/>
      <c r="U14" s="89">
        <f>SUM(U9:U13)</f>
        <v>0</v>
      </c>
      <c r="V14" s="90"/>
      <c r="W14" s="89">
        <f>SUM(W9:W13)</f>
        <v>0</v>
      </c>
      <c r="X14" s="90"/>
      <c r="Y14" s="89">
        <f>SUM(Y9:Y13)</f>
        <v>0</v>
      </c>
      <c r="Z14" s="90"/>
      <c r="AA14" s="89">
        <f>SUM(AA9:AA13)</f>
        <v>0</v>
      </c>
      <c r="AB14" s="90"/>
      <c r="AD14" s="90"/>
    </row>
    <row r="16" spans="1:30" s="96" customFormat="1">
      <c r="A16" s="143" t="s">
        <v>157</v>
      </c>
    </row>
    <row r="17" spans="1:30" s="96" customFormat="1">
      <c r="A17" s="99"/>
      <c r="B17" s="96" t="s">
        <v>136</v>
      </c>
      <c r="E17" s="96">
        <v>0</v>
      </c>
      <c r="G17" s="96">
        <v>0</v>
      </c>
      <c r="I17" s="96">
        <v>0</v>
      </c>
      <c r="K17" s="96">
        <v>0</v>
      </c>
      <c r="M17" s="96">
        <v>0</v>
      </c>
      <c r="O17" s="96">
        <v>0</v>
      </c>
      <c r="Q17" s="96">
        <v>0</v>
      </c>
      <c r="S17" s="96">
        <v>0</v>
      </c>
      <c r="U17" s="96">
        <v>0</v>
      </c>
      <c r="W17" s="96">
        <v>0</v>
      </c>
      <c r="Y17" s="96">
        <v>0</v>
      </c>
      <c r="Z17" s="69"/>
      <c r="AA17" s="96">
        <v>0</v>
      </c>
      <c r="AB17" s="69"/>
      <c r="AC17" s="96">
        <f>SUM(E17:AA17)</f>
        <v>0</v>
      </c>
    </row>
    <row r="18" spans="1:30" s="96" customFormat="1">
      <c r="A18" s="99"/>
      <c r="B18" s="96" t="s">
        <v>136</v>
      </c>
      <c r="E18" s="96">
        <v>0</v>
      </c>
      <c r="G18" s="96">
        <v>0</v>
      </c>
      <c r="I18" s="96">
        <v>0</v>
      </c>
      <c r="K18" s="96">
        <v>0</v>
      </c>
      <c r="M18" s="96">
        <v>0</v>
      </c>
      <c r="O18" s="96">
        <v>0</v>
      </c>
      <c r="Q18" s="96">
        <v>0</v>
      </c>
      <c r="S18" s="96">
        <v>0</v>
      </c>
      <c r="U18" s="96">
        <v>0</v>
      </c>
      <c r="W18" s="96">
        <v>0</v>
      </c>
      <c r="Y18" s="96">
        <v>0</v>
      </c>
      <c r="Z18" s="69"/>
      <c r="AA18" s="96">
        <v>0</v>
      </c>
      <c r="AB18" s="69"/>
      <c r="AC18" s="96">
        <f>SUM(E18:AA18)</f>
        <v>0</v>
      </c>
    </row>
    <row r="19" spans="1:30" s="96" customFormat="1">
      <c r="A19" s="99"/>
      <c r="B19" s="96" t="s">
        <v>136</v>
      </c>
      <c r="E19" s="96">
        <v>0</v>
      </c>
      <c r="G19" s="96">
        <v>0</v>
      </c>
      <c r="I19" s="96">
        <v>0</v>
      </c>
      <c r="K19" s="96">
        <v>0</v>
      </c>
      <c r="M19" s="96">
        <v>0</v>
      </c>
      <c r="O19" s="96">
        <v>0</v>
      </c>
      <c r="Q19" s="96">
        <v>0</v>
      </c>
      <c r="S19" s="96">
        <v>0</v>
      </c>
      <c r="U19" s="96">
        <v>0</v>
      </c>
      <c r="W19" s="96">
        <v>0</v>
      </c>
      <c r="Y19" s="96">
        <v>0</v>
      </c>
      <c r="Z19" s="69"/>
      <c r="AA19" s="96">
        <v>0</v>
      </c>
      <c r="AB19" s="69"/>
      <c r="AC19" s="96">
        <f>SUM(E19:AA19)</f>
        <v>0</v>
      </c>
    </row>
    <row r="20" spans="1:30" s="96" customFormat="1">
      <c r="A20" s="99"/>
      <c r="B20" s="96" t="s">
        <v>136</v>
      </c>
      <c r="E20" s="96">
        <v>0</v>
      </c>
      <c r="G20" s="96">
        <v>0</v>
      </c>
      <c r="I20" s="96">
        <v>0</v>
      </c>
      <c r="K20" s="96">
        <v>0</v>
      </c>
      <c r="M20" s="96">
        <v>0</v>
      </c>
      <c r="O20" s="96">
        <v>0</v>
      </c>
      <c r="Q20" s="96">
        <v>0</v>
      </c>
      <c r="S20" s="96">
        <v>0</v>
      </c>
      <c r="U20" s="96">
        <v>0</v>
      </c>
      <c r="W20" s="96">
        <v>0</v>
      </c>
      <c r="Y20" s="96">
        <v>0</v>
      </c>
      <c r="Z20" s="69"/>
      <c r="AA20" s="96">
        <v>0</v>
      </c>
      <c r="AB20" s="69"/>
      <c r="AC20" s="96">
        <f>SUM(E20:AA20)</f>
        <v>0</v>
      </c>
    </row>
    <row r="21" spans="1:30" s="96" customFormat="1">
      <c r="A21" s="99"/>
      <c r="B21" s="96" t="s">
        <v>136</v>
      </c>
      <c r="E21" s="96">
        <v>0</v>
      </c>
      <c r="G21" s="96">
        <v>0</v>
      </c>
      <c r="I21" s="96">
        <v>0</v>
      </c>
      <c r="K21" s="96">
        <v>0</v>
      </c>
      <c r="M21" s="96">
        <v>0</v>
      </c>
      <c r="O21" s="96">
        <v>0</v>
      </c>
      <c r="Q21" s="96">
        <v>0</v>
      </c>
      <c r="S21" s="96">
        <v>0</v>
      </c>
      <c r="U21" s="96">
        <v>0</v>
      </c>
      <c r="W21" s="96">
        <v>0</v>
      </c>
      <c r="Y21" s="96">
        <v>0</v>
      </c>
      <c r="Z21" s="69"/>
      <c r="AA21" s="96">
        <v>0</v>
      </c>
      <c r="AB21" s="69"/>
      <c r="AC21" s="96">
        <f>SUM(E21:AA21)</f>
        <v>0</v>
      </c>
    </row>
    <row r="22" spans="1:30" s="100" customFormat="1">
      <c r="B22" s="88" t="s">
        <v>138</v>
      </c>
      <c r="C22" s="96"/>
      <c r="D22" s="90"/>
      <c r="E22" s="89">
        <f>SUM(E17:E21)</f>
        <v>0</v>
      </c>
      <c r="F22" s="90"/>
      <c r="G22" s="89">
        <f>SUM(G17:G21)</f>
        <v>0</v>
      </c>
      <c r="H22" s="90"/>
      <c r="I22" s="89">
        <f>SUM(I17:I21)</f>
        <v>0</v>
      </c>
      <c r="J22" s="90"/>
      <c r="K22" s="89">
        <f>SUM(K17:K21)</f>
        <v>0</v>
      </c>
      <c r="L22" s="90"/>
      <c r="M22" s="89">
        <f>SUM(M17:M21)</f>
        <v>0</v>
      </c>
      <c r="N22" s="90"/>
      <c r="O22" s="89">
        <f>SUM(O17:O21)</f>
        <v>0</v>
      </c>
      <c r="P22" s="90"/>
      <c r="Q22" s="89">
        <f>SUM(Q17:Q21)</f>
        <v>0</v>
      </c>
      <c r="R22" s="90"/>
      <c r="S22" s="89">
        <f>SUM(S17:S21)</f>
        <v>0</v>
      </c>
      <c r="T22" s="90"/>
      <c r="U22" s="89">
        <f>SUM(U17:U21)</f>
        <v>0</v>
      </c>
      <c r="V22" s="90"/>
      <c r="W22" s="89">
        <f>SUM(W17:W21)</f>
        <v>0</v>
      </c>
      <c r="X22" s="90"/>
      <c r="Y22" s="89">
        <f>SUM(Y17:Y21)</f>
        <v>0</v>
      </c>
      <c r="Z22" s="90"/>
      <c r="AA22" s="89">
        <f>SUM(AA17:AA21)</f>
        <v>0</v>
      </c>
      <c r="AB22" s="90"/>
      <c r="AC22" s="89">
        <f>SUM(AC17:AC21)</f>
        <v>0</v>
      </c>
      <c r="AD22" s="90"/>
    </row>
    <row r="23" spans="1:30" s="96" customFormat="1">
      <c r="C23" s="100"/>
    </row>
    <row r="24" spans="1:30" s="96" customFormat="1"/>
  </sheetData>
  <printOptions horizontalCentered="1"/>
  <pageMargins left="0.5" right="0.5" top="0.75" bottom="0.5" header="0.5" footer="0.5"/>
  <pageSetup scale="5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16</vt:i4>
      </vt:variant>
    </vt:vector>
  </HeadingPairs>
  <TitlesOfParts>
    <vt:vector size="31" baseType="lpstr">
      <vt:lpstr>Format</vt:lpstr>
      <vt:lpstr>O&amp;M Detail</vt:lpstr>
      <vt:lpstr>O&amp;M by Dept</vt:lpstr>
      <vt:lpstr>Allocations</vt:lpstr>
      <vt:lpstr>Headcount</vt:lpstr>
      <vt:lpstr>CE Mapping</vt:lpstr>
      <vt:lpstr>FinancingExpense</vt:lpstr>
      <vt:lpstr>PRMA</vt:lpstr>
      <vt:lpstr>Prepay_Exp</vt:lpstr>
      <vt:lpstr>Merchant</vt:lpstr>
      <vt:lpstr>EquityAffiliates</vt:lpstr>
      <vt:lpstr>OtherFundsFlow</vt:lpstr>
      <vt:lpstr>CapEx</vt:lpstr>
      <vt:lpstr>Investing</vt:lpstr>
      <vt:lpstr>AssetSale</vt:lpstr>
      <vt:lpstr>Allocations!Print_Area</vt:lpstr>
      <vt:lpstr>AssetSale!Print_Area</vt:lpstr>
      <vt:lpstr>CapEx!Print_Area</vt:lpstr>
      <vt:lpstr>EquityAffiliates!Print_Area</vt:lpstr>
      <vt:lpstr>FinancingExpense!Print_Area</vt:lpstr>
      <vt:lpstr>Format!Print_Area</vt:lpstr>
      <vt:lpstr>Headcount!Print_Area</vt:lpstr>
      <vt:lpstr>Investing!Print_Area</vt:lpstr>
      <vt:lpstr>Merchant!Print_Area</vt:lpstr>
      <vt:lpstr>'O&amp;M by Dept'!Print_Area</vt:lpstr>
      <vt:lpstr>'O&amp;M Detail'!Print_Area</vt:lpstr>
      <vt:lpstr>OtherFundsFlow!Print_Area</vt:lpstr>
      <vt:lpstr>Prepay_Exp!Print_Area</vt:lpstr>
      <vt:lpstr>PRMA!Print_Area</vt:lpstr>
      <vt:lpstr>'CE Mapping'!Print_Titles</vt:lpstr>
      <vt:lpstr>Investing!Print_Titles</vt:lpstr>
    </vt:vector>
  </TitlesOfParts>
  <Manager>Greg Adams &amp; Steve Schwarzbach</Manager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Current Estimate Model</dc:title>
  <dc:creator>gadams</dc:creator>
  <cp:lastModifiedBy>Felienne</cp:lastModifiedBy>
  <cp:lastPrinted>2001-10-15T23:42:01Z</cp:lastPrinted>
  <dcterms:created xsi:type="dcterms:W3CDTF">2001-05-01T16:23:17Z</dcterms:created>
  <dcterms:modified xsi:type="dcterms:W3CDTF">2014-09-05T11:13:36Z</dcterms:modified>
</cp:coreProperties>
</file>