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chedule 1" sheetId="2" r:id="rId1"/>
    <sheet name="Schedule 2" sheetId="5" r:id="rId2"/>
    <sheet name="Open Position" sheetId="4" r:id="rId3"/>
    <sheet name="Sheet2" sheetId="1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L9" i="4" l="1"/>
  <c r="L13" i="4" s="1"/>
  <c r="O9" i="4"/>
  <c r="O13" i="4" s="1"/>
  <c r="L10" i="4"/>
  <c r="O10" i="4"/>
  <c r="L11" i="4"/>
  <c r="O11" i="4"/>
  <c r="L12" i="4"/>
  <c r="O12" i="4"/>
  <c r="L15" i="4"/>
  <c r="L17" i="4" s="1"/>
  <c r="O15" i="4"/>
  <c r="O17" i="4" s="1"/>
  <c r="L16" i="4"/>
  <c r="O16" i="4"/>
  <c r="L20" i="4"/>
  <c r="L24" i="4"/>
  <c r="L26" i="4" s="1"/>
  <c r="O24" i="4"/>
  <c r="O26" i="4" s="1"/>
  <c r="L25" i="4"/>
  <c r="O25" i="4"/>
  <c r="L30" i="4"/>
  <c r="O30" i="4"/>
  <c r="L31" i="4"/>
  <c r="O31" i="4"/>
  <c r="L32" i="4"/>
  <c r="L35" i="4" s="1"/>
  <c r="O32" i="4"/>
  <c r="L33" i="4"/>
  <c r="O33" i="4"/>
  <c r="L34" i="4"/>
  <c r="O34" i="4"/>
  <c r="O35" i="4"/>
  <c r="L39" i="4"/>
  <c r="O39" i="4"/>
  <c r="L42" i="4"/>
  <c r="O42" i="4"/>
  <c r="D10" i="2"/>
  <c r="F10" i="2"/>
  <c r="F15" i="2" s="1"/>
  <c r="F17" i="2" s="1"/>
  <c r="D15" i="2"/>
  <c r="D17" i="2" s="1"/>
  <c r="D10" i="5"/>
  <c r="F10" i="5"/>
  <c r="H10" i="5"/>
  <c r="F14" i="5"/>
  <c r="O45" i="4" l="1"/>
  <c r="L45" i="4"/>
</calcChain>
</file>

<file path=xl/sharedStrings.xml><?xml version="1.0" encoding="utf-8"?>
<sst xmlns="http://schemas.openxmlformats.org/spreadsheetml/2006/main" count="98" uniqueCount="77">
  <si>
    <t>July</t>
  </si>
  <si>
    <t>Shipper</t>
  </si>
  <si>
    <t>Volume</t>
  </si>
  <si>
    <t xml:space="preserve">   Rate </t>
  </si>
  <si>
    <t>Exposure</t>
  </si>
  <si>
    <t>Sid Richardson (ROFR)</t>
  </si>
  <si>
    <t xml:space="preserve">    6/1/95</t>
  </si>
  <si>
    <t xml:space="preserve"> 5/31/02</t>
  </si>
  <si>
    <t>KN Processing</t>
  </si>
  <si>
    <t xml:space="preserve">    6/1/98</t>
  </si>
  <si>
    <t xml:space="preserve"> Mo./Mo.</t>
  </si>
  <si>
    <t>Duke</t>
  </si>
  <si>
    <t xml:space="preserve">    8/1/00</t>
  </si>
  <si>
    <t xml:space="preserve"> 7/31/02</t>
  </si>
  <si>
    <t>Agave</t>
  </si>
  <si>
    <t xml:space="preserve">    3/1/01</t>
  </si>
  <si>
    <t xml:space="preserve"> 2/28/02</t>
  </si>
  <si>
    <t xml:space="preserve">    5/1/01</t>
  </si>
  <si>
    <t>Total</t>
  </si>
  <si>
    <t xml:space="preserve">PG&amp;E Trading </t>
  </si>
  <si>
    <t xml:space="preserve">    2/1/00</t>
  </si>
  <si>
    <t>PG&amp;E Trading</t>
  </si>
  <si>
    <t xml:space="preserve">  11/1/99</t>
  </si>
  <si>
    <t>OneOk</t>
  </si>
  <si>
    <t xml:space="preserve">          </t>
  </si>
  <si>
    <t xml:space="preserve">    2/1/01</t>
  </si>
  <si>
    <t xml:space="preserve">  1/31/02</t>
  </si>
  <si>
    <t>North Star Steel</t>
  </si>
  <si>
    <t xml:space="preserve">  5/31/02</t>
  </si>
  <si>
    <t>Sept</t>
  </si>
  <si>
    <t>Unsubscribed</t>
  </si>
  <si>
    <t>#</t>
  </si>
  <si>
    <t xml:space="preserve">Contract </t>
  </si>
  <si>
    <t>Start</t>
  </si>
  <si>
    <t>End</t>
  </si>
  <si>
    <t>Date</t>
  </si>
  <si>
    <t>Per Day</t>
  </si>
  <si>
    <t>Mavrix</t>
  </si>
  <si>
    <t>Rate</t>
  </si>
  <si>
    <t>Ignacio to Blanco</t>
  </si>
  <si>
    <t>Sempra</t>
  </si>
  <si>
    <t xml:space="preserve">   1/1/01</t>
  </si>
  <si>
    <t xml:space="preserve"> 10/31/02</t>
  </si>
  <si>
    <t xml:space="preserve"> 12/31/01</t>
  </si>
  <si>
    <t>Stretch</t>
  </si>
  <si>
    <t>Contracted</t>
  </si>
  <si>
    <t>Blanco to Thoreau</t>
  </si>
  <si>
    <t>Current</t>
  </si>
  <si>
    <t>West of Thoreau Resubscription Assumptions</t>
  </si>
  <si>
    <t>East of Thoreau to West of Thoreau</t>
  </si>
  <si>
    <t>Red Rock Expansion</t>
  </si>
  <si>
    <t>Thoreau to West of Thoreau</t>
  </si>
  <si>
    <t>East of Thoreau to East of Thoreau</t>
  </si>
  <si>
    <t xml:space="preserve"> 5/31/02*</t>
  </si>
  <si>
    <t>*Only resubscribed for 4 of remaining 7 months in the year.</t>
  </si>
  <si>
    <t>S. Ignacio to Blanco</t>
  </si>
  <si>
    <t>$.09 to max</t>
  </si>
  <si>
    <t>Un-Contracted</t>
  </si>
  <si>
    <t>Days</t>
  </si>
  <si>
    <t>61</t>
  </si>
  <si>
    <t>TOTAL</t>
  </si>
  <si>
    <t xml:space="preserve">Commercial </t>
  </si>
  <si>
    <t>Net Margin</t>
  </si>
  <si>
    <t>Contribution</t>
  </si>
  <si>
    <t>$Millions</t>
  </si>
  <si>
    <t>2001 Estimate</t>
  </si>
  <si>
    <t>Normalized 2001 Estimate</t>
  </si>
  <si>
    <t>2002 Plan</t>
  </si>
  <si>
    <t>Growth</t>
  </si>
  <si>
    <t>Percentage Growth</t>
  </si>
  <si>
    <t>Open Position</t>
  </si>
  <si>
    <t>Market Value</t>
  </si>
  <si>
    <t>Expenses</t>
  </si>
  <si>
    <t>Demand &amp; Commodity Margins</t>
  </si>
  <si>
    <t>Fuel</t>
  </si>
  <si>
    <t>Total Net Margins</t>
  </si>
  <si>
    <t>Market Conditions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</si>
</sst>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"/>
    <numFmt numFmtId="165" formatCode="0.000"/>
    <numFmt numFmtId="166" formatCode="0.0"/>
    <numFmt numFmtId="167" formatCode="_(* #,##0.0_);_(* \(#,##0.0\);_(* &quot;-&quot;??_);_(@_)"/>
    <numFmt numFmtId="168" formatCode="0.0%"/>
    <numFmt numFmtId="169" formatCode="_(&quot;$&quot;* #,##0.0_);_(&quot;$&quot;* \(#,##0.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4" fontId="3" fillId="0" borderId="2" xfId="0" applyNumberFormat="1" applyFont="1" applyBorder="1"/>
    <xf numFmtId="3" fontId="3" fillId="0" borderId="2" xfId="0" applyNumberFormat="1" applyFont="1" applyBorder="1"/>
    <xf numFmtId="164" fontId="3" fillId="0" borderId="2" xfId="0" applyNumberFormat="1" applyFont="1" applyBorder="1"/>
    <xf numFmtId="164" fontId="4" fillId="0" borderId="2" xfId="0" applyNumberFormat="1" applyFont="1" applyBorder="1"/>
    <xf numFmtId="0" fontId="0" fillId="0" borderId="3" xfId="0" applyBorder="1"/>
    <xf numFmtId="0" fontId="5" fillId="0" borderId="4" xfId="0" applyFont="1" applyBorder="1"/>
    <xf numFmtId="0" fontId="6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164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/>
    <xf numFmtId="3" fontId="3" fillId="0" borderId="0" xfId="0" applyNumberFormat="1" applyFont="1" applyBorder="1"/>
    <xf numFmtId="3" fontId="3" fillId="0" borderId="6" xfId="0" applyNumberFormat="1" applyFont="1" applyBorder="1"/>
    <xf numFmtId="6" fontId="3" fillId="0" borderId="0" xfId="0" applyNumberFormat="1" applyFont="1" applyBorder="1"/>
    <xf numFmtId="0" fontId="3" fillId="0" borderId="5" xfId="0" applyFont="1" applyBorder="1"/>
    <xf numFmtId="0" fontId="5" fillId="0" borderId="1" xfId="0" applyFont="1" applyBorder="1"/>
    <xf numFmtId="0" fontId="6" fillId="0" borderId="2" xfId="0" applyFont="1" applyBorder="1"/>
    <xf numFmtId="0" fontId="0" fillId="0" borderId="2" xfId="0" applyBorder="1"/>
    <xf numFmtId="164" fontId="0" fillId="0" borderId="2" xfId="0" applyNumberFormat="1" applyBorder="1"/>
    <xf numFmtId="164" fontId="7" fillId="0" borderId="2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7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6" fontId="3" fillId="0" borderId="0" xfId="0" applyNumberFormat="1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8" fillId="0" borderId="8" xfId="0" applyFont="1" applyBorder="1"/>
    <xf numFmtId="164" fontId="3" fillId="0" borderId="8" xfId="0" applyNumberFormat="1" applyFont="1" applyBorder="1"/>
    <xf numFmtId="164" fontId="4" fillId="0" borderId="8" xfId="0" applyNumberFormat="1" applyFont="1" applyBorder="1"/>
    <xf numFmtId="0" fontId="0" fillId="0" borderId="8" xfId="0" applyBorder="1"/>
    <xf numFmtId="0" fontId="0" fillId="0" borderId="9" xfId="0" applyBorder="1"/>
    <xf numFmtId="3" fontId="3" fillId="0" borderId="8" xfId="0" applyNumberFormat="1" applyFont="1" applyBorder="1"/>
    <xf numFmtId="6" fontId="3" fillId="0" borderId="8" xfId="0" applyNumberFormat="1" applyFont="1" applyBorder="1"/>
    <xf numFmtId="165" fontId="3" fillId="0" borderId="0" xfId="0" applyNumberFormat="1" applyFont="1" applyBorder="1"/>
    <xf numFmtId="2" fontId="3" fillId="0" borderId="0" xfId="0" applyNumberFormat="1" applyFont="1" applyBorder="1"/>
    <xf numFmtId="2" fontId="0" fillId="0" borderId="0" xfId="0" applyNumberFormat="1" applyBorder="1"/>
    <xf numFmtId="2" fontId="3" fillId="0" borderId="2" xfId="0" applyNumberFormat="1" applyFont="1" applyBorder="1"/>
    <xf numFmtId="2" fontId="0" fillId="0" borderId="2" xfId="0" applyNumberFormat="1" applyBorder="1"/>
    <xf numFmtId="2" fontId="0" fillId="0" borderId="8" xfId="0" applyNumberFormat="1" applyBorder="1"/>
    <xf numFmtId="3" fontId="3" fillId="0" borderId="5" xfId="0" applyNumberFormat="1" applyFont="1" applyBorder="1"/>
    <xf numFmtId="6" fontId="3" fillId="0" borderId="5" xfId="0" applyNumberFormat="1" applyFont="1" applyBorder="1"/>
    <xf numFmtId="3" fontId="3" fillId="0" borderId="10" xfId="0" applyNumberFormat="1" applyFont="1" applyBorder="1"/>
    <xf numFmtId="2" fontId="0" fillId="0" borderId="0" xfId="0" applyNumberFormat="1" applyBorder="1" applyAlignment="1">
      <alignment horizontal="right"/>
    </xf>
    <xf numFmtId="42" fontId="3" fillId="0" borderId="5" xfId="0" applyNumberFormat="1" applyFont="1" applyBorder="1" applyAlignment="1">
      <alignment horizontal="right"/>
    </xf>
    <xf numFmtId="0" fontId="3" fillId="0" borderId="0" xfId="0" applyFont="1"/>
    <xf numFmtId="0" fontId="9" fillId="0" borderId="0" xfId="0" applyFont="1" applyAlignment="1">
      <alignment horizontal="center"/>
    </xf>
    <xf numFmtId="0" fontId="3" fillId="0" borderId="0" xfId="0" quotePrefix="1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3" fillId="0" borderId="0" xfId="0" applyNumberFormat="1" applyFont="1" applyBorder="1"/>
    <xf numFmtId="0" fontId="3" fillId="0" borderId="2" xfId="0" applyNumberFormat="1" applyFont="1" applyBorder="1"/>
    <xf numFmtId="0" fontId="6" fillId="0" borderId="2" xfId="0" applyNumberFormat="1" applyFont="1" applyBorder="1"/>
    <xf numFmtId="0" fontId="0" fillId="0" borderId="0" xfId="0" applyNumberFormat="1" applyBorder="1"/>
    <xf numFmtId="0" fontId="3" fillId="0" borderId="8" xfId="0" applyNumberFormat="1" applyFont="1" applyBorder="1"/>
    <xf numFmtId="6" fontId="3" fillId="0" borderId="6" xfId="0" applyNumberFormat="1" applyFont="1" applyBorder="1"/>
    <xf numFmtId="2" fontId="3" fillId="0" borderId="8" xfId="0" applyNumberFormat="1" applyFont="1" applyBorder="1"/>
    <xf numFmtId="0" fontId="3" fillId="0" borderId="9" xfId="0" applyFont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NumberFormat="1" applyBorder="1"/>
    <xf numFmtId="0" fontId="0" fillId="0" borderId="7" xfId="0" applyBorder="1"/>
    <xf numFmtId="0" fontId="9" fillId="0" borderId="4" xfId="0" applyFont="1" applyBorder="1"/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Border="1"/>
    <xf numFmtId="167" fontId="11" fillId="0" borderId="0" xfId="1" applyNumberFormat="1" applyFont="1"/>
    <xf numFmtId="167" fontId="11" fillId="0" borderId="6" xfId="1" applyNumberFormat="1" applyFont="1" applyBorder="1"/>
    <xf numFmtId="167" fontId="11" fillId="0" borderId="0" xfId="1" applyNumberFormat="1" applyFont="1" applyBorder="1"/>
    <xf numFmtId="0" fontId="12" fillId="0" borderId="0" xfId="0" applyFont="1"/>
    <xf numFmtId="43" fontId="12" fillId="0" borderId="0" xfId="0" applyNumberFormat="1" applyFont="1"/>
    <xf numFmtId="0" fontId="10" fillId="0" borderId="0" xfId="0" applyFont="1" applyBorder="1"/>
    <xf numFmtId="168" fontId="12" fillId="0" borderId="0" xfId="3" applyNumberFormat="1" applyFont="1"/>
    <xf numFmtId="0" fontId="1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11" xfId="2" applyNumberFormat="1" applyFont="1" applyBorder="1"/>
    <xf numFmtId="169" fontId="0" fillId="0" borderId="0" xfId="2" applyNumberFormat="1" applyFont="1" applyBorder="1"/>
    <xf numFmtId="167" fontId="0" fillId="0" borderId="6" xfId="1" applyNumberFormat="1" applyFont="1" applyBorder="1"/>
    <xf numFmtId="169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12" fillId="0" borderId="0" xfId="0" applyNumberFormat="1" applyFont="1"/>
    <xf numFmtId="0" fontId="1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5"/>
  <sheetViews>
    <sheetView tabSelected="1" workbookViewId="0"/>
  </sheetViews>
  <sheetFormatPr defaultRowHeight="12.75" x14ac:dyDescent="0.2"/>
  <cols>
    <col min="1" max="1" width="9.7109375" customWidth="1"/>
    <col min="2" max="2" width="30.7109375" customWidth="1"/>
    <col min="3" max="3" width="9.7109375" customWidth="1"/>
    <col min="4" max="4" width="11.7109375" customWidth="1"/>
    <col min="5" max="5" width="4.7109375" customWidth="1"/>
    <col min="6" max="6" width="12.7109375" customWidth="1"/>
    <col min="7" max="7" width="8.7109375" customWidth="1"/>
    <col min="8" max="8" width="13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8" customHeight="1" x14ac:dyDescent="0.25">
      <c r="B1" s="70"/>
      <c r="I1" s="54"/>
      <c r="J1" s="54"/>
      <c r="K1" s="54"/>
      <c r="L1" s="54"/>
      <c r="M1" s="54"/>
      <c r="N1" s="53"/>
      <c r="O1" s="53"/>
    </row>
    <row r="2" spans="1:15" ht="18" customHeight="1" x14ac:dyDescent="0.25">
      <c r="I2" s="54"/>
      <c r="J2" s="54"/>
      <c r="K2" s="54"/>
      <c r="L2" s="54"/>
      <c r="M2" s="54"/>
      <c r="N2" s="53"/>
      <c r="O2" s="53"/>
    </row>
    <row r="3" spans="1:15" ht="18" customHeight="1" x14ac:dyDescent="0.25">
      <c r="A3" s="71"/>
      <c r="B3" s="70"/>
      <c r="C3" s="70"/>
      <c r="D3" s="70"/>
      <c r="E3" s="70"/>
      <c r="F3" s="70"/>
      <c r="G3" s="70"/>
      <c r="H3" s="70"/>
      <c r="I3" s="54"/>
      <c r="J3" s="54"/>
      <c r="K3" s="54"/>
      <c r="L3" s="54"/>
      <c r="M3" s="54"/>
      <c r="N3" s="53"/>
      <c r="O3" s="53"/>
    </row>
    <row r="4" spans="1:15" ht="18" customHeight="1" x14ac:dyDescent="0.25">
      <c r="B4" s="70"/>
      <c r="C4" s="70"/>
      <c r="D4" s="70"/>
      <c r="E4" s="70"/>
      <c r="F4" s="72" t="s">
        <v>61</v>
      </c>
      <c r="G4" s="70"/>
      <c r="H4" s="70"/>
      <c r="I4" s="54"/>
      <c r="J4" s="54"/>
      <c r="K4" s="54"/>
      <c r="L4" s="54"/>
      <c r="M4" s="54"/>
      <c r="N4" s="53"/>
      <c r="O4" s="53"/>
    </row>
    <row r="5" spans="1:15" ht="18" customHeight="1" x14ac:dyDescent="0.25">
      <c r="B5" s="70"/>
      <c r="C5" s="70"/>
      <c r="D5" s="72" t="s">
        <v>62</v>
      </c>
      <c r="E5" s="70"/>
      <c r="F5" s="72" t="s">
        <v>63</v>
      </c>
      <c r="G5" s="70"/>
      <c r="H5" s="70"/>
      <c r="I5" s="54"/>
      <c r="J5" s="54"/>
      <c r="K5" s="54"/>
      <c r="L5" s="54"/>
      <c r="M5" s="54"/>
      <c r="N5" s="53"/>
      <c r="O5" s="53"/>
    </row>
    <row r="6" spans="1:15" ht="18" customHeight="1" x14ac:dyDescent="0.25">
      <c r="B6" s="70"/>
      <c r="C6" s="70"/>
      <c r="D6" s="73" t="s">
        <v>64</v>
      </c>
      <c r="E6" s="70"/>
      <c r="F6" s="73" t="s">
        <v>64</v>
      </c>
      <c r="G6" s="74"/>
      <c r="H6" s="74"/>
      <c r="I6" s="54"/>
      <c r="J6" s="54"/>
      <c r="K6" s="54"/>
      <c r="L6" s="54"/>
      <c r="M6" s="54"/>
      <c r="N6" s="53"/>
      <c r="O6" s="53"/>
    </row>
    <row r="7" spans="1:15" ht="18" customHeight="1" x14ac:dyDescent="0.25">
      <c r="B7" s="70"/>
      <c r="C7" s="70"/>
      <c r="D7" s="70"/>
      <c r="E7" s="70"/>
      <c r="F7" s="70"/>
      <c r="G7" s="70"/>
      <c r="H7" s="70"/>
      <c r="I7" s="54"/>
      <c r="J7" s="54"/>
      <c r="K7" s="54"/>
      <c r="L7" s="54"/>
      <c r="M7" s="54"/>
      <c r="N7" s="53"/>
      <c r="O7" s="53"/>
    </row>
    <row r="8" spans="1:15" ht="18" customHeight="1" x14ac:dyDescent="0.25">
      <c r="B8" s="70" t="s">
        <v>65</v>
      </c>
      <c r="C8" s="70"/>
      <c r="D8" s="75">
        <v>204</v>
      </c>
      <c r="E8" s="70"/>
      <c r="F8" s="75">
        <v>191.8</v>
      </c>
      <c r="G8" s="75"/>
      <c r="H8" s="75"/>
      <c r="I8" s="54"/>
      <c r="J8" s="54"/>
      <c r="K8" s="54"/>
      <c r="L8" s="54"/>
      <c r="M8" s="54"/>
      <c r="N8" s="53"/>
      <c r="O8" s="53"/>
    </row>
    <row r="9" spans="1:15" ht="18" customHeight="1" x14ac:dyDescent="0.25">
      <c r="B9" s="70" t="s">
        <v>76</v>
      </c>
      <c r="C9" s="70"/>
      <c r="D9" s="76">
        <v>-21.3</v>
      </c>
      <c r="E9" s="70"/>
      <c r="F9" s="76">
        <v>-21.3</v>
      </c>
      <c r="G9" s="77"/>
      <c r="H9" s="77"/>
      <c r="I9" s="54"/>
      <c r="J9" s="54"/>
      <c r="K9" s="54"/>
      <c r="L9" s="54"/>
      <c r="M9" s="54"/>
      <c r="N9" s="53"/>
      <c r="O9" s="53"/>
    </row>
    <row r="10" spans="1:15" ht="18" customHeight="1" x14ac:dyDescent="0.25">
      <c r="B10" s="70" t="s">
        <v>66</v>
      </c>
      <c r="C10" s="70"/>
      <c r="D10" s="75">
        <f>SUM(D8:D9)</f>
        <v>182.7</v>
      </c>
      <c r="E10" s="70"/>
      <c r="F10" s="75">
        <f>SUM(F8:F9)</f>
        <v>170.5</v>
      </c>
      <c r="G10" s="75"/>
      <c r="H10" s="75"/>
      <c r="I10" s="54"/>
      <c r="J10" s="54"/>
      <c r="K10" s="54"/>
      <c r="L10" s="54"/>
      <c r="M10" s="54"/>
      <c r="N10" s="53"/>
      <c r="O10" s="53"/>
    </row>
    <row r="11" spans="1:15" ht="18" customHeight="1" x14ac:dyDescent="0.25">
      <c r="B11" s="70"/>
      <c r="C11" s="70"/>
      <c r="D11" s="74"/>
      <c r="E11" s="74"/>
      <c r="F11" s="74"/>
      <c r="G11" s="74"/>
      <c r="H11" s="74"/>
      <c r="I11" s="54"/>
      <c r="J11" s="54"/>
      <c r="K11" s="54"/>
      <c r="L11" s="54"/>
      <c r="M11" s="54"/>
      <c r="N11" s="53"/>
      <c r="O11" s="53"/>
    </row>
    <row r="12" spans="1:15" ht="18" customHeight="1" x14ac:dyDescent="0.25">
      <c r="B12" s="70"/>
      <c r="C12" s="70"/>
      <c r="D12" s="74"/>
      <c r="E12" s="74"/>
      <c r="F12" s="74"/>
      <c r="G12" s="74"/>
      <c r="H12" s="74"/>
      <c r="I12" s="54"/>
      <c r="J12" s="54"/>
      <c r="K12" s="54"/>
      <c r="L12" s="54"/>
      <c r="M12" s="54"/>
      <c r="N12" s="53"/>
      <c r="O12" s="53"/>
    </row>
    <row r="13" spans="1:15" ht="18" customHeight="1" x14ac:dyDescent="0.25">
      <c r="B13" s="70" t="s">
        <v>67</v>
      </c>
      <c r="C13" s="70"/>
      <c r="D13" s="75">
        <v>202.7</v>
      </c>
      <c r="E13" s="70"/>
      <c r="F13" s="75">
        <v>191.8</v>
      </c>
      <c r="G13" s="75"/>
      <c r="H13" s="75"/>
      <c r="I13" s="54"/>
      <c r="J13" s="54"/>
      <c r="K13" s="54"/>
      <c r="L13" s="54"/>
      <c r="M13" s="54"/>
      <c r="N13" s="53"/>
      <c r="O13" s="53"/>
    </row>
    <row r="14" spans="1:15" ht="18" customHeight="1" x14ac:dyDescent="0.25">
      <c r="B14" s="70"/>
      <c r="C14" s="70"/>
      <c r="D14" s="70"/>
      <c r="E14" s="70"/>
      <c r="F14" s="70"/>
      <c r="G14" s="70"/>
      <c r="H14" s="70"/>
      <c r="I14" s="54"/>
      <c r="J14" s="54"/>
      <c r="K14" s="54"/>
      <c r="L14" s="54"/>
      <c r="M14" s="54"/>
      <c r="N14" s="53"/>
      <c r="O14" s="53"/>
    </row>
    <row r="15" spans="1:15" ht="18" customHeight="1" x14ac:dyDescent="0.25">
      <c r="B15" s="78" t="s">
        <v>68</v>
      </c>
      <c r="C15" s="78"/>
      <c r="D15" s="91">
        <f>+D13-D10</f>
        <v>20</v>
      </c>
      <c r="E15" s="78"/>
      <c r="F15" s="91">
        <f>+F13-F10</f>
        <v>21.300000000000011</v>
      </c>
      <c r="G15" s="79"/>
      <c r="H15" s="79"/>
      <c r="I15" s="54"/>
      <c r="J15" s="54"/>
      <c r="K15" s="54"/>
      <c r="L15" s="54"/>
      <c r="M15" s="54"/>
      <c r="N15" s="53"/>
      <c r="O15" s="53"/>
    </row>
    <row r="16" spans="1:15" ht="18" customHeight="1" x14ac:dyDescent="0.25">
      <c r="B16" s="70"/>
      <c r="C16" s="70"/>
      <c r="D16" s="70"/>
      <c r="E16" s="70"/>
      <c r="F16" s="70"/>
      <c r="G16" s="70"/>
      <c r="H16" s="70"/>
      <c r="I16" s="54"/>
      <c r="J16" s="54"/>
      <c r="K16" s="54"/>
      <c r="L16" s="54"/>
      <c r="M16" s="54"/>
      <c r="N16" s="53"/>
      <c r="O16" s="53"/>
    </row>
    <row r="17" spans="1:15" ht="18" customHeight="1" x14ac:dyDescent="0.25">
      <c r="A17" s="80"/>
      <c r="B17" s="78" t="s">
        <v>69</v>
      </c>
      <c r="C17" s="78"/>
      <c r="D17" s="81">
        <f>+D15/D10</f>
        <v>0.10946907498631638</v>
      </c>
      <c r="E17" s="78"/>
      <c r="F17" s="81">
        <f>+F15/F10</f>
        <v>0.12492668621700886</v>
      </c>
      <c r="G17" s="74"/>
      <c r="H17" s="74"/>
      <c r="I17" s="54"/>
      <c r="J17" s="54"/>
      <c r="K17" s="54"/>
      <c r="L17" s="54"/>
      <c r="M17" s="54"/>
      <c r="N17" s="53"/>
      <c r="O17" s="53"/>
    </row>
    <row r="18" spans="1:15" ht="18" customHeight="1" x14ac:dyDescent="0.25">
      <c r="A18" s="13"/>
      <c r="B18" s="74"/>
      <c r="C18" s="74"/>
      <c r="D18" s="92"/>
      <c r="E18" s="92"/>
      <c r="F18" s="92"/>
      <c r="G18" s="74"/>
      <c r="H18" s="82"/>
      <c r="I18" s="54"/>
      <c r="J18" s="54"/>
      <c r="K18" s="54"/>
      <c r="L18" s="54"/>
      <c r="M18" s="54"/>
      <c r="N18" s="53"/>
      <c r="O18" s="53"/>
    </row>
    <row r="19" spans="1:15" ht="18" x14ac:dyDescent="0.25">
      <c r="A19" s="13"/>
      <c r="B19" s="74"/>
      <c r="C19" s="74"/>
      <c r="D19" s="82"/>
      <c r="E19" s="74"/>
      <c r="F19" s="82"/>
      <c r="G19" s="74"/>
      <c r="H19" s="82"/>
      <c r="I19" s="54"/>
      <c r="J19" s="54"/>
      <c r="K19" s="54"/>
      <c r="L19" s="54"/>
      <c r="M19" s="54"/>
      <c r="N19" s="53"/>
      <c r="O19" s="53"/>
    </row>
    <row r="20" spans="1:15" ht="15.75" x14ac:dyDescent="0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3"/>
      <c r="O20" s="53"/>
    </row>
    <row r="21" spans="1:15" ht="15.75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3"/>
      <c r="O21" s="53"/>
    </row>
    <row r="22" spans="1:15" ht="15.75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3"/>
      <c r="O22" s="53"/>
    </row>
    <row r="23" spans="1:15" ht="15.75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3"/>
      <c r="O23" s="53"/>
    </row>
    <row r="24" spans="1:15" ht="15.75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3"/>
      <c r="O24" s="53"/>
    </row>
    <row r="25" spans="1:15" ht="15.75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3"/>
      <c r="O25" s="53"/>
    </row>
    <row r="26" spans="1:15" ht="15.75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3"/>
      <c r="O26" s="53"/>
    </row>
    <row r="27" spans="1:15" ht="15.75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3"/>
      <c r="O27" s="53"/>
    </row>
    <row r="28" spans="1:15" ht="15.75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3"/>
      <c r="O28" s="53"/>
    </row>
    <row r="29" spans="1:15" ht="15.75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3"/>
      <c r="O29" s="53"/>
    </row>
    <row r="30" spans="1:15" ht="15.75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3"/>
      <c r="O30" s="53"/>
    </row>
    <row r="31" spans="1:15" ht="15.7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3"/>
      <c r="O31" s="53"/>
    </row>
    <row r="32" spans="1:15" ht="15.75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3"/>
      <c r="O32" s="53"/>
    </row>
    <row r="33" spans="1:15" ht="15.75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3"/>
      <c r="O33" s="53"/>
    </row>
    <row r="34" spans="1:15" ht="15.75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3"/>
      <c r="O34" s="53"/>
    </row>
    <row r="35" spans="1:15" ht="15.75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3"/>
      <c r="O35" s="53"/>
    </row>
    <row r="36" spans="1:15" ht="15.75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3"/>
      <c r="O36" s="53"/>
    </row>
    <row r="37" spans="1:15" ht="15.75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3"/>
      <c r="O37" s="53"/>
    </row>
    <row r="38" spans="1:15" ht="15.7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3"/>
      <c r="O38" s="53"/>
    </row>
    <row r="39" spans="1:15" ht="15.75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3"/>
      <c r="O39" s="53"/>
    </row>
    <row r="40" spans="1:15" ht="15.75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3"/>
      <c r="O40" s="53"/>
    </row>
    <row r="41" spans="1:15" ht="15.75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3"/>
      <c r="O41" s="53"/>
    </row>
    <row r="42" spans="1:15" ht="15.75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3"/>
      <c r="O42" s="53"/>
    </row>
    <row r="43" spans="1:15" ht="15.75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3"/>
      <c r="O43" s="53"/>
    </row>
    <row r="44" spans="1:15" ht="15" customHeight="1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3"/>
      <c r="O44" s="53"/>
    </row>
    <row r="45" spans="1:15" ht="15" customHeight="1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3"/>
      <c r="O45" s="53"/>
    </row>
    <row r="46" spans="1:15" ht="1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3"/>
      <c r="O46" s="53"/>
    </row>
    <row r="47" spans="1:15" ht="15" customHeight="1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3"/>
      <c r="O47" s="53"/>
    </row>
    <row r="48" spans="1:15" ht="15.75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3"/>
      <c r="O48" s="53"/>
    </row>
    <row r="49" spans="1:15" ht="15.75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3"/>
      <c r="O49" s="53"/>
    </row>
    <row r="50" spans="1:15" ht="15.75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3"/>
      <c r="O50" s="53"/>
    </row>
    <row r="51" spans="1:15" ht="15.75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3"/>
      <c r="O51" s="53"/>
    </row>
    <row r="52" spans="1:15" ht="15.75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3"/>
      <c r="O52" s="53"/>
    </row>
    <row r="53" spans="1:15" ht="15.75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3"/>
      <c r="O53" s="53"/>
    </row>
    <row r="54" spans="1:15" ht="15.75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3"/>
      <c r="O54" s="53"/>
    </row>
    <row r="55" spans="1:15" ht="15.75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3"/>
      <c r="O55" s="53"/>
    </row>
    <row r="56" spans="1:15" ht="15.75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3"/>
      <c r="O56" s="53"/>
    </row>
    <row r="57" spans="1:15" ht="15.75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3"/>
      <c r="O57" s="53"/>
    </row>
    <row r="58" spans="1:15" ht="15.75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3"/>
      <c r="O58" s="53"/>
    </row>
    <row r="59" spans="1:15" ht="15.75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3"/>
      <c r="O59" s="53"/>
    </row>
    <row r="60" spans="1:15" ht="15.75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3"/>
      <c r="O60" s="53"/>
    </row>
    <row r="61" spans="1:15" ht="15.75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3"/>
      <c r="O61" s="53"/>
    </row>
    <row r="62" spans="1:15" ht="15.75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3"/>
      <c r="O62" s="53"/>
    </row>
    <row r="63" spans="1:15" ht="15.75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3"/>
      <c r="O63" s="53"/>
    </row>
    <row r="64" spans="1:15" ht="15.75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3"/>
      <c r="O64" s="53"/>
    </row>
    <row r="65" spans="1:15" ht="15.75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3"/>
      <c r="O65" s="53"/>
    </row>
    <row r="66" spans="1:15" ht="15.75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3"/>
      <c r="O66" s="53"/>
    </row>
    <row r="67" spans="1:15" ht="15.7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3"/>
      <c r="O67" s="53"/>
    </row>
    <row r="68" spans="1:15" ht="15.75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3"/>
      <c r="O68" s="53"/>
    </row>
    <row r="69" spans="1:15" ht="15.75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3"/>
      <c r="O69" s="53"/>
    </row>
    <row r="70" spans="1:15" ht="15.75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3"/>
      <c r="O70" s="53"/>
    </row>
    <row r="71" spans="1:15" ht="15.75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3"/>
      <c r="O71" s="53"/>
    </row>
    <row r="72" spans="1:15" ht="15.75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3"/>
      <c r="O72" s="53"/>
    </row>
    <row r="73" spans="1:15" ht="15.75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3"/>
      <c r="O73" s="53"/>
    </row>
    <row r="74" spans="1:15" ht="15.75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3"/>
      <c r="O74" s="53"/>
    </row>
    <row r="75" spans="1:15" ht="15.75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3"/>
      <c r="O75" s="53"/>
    </row>
    <row r="76" spans="1:15" ht="15.75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3"/>
      <c r="O76" s="53"/>
    </row>
    <row r="77" spans="1:15" ht="15.75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3"/>
      <c r="O77" s="53"/>
    </row>
    <row r="78" spans="1:15" ht="15.75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3"/>
      <c r="O78" s="53"/>
    </row>
    <row r="79" spans="1:15" ht="15.75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3"/>
      <c r="O79" s="53"/>
    </row>
    <row r="80" spans="1:15" ht="15.75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3"/>
      <c r="O80" s="53"/>
    </row>
    <row r="81" spans="1:15" ht="15.75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3"/>
      <c r="O81" s="53"/>
    </row>
    <row r="82" spans="1:15" ht="15.75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3"/>
      <c r="O82" s="53"/>
    </row>
    <row r="83" spans="1:15" ht="15.75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3"/>
      <c r="O83" s="53"/>
    </row>
    <row r="84" spans="1:15" ht="15.75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3"/>
      <c r="O84" s="53"/>
    </row>
    <row r="85" spans="1:15" ht="15.75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3"/>
      <c r="O85" s="53"/>
    </row>
    <row r="86" spans="1:15" ht="15.75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3"/>
      <c r="O86" s="53"/>
    </row>
    <row r="87" spans="1:15" ht="15.75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3"/>
      <c r="O87" s="53"/>
    </row>
    <row r="88" spans="1:15" ht="15.75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3"/>
      <c r="O88" s="53"/>
    </row>
    <row r="89" spans="1:15" ht="15.75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3"/>
      <c r="O89" s="53"/>
    </row>
    <row r="90" spans="1:15" ht="15.75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3"/>
      <c r="O90" s="53"/>
    </row>
    <row r="91" spans="1:15" ht="15.75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3"/>
      <c r="O91" s="53"/>
    </row>
    <row r="92" spans="1:15" ht="15.75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3"/>
      <c r="O92" s="53"/>
    </row>
    <row r="93" spans="1:15" ht="15.75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3"/>
      <c r="O93" s="53"/>
    </row>
    <row r="94" spans="1:15" ht="15.75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3"/>
      <c r="O94" s="53"/>
    </row>
    <row r="95" spans="1:15" ht="15.75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3"/>
      <c r="O95" s="53"/>
    </row>
    <row r="96" spans="1:15" ht="15.75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3"/>
      <c r="O96" s="53"/>
    </row>
    <row r="97" spans="1:15" ht="15.75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3"/>
      <c r="O97" s="53"/>
    </row>
    <row r="98" spans="1:15" ht="15.75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3"/>
      <c r="O98" s="53"/>
    </row>
    <row r="99" spans="1:15" ht="15.75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3"/>
      <c r="O99" s="53"/>
    </row>
    <row r="100" spans="1:15" ht="15.75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3"/>
      <c r="O100" s="53"/>
    </row>
    <row r="101" spans="1:15" ht="15.75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3"/>
      <c r="O101" s="53"/>
    </row>
    <row r="102" spans="1:15" ht="15.75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3"/>
      <c r="O102" s="53"/>
    </row>
    <row r="103" spans="1:15" ht="15.75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3"/>
      <c r="O103" s="53"/>
    </row>
    <row r="104" spans="1:15" ht="15.75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3"/>
      <c r="O104" s="53"/>
    </row>
    <row r="105" spans="1:15" ht="15.75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3"/>
      <c r="O105" s="53"/>
    </row>
    <row r="106" spans="1:15" ht="15.75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3"/>
      <c r="O106" s="53"/>
    </row>
    <row r="107" spans="1:15" ht="15.75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3"/>
      <c r="O107" s="53"/>
    </row>
    <row r="108" spans="1:15" ht="15.75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3"/>
      <c r="O108" s="53"/>
    </row>
    <row r="109" spans="1:15" ht="15.75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3"/>
      <c r="O109" s="53"/>
    </row>
    <row r="110" spans="1:15" ht="15.75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3"/>
      <c r="O110" s="53"/>
    </row>
    <row r="111" spans="1:15" ht="15.75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3"/>
      <c r="O111" s="53"/>
    </row>
    <row r="112" spans="1:15" ht="15.75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3"/>
      <c r="O112" s="53"/>
    </row>
    <row r="113" spans="1:15" ht="15.75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3"/>
      <c r="O113" s="53"/>
    </row>
    <row r="114" spans="1:15" ht="15.75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3"/>
      <c r="O114" s="53"/>
    </row>
    <row r="115" spans="1:15" ht="15.75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3"/>
      <c r="O115" s="53"/>
    </row>
  </sheetData>
  <mergeCells count="1">
    <mergeCell ref="D18:F18"/>
  </mergeCells>
  <phoneticPr fontId="0" type="noConversion"/>
  <pageMargins left="0" right="0" top="0.5" bottom="0.25" header="0.5" footer="0.5"/>
  <pageSetup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0"/>
  <sheetViews>
    <sheetView workbookViewId="0"/>
  </sheetViews>
  <sheetFormatPr defaultRowHeight="12.75" x14ac:dyDescent="0.2"/>
  <cols>
    <col min="1" max="1" width="9.7109375" customWidth="1"/>
    <col min="2" max="2" width="30.7109375" customWidth="1"/>
    <col min="3" max="3" width="9.7109375" customWidth="1"/>
    <col min="4" max="4" width="12.7109375" customWidth="1"/>
    <col min="5" max="5" width="4.7109375" customWidth="1"/>
    <col min="6" max="6" width="12.7109375" customWidth="1"/>
    <col min="7" max="7" width="4.7109375" customWidth="1"/>
    <col min="8" max="8" width="12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5" customHeight="1" x14ac:dyDescent="0.25">
      <c r="A1" s="71"/>
      <c r="J1" s="13"/>
      <c r="K1" s="13"/>
      <c r="L1" s="13"/>
      <c r="M1" s="54"/>
      <c r="N1" s="53"/>
      <c r="O1" s="53"/>
    </row>
    <row r="2" spans="1:15" ht="15" customHeight="1" x14ac:dyDescent="0.25">
      <c r="D2" s="93" t="s">
        <v>67</v>
      </c>
      <c r="E2" s="93"/>
      <c r="F2" s="93"/>
      <c r="G2" s="13"/>
      <c r="H2" s="89" t="s">
        <v>70</v>
      </c>
      <c r="J2" s="94"/>
      <c r="K2" s="94"/>
      <c r="L2" s="94"/>
      <c r="M2" s="54"/>
      <c r="N2" s="53"/>
      <c r="O2" s="53"/>
    </row>
    <row r="3" spans="1:15" ht="15" customHeight="1" x14ac:dyDescent="0.25">
      <c r="D3" s="89" t="s">
        <v>45</v>
      </c>
      <c r="E3" s="89"/>
      <c r="F3" s="89" t="s">
        <v>70</v>
      </c>
      <c r="G3" s="89"/>
      <c r="H3" s="89" t="s">
        <v>71</v>
      </c>
      <c r="J3" s="13"/>
      <c r="K3" s="13"/>
      <c r="L3" s="13"/>
      <c r="M3" s="54"/>
      <c r="N3" s="53"/>
      <c r="O3" s="53"/>
    </row>
    <row r="4" spans="1:15" ht="15" customHeight="1" x14ac:dyDescent="0.25">
      <c r="D4" s="83" t="s">
        <v>64</v>
      </c>
      <c r="E4" s="89"/>
      <c r="F4" s="83" t="s">
        <v>64</v>
      </c>
      <c r="G4" s="84"/>
      <c r="H4" s="83" t="s">
        <v>64</v>
      </c>
      <c r="J4" s="13"/>
      <c r="K4" s="13"/>
      <c r="L4" s="13"/>
      <c r="M4" s="54"/>
      <c r="N4" s="53"/>
      <c r="O4" s="53"/>
    </row>
    <row r="5" spans="1:15" ht="15" customHeight="1" x14ac:dyDescent="0.25">
      <c r="J5" s="13"/>
      <c r="K5" s="13"/>
      <c r="L5" s="13"/>
      <c r="M5" s="54"/>
      <c r="N5" s="53"/>
      <c r="O5" s="53"/>
    </row>
    <row r="6" spans="1:15" ht="15.75" x14ac:dyDescent="0.25">
      <c r="B6" t="s">
        <v>73</v>
      </c>
      <c r="D6">
        <v>157.69999999999999</v>
      </c>
      <c r="F6" s="90">
        <v>13.8</v>
      </c>
      <c r="H6">
        <v>10.5</v>
      </c>
      <c r="J6" s="13"/>
      <c r="K6" s="13"/>
      <c r="L6" s="13"/>
      <c r="M6" s="54"/>
      <c r="N6" s="53"/>
      <c r="O6" s="53"/>
    </row>
    <row r="7" spans="1:15" ht="15.75" x14ac:dyDescent="0.25">
      <c r="B7" t="s">
        <v>74</v>
      </c>
      <c r="D7">
        <v>21.7</v>
      </c>
      <c r="F7">
        <v>9.5</v>
      </c>
      <c r="H7" s="90">
        <v>8</v>
      </c>
      <c r="J7" s="13"/>
      <c r="K7" s="13"/>
      <c r="L7" s="13"/>
      <c r="M7" s="54"/>
      <c r="N7" s="53"/>
      <c r="O7" s="53"/>
    </row>
    <row r="8" spans="1:15" ht="15.75" x14ac:dyDescent="0.25">
      <c r="J8" s="13"/>
      <c r="K8" s="13"/>
      <c r="L8" s="13"/>
      <c r="M8" s="54"/>
      <c r="N8" s="53"/>
      <c r="O8" s="53"/>
    </row>
    <row r="9" spans="1:15" ht="15.75" x14ac:dyDescent="0.25">
      <c r="J9" s="13"/>
      <c r="K9" s="13"/>
      <c r="L9" s="13"/>
      <c r="M9" s="54"/>
      <c r="N9" s="53"/>
      <c r="O9" s="53"/>
    </row>
    <row r="10" spans="1:15" ht="16.5" thickBot="1" x14ac:dyDescent="0.3">
      <c r="B10" t="s">
        <v>18</v>
      </c>
      <c r="D10" s="85">
        <f>SUM(D6:D9)</f>
        <v>179.39999999999998</v>
      </c>
      <c r="F10" s="85">
        <f>SUM(F6:F9)</f>
        <v>23.3</v>
      </c>
      <c r="G10" s="13"/>
      <c r="H10" s="85">
        <f>SUM(H6:H9)</f>
        <v>18.5</v>
      </c>
      <c r="J10" s="13"/>
      <c r="K10" s="13"/>
      <c r="L10" s="13"/>
      <c r="M10" s="54"/>
      <c r="N10" s="53"/>
      <c r="O10" s="53"/>
    </row>
    <row r="11" spans="1:15" ht="16.5" thickTop="1" x14ac:dyDescent="0.25">
      <c r="J11" s="13"/>
      <c r="K11" s="13"/>
      <c r="L11" s="13"/>
      <c r="M11" s="54"/>
      <c r="N11" s="53"/>
      <c r="O11" s="53"/>
    </row>
    <row r="12" spans="1:15" ht="15.75" x14ac:dyDescent="0.25">
      <c r="D12" t="s">
        <v>75</v>
      </c>
      <c r="F12" s="86">
        <v>202.7</v>
      </c>
      <c r="J12" s="13"/>
      <c r="K12" s="13"/>
      <c r="L12" s="13"/>
      <c r="M12" s="54"/>
      <c r="N12" s="53"/>
      <c r="O12" s="53"/>
    </row>
    <row r="13" spans="1:15" ht="15.75" x14ac:dyDescent="0.25">
      <c r="D13" t="s">
        <v>72</v>
      </c>
      <c r="F13" s="87">
        <v>-11.5</v>
      </c>
      <c r="M13" s="54"/>
      <c r="N13" s="53"/>
      <c r="O13" s="53"/>
    </row>
    <row r="14" spans="1:15" ht="15.75" x14ac:dyDescent="0.25">
      <c r="D14" t="s">
        <v>63</v>
      </c>
      <c r="F14" s="88">
        <f>SUM(F12:F13)</f>
        <v>191.2</v>
      </c>
      <c r="M14" s="54"/>
      <c r="N14" s="53"/>
      <c r="O14" s="53"/>
    </row>
    <row r="15" spans="1:15" ht="15.75" x14ac:dyDescent="0.25">
      <c r="M15" s="54"/>
      <c r="N15" s="53"/>
      <c r="O15" s="53"/>
    </row>
    <row r="16" spans="1:15" ht="15.75" x14ac:dyDescent="0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3"/>
      <c r="O16" s="53"/>
    </row>
    <row r="17" spans="1:15" ht="15.75" x14ac:dyDescent="0.2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3"/>
      <c r="O17" s="53"/>
    </row>
    <row r="18" spans="1:15" ht="15.75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3"/>
      <c r="O18" s="53"/>
    </row>
    <row r="19" spans="1:15" ht="15.75" x14ac:dyDescent="0.2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3"/>
      <c r="O19" s="53"/>
    </row>
    <row r="20" spans="1:15" ht="15.75" x14ac:dyDescent="0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3"/>
      <c r="O20" s="53"/>
    </row>
    <row r="21" spans="1:15" ht="15.75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3"/>
      <c r="O21" s="53"/>
    </row>
    <row r="22" spans="1:15" ht="15.75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3"/>
      <c r="O22" s="53"/>
    </row>
    <row r="23" spans="1:15" ht="15.75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3"/>
      <c r="O23" s="53"/>
    </row>
    <row r="24" spans="1:15" ht="15.75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3"/>
      <c r="O24" s="53"/>
    </row>
    <row r="25" spans="1:15" ht="15.75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3"/>
      <c r="O25" s="53"/>
    </row>
    <row r="26" spans="1:15" ht="15.75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3"/>
      <c r="O26" s="53"/>
    </row>
    <row r="27" spans="1:15" ht="15.75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3"/>
      <c r="O27" s="53"/>
    </row>
    <row r="28" spans="1:15" ht="15.75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3"/>
      <c r="O28" s="53"/>
    </row>
    <row r="29" spans="1:15" ht="15.75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3"/>
      <c r="O29" s="53"/>
    </row>
    <row r="30" spans="1:15" ht="15.75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3"/>
      <c r="O30" s="53"/>
    </row>
    <row r="31" spans="1:15" ht="15.7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3"/>
      <c r="O31" s="53"/>
    </row>
    <row r="32" spans="1:15" ht="15.75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3"/>
      <c r="O32" s="53"/>
    </row>
    <row r="33" spans="1:15" ht="15.75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3"/>
      <c r="O33" s="53"/>
    </row>
    <row r="34" spans="1:15" ht="15.75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3"/>
      <c r="O34" s="53"/>
    </row>
    <row r="35" spans="1:15" ht="15.75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3"/>
      <c r="O35" s="53"/>
    </row>
    <row r="36" spans="1:15" ht="15.75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3"/>
      <c r="O36" s="53"/>
    </row>
    <row r="37" spans="1:15" ht="15.75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3"/>
      <c r="O37" s="53"/>
    </row>
    <row r="38" spans="1:15" ht="15.7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3"/>
      <c r="O38" s="53"/>
    </row>
    <row r="39" spans="1:15" ht="15" customHeight="1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3"/>
      <c r="O39" s="53"/>
    </row>
    <row r="40" spans="1:15" ht="15" customHeight="1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3"/>
      <c r="O40" s="53"/>
    </row>
    <row r="41" spans="1:15" ht="15" customHeight="1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3"/>
      <c r="O41" s="53"/>
    </row>
    <row r="42" spans="1:15" ht="15" customHeight="1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3"/>
      <c r="O42" s="53"/>
    </row>
    <row r="43" spans="1:15" ht="15.75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3"/>
      <c r="O43" s="53"/>
    </row>
    <row r="44" spans="1:15" ht="15.75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3"/>
      <c r="O44" s="53"/>
    </row>
    <row r="45" spans="1:15" ht="15.75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3"/>
      <c r="O45" s="53"/>
    </row>
    <row r="46" spans="1:15" ht="15.75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3"/>
      <c r="O46" s="53"/>
    </row>
    <row r="47" spans="1:15" ht="15.75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3"/>
      <c r="O47" s="53"/>
    </row>
    <row r="48" spans="1:15" ht="15.75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3"/>
      <c r="O48" s="53"/>
    </row>
    <row r="49" spans="1:15" ht="15.75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3"/>
      <c r="O49" s="53"/>
    </row>
    <row r="50" spans="1:15" ht="15.75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3"/>
      <c r="O50" s="53"/>
    </row>
    <row r="51" spans="1:15" ht="15.75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3"/>
      <c r="O51" s="53"/>
    </row>
    <row r="52" spans="1:15" ht="15.75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3"/>
      <c r="O52" s="53"/>
    </row>
    <row r="53" spans="1:15" ht="15.75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3"/>
      <c r="O53" s="53"/>
    </row>
    <row r="54" spans="1:15" ht="15.75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3"/>
      <c r="O54" s="53"/>
    </row>
    <row r="55" spans="1:15" ht="15.75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3"/>
      <c r="O55" s="53"/>
    </row>
    <row r="56" spans="1:15" ht="15.75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3"/>
      <c r="O56" s="53"/>
    </row>
    <row r="57" spans="1:15" ht="15.75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3"/>
      <c r="O57" s="53"/>
    </row>
    <row r="58" spans="1:15" ht="15.75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3"/>
      <c r="O58" s="53"/>
    </row>
    <row r="59" spans="1:15" ht="15.75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3"/>
      <c r="O59" s="53"/>
    </row>
    <row r="60" spans="1:15" ht="15.75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3"/>
      <c r="O60" s="53"/>
    </row>
    <row r="61" spans="1:15" ht="15.75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3"/>
      <c r="O61" s="53"/>
    </row>
    <row r="62" spans="1:15" ht="15.75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3"/>
      <c r="O62" s="53"/>
    </row>
    <row r="63" spans="1:15" ht="15.75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3"/>
      <c r="O63" s="53"/>
    </row>
    <row r="64" spans="1:15" ht="15.75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3"/>
      <c r="O64" s="53"/>
    </row>
    <row r="65" spans="1:15" ht="15.75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3"/>
      <c r="O65" s="53"/>
    </row>
    <row r="66" spans="1:15" ht="15.75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3"/>
      <c r="O66" s="53"/>
    </row>
    <row r="67" spans="1:15" ht="15.7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3"/>
      <c r="O67" s="53"/>
    </row>
    <row r="68" spans="1:15" ht="15.75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3"/>
      <c r="O68" s="53"/>
    </row>
    <row r="69" spans="1:15" ht="15.75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3"/>
      <c r="O69" s="53"/>
    </row>
    <row r="70" spans="1:15" ht="15.75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3"/>
      <c r="O70" s="53"/>
    </row>
    <row r="71" spans="1:15" ht="15.75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3"/>
      <c r="O71" s="53"/>
    </row>
    <row r="72" spans="1:15" ht="15.75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3"/>
      <c r="O72" s="53"/>
    </row>
    <row r="73" spans="1:15" ht="15.75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3"/>
      <c r="O73" s="53"/>
    </row>
    <row r="74" spans="1:15" ht="15.75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3"/>
      <c r="O74" s="53"/>
    </row>
    <row r="75" spans="1:15" ht="15.75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3"/>
      <c r="O75" s="53"/>
    </row>
    <row r="76" spans="1:15" ht="15.75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3"/>
      <c r="O76" s="53"/>
    </row>
    <row r="77" spans="1:15" ht="15.75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3"/>
      <c r="O77" s="53"/>
    </row>
    <row r="78" spans="1:15" ht="15.75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3"/>
      <c r="O78" s="53"/>
    </row>
    <row r="79" spans="1:15" ht="15.75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3"/>
      <c r="O79" s="53"/>
    </row>
    <row r="80" spans="1:15" ht="15.75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3"/>
      <c r="O80" s="53"/>
    </row>
    <row r="81" spans="1:15" ht="15.75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3"/>
      <c r="O81" s="53"/>
    </row>
    <row r="82" spans="1:15" ht="15.75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3"/>
      <c r="O82" s="53"/>
    </row>
    <row r="83" spans="1:15" ht="15.75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3"/>
      <c r="O83" s="53"/>
    </row>
    <row r="84" spans="1:15" ht="15.75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3"/>
      <c r="O84" s="53"/>
    </row>
    <row r="85" spans="1:15" ht="15.75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3"/>
      <c r="O85" s="53"/>
    </row>
    <row r="86" spans="1:15" ht="15.75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3"/>
      <c r="O86" s="53"/>
    </row>
    <row r="87" spans="1:15" ht="15.75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3"/>
      <c r="O87" s="53"/>
    </row>
    <row r="88" spans="1:15" ht="15.75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3"/>
      <c r="O88" s="53"/>
    </row>
    <row r="89" spans="1:15" ht="15.75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3"/>
      <c r="O89" s="53"/>
    </row>
    <row r="90" spans="1:15" ht="15.75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3"/>
      <c r="O90" s="53"/>
    </row>
    <row r="91" spans="1:15" ht="15.75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3"/>
      <c r="O91" s="53"/>
    </row>
    <row r="92" spans="1:15" ht="15.75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3"/>
      <c r="O92" s="53"/>
    </row>
    <row r="93" spans="1:15" ht="15.75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3"/>
      <c r="O93" s="53"/>
    </row>
    <row r="94" spans="1:15" ht="15.75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3"/>
      <c r="O94" s="53"/>
    </row>
    <row r="95" spans="1:15" ht="15.75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3"/>
      <c r="O95" s="53"/>
    </row>
    <row r="96" spans="1:15" ht="15.75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3"/>
      <c r="O96" s="53"/>
    </row>
    <row r="97" spans="1:15" ht="15.75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3"/>
      <c r="O97" s="53"/>
    </row>
    <row r="98" spans="1:15" ht="15.75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3"/>
      <c r="O98" s="53"/>
    </row>
    <row r="99" spans="1:15" ht="15.75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3"/>
      <c r="O99" s="53"/>
    </row>
    <row r="100" spans="1:15" ht="15.75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3"/>
      <c r="O100" s="53"/>
    </row>
    <row r="101" spans="1:15" ht="15.75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3"/>
      <c r="O101" s="53"/>
    </row>
    <row r="102" spans="1:15" ht="15.75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3"/>
      <c r="O102" s="53"/>
    </row>
    <row r="103" spans="1:15" ht="15.75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3"/>
      <c r="O103" s="53"/>
    </row>
    <row r="104" spans="1:15" ht="15.75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3"/>
      <c r="O104" s="53"/>
    </row>
    <row r="105" spans="1:15" ht="15.75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3"/>
      <c r="O105" s="53"/>
    </row>
    <row r="106" spans="1:15" ht="15.75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3"/>
      <c r="O106" s="53"/>
    </row>
    <row r="107" spans="1:15" ht="15.75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3"/>
      <c r="O107" s="53"/>
    </row>
    <row r="108" spans="1:15" ht="15.75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3"/>
      <c r="O108" s="53"/>
    </row>
    <row r="109" spans="1:15" ht="15.75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3"/>
      <c r="O109" s="53"/>
    </row>
    <row r="110" spans="1:15" ht="15.75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3"/>
      <c r="O110" s="53"/>
    </row>
  </sheetData>
  <mergeCells count="2">
    <mergeCell ref="D2:F2"/>
    <mergeCell ref="J2:L2"/>
  </mergeCells>
  <phoneticPr fontId="0" type="noConversion"/>
  <pageMargins left="0" right="0" top="0.5" bottom="0.25" header="0.5" footer="0.5"/>
  <pageSetup scale="90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zoomScale="75" workbookViewId="0"/>
  </sheetViews>
  <sheetFormatPr defaultRowHeight="12.75" x14ac:dyDescent="0.2"/>
  <cols>
    <col min="1" max="1" width="13.28515625" customWidth="1"/>
    <col min="3" max="3" width="13.28515625" customWidth="1"/>
    <col min="4" max="4" width="11.140625" customWidth="1"/>
    <col min="5" max="5" width="11.5703125" customWidth="1"/>
    <col min="6" max="6" width="13.5703125" customWidth="1"/>
    <col min="7" max="7" width="8.7109375" customWidth="1"/>
    <col min="8" max="8" width="13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3"/>
      <c r="O1" s="53"/>
    </row>
    <row r="2" spans="1:15" ht="15" customHeight="1" x14ac:dyDescent="0.25">
      <c r="A2" s="54" t="s">
        <v>32</v>
      </c>
      <c r="B2" s="54"/>
      <c r="C2" s="54" t="s">
        <v>1</v>
      </c>
      <c r="D2" s="54"/>
      <c r="E2" s="54" t="s">
        <v>33</v>
      </c>
      <c r="F2" s="54" t="s">
        <v>34</v>
      </c>
      <c r="G2" s="54"/>
      <c r="H2" s="54" t="s">
        <v>2</v>
      </c>
      <c r="I2" s="54" t="s">
        <v>47</v>
      </c>
      <c r="J2" s="54" t="s">
        <v>57</v>
      </c>
      <c r="K2" s="54" t="s">
        <v>44</v>
      </c>
      <c r="L2" s="54" t="s">
        <v>4</v>
      </c>
      <c r="M2" s="54"/>
      <c r="N2" s="53"/>
      <c r="O2" s="53"/>
    </row>
    <row r="3" spans="1:15" ht="15" customHeight="1" x14ac:dyDescent="0.25">
      <c r="A3" s="54" t="s">
        <v>31</v>
      </c>
      <c r="B3" s="54"/>
      <c r="C3" s="54"/>
      <c r="D3" s="54"/>
      <c r="E3" s="54" t="s">
        <v>35</v>
      </c>
      <c r="F3" s="54" t="s">
        <v>35</v>
      </c>
      <c r="G3" s="54" t="s">
        <v>58</v>
      </c>
      <c r="H3" s="54" t="s">
        <v>36</v>
      </c>
      <c r="I3" s="54" t="s">
        <v>38</v>
      </c>
      <c r="J3" s="54" t="s">
        <v>3</v>
      </c>
      <c r="K3" s="54" t="s">
        <v>38</v>
      </c>
      <c r="L3" s="54"/>
      <c r="M3" s="54"/>
      <c r="N3" s="53"/>
      <c r="O3" s="53"/>
    </row>
    <row r="4" spans="1:15" ht="1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ht="15" customHeight="1" thickBot="1" x14ac:dyDescent="0.25"/>
    <row r="6" spans="1:15" ht="18" x14ac:dyDescent="0.25">
      <c r="A6" s="1" t="s">
        <v>48</v>
      </c>
      <c r="B6" s="2"/>
      <c r="C6" s="2"/>
      <c r="D6" s="2"/>
      <c r="E6" s="3"/>
      <c r="F6" s="3"/>
      <c r="G6" s="3"/>
      <c r="H6" s="4"/>
      <c r="I6" s="5"/>
      <c r="J6" s="5"/>
      <c r="K6" s="6"/>
      <c r="L6" s="2"/>
      <c r="M6" s="2"/>
      <c r="N6" s="2"/>
      <c r="O6" s="7"/>
    </row>
    <row r="7" spans="1:15" ht="15.75" x14ac:dyDescent="0.25">
      <c r="A7" s="8" t="s">
        <v>49</v>
      </c>
      <c r="B7" s="9"/>
      <c r="C7" s="9"/>
      <c r="D7" s="9"/>
      <c r="E7" s="10"/>
      <c r="F7" s="10"/>
      <c r="G7" s="10"/>
      <c r="H7" s="10"/>
      <c r="I7" s="11"/>
      <c r="J7" s="11"/>
      <c r="K7" s="12"/>
      <c r="L7" s="10"/>
      <c r="M7" s="10"/>
      <c r="N7" s="13"/>
      <c r="O7" s="14"/>
    </row>
    <row r="8" spans="1:15" ht="15" x14ac:dyDescent="0.2">
      <c r="A8" s="15"/>
      <c r="B8" s="10"/>
      <c r="C8" s="10"/>
      <c r="D8" s="10"/>
      <c r="E8" s="10"/>
      <c r="F8" s="10"/>
      <c r="G8" s="10"/>
      <c r="H8" s="10"/>
      <c r="I8" s="11"/>
      <c r="J8" s="16"/>
      <c r="K8" s="12"/>
      <c r="L8" s="10"/>
      <c r="M8" s="10"/>
      <c r="N8" s="13"/>
      <c r="O8" s="14"/>
    </row>
    <row r="9" spans="1:15" ht="15" x14ac:dyDescent="0.2">
      <c r="A9" s="15">
        <v>25841</v>
      </c>
      <c r="B9" s="10"/>
      <c r="C9" s="10" t="s">
        <v>19</v>
      </c>
      <c r="D9" s="10"/>
      <c r="E9" s="10" t="s">
        <v>20</v>
      </c>
      <c r="F9" s="17" t="s">
        <v>42</v>
      </c>
      <c r="G9" s="55" t="s">
        <v>59</v>
      </c>
      <c r="H9" s="18">
        <v>40000</v>
      </c>
      <c r="I9" s="11">
        <v>0.1075</v>
      </c>
      <c r="J9" s="11">
        <v>0.08</v>
      </c>
      <c r="K9" s="12">
        <v>0.02</v>
      </c>
      <c r="L9" s="18">
        <f>H9*G9*0.1</f>
        <v>244000</v>
      </c>
      <c r="M9" s="18"/>
      <c r="N9" s="43">
        <v>0.05</v>
      </c>
      <c r="O9" s="48">
        <f>H9*G9*N9</f>
        <v>122000</v>
      </c>
    </row>
    <row r="10" spans="1:15" ht="15" x14ac:dyDescent="0.2">
      <c r="A10" s="15">
        <v>26511</v>
      </c>
      <c r="B10" s="10"/>
      <c r="C10" s="10" t="s">
        <v>21</v>
      </c>
      <c r="D10" s="10"/>
      <c r="E10" s="10" t="s">
        <v>22</v>
      </c>
      <c r="F10" s="17" t="s">
        <v>42</v>
      </c>
      <c r="G10" s="55" t="s">
        <v>59</v>
      </c>
      <c r="H10" s="18">
        <v>21000</v>
      </c>
      <c r="I10" s="11">
        <v>0.1075</v>
      </c>
      <c r="J10" s="11">
        <v>0.12</v>
      </c>
      <c r="K10" s="12">
        <v>0.08</v>
      </c>
      <c r="L10" s="18">
        <f>H10*G10*0.2</f>
        <v>256200</v>
      </c>
      <c r="M10" s="18"/>
      <c r="N10" s="43">
        <v>0.1</v>
      </c>
      <c r="O10" s="48">
        <f>H10*G10*N10</f>
        <v>128100</v>
      </c>
    </row>
    <row r="11" spans="1:15" ht="15" x14ac:dyDescent="0.2">
      <c r="A11" s="15">
        <v>27340</v>
      </c>
      <c r="B11" s="10"/>
      <c r="C11" s="10" t="s">
        <v>23</v>
      </c>
      <c r="D11" s="10" t="s">
        <v>24</v>
      </c>
      <c r="E11" s="10" t="s">
        <v>25</v>
      </c>
      <c r="F11" s="10" t="s">
        <v>26</v>
      </c>
      <c r="G11" s="56">
        <v>334</v>
      </c>
      <c r="H11" s="18">
        <v>10000</v>
      </c>
      <c r="I11" s="11">
        <v>0.3483</v>
      </c>
      <c r="J11" s="11">
        <v>0.12</v>
      </c>
      <c r="K11" s="12">
        <v>0.04</v>
      </c>
      <c r="L11" s="18">
        <f>H11*G11*0.16</f>
        <v>534400</v>
      </c>
      <c r="M11" s="18"/>
      <c r="N11" s="43">
        <v>0.1</v>
      </c>
      <c r="O11" s="48">
        <f>H11*G11*N11</f>
        <v>334000</v>
      </c>
    </row>
    <row r="12" spans="1:15" ht="15" x14ac:dyDescent="0.2">
      <c r="A12" s="15">
        <v>27340</v>
      </c>
      <c r="B12" s="10"/>
      <c r="C12" s="10" t="s">
        <v>23</v>
      </c>
      <c r="D12" s="10" t="s">
        <v>24</v>
      </c>
      <c r="E12" s="10" t="s">
        <v>25</v>
      </c>
      <c r="F12" s="10" t="s">
        <v>26</v>
      </c>
      <c r="G12" s="56">
        <v>334</v>
      </c>
      <c r="H12" s="18">
        <v>10000</v>
      </c>
      <c r="I12" s="11">
        <v>0.3483</v>
      </c>
      <c r="J12" s="11">
        <v>0.08</v>
      </c>
      <c r="K12" s="12">
        <v>0.02</v>
      </c>
      <c r="L12" s="19">
        <f>H12*G12*0.1</f>
        <v>334000</v>
      </c>
      <c r="M12" s="18"/>
      <c r="N12" s="43">
        <v>0.05</v>
      </c>
      <c r="O12" s="50">
        <f>H12*G12*N12</f>
        <v>167000</v>
      </c>
    </row>
    <row r="13" spans="1:15" ht="15" x14ac:dyDescent="0.2">
      <c r="A13" s="15" t="s">
        <v>18</v>
      </c>
      <c r="B13" s="10"/>
      <c r="C13" s="10"/>
      <c r="D13" s="10"/>
      <c r="E13" s="10"/>
      <c r="F13" s="10"/>
      <c r="G13" s="57"/>
      <c r="H13" s="10"/>
      <c r="I13" s="11"/>
      <c r="J13" s="11"/>
      <c r="K13" s="12"/>
      <c r="L13" s="32">
        <f>SUM(L9:L12)</f>
        <v>1368600</v>
      </c>
      <c r="M13" s="32"/>
      <c r="N13" s="51"/>
      <c r="O13" s="52">
        <f>SUM(O9:O12)</f>
        <v>751100</v>
      </c>
    </row>
    <row r="14" spans="1:15" ht="15" x14ac:dyDescent="0.2">
      <c r="A14" s="15"/>
      <c r="B14" s="10"/>
      <c r="C14" s="10"/>
      <c r="D14" s="10"/>
      <c r="E14" s="10"/>
      <c r="F14" s="10"/>
      <c r="G14" s="57"/>
      <c r="H14" s="10"/>
      <c r="I14" s="11"/>
      <c r="J14" s="11"/>
      <c r="K14" s="12"/>
      <c r="L14" s="20"/>
      <c r="M14" s="20"/>
      <c r="N14" s="44"/>
      <c r="O14" s="14"/>
    </row>
    <row r="15" spans="1:15" ht="15" x14ac:dyDescent="0.2">
      <c r="A15" s="15"/>
      <c r="B15" s="10"/>
      <c r="C15" s="10" t="s">
        <v>37</v>
      </c>
      <c r="D15" s="10"/>
      <c r="E15" s="17">
        <v>37347</v>
      </c>
      <c r="F15" s="17">
        <v>37560</v>
      </c>
      <c r="G15" s="57">
        <v>151</v>
      </c>
      <c r="H15" s="18">
        <v>14000</v>
      </c>
      <c r="I15" s="11"/>
      <c r="J15" s="11">
        <v>0.08</v>
      </c>
      <c r="K15" s="12">
        <v>0</v>
      </c>
      <c r="L15" s="20">
        <f>H15*G15*0.08</f>
        <v>169120</v>
      </c>
      <c r="M15" s="20"/>
      <c r="N15" s="43">
        <v>0.05</v>
      </c>
      <c r="O15" s="48">
        <f>H15*G15*N15</f>
        <v>105700</v>
      </c>
    </row>
    <row r="16" spans="1:15" ht="15" x14ac:dyDescent="0.2">
      <c r="A16" s="15"/>
      <c r="B16" s="10"/>
      <c r="C16" s="10" t="s">
        <v>50</v>
      </c>
      <c r="D16" s="10"/>
      <c r="E16" s="17">
        <v>37408</v>
      </c>
      <c r="F16" s="17">
        <v>37621</v>
      </c>
      <c r="G16" s="57">
        <v>151</v>
      </c>
      <c r="H16" s="18">
        <v>13300</v>
      </c>
      <c r="I16" s="11"/>
      <c r="J16" s="11">
        <v>0.08</v>
      </c>
      <c r="K16" s="12">
        <v>0.02</v>
      </c>
      <c r="L16" s="62">
        <f>H16*G16*0.1</f>
        <v>200830</v>
      </c>
      <c r="M16" s="20"/>
      <c r="N16" s="43">
        <v>0.05</v>
      </c>
      <c r="O16" s="50">
        <f>H16*G16*N16</f>
        <v>100415</v>
      </c>
    </row>
    <row r="17" spans="1:15" ht="15" x14ac:dyDescent="0.2">
      <c r="A17" s="15"/>
      <c r="B17" s="10"/>
      <c r="C17" s="10"/>
      <c r="D17" s="10"/>
      <c r="E17" s="17"/>
      <c r="F17" s="17"/>
      <c r="G17" s="57"/>
      <c r="H17" s="18"/>
      <c r="I17" s="11"/>
      <c r="J17" s="11"/>
      <c r="K17" s="12"/>
      <c r="L17" s="20">
        <f>SUM(L15:L16)</f>
        <v>369950</v>
      </c>
      <c r="M17" s="10"/>
      <c r="N17" s="43"/>
      <c r="O17" s="52">
        <f>SUM(O15:O16)</f>
        <v>206115</v>
      </c>
    </row>
    <row r="18" spans="1:15" ht="15.75" x14ac:dyDescent="0.25">
      <c r="A18" s="8" t="s">
        <v>51</v>
      </c>
      <c r="B18" s="9"/>
      <c r="C18" s="9"/>
      <c r="D18" s="10"/>
      <c r="E18" s="10"/>
      <c r="F18" s="10"/>
      <c r="G18" s="57"/>
      <c r="H18" s="10"/>
      <c r="I18" s="11"/>
      <c r="J18" s="11"/>
      <c r="K18" s="12"/>
      <c r="L18" s="10"/>
      <c r="M18" s="10"/>
      <c r="N18" s="44"/>
      <c r="O18" s="21"/>
    </row>
    <row r="19" spans="1:15" ht="15" x14ac:dyDescent="0.2">
      <c r="A19" s="15"/>
      <c r="B19" s="10"/>
      <c r="C19" s="10"/>
      <c r="D19" s="10"/>
      <c r="E19" s="10"/>
      <c r="F19" s="10"/>
      <c r="G19" s="57"/>
      <c r="H19" s="10"/>
      <c r="I19" s="11"/>
      <c r="J19" s="11"/>
      <c r="K19" s="12"/>
      <c r="L19" s="10"/>
      <c r="M19" s="10"/>
      <c r="N19" s="44"/>
      <c r="O19" s="21"/>
    </row>
    <row r="20" spans="1:15" ht="15" x14ac:dyDescent="0.2">
      <c r="A20" s="15">
        <v>27583</v>
      </c>
      <c r="B20" s="10"/>
      <c r="C20" s="10" t="s">
        <v>27</v>
      </c>
      <c r="D20" s="10"/>
      <c r="E20" s="10" t="s">
        <v>17</v>
      </c>
      <c r="F20" s="10" t="s">
        <v>28</v>
      </c>
      <c r="G20" s="57">
        <v>214</v>
      </c>
      <c r="H20" s="18">
        <v>1300</v>
      </c>
      <c r="I20" s="11">
        <v>0.25330000000000003</v>
      </c>
      <c r="J20" s="11">
        <v>0.04</v>
      </c>
      <c r="K20" s="12">
        <v>0</v>
      </c>
      <c r="L20" s="20">
        <f>H20*G20*0.04</f>
        <v>11128</v>
      </c>
      <c r="M20" s="20"/>
      <c r="N20" s="44"/>
      <c r="O20" s="14"/>
    </row>
    <row r="21" spans="1:15" ht="15.75" thickBot="1" x14ac:dyDescent="0.25">
      <c r="A21" s="15"/>
      <c r="B21" s="10"/>
      <c r="C21" s="10"/>
      <c r="D21" s="10"/>
      <c r="E21" s="10"/>
      <c r="F21" s="10"/>
      <c r="G21" s="57"/>
      <c r="H21" s="10"/>
      <c r="I21" s="11"/>
      <c r="J21" s="11"/>
      <c r="K21" s="11"/>
      <c r="L21" s="10"/>
      <c r="M21" s="10"/>
      <c r="N21" s="44"/>
      <c r="O21" s="14"/>
    </row>
    <row r="22" spans="1:15" ht="15.75" x14ac:dyDescent="0.25">
      <c r="A22" s="22" t="s">
        <v>46</v>
      </c>
      <c r="B22" s="2"/>
      <c r="C22" s="2"/>
      <c r="D22" s="2"/>
      <c r="E22" s="3"/>
      <c r="F22" s="3"/>
      <c r="G22" s="58"/>
      <c r="H22" s="4"/>
      <c r="I22" s="5"/>
      <c r="J22" s="5"/>
      <c r="K22" s="6"/>
      <c r="L22" s="2"/>
      <c r="M22" s="2"/>
      <c r="N22" s="45"/>
      <c r="O22" s="7"/>
    </row>
    <row r="23" spans="1:15" ht="15" x14ac:dyDescent="0.2">
      <c r="A23" s="15"/>
      <c r="B23" s="10"/>
      <c r="C23" s="10"/>
      <c r="D23" s="10"/>
      <c r="E23" s="17"/>
      <c r="F23" s="17"/>
      <c r="G23" s="57"/>
      <c r="H23" s="18"/>
      <c r="I23" s="11"/>
      <c r="J23" s="11"/>
      <c r="K23" s="12"/>
      <c r="L23" s="10"/>
      <c r="M23" s="10"/>
      <c r="N23" s="43"/>
      <c r="O23" s="14"/>
    </row>
    <row r="24" spans="1:15" ht="15" x14ac:dyDescent="0.2">
      <c r="A24" s="15"/>
      <c r="B24" s="10"/>
      <c r="C24" s="10" t="s">
        <v>37</v>
      </c>
      <c r="D24" s="10"/>
      <c r="E24" s="17">
        <v>37257</v>
      </c>
      <c r="F24" s="17">
        <v>37560</v>
      </c>
      <c r="G24" s="57">
        <v>304</v>
      </c>
      <c r="H24" s="18">
        <v>32500</v>
      </c>
      <c r="I24" s="11"/>
      <c r="J24" s="11">
        <v>0.05</v>
      </c>
      <c r="K24" s="12">
        <v>0</v>
      </c>
      <c r="L24" s="20">
        <f>H24*G24*0.05</f>
        <v>494000</v>
      </c>
      <c r="M24" s="20"/>
      <c r="N24" s="43">
        <v>0.05</v>
      </c>
      <c r="O24" s="48">
        <f>H24*G24*N24</f>
        <v>494000</v>
      </c>
    </row>
    <row r="25" spans="1:15" ht="15" x14ac:dyDescent="0.2">
      <c r="A25" s="15"/>
      <c r="B25" s="10"/>
      <c r="C25" s="10" t="s">
        <v>37</v>
      </c>
      <c r="D25" s="10"/>
      <c r="E25" s="17">
        <v>37561</v>
      </c>
      <c r="F25" s="17">
        <v>37621</v>
      </c>
      <c r="G25" s="57">
        <v>61</v>
      </c>
      <c r="H25" s="18">
        <v>11000</v>
      </c>
      <c r="I25" s="11"/>
      <c r="J25" s="11">
        <v>0.05</v>
      </c>
      <c r="K25" s="12">
        <v>0</v>
      </c>
      <c r="L25" s="62">
        <f>H25*G25*0.05</f>
        <v>33550</v>
      </c>
      <c r="M25" s="20"/>
      <c r="N25" s="43">
        <v>0.05</v>
      </c>
      <c r="O25" s="50">
        <f>H25*G25*N25</f>
        <v>33550</v>
      </c>
    </row>
    <row r="26" spans="1:15" ht="15" x14ac:dyDescent="0.2">
      <c r="A26" s="15"/>
      <c r="B26" s="10"/>
      <c r="C26" s="10"/>
      <c r="D26" s="10"/>
      <c r="E26" s="17"/>
      <c r="F26" s="17"/>
      <c r="G26" s="57"/>
      <c r="H26" s="18"/>
      <c r="I26" s="11"/>
      <c r="J26" s="11"/>
      <c r="K26" s="12"/>
      <c r="L26" s="20">
        <f>SUM(L24:L25)</f>
        <v>527550</v>
      </c>
      <c r="M26" s="20"/>
      <c r="N26" s="43"/>
      <c r="O26" s="52">
        <f>SUM(O24:O25)</f>
        <v>527550</v>
      </c>
    </row>
    <row r="27" spans="1:15" ht="15.75" thickBot="1" x14ac:dyDescent="0.25">
      <c r="A27" s="15"/>
      <c r="B27" s="10"/>
      <c r="C27" s="10"/>
      <c r="D27" s="10"/>
      <c r="E27" s="17"/>
      <c r="F27" s="17"/>
      <c r="G27" s="57"/>
      <c r="H27" s="18"/>
      <c r="I27" s="11"/>
      <c r="J27" s="11"/>
      <c r="K27" s="12"/>
      <c r="L27" s="10"/>
      <c r="M27" s="10"/>
      <c r="N27" s="43"/>
      <c r="O27" s="14"/>
    </row>
    <row r="28" spans="1:15" ht="15" x14ac:dyDescent="0.25">
      <c r="A28" s="22" t="s">
        <v>52</v>
      </c>
      <c r="B28" s="23"/>
      <c r="C28" s="23"/>
      <c r="D28" s="23"/>
      <c r="E28" s="23"/>
      <c r="F28" s="23"/>
      <c r="G28" s="59"/>
      <c r="H28" s="24"/>
      <c r="I28" s="25"/>
      <c r="J28" s="25"/>
      <c r="K28" s="26"/>
      <c r="L28" s="24"/>
      <c r="M28" s="24"/>
      <c r="N28" s="46"/>
      <c r="O28" s="7"/>
    </row>
    <row r="29" spans="1:15" x14ac:dyDescent="0.2">
      <c r="A29" s="27"/>
      <c r="B29" s="13"/>
      <c r="C29" s="13"/>
      <c r="D29" s="13"/>
      <c r="E29" s="13"/>
      <c r="F29" s="13"/>
      <c r="G29" s="60"/>
      <c r="H29" s="13"/>
      <c r="I29" s="28"/>
      <c r="J29" s="28"/>
      <c r="K29" s="29"/>
      <c r="L29" s="13"/>
      <c r="M29" s="13"/>
      <c r="N29" s="44"/>
      <c r="O29" s="14"/>
    </row>
    <row r="30" spans="1:15" ht="15" x14ac:dyDescent="0.2">
      <c r="A30" s="15">
        <v>24198</v>
      </c>
      <c r="B30" s="10"/>
      <c r="C30" s="10" t="s">
        <v>5</v>
      </c>
      <c r="D30" s="10"/>
      <c r="E30" s="10" t="s">
        <v>6</v>
      </c>
      <c r="F30" s="10" t="s">
        <v>53</v>
      </c>
      <c r="G30" s="57">
        <v>122</v>
      </c>
      <c r="H30" s="18">
        <v>35714</v>
      </c>
      <c r="I30" s="11">
        <v>0.105</v>
      </c>
      <c r="J30" s="11">
        <v>0.05</v>
      </c>
      <c r="K30" s="12">
        <v>0</v>
      </c>
      <c r="L30" s="30">
        <f>H30*G30*0.05</f>
        <v>217855.40000000002</v>
      </c>
      <c r="M30" s="30"/>
      <c r="N30" s="42">
        <v>2.5000000000000001E-2</v>
      </c>
      <c r="O30" s="48">
        <f>H30*G30*N30</f>
        <v>108927.70000000001</v>
      </c>
    </row>
    <row r="31" spans="1:15" ht="15" x14ac:dyDescent="0.2">
      <c r="A31" s="15">
        <v>25374</v>
      </c>
      <c r="B31" s="10"/>
      <c r="C31" s="10" t="s">
        <v>8</v>
      </c>
      <c r="D31" s="10"/>
      <c r="E31" s="10" t="s">
        <v>9</v>
      </c>
      <c r="F31" s="10" t="s">
        <v>10</v>
      </c>
      <c r="G31" s="57">
        <v>365</v>
      </c>
      <c r="H31" s="18">
        <v>23000</v>
      </c>
      <c r="I31" s="11">
        <v>0.05</v>
      </c>
      <c r="J31" s="11">
        <v>0.05</v>
      </c>
      <c r="K31" s="12"/>
      <c r="L31" s="30">
        <f>H31*G31*0.05</f>
        <v>419750</v>
      </c>
      <c r="M31" s="30"/>
      <c r="N31" s="42">
        <v>2.5000000000000001E-2</v>
      </c>
      <c r="O31" s="48">
        <f>H31*G31*N31</f>
        <v>209875</v>
      </c>
    </row>
    <row r="32" spans="1:15" ht="15" x14ac:dyDescent="0.2">
      <c r="A32" s="15">
        <v>27291</v>
      </c>
      <c r="B32" s="10"/>
      <c r="C32" s="10" t="s">
        <v>11</v>
      </c>
      <c r="D32" s="10"/>
      <c r="E32" s="10" t="s">
        <v>12</v>
      </c>
      <c r="F32" s="10" t="s">
        <v>13</v>
      </c>
      <c r="G32" s="57">
        <v>153</v>
      </c>
      <c r="H32" s="18">
        <v>20000</v>
      </c>
      <c r="I32" s="11">
        <v>2.5000000000000001E-2</v>
      </c>
      <c r="J32" s="11">
        <v>0.02</v>
      </c>
      <c r="K32" s="12">
        <v>0</v>
      </c>
      <c r="L32" s="30">
        <f>H32*G32*0.02</f>
        <v>61200</v>
      </c>
      <c r="M32" s="30"/>
      <c r="N32" s="42">
        <v>2.5000000000000001E-2</v>
      </c>
      <c r="O32" s="48">
        <f>H32*G32*N32</f>
        <v>76500</v>
      </c>
    </row>
    <row r="33" spans="1:15" ht="15" x14ac:dyDescent="0.2">
      <c r="A33" s="15">
        <v>27377</v>
      </c>
      <c r="B33" s="10"/>
      <c r="C33" s="10" t="s">
        <v>14</v>
      </c>
      <c r="D33" s="10"/>
      <c r="E33" s="10" t="s">
        <v>15</v>
      </c>
      <c r="F33" s="10" t="s">
        <v>16</v>
      </c>
      <c r="G33" s="57">
        <v>306</v>
      </c>
      <c r="H33" s="18">
        <v>10000</v>
      </c>
      <c r="I33" s="11">
        <v>0.05</v>
      </c>
      <c r="J33" s="11">
        <v>0.02</v>
      </c>
      <c r="K33" s="12">
        <v>0</v>
      </c>
      <c r="L33" s="30">
        <f>H33*G33*0.02</f>
        <v>61200</v>
      </c>
      <c r="M33" s="30"/>
      <c r="N33" s="42">
        <v>2.5000000000000001E-2</v>
      </c>
      <c r="O33" s="48">
        <f>H33*G33*N33</f>
        <v>76500</v>
      </c>
    </row>
    <row r="34" spans="1:15" ht="15" x14ac:dyDescent="0.2">
      <c r="A34" s="15">
        <v>27579</v>
      </c>
      <c r="B34" s="10"/>
      <c r="C34" s="10" t="s">
        <v>11</v>
      </c>
      <c r="D34" s="10"/>
      <c r="E34" s="10" t="s">
        <v>17</v>
      </c>
      <c r="F34" s="10" t="s">
        <v>7</v>
      </c>
      <c r="G34" s="57">
        <v>214</v>
      </c>
      <c r="H34" s="18">
        <v>20000</v>
      </c>
      <c r="I34" s="11">
        <v>0.06</v>
      </c>
      <c r="J34" s="11">
        <v>0.02</v>
      </c>
      <c r="K34" s="12">
        <v>0</v>
      </c>
      <c r="L34" s="31">
        <f>H34*G34*0.02</f>
        <v>85600</v>
      </c>
      <c r="M34" s="30"/>
      <c r="N34" s="42">
        <v>2.5000000000000001E-2</v>
      </c>
      <c r="O34" s="50">
        <f>H34*G34*N34</f>
        <v>107000</v>
      </c>
    </row>
    <row r="35" spans="1:15" ht="15" x14ac:dyDescent="0.2">
      <c r="A35" s="15" t="s">
        <v>18</v>
      </c>
      <c r="B35" s="10"/>
      <c r="C35" s="10"/>
      <c r="D35" s="10"/>
      <c r="E35" s="10"/>
      <c r="F35" s="10"/>
      <c r="G35" s="57"/>
      <c r="H35" s="10"/>
      <c r="I35" s="11"/>
      <c r="J35" s="11"/>
      <c r="K35" s="12"/>
      <c r="L35" s="32">
        <f>SUM(L30:L34)</f>
        <v>845605.4</v>
      </c>
      <c r="M35" s="32"/>
      <c r="N35" s="44"/>
      <c r="O35" s="52">
        <f>SUM(O30:O34)</f>
        <v>578802.69999999995</v>
      </c>
    </row>
    <row r="36" spans="1:15" ht="15.75" thickBot="1" x14ac:dyDescent="0.25">
      <c r="A36" s="33"/>
      <c r="B36" s="34"/>
      <c r="C36" s="35" t="s">
        <v>54</v>
      </c>
      <c r="D36" s="34"/>
      <c r="E36" s="34"/>
      <c r="F36" s="34"/>
      <c r="G36" s="61"/>
      <c r="H36" s="34"/>
      <c r="I36" s="36"/>
      <c r="J36" s="36"/>
      <c r="K36" s="37"/>
      <c r="L36" s="34"/>
      <c r="M36" s="34"/>
      <c r="N36" s="47"/>
      <c r="O36" s="39"/>
    </row>
    <row r="37" spans="1:15" ht="15.75" x14ac:dyDescent="0.25">
      <c r="A37" s="8" t="s">
        <v>39</v>
      </c>
      <c r="B37" s="9"/>
      <c r="C37" s="10"/>
      <c r="D37" s="10"/>
      <c r="E37" s="10"/>
      <c r="F37" s="10"/>
      <c r="G37" s="57"/>
      <c r="H37" s="10"/>
      <c r="I37" s="11"/>
      <c r="J37" s="11"/>
      <c r="K37" s="12"/>
      <c r="L37" s="10"/>
      <c r="M37" s="10"/>
      <c r="N37" s="44"/>
      <c r="O37" s="14"/>
    </row>
    <row r="38" spans="1:15" ht="15" x14ac:dyDescent="0.2">
      <c r="A38" s="15"/>
      <c r="B38" s="10"/>
      <c r="C38" s="10"/>
      <c r="D38" s="10"/>
      <c r="E38" s="10"/>
      <c r="F38" s="10"/>
      <c r="G38" s="57"/>
      <c r="H38" s="10"/>
      <c r="I38" s="11"/>
      <c r="J38" s="11"/>
      <c r="K38" s="12"/>
      <c r="L38" s="10"/>
      <c r="M38" s="10"/>
      <c r="N38" s="44"/>
      <c r="O38" s="14"/>
    </row>
    <row r="39" spans="1:15" ht="15" x14ac:dyDescent="0.2">
      <c r="A39" s="15">
        <v>27342</v>
      </c>
      <c r="B39" s="10"/>
      <c r="C39" s="10" t="s">
        <v>40</v>
      </c>
      <c r="D39" s="10"/>
      <c r="E39" s="10" t="s">
        <v>41</v>
      </c>
      <c r="F39" s="17" t="s">
        <v>43</v>
      </c>
      <c r="G39" s="57">
        <v>365</v>
      </c>
      <c r="H39" s="18">
        <v>30000</v>
      </c>
      <c r="I39" s="11">
        <v>0.06</v>
      </c>
      <c r="J39" s="11">
        <v>0.02</v>
      </c>
      <c r="K39" s="12">
        <v>8.2000000000000003E-2</v>
      </c>
      <c r="L39" s="20">
        <f>H39*G39*0.102</f>
        <v>1116900</v>
      </c>
      <c r="M39" s="20"/>
      <c r="N39" s="43">
        <v>0.01</v>
      </c>
      <c r="O39" s="52">
        <f>H39*G39*N39</f>
        <v>109500</v>
      </c>
    </row>
    <row r="40" spans="1:15" ht="15" x14ac:dyDescent="0.2">
      <c r="A40" s="15"/>
      <c r="B40" s="10"/>
      <c r="C40" s="10"/>
      <c r="D40" s="10"/>
      <c r="E40" s="10"/>
      <c r="F40" s="10"/>
      <c r="G40" s="57"/>
      <c r="H40" s="10"/>
      <c r="I40" s="11"/>
      <c r="J40" s="11"/>
      <c r="K40" s="12"/>
      <c r="L40" s="10"/>
      <c r="M40" s="10"/>
      <c r="N40" s="43"/>
      <c r="O40" s="48"/>
    </row>
    <row r="41" spans="1:15" ht="15.75" x14ac:dyDescent="0.25">
      <c r="A41" s="8" t="s">
        <v>55</v>
      </c>
      <c r="B41" s="9"/>
      <c r="C41" s="10"/>
      <c r="D41" s="10"/>
      <c r="E41" s="10"/>
      <c r="F41" s="10"/>
      <c r="G41" s="57"/>
      <c r="H41" s="10"/>
      <c r="I41" s="11"/>
      <c r="J41" s="11"/>
      <c r="K41" s="12"/>
      <c r="L41" s="10"/>
      <c r="M41" s="10"/>
      <c r="N41" s="43"/>
      <c r="O41" s="48"/>
    </row>
    <row r="42" spans="1:15" ht="15.75" x14ac:dyDescent="0.25">
      <c r="A42" s="8"/>
      <c r="B42" s="9"/>
      <c r="C42" s="10" t="s">
        <v>30</v>
      </c>
      <c r="D42" s="10"/>
      <c r="E42" s="65" t="s">
        <v>0</v>
      </c>
      <c r="F42" s="65" t="s">
        <v>29</v>
      </c>
      <c r="G42" s="57">
        <v>92</v>
      </c>
      <c r="H42" s="18">
        <v>29000</v>
      </c>
      <c r="I42" s="11" t="s">
        <v>56</v>
      </c>
      <c r="J42" s="11">
        <v>0.04</v>
      </c>
      <c r="K42" s="12">
        <v>0.04</v>
      </c>
      <c r="L42" s="20">
        <f>H42*G42*0.08</f>
        <v>213440</v>
      </c>
      <c r="M42" s="20"/>
      <c r="N42" s="43">
        <v>0.01</v>
      </c>
      <c r="O42" s="52">
        <f>H42*G42*N42</f>
        <v>26680</v>
      </c>
    </row>
    <row r="43" spans="1:15" ht="15.75" thickBot="1" x14ac:dyDescent="0.25">
      <c r="A43" s="33"/>
      <c r="B43" s="34"/>
      <c r="C43" s="34"/>
      <c r="D43" s="34"/>
      <c r="E43" s="34"/>
      <c r="F43" s="34"/>
      <c r="G43" s="61"/>
      <c r="H43" s="40"/>
      <c r="I43" s="36"/>
      <c r="J43" s="36"/>
      <c r="K43" s="37"/>
      <c r="L43" s="41"/>
      <c r="M43" s="41"/>
      <c r="N43" s="63"/>
      <c r="O43" s="64"/>
    </row>
    <row r="44" spans="1:15" ht="15" customHeight="1" x14ac:dyDescent="0.2">
      <c r="A44" s="66"/>
      <c r="B44" s="24"/>
      <c r="C44" s="24"/>
      <c r="D44" s="24"/>
      <c r="E44" s="24"/>
      <c r="F44" s="24"/>
      <c r="G44" s="67"/>
      <c r="H44" s="24"/>
      <c r="I44" s="24"/>
      <c r="J44" s="24"/>
      <c r="K44" s="24"/>
      <c r="L44" s="24"/>
      <c r="M44" s="24"/>
      <c r="N44" s="24"/>
      <c r="O44" s="7"/>
    </row>
    <row r="45" spans="1:15" ht="15" customHeight="1" x14ac:dyDescent="0.25">
      <c r="A45" s="69" t="s">
        <v>60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20">
        <f>L13+L17+L20+L26+L35+L39+L42</f>
        <v>4453173.4000000004</v>
      </c>
      <c r="M45" s="10"/>
      <c r="N45" s="10"/>
      <c r="O45" s="49">
        <f>O13+O17+O20+O26+O35+O39+O42</f>
        <v>2199747.7000000002</v>
      </c>
    </row>
    <row r="46" spans="1:15" ht="15" customHeight="1" x14ac:dyDescent="0.2">
      <c r="A46" s="2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</row>
    <row r="47" spans="1:15" ht="15" customHeight="1" thickBot="1" x14ac:dyDescent="0.25">
      <c r="A47" s="6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9"/>
    </row>
  </sheetData>
  <phoneticPr fontId="0" type="noConversion"/>
  <pageMargins left="0" right="0" top="0.5" bottom="0.25" header="0.5" footer="0.5"/>
  <pageSetup scale="78" fitToHeight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 1</vt:lpstr>
      <vt:lpstr>Schedule 2</vt:lpstr>
      <vt:lpstr>Open Position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2001-10-24T20:18:03Z</cp:lastPrinted>
  <dcterms:created xsi:type="dcterms:W3CDTF">2001-10-24T16:39:29Z</dcterms:created>
  <dcterms:modified xsi:type="dcterms:W3CDTF">2014-09-04T09:39:54Z</dcterms:modified>
</cp:coreProperties>
</file>