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420" windowHeight="6030" tabRatio="661" firstSheet="1" activeTab="3"/>
  </bookViews>
  <sheets>
    <sheet name="Low Vol~Color @ 6 CPM " sheetId="8" r:id="rId1"/>
    <sheet name="Low Vol~Color @ 7 CPM " sheetId="6" r:id="rId2"/>
    <sheet name="Mid Vol~Color @ 10 CPM" sheetId="5" r:id="rId3"/>
    <sheet name="Mid Vol~Color @ 11 CPM" sheetId="2" r:id="rId4"/>
    <sheet name="High Vol~Color @ 24 CPM " sheetId="7" r:id="rId5"/>
    <sheet name="High Vol~Color @ 31 CPM " sheetId="4" r:id="rId6"/>
  </sheets>
  <definedNames>
    <definedName name="_xlnm.Print_Area" localSheetId="4">'High Vol~Color @ 24 CPM '!$A$1:$L$16</definedName>
    <definedName name="_xlnm.Print_Area" localSheetId="5">'High Vol~Color @ 31 CPM '!$A$1:$L$16</definedName>
    <definedName name="_xlnm.Print_Area" localSheetId="0">'Low Vol~Color @ 6 CPM '!$A$1:$L$15</definedName>
    <definedName name="_xlnm.Print_Area" localSheetId="1">'Low Vol~Color @ 7 CPM '!$A$1:$L$15</definedName>
    <definedName name="_xlnm.Print_Area" localSheetId="2">'Mid Vol~Color @ 10 CPM'!$A$1:$L$14</definedName>
    <definedName name="_xlnm.Print_Area" localSheetId="3">'Mid Vol~Color @ 11 CPM'!$A$1:$L$15</definedName>
    <definedName name="_xlnm.Print_Titles" localSheetId="4">'High Vol~Color @ 24 CPM '!$1:$1</definedName>
    <definedName name="_xlnm.Print_Titles" localSheetId="5">'High Vol~Color @ 31 CPM '!$1:$1</definedName>
    <definedName name="_xlnm.Print_Titles" localSheetId="0">'Low Vol~Color @ 6 CPM '!$1:$1</definedName>
    <definedName name="_xlnm.Print_Titles" localSheetId="1">'Low Vol~Color @ 7 CPM '!$1:$1</definedName>
    <definedName name="_xlnm.Print_Titles" localSheetId="2">'Mid Vol~Color @ 10 CPM'!$1:$1</definedName>
    <definedName name="_xlnm.Print_Titles" localSheetId="3">'Mid Vol~Color @ 11 CPM'!$1:$1</definedName>
    <definedName name="Z_F831DB30_3FBA_11D3_AAFE_00105AA37DA9_.wvu.Cols" localSheetId="4" hidden="1">'High Vol~Color @ 24 CPM '!#REF!</definedName>
    <definedName name="Z_F831DB30_3FBA_11D3_AAFE_00105AA37DA9_.wvu.Cols" localSheetId="5" hidden="1">'High Vol~Color @ 31 CPM '!#REF!</definedName>
    <definedName name="Z_F831DB30_3FBA_11D3_AAFE_00105AA37DA9_.wvu.Cols" localSheetId="0" hidden="1">'Low Vol~Color @ 6 CPM '!#REF!</definedName>
    <definedName name="Z_F831DB30_3FBA_11D3_AAFE_00105AA37DA9_.wvu.Cols" localSheetId="1" hidden="1">'Low Vol~Color @ 7 CPM '!#REF!</definedName>
    <definedName name="Z_F831DB30_3FBA_11D3_AAFE_00105AA37DA9_.wvu.Cols" localSheetId="2" hidden="1">'Mid Vol~Color @ 10 CPM'!#REF!</definedName>
    <definedName name="Z_F831DB30_3FBA_11D3_AAFE_00105AA37DA9_.wvu.Cols" localSheetId="3" hidden="1">'Mid Vol~Color @ 11 CPM'!#REF!</definedName>
    <definedName name="Z_F831DB30_3FBA_11D3_AAFE_00105AA37DA9_.wvu.PrintArea" localSheetId="4" hidden="1">'High Vol~Color @ 24 CPM '!$A$1:$M$16</definedName>
    <definedName name="Z_F831DB30_3FBA_11D3_AAFE_00105AA37DA9_.wvu.PrintArea" localSheetId="5" hidden="1">'High Vol~Color @ 31 CPM '!$A$1:$M$16</definedName>
    <definedName name="Z_F831DB30_3FBA_11D3_AAFE_00105AA37DA9_.wvu.PrintArea" localSheetId="0" hidden="1">'Low Vol~Color @ 6 CPM '!$A$1:$M$16</definedName>
    <definedName name="Z_F831DB30_3FBA_11D3_AAFE_00105AA37DA9_.wvu.PrintArea" localSheetId="1" hidden="1">'Low Vol~Color @ 7 CPM '!$A$1:$M$16</definedName>
    <definedName name="Z_F831DB30_3FBA_11D3_AAFE_00105AA37DA9_.wvu.PrintArea" localSheetId="2" hidden="1">'Mid Vol~Color @ 10 CPM'!$A$1:$M$16</definedName>
    <definedName name="Z_F831DB30_3FBA_11D3_AAFE_00105AA37DA9_.wvu.PrintArea" localSheetId="3" hidden="1">'Mid Vol~Color @ 11 CPM'!$A$1:$M$16</definedName>
    <definedName name="Z_F831DB30_3FBA_11D3_AAFE_00105AA37DA9_.wvu.PrintTitles" localSheetId="4" hidden="1">'High Vol~Color @ 24 CPM '!$1:$1</definedName>
    <definedName name="Z_F831DB30_3FBA_11D3_AAFE_00105AA37DA9_.wvu.PrintTitles" localSheetId="5" hidden="1">'High Vol~Color @ 31 CPM '!$1:$1</definedName>
    <definedName name="Z_F831DB30_3FBA_11D3_AAFE_00105AA37DA9_.wvu.PrintTitles" localSheetId="0" hidden="1">'Low Vol~Color @ 6 CPM '!$1:$1</definedName>
    <definedName name="Z_F831DB30_3FBA_11D3_AAFE_00105AA37DA9_.wvu.PrintTitles" localSheetId="1" hidden="1">'Low Vol~Color @ 7 CPM '!$1:$1</definedName>
    <definedName name="Z_F831DB30_3FBA_11D3_AAFE_00105AA37DA9_.wvu.PrintTitles" localSheetId="2" hidden="1">'Mid Vol~Color @ 10 CPM'!$1:$1</definedName>
    <definedName name="Z_F831DB30_3FBA_11D3_AAFE_00105AA37DA9_.wvu.PrintTitles" localSheetId="3" hidden="1">'Mid Vol~Color @ 11 CPM'!$1:$1</definedName>
  </definedNames>
  <calcPr calcId="152511" fullCalcOnLoad="1"/>
  <customWorkbookViews>
    <customWorkbookView name="IDGR - Personal View" guid="{F831DB30-3FBA-11D3-AAFE-00105AA37DA9}" mergeInterval="0" personalView="1" maximized="1" windowWidth="796" windowHeight="440" activeSheetId="1" showComments="commIndAndComment"/>
  </customWorkbookViews>
</workbook>
</file>

<file path=xl/calcChain.xml><?xml version="1.0" encoding="utf-8"?>
<calcChain xmlns="http://schemas.openxmlformats.org/spreadsheetml/2006/main">
  <c r="E8" i="7" l="1"/>
  <c r="B9" i="7"/>
  <c r="H12" i="7" s="1"/>
  <c r="E12" i="7"/>
  <c r="J12" i="7"/>
  <c r="H13" i="7"/>
  <c r="J14" i="7"/>
  <c r="E8" i="4"/>
  <c r="B9" i="4"/>
  <c r="H12" i="4" s="1"/>
  <c r="E12" i="4"/>
  <c r="H13" i="4"/>
  <c r="J14" i="4"/>
  <c r="H6" i="8"/>
  <c r="J6" i="8"/>
  <c r="H7" i="8"/>
  <c r="B9" i="8"/>
  <c r="J8" i="8" s="1"/>
  <c r="E9" i="8"/>
  <c r="E13" i="8"/>
  <c r="E8" i="6"/>
  <c r="B9" i="6"/>
  <c r="J12" i="6" s="1"/>
  <c r="H12" i="6"/>
  <c r="B9" i="5"/>
  <c r="H6" i="5" s="1"/>
  <c r="E9" i="5"/>
  <c r="E13" i="5"/>
  <c r="B9" i="2"/>
  <c r="H12" i="2"/>
  <c r="J12" i="2"/>
  <c r="H13" i="2"/>
  <c r="J14" i="2"/>
  <c r="K14" i="2"/>
  <c r="J8" i="5" l="1"/>
  <c r="J6" i="5"/>
  <c r="J12" i="4"/>
  <c r="H7" i="5"/>
  <c r="J14" i="6"/>
  <c r="H13" i="6"/>
</calcChain>
</file>

<file path=xl/sharedStrings.xml><?xml version="1.0" encoding="utf-8"?>
<sst xmlns="http://schemas.openxmlformats.org/spreadsheetml/2006/main" count="198" uniqueCount="55">
  <si>
    <t>Model</t>
  </si>
  <si>
    <t>RDF</t>
  </si>
  <si>
    <t>Sorter/Staple</t>
  </si>
  <si>
    <t>Included Images</t>
  </si>
  <si>
    <t>$ Amount</t>
  </si>
  <si>
    <t>Overage $</t>
  </si>
  <si>
    <t>Maintenance Base</t>
  </si>
  <si>
    <t>Toner Supply Cost</t>
  </si>
  <si>
    <t>Coverage</t>
  </si>
  <si>
    <t>Color</t>
  </si>
  <si>
    <t>Cyan</t>
  </si>
  <si>
    <t>Magenta</t>
  </si>
  <si>
    <t>Yellow</t>
  </si>
  <si>
    <t>Black</t>
  </si>
  <si>
    <t>Developer Supply Cost</t>
  </si>
  <si>
    <t>Supply Costs</t>
  </si>
  <si>
    <t>10,000 images</t>
  </si>
  <si>
    <t>20,000 images</t>
  </si>
  <si>
    <t>5,000 images</t>
  </si>
  <si>
    <t>Maintenance         NO  TONER INCLUDED***</t>
  </si>
  <si>
    <r>
      <t>Cost Per Image</t>
    </r>
    <r>
      <rPr>
        <b/>
        <sz val="12"/>
        <rFont val="Comic Sans MS"/>
        <family val="4"/>
      </rPr>
      <t>**</t>
    </r>
  </si>
  <si>
    <t>Machine</t>
  </si>
  <si>
    <t>Base Machine</t>
  </si>
  <si>
    <t>Monthly Payment for Copier</t>
  </si>
  <si>
    <t>All $ amounts quoted exclude taxes + If copier is under Lease contract, there will be an Annual Property Tax too.</t>
  </si>
  <si>
    <t>Maintenance</t>
  </si>
  <si>
    <t>***NOTE: Maintenance includes Parts, Labor and drum. Paper, staples &amp; Toner/Developer supplies are NOT included.</t>
  </si>
  <si>
    <r>
      <t xml:space="preserve">CANON CLC1150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Danka Lease</t>
    </r>
  </si>
  <si>
    <t>36 Month Lease</t>
  </si>
  <si>
    <t>Danka High Volume {31 CPM}  Production COLOR  COPIER  PRICING</t>
  </si>
  <si>
    <t>Danka Mid Volume {11 CPM} Production COLOR  COPIER  PRICING</t>
  </si>
  <si>
    <t>Lanier Mid Volume {10 CPM} Production COLOR  COPIER  PRICING</t>
  </si>
  <si>
    <r>
      <t xml:space="preserve">LANIER 5710          </t>
    </r>
    <r>
      <rPr>
        <sz val="8"/>
        <rFont val="Comic Sans MS"/>
        <family val="4"/>
      </rPr>
      <t xml:space="preserve">{11 Copies per Minute} </t>
    </r>
    <r>
      <rPr>
        <b/>
        <sz val="9"/>
        <rFont val="Comic Sans MS"/>
        <family val="4"/>
      </rPr>
      <t>on 36 Month Lanier Lease</t>
    </r>
  </si>
  <si>
    <t>**NOTE #2: This CPI pricing is based on the Danka 36 month Lease plan with the invoicing being sent directly to the person who orders the equipment.</t>
  </si>
  <si>
    <t>**NOTE: This CPI pricing is based on the Danka 36 month Lease plan with the invoicing being sent directly to the person who orders the equipment.</t>
  </si>
  <si>
    <t>**NOTE: This CPI pricing is based on the Lanier 36 month Lease plan with the invoicing being sent directly to the person who orders the equipment.</t>
  </si>
  <si>
    <r>
      <t xml:space="preserve">CANON CLC900     </t>
    </r>
    <r>
      <rPr>
        <sz val="8"/>
        <rFont val="Comic Sans MS"/>
        <family val="4"/>
      </rPr>
      <t xml:space="preserve">{7 Copies per Minute} </t>
    </r>
    <r>
      <rPr>
        <b/>
        <sz val="9"/>
        <rFont val="Comic Sans MS"/>
        <family val="4"/>
      </rPr>
      <t>on 36 Month Danka Lease</t>
    </r>
  </si>
  <si>
    <t>Danka Low Volume {7 CPM} Production COLOR  COPIER  PRICING</t>
  </si>
  <si>
    <t>2,000 images</t>
  </si>
  <si>
    <t>Total Monthly Payment for Machine, 5K images &amp; Maintenance INCLUDING Toner/Developer SUPPLIES</t>
  </si>
  <si>
    <t>36 Month Promotional 0% Interest Lease</t>
  </si>
  <si>
    <t>Total Monthly Payment for Machine, 5K images &amp; Server Maintenance INCLUDING Toner/Developer SUPPLIES</t>
  </si>
  <si>
    <r>
      <t xml:space="preserve">CANON CLC1000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</si>
  <si>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r>
      <t xml:space="preserve">CANON CLC2400     </t>
    </r>
    <r>
      <rPr>
        <sz val="8"/>
        <rFont val="Comic Sans MS"/>
        <family val="4"/>
      </rPr>
      <t xml:space="preserve">{31 Copies per Minute} </t>
    </r>
    <r>
      <rPr>
        <b/>
        <sz val="9"/>
        <rFont val="Comic Sans MS"/>
        <family val="4"/>
      </rPr>
      <t>on 36 Month Danka Lease</t>
    </r>
  </si>
  <si>
    <t>Danka High Volume {24 CPM}  Production COLOR  COPIER  PRICING</t>
  </si>
  <si>
    <t>Maintenance       TONER + Developer INCLUDED</t>
  </si>
  <si>
    <t>NO Included Images {This # is for comparison purposes ONLY}</t>
  </si>
  <si>
    <t>***NOTE: Maintenance includes Toner, Developer, Parts, Labor and drum. Paper &amp; Staples supplies are NOT included.</t>
  </si>
  <si>
    <r>
      <t xml:space="preserve">36 Month Lease </t>
    </r>
    <r>
      <rPr>
        <sz val="12"/>
        <color indexed="10"/>
        <rFont val="Arial"/>
        <family val="2"/>
      </rPr>
      <t>{Prelim Pricing = Awaiting  $ Confirmation on Maintenance}</t>
    </r>
  </si>
  <si>
    <r>
      <t xml:space="preserve">LANIER 5706          </t>
    </r>
    <r>
      <rPr>
        <sz val="8"/>
        <rFont val="Comic Sans MS"/>
        <family val="4"/>
      </rPr>
      <t xml:space="preserve">{6 Copies per Minute} </t>
    </r>
    <r>
      <rPr>
        <b/>
        <sz val="9"/>
        <rFont val="Comic Sans MS"/>
        <family val="4"/>
      </rPr>
      <t>on 36 Month Lanier Lease</t>
    </r>
  </si>
  <si>
    <t>Lanier Mid Volume {6 CPM} Production COLOR  COPIER  PRICING</t>
  </si>
  <si>
    <t>Maintenance on 5K images including base maint/cost</t>
  </si>
  <si>
    <t>Total Monthly Payment for Machine, 5K images Maintenance INCLUDING Toner/Developer SUPPLIES</t>
  </si>
  <si>
    <t>Maintenance on 2K images including base maint/cost</t>
  </si>
  <si>
    <t>$ per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</si>
</sst>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[$$-409]#,##0.0000"/>
    <numFmt numFmtId="167" formatCode="&quot;$&quot;#,##0.00"/>
  </numFmts>
  <fonts count="23" x14ac:knownFonts="1">
    <font>
      <sz val="9"/>
      <name val="Arial"/>
    </font>
    <font>
      <b/>
      <sz val="9"/>
      <name val="Arial"/>
      <family val="2"/>
    </font>
    <font>
      <b/>
      <sz val="9"/>
      <name val="Comic Sans MS"/>
      <family val="4"/>
    </font>
    <font>
      <b/>
      <sz val="18"/>
      <name val="Arial"/>
      <family val="2"/>
    </font>
    <font>
      <sz val="8"/>
      <name val="Comic Sans MS"/>
      <family val="4"/>
    </font>
    <font>
      <sz val="36"/>
      <name val="Arial"/>
      <family val="2"/>
    </font>
    <font>
      <b/>
      <sz val="16"/>
      <color indexed="48"/>
      <name val="Arial"/>
      <family val="2"/>
    </font>
    <font>
      <b/>
      <sz val="18"/>
      <color indexed="10"/>
      <name val="Comic Sans MS"/>
      <family val="4"/>
    </font>
    <font>
      <b/>
      <sz val="8"/>
      <name val="Comic Sans MS"/>
      <family val="4"/>
    </font>
    <font>
      <b/>
      <sz val="12"/>
      <name val="Comic Sans MS"/>
      <family val="4"/>
    </font>
    <font>
      <b/>
      <sz val="16"/>
      <color indexed="10"/>
      <name val="Arial"/>
      <family val="2"/>
    </font>
    <font>
      <sz val="20"/>
      <name val="Arial"/>
      <family val="2"/>
    </font>
    <font>
      <b/>
      <sz val="20"/>
      <name val="Bookman Old Style"/>
      <family val="1"/>
    </font>
    <font>
      <b/>
      <sz val="10"/>
      <name val="Comic Sans MS"/>
      <family val="4"/>
    </font>
    <font>
      <b/>
      <sz val="10"/>
      <color indexed="10"/>
      <name val="Bookman Old Style"/>
      <family val="1"/>
    </font>
    <font>
      <b/>
      <sz val="11"/>
      <name val="Comic Sans MS"/>
      <family val="4"/>
    </font>
    <font>
      <sz val="14"/>
      <name val="Arial"/>
      <family val="2"/>
    </font>
    <font>
      <sz val="18"/>
      <name val="Arial"/>
      <family val="2"/>
    </font>
    <font>
      <sz val="22"/>
      <name val="Arial"/>
      <family val="2"/>
    </font>
    <font>
      <b/>
      <sz val="16"/>
      <color indexed="48"/>
      <name val="Bookman Old Style"/>
      <family val="1"/>
    </font>
    <font>
      <sz val="12"/>
      <color indexed="10"/>
      <name val="Arial"/>
      <family val="2"/>
    </font>
    <font>
      <b/>
      <sz val="16"/>
      <name val="Comic Sans MS"/>
      <family val="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164" fontId="0" fillId="2" borderId="0" xfId="0" applyNumberFormat="1" applyFill="1" applyAlignment="1">
      <alignment wrapText="1"/>
    </xf>
    <xf numFmtId="165" fontId="0" fillId="2" borderId="0" xfId="0" applyNumberFormat="1" applyFill="1" applyAlignment="1">
      <alignment wrapText="1"/>
    </xf>
    <xf numFmtId="165" fontId="0" fillId="2" borderId="0" xfId="0" applyNumberForma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3" fontId="0" fillId="2" borderId="0" xfId="0" applyNumberFormat="1" applyFill="1" applyBorder="1" applyAlignment="1">
      <alignment wrapText="1"/>
    </xf>
    <xf numFmtId="3" fontId="3" fillId="2" borderId="0" xfId="0" applyNumberFormat="1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3" fontId="3" fillId="2" borderId="4" xfId="0" applyNumberFormat="1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3" fontId="0" fillId="2" borderId="4" xfId="0" applyNumberFormat="1" applyFill="1" applyBorder="1" applyAlignment="1">
      <alignment horizontal="center" wrapText="1"/>
    </xf>
    <xf numFmtId="3" fontId="0" fillId="2" borderId="3" xfId="0" applyNumberFormat="1" applyFill="1" applyBorder="1" applyAlignment="1">
      <alignment horizontal="center" wrapText="1"/>
    </xf>
    <xf numFmtId="165" fontId="0" fillId="2" borderId="3" xfId="0" applyNumberForma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3" fontId="0" fillId="2" borderId="6" xfId="0" applyNumberFormat="1" applyFill="1" applyBorder="1" applyAlignment="1">
      <alignment horizontal="center" wrapText="1"/>
    </xf>
    <xf numFmtId="3" fontId="0" fillId="2" borderId="7" xfId="0" applyNumberFormat="1" applyFill="1" applyBorder="1" applyAlignment="1">
      <alignment horizontal="center" wrapText="1"/>
    </xf>
    <xf numFmtId="3" fontId="1" fillId="2" borderId="3" xfId="0" applyNumberFormat="1" applyFont="1" applyFill="1" applyBorder="1" applyAlignment="1">
      <alignment wrapText="1"/>
    </xf>
    <xf numFmtId="0" fontId="11" fillId="2" borderId="0" xfId="0" applyFont="1" applyFill="1"/>
    <xf numFmtId="165" fontId="1" fillId="2" borderId="8" xfId="0" applyNumberFormat="1" applyFont="1" applyFill="1" applyBorder="1" applyAlignment="1">
      <alignment wrapText="1"/>
    </xf>
    <xf numFmtId="164" fontId="6" fillId="2" borderId="4" xfId="0" applyNumberFormat="1" applyFont="1" applyFill="1" applyBorder="1" applyAlignment="1">
      <alignment wrapText="1"/>
    </xf>
    <xf numFmtId="0" fontId="14" fillId="2" borderId="5" xfId="0" applyFont="1" applyFill="1" applyBorder="1" applyAlignment="1">
      <alignment horizontal="right" wrapText="1"/>
    </xf>
    <xf numFmtId="165" fontId="16" fillId="2" borderId="4" xfId="0" applyNumberFormat="1" applyFont="1" applyFill="1" applyBorder="1" applyAlignment="1">
      <alignment wrapText="1"/>
    </xf>
    <xf numFmtId="165" fontId="10" fillId="2" borderId="1" xfId="0" applyNumberFormat="1" applyFont="1" applyFill="1" applyBorder="1" applyAlignment="1">
      <alignment horizontal="center" wrapText="1"/>
    </xf>
    <xf numFmtId="165" fontId="10" fillId="2" borderId="9" xfId="0" applyNumberFormat="1" applyFont="1" applyFill="1" applyBorder="1" applyAlignment="1">
      <alignment horizontal="center" wrapText="1"/>
    </xf>
    <xf numFmtId="164" fontId="0" fillId="2" borderId="4" xfId="0" applyNumberFormat="1" applyFill="1" applyBorder="1" applyAlignment="1">
      <alignment wrapText="1"/>
    </xf>
    <xf numFmtId="164" fontId="6" fillId="2" borderId="7" xfId="0" applyNumberFormat="1" applyFont="1" applyFill="1" applyBorder="1" applyAlignment="1">
      <alignment wrapText="1"/>
    </xf>
    <xf numFmtId="165" fontId="16" fillId="2" borderId="7" xfId="0" applyNumberFormat="1" applyFont="1" applyFill="1" applyBorder="1" applyAlignment="1">
      <alignment wrapText="1"/>
    </xf>
    <xf numFmtId="0" fontId="18" fillId="2" borderId="0" xfId="0" applyFont="1" applyFill="1" applyBorder="1" applyAlignment="1">
      <alignment horizontal="center" wrapText="1"/>
    </xf>
    <xf numFmtId="164" fontId="17" fillId="2" borderId="0" xfId="0" applyNumberFormat="1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164" fontId="16" fillId="2" borderId="0" xfId="0" applyNumberFormat="1" applyFont="1" applyFill="1" applyBorder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164" fontId="19" fillId="2" borderId="10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3" fillId="2" borderId="20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3" borderId="22" xfId="0" applyFont="1" applyFill="1" applyBorder="1" applyAlignment="1">
      <alignment horizontal="center" wrapText="1"/>
    </xf>
    <xf numFmtId="167" fontId="12" fillId="2" borderId="0" xfId="0" applyNumberFormat="1" applyFont="1" applyFill="1" applyBorder="1" applyAlignment="1">
      <alignment horizontal="center" wrapText="1"/>
    </xf>
    <xf numFmtId="3" fontId="7" fillId="2" borderId="11" xfId="0" applyNumberFormat="1" applyFont="1" applyFill="1" applyBorder="1" applyAlignment="1">
      <alignment horizontal="center" wrapText="1"/>
    </xf>
    <xf numFmtId="3" fontId="7" fillId="2" borderId="12" xfId="0" applyNumberFormat="1" applyFont="1" applyFill="1" applyBorder="1" applyAlignment="1">
      <alignment horizontal="center" wrapText="1"/>
    </xf>
    <xf numFmtId="3" fontId="7" fillId="2" borderId="13" xfId="0" applyNumberFormat="1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64" fontId="19" fillId="2" borderId="15" xfId="0" applyNumberFormat="1" applyFont="1" applyFill="1" applyBorder="1" applyAlignment="1">
      <alignment horizontal="center" vertical="center" wrapText="1"/>
    </xf>
    <xf numFmtId="164" fontId="19" fillId="2" borderId="16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13" fillId="2" borderId="17" xfId="0" applyFont="1" applyFill="1" applyBorder="1" applyAlignment="1">
      <alignment horizontal="center" wrapText="1"/>
    </xf>
    <xf numFmtId="0" fontId="13" fillId="2" borderId="23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165" fontId="21" fillId="2" borderId="24" xfId="0" applyNumberFormat="1" applyFont="1" applyFill="1" applyBorder="1" applyAlignment="1">
      <alignment horizontal="center" wrapText="1"/>
    </xf>
    <xf numFmtId="165" fontId="21" fillId="2" borderId="0" xfId="0" applyNumberFormat="1" applyFont="1" applyFill="1" applyBorder="1" applyAlignment="1">
      <alignment horizontal="center" wrapText="1"/>
    </xf>
    <xf numFmtId="0" fontId="2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topLeftCell="A6" zoomScale="60" zoomScaleNormal="66" workbookViewId="0">
      <selection activeCell="H14" sqref="H14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8554687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50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49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35">
      <c r="A6" s="16" t="s">
        <v>22</v>
      </c>
      <c r="B6" s="37">
        <v>353.51</v>
      </c>
      <c r="C6" s="8"/>
      <c r="D6" s="16" t="s">
        <v>6</v>
      </c>
      <c r="E6" s="32">
        <v>16.670000000000002</v>
      </c>
      <c r="F6" s="8"/>
      <c r="G6" s="29" t="s">
        <v>18</v>
      </c>
      <c r="H6" s="35">
        <f>SUM((E11*E12)+E10+B9)/E11</f>
        <v>0.19622400000000001</v>
      </c>
      <c r="I6" s="11" t="s">
        <v>38</v>
      </c>
      <c r="J6" s="36">
        <f>SUM((2000*E12)+E10+B9)/2000</f>
        <v>0.32556000000000002</v>
      </c>
    </row>
    <row r="7" spans="1:19" ht="66.75" customHeight="1" thickBot="1" x14ac:dyDescent="0.4">
      <c r="A7" s="16" t="s">
        <v>1</v>
      </c>
      <c r="B7" s="37">
        <v>35.69</v>
      </c>
      <c r="C7" s="9"/>
      <c r="D7" s="16" t="s">
        <v>46</v>
      </c>
      <c r="E7" s="17">
        <v>2000</v>
      </c>
      <c r="F7" s="9"/>
      <c r="G7" s="31" t="s">
        <v>16</v>
      </c>
      <c r="H7" s="35">
        <f>SUM((E12*10000)+B9+ E10)/10000</f>
        <v>0.153112</v>
      </c>
      <c r="I7" s="62" t="s">
        <v>35</v>
      </c>
      <c r="J7" s="63"/>
      <c r="K7" s="5"/>
    </row>
    <row r="8" spans="1:19" ht="20.25" customHeight="1" x14ac:dyDescent="0.25">
      <c r="A8" s="16" t="s">
        <v>2</v>
      </c>
      <c r="B8" s="37">
        <v>41.92</v>
      </c>
      <c r="C8" s="6"/>
      <c r="D8" s="16" t="s">
        <v>5</v>
      </c>
      <c r="E8" s="34">
        <v>0.11</v>
      </c>
      <c r="F8" s="6"/>
      <c r="G8" s="52" t="s">
        <v>41</v>
      </c>
      <c r="H8" s="53"/>
      <c r="I8" s="53"/>
      <c r="J8" s="64">
        <f>SUM((E12*5000)+E10+B9)</f>
        <v>981.12</v>
      </c>
      <c r="K8" s="12"/>
    </row>
    <row r="9" spans="1:19" ht="53.25" customHeight="1" thickBot="1" x14ac:dyDescent="0.35">
      <c r="A9" s="33" t="s">
        <v>23</v>
      </c>
      <c r="B9" s="38">
        <f>SUM(B6:B8)</f>
        <v>431.12</v>
      </c>
      <c r="C9" s="8"/>
      <c r="D9" s="16" t="s">
        <v>53</v>
      </c>
      <c r="E9" s="32">
        <f>SUM(E8*E7)+E6</f>
        <v>236.67000000000002</v>
      </c>
      <c r="F9" s="8"/>
      <c r="G9" s="54"/>
      <c r="H9" s="55"/>
      <c r="I9" s="55"/>
      <c r="J9" s="65"/>
    </row>
    <row r="10" spans="1:19" ht="20.25" customHeight="1" x14ac:dyDescent="0.25">
      <c r="C10" s="9"/>
      <c r="D10" s="56"/>
      <c r="E10" s="57"/>
      <c r="F10" s="9"/>
    </row>
    <row r="11" spans="1:19" ht="55.5" x14ac:dyDescent="0.35">
      <c r="C11" s="10"/>
      <c r="D11" s="16" t="s">
        <v>46</v>
      </c>
      <c r="E11" s="17">
        <v>5000</v>
      </c>
      <c r="F11" s="10"/>
    </row>
    <row r="12" spans="1:19" ht="44.25" customHeight="1" x14ac:dyDescent="0.25">
      <c r="C12" s="6"/>
      <c r="D12" s="16" t="s">
        <v>5</v>
      </c>
      <c r="E12" s="34">
        <v>0.11</v>
      </c>
      <c r="F12" s="6"/>
    </row>
    <row r="13" spans="1:19" ht="84.75" customHeight="1" thickBot="1" x14ac:dyDescent="0.35">
      <c r="C13" s="6"/>
      <c r="D13" s="16" t="s">
        <v>51</v>
      </c>
      <c r="E13" s="38">
        <f>SUM(E12*E11)+E6</f>
        <v>566.66999999999996</v>
      </c>
      <c r="F13" s="6"/>
    </row>
    <row r="14" spans="1:19" ht="72.75" customHeight="1" thickBot="1" x14ac:dyDescent="0.3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1">
    <mergeCell ref="A3:L3"/>
    <mergeCell ref="D14:E14"/>
    <mergeCell ref="A4:B4"/>
    <mergeCell ref="D4:E4"/>
    <mergeCell ref="G8:I9"/>
    <mergeCell ref="D10:E10"/>
    <mergeCell ref="A1:L1"/>
    <mergeCell ref="G5:J5"/>
    <mergeCell ref="I7:J7"/>
    <mergeCell ref="J8:J9"/>
    <mergeCell ref="A2:L2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view="pageBreakPreview" topLeftCell="A5" zoomScale="60" zoomScaleNormal="66" workbookViewId="0">
      <selection activeCell="G10" sqref="G10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7109375" style="1" customWidth="1"/>
    <col min="11" max="11" width="14" style="1" bestFit="1" customWidth="1"/>
    <col min="12" max="12" width="6.28515625" style="1" customWidth="1"/>
    <col min="13" max="13" width="13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9" ht="60" customHeight="1" thickBot="1" x14ac:dyDescent="0.25">
      <c r="A3" s="67" t="s">
        <v>28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9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25">
      <c r="A5" s="16" t="s">
        <v>0</v>
      </c>
      <c r="B5" s="20" t="s">
        <v>36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3">
      <c r="A6" s="16" t="s">
        <v>22</v>
      </c>
      <c r="B6" s="37">
        <v>380.86</v>
      </c>
      <c r="C6" s="8"/>
      <c r="D6" s="16" t="s">
        <v>6</v>
      </c>
      <c r="E6" s="32">
        <v>300</v>
      </c>
      <c r="F6" s="8"/>
      <c r="G6" s="21" t="s">
        <v>10</v>
      </c>
      <c r="H6" s="14">
        <v>77</v>
      </c>
      <c r="I6" s="15">
        <v>10700</v>
      </c>
      <c r="J6" s="14">
        <v>52</v>
      </c>
      <c r="K6" s="22">
        <v>40000</v>
      </c>
    </row>
    <row r="7" spans="1:19" ht="32.25" customHeight="1" x14ac:dyDescent="0.35">
      <c r="A7" s="16" t="s">
        <v>1</v>
      </c>
      <c r="B7" s="37">
        <v>67</v>
      </c>
      <c r="C7" s="9"/>
      <c r="D7" s="16" t="s">
        <v>3</v>
      </c>
      <c r="E7" s="17">
        <v>2000</v>
      </c>
      <c r="F7" s="9"/>
      <c r="G7" s="23" t="s">
        <v>11</v>
      </c>
      <c r="H7" s="14">
        <v>77</v>
      </c>
      <c r="I7" s="15">
        <v>10700</v>
      </c>
      <c r="J7" s="14">
        <v>52</v>
      </c>
      <c r="K7" s="22">
        <v>40000</v>
      </c>
    </row>
    <row r="8" spans="1:19" ht="18" x14ac:dyDescent="0.25">
      <c r="A8" s="16" t="s">
        <v>2</v>
      </c>
      <c r="B8" s="37">
        <v>83.4</v>
      </c>
      <c r="C8" s="6"/>
      <c r="D8" s="16" t="s">
        <v>5</v>
      </c>
      <c r="E8" s="34">
        <f>E6/E7</f>
        <v>0.15</v>
      </c>
      <c r="F8" s="6"/>
      <c r="G8" s="24" t="s">
        <v>12</v>
      </c>
      <c r="H8" s="14">
        <v>77</v>
      </c>
      <c r="I8" s="15">
        <v>10700</v>
      </c>
      <c r="J8" s="14">
        <v>52</v>
      </c>
      <c r="K8" s="22">
        <v>40000</v>
      </c>
    </row>
    <row r="9" spans="1:19" ht="53.25" customHeight="1" thickBot="1" x14ac:dyDescent="0.4">
      <c r="A9" s="33" t="s">
        <v>23</v>
      </c>
      <c r="B9" s="38">
        <f>SUM(B6:B8)</f>
        <v>531.26</v>
      </c>
      <c r="C9" s="8"/>
      <c r="D9" s="56"/>
      <c r="E9" s="57"/>
      <c r="F9" s="8"/>
      <c r="G9" s="25" t="s">
        <v>13</v>
      </c>
      <c r="H9" s="26">
        <v>72</v>
      </c>
      <c r="I9" s="27">
        <v>10700</v>
      </c>
      <c r="J9" s="26">
        <v>52</v>
      </c>
      <c r="K9" s="28">
        <v>40000</v>
      </c>
      <c r="L9" s="8"/>
      <c r="M9" s="40"/>
    </row>
    <row r="10" spans="1:19" ht="72" customHeight="1" thickBot="1" x14ac:dyDescent="0.4">
      <c r="C10" s="9"/>
      <c r="D10" s="16" t="s">
        <v>4</v>
      </c>
      <c r="E10" s="32">
        <v>700</v>
      </c>
      <c r="F10" s="9"/>
      <c r="G10" s="9"/>
      <c r="L10" s="8"/>
      <c r="M10" s="41"/>
    </row>
    <row r="11" spans="1:19" ht="66.75" customHeight="1" x14ac:dyDescent="0.6">
      <c r="C11" s="10"/>
      <c r="D11" s="16" t="s">
        <v>3</v>
      </c>
      <c r="E11" s="17">
        <v>5000</v>
      </c>
      <c r="F11" s="10"/>
      <c r="G11" s="59" t="s">
        <v>20</v>
      </c>
      <c r="H11" s="60"/>
      <c r="I11" s="60"/>
      <c r="J11" s="61"/>
      <c r="L11" s="8"/>
      <c r="M11" s="41"/>
    </row>
    <row r="12" spans="1:19" ht="44.25" customHeight="1" thickBot="1" x14ac:dyDescent="0.4">
      <c r="B12" s="4"/>
      <c r="C12" s="6"/>
      <c r="D12" s="18" t="s">
        <v>5</v>
      </c>
      <c r="E12" s="39">
        <v>0.14000000000000001</v>
      </c>
      <c r="F12" s="6"/>
      <c r="G12" s="29" t="s">
        <v>18</v>
      </c>
      <c r="H12" s="35">
        <f>SUM(((H6+H7+H8+H9)/2.14)+((J6+J7+J8+J9)/8)+(B9+E10))/E11</f>
        <v>0.27976975700934581</v>
      </c>
      <c r="I12" s="11" t="s">
        <v>38</v>
      </c>
      <c r="J12" s="36">
        <f>SUM(((H6+H7+H8+H9)/5.35)+((J6+J7+J8+J9)/20)+(B9+E6))/E7</f>
        <v>0.44914775700934578</v>
      </c>
      <c r="L12" s="8"/>
      <c r="M12" s="41"/>
    </row>
    <row r="13" spans="1:19" ht="84.75" customHeight="1" thickBot="1" x14ac:dyDescent="0.35">
      <c r="C13" s="6"/>
      <c r="D13" s="48" t="s">
        <v>26</v>
      </c>
      <c r="E13" s="49"/>
      <c r="F13" s="6"/>
      <c r="G13" s="31" t="s">
        <v>16</v>
      </c>
      <c r="H13" s="35">
        <f>SUM(((((H6+H7+H8+H9)/1.07)+(J6+J7+J8+J9)/4)+(B9+E10))+(E11*E12))/10000</f>
        <v>0.2266437570093458</v>
      </c>
      <c r="I13" s="62" t="s">
        <v>34</v>
      </c>
      <c r="J13" s="63"/>
      <c r="K13" s="5"/>
      <c r="L13" s="8"/>
      <c r="M13" s="44"/>
    </row>
    <row r="14" spans="1:19" ht="72.75" customHeight="1" thickBot="1" x14ac:dyDescent="0.4">
      <c r="C14" s="12"/>
      <c r="D14" s="1"/>
      <c r="F14" s="12"/>
      <c r="G14" s="68" t="s">
        <v>39</v>
      </c>
      <c r="H14" s="69"/>
      <c r="I14" s="69"/>
      <c r="J14" s="46">
        <f>SUM((B9+E10)+((H6+H7+H8+H9)/2.14)+((J6+J7+J8+J9)/8))</f>
        <v>1398.8487850467291</v>
      </c>
      <c r="K14" s="12"/>
      <c r="M14" s="45"/>
      <c r="Q14" s="5"/>
    </row>
    <row r="15" spans="1:19" ht="19.5" customHeight="1" x14ac:dyDescent="0.2">
      <c r="D15" s="1"/>
      <c r="M15" s="5"/>
      <c r="S15" s="5"/>
    </row>
  </sheetData>
  <mergeCells count="11">
    <mergeCell ref="A2:M2"/>
    <mergeCell ref="D4:E4"/>
    <mergeCell ref="A3:M3"/>
    <mergeCell ref="A1:L1"/>
    <mergeCell ref="D9:E9"/>
    <mergeCell ref="G14:I14"/>
    <mergeCell ref="G11:J11"/>
    <mergeCell ref="I13:J13"/>
    <mergeCell ref="G4:K4"/>
    <mergeCell ref="D13:E13"/>
    <mergeCell ref="A4:B4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view="pageBreakPreview" zoomScale="60" zoomScaleNormal="66" workbookViewId="0">
      <selection activeCell="K9" sqref="K9:L9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4.140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60" customHeight="1" thickBot="1" x14ac:dyDescent="0.25">
      <c r="A3" s="67" t="s">
        <v>48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thickBot="1" x14ac:dyDescent="0.4">
      <c r="A4" s="50" t="s">
        <v>21</v>
      </c>
      <c r="B4" s="51"/>
      <c r="C4" s="13"/>
      <c r="D4" s="50" t="s">
        <v>25</v>
      </c>
      <c r="E4" s="51"/>
      <c r="F4" s="13"/>
      <c r="G4" s="9"/>
    </row>
    <row r="5" spans="1:19" ht="70.5" customHeight="1" x14ac:dyDescent="0.6">
      <c r="A5" s="16" t="s">
        <v>0</v>
      </c>
      <c r="B5" s="20" t="s">
        <v>32</v>
      </c>
      <c r="C5" s="7"/>
      <c r="D5" s="16" t="s">
        <v>4</v>
      </c>
      <c r="E5" s="20" t="s">
        <v>45</v>
      </c>
      <c r="F5" s="7"/>
      <c r="G5" s="59" t="s">
        <v>20</v>
      </c>
      <c r="H5" s="60"/>
      <c r="I5" s="60"/>
      <c r="J5" s="61"/>
    </row>
    <row r="6" spans="1:19" ht="30.75" customHeight="1" thickBot="1" x14ac:dyDescent="0.35">
      <c r="A6" s="16" t="s">
        <v>22</v>
      </c>
      <c r="B6" s="37">
        <v>558.39</v>
      </c>
      <c r="C6" s="8"/>
      <c r="D6" s="16" t="s">
        <v>6</v>
      </c>
      <c r="E6" s="32">
        <v>28.75</v>
      </c>
      <c r="F6" s="8"/>
      <c r="G6" s="29" t="s">
        <v>16</v>
      </c>
      <c r="H6" s="35">
        <f>SUM(B9+E6+(E12*E11))/10000</f>
        <v>0.16745699999999999</v>
      </c>
      <c r="I6" s="11" t="s">
        <v>18</v>
      </c>
      <c r="J6" s="36">
        <f>SUM((E7*E12)+E6+B9)/E7</f>
        <v>0.23591399999999998</v>
      </c>
    </row>
    <row r="7" spans="1:19" ht="66.75" customHeight="1" thickBot="1" x14ac:dyDescent="0.4">
      <c r="A7" s="16" t="s">
        <v>1</v>
      </c>
      <c r="B7" s="37">
        <v>35.69</v>
      </c>
      <c r="C7" s="9"/>
      <c r="D7" s="16" t="s">
        <v>46</v>
      </c>
      <c r="E7" s="17">
        <v>5000</v>
      </c>
      <c r="F7" s="9"/>
      <c r="G7" s="31" t="s">
        <v>17</v>
      </c>
      <c r="H7" s="35">
        <f>SUM((E12*20000)+B9+E6)/20000</f>
        <v>0.13322849999999997</v>
      </c>
      <c r="I7" s="62" t="s">
        <v>35</v>
      </c>
      <c r="J7" s="63"/>
      <c r="K7" s="5"/>
    </row>
    <row r="8" spans="1:19" ht="20.25" customHeight="1" x14ac:dyDescent="0.25">
      <c r="A8" s="16" t="s">
        <v>2</v>
      </c>
      <c r="B8" s="37">
        <v>61.74</v>
      </c>
      <c r="C8" s="6"/>
      <c r="D8" s="16" t="s">
        <v>5</v>
      </c>
      <c r="E8" s="34">
        <v>9.9000000000000005E-2</v>
      </c>
      <c r="F8" s="6"/>
      <c r="G8" s="52" t="s">
        <v>52</v>
      </c>
      <c r="H8" s="53"/>
      <c r="I8" s="53"/>
      <c r="J8" s="64">
        <f>SUM((E12*5000)+E6+B9)</f>
        <v>1179.57</v>
      </c>
      <c r="K8" s="12"/>
    </row>
    <row r="9" spans="1:19" ht="53.25" customHeight="1" thickBot="1" x14ac:dyDescent="0.55000000000000004">
      <c r="A9" s="33" t="s">
        <v>23</v>
      </c>
      <c r="B9" s="38">
        <f>SUM(B6:B8)</f>
        <v>655.81999999999994</v>
      </c>
      <c r="C9" s="8"/>
      <c r="D9" s="16" t="s">
        <v>51</v>
      </c>
      <c r="E9" s="32">
        <f>SUM(E8*E7)+E6</f>
        <v>523.75</v>
      </c>
      <c r="F9" s="8"/>
      <c r="G9" s="54"/>
      <c r="H9" s="55"/>
      <c r="I9" s="55"/>
      <c r="J9" s="65"/>
      <c r="K9" s="71"/>
      <c r="L9" s="72"/>
    </row>
    <row r="10" spans="1:19" ht="18" customHeight="1" x14ac:dyDescent="0.25">
      <c r="C10" s="9"/>
      <c r="D10" s="56"/>
      <c r="E10" s="57"/>
      <c r="F10" s="9"/>
    </row>
    <row r="11" spans="1:19" ht="55.5" x14ac:dyDescent="0.35">
      <c r="C11" s="10"/>
      <c r="D11" s="16" t="s">
        <v>46</v>
      </c>
      <c r="E11" s="17">
        <v>10000</v>
      </c>
      <c r="F11" s="10"/>
    </row>
    <row r="12" spans="1:19" ht="44.25" customHeight="1" x14ac:dyDescent="0.25">
      <c r="C12" s="6"/>
      <c r="D12" s="16" t="s">
        <v>5</v>
      </c>
      <c r="E12" s="34">
        <v>9.9000000000000005E-2</v>
      </c>
      <c r="F12" s="6"/>
    </row>
    <row r="13" spans="1:19" ht="84.75" customHeight="1" thickBot="1" x14ac:dyDescent="0.35">
      <c r="C13" s="6"/>
      <c r="D13" s="16" t="s">
        <v>51</v>
      </c>
      <c r="E13" s="38">
        <f>SUM(E12*E11)+E6</f>
        <v>1018.75</v>
      </c>
      <c r="F13" s="6"/>
    </row>
    <row r="14" spans="1:19" ht="14.25" thickBot="1" x14ac:dyDescent="0.3">
      <c r="C14" s="12"/>
      <c r="D14" s="48" t="s">
        <v>47</v>
      </c>
      <c r="E14" s="49"/>
      <c r="F14" s="12"/>
      <c r="Q14" s="5"/>
    </row>
    <row r="15" spans="1:19" ht="19.5" customHeight="1" x14ac:dyDescent="0.2">
      <c r="D15" s="1"/>
      <c r="S15" s="5"/>
    </row>
    <row r="16" spans="1:19" x14ac:dyDescent="0.2">
      <c r="D16" s="1"/>
    </row>
  </sheetData>
  <mergeCells count="12">
    <mergeCell ref="A1:L1"/>
    <mergeCell ref="A2:L2"/>
    <mergeCell ref="A3:L3"/>
    <mergeCell ref="D10:E10"/>
    <mergeCell ref="J8:J9"/>
    <mergeCell ref="K9:L9"/>
    <mergeCell ref="D14:E14"/>
    <mergeCell ref="A4:B4"/>
    <mergeCell ref="D4:E4"/>
    <mergeCell ref="G8:I9"/>
    <mergeCell ref="G5:J5"/>
    <mergeCell ref="I7:J7"/>
  </mergeCells>
  <printOptions horizontalCentered="1"/>
  <pageMargins left="0.75" right="0.75" top="0.5" bottom="0.5" header="0.25" footer="0.25"/>
  <pageSetup scale="69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view="pageBreakPreview" zoomScale="60" zoomScaleNormal="66" workbookViewId="0">
      <selection activeCell="M14" sqref="M14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1.5703125" style="2" customWidth="1"/>
    <col min="5" max="5" width="18" style="1" customWidth="1"/>
    <col min="6" max="6" width="3.85546875" style="1" customWidth="1"/>
    <col min="7" max="7" width="9.42578125" style="1" customWidth="1"/>
    <col min="8" max="8" width="13.140625" style="1" customWidth="1"/>
    <col min="9" max="9" width="14" style="1" customWidth="1"/>
    <col min="10" max="10" width="18.7109375" style="1" customWidth="1"/>
    <col min="11" max="11" width="14.7109375" style="1" bestFit="1" customWidth="1"/>
    <col min="12" max="12" width="9.57031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9" s="30" customFormat="1" ht="26.25" x14ac:dyDescent="0.4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9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9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9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9" ht="70.5" customHeight="1" x14ac:dyDescent="0.25">
      <c r="A5" s="16" t="s">
        <v>0</v>
      </c>
      <c r="B5" s="20" t="s">
        <v>27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9" ht="30.75" customHeight="1" x14ac:dyDescent="0.3">
      <c r="A6" s="16" t="s">
        <v>22</v>
      </c>
      <c r="B6" s="37">
        <v>547.66</v>
      </c>
      <c r="C6" s="8"/>
      <c r="D6" s="16" t="s">
        <v>6</v>
      </c>
      <c r="E6" s="32">
        <v>560</v>
      </c>
      <c r="F6" s="8"/>
      <c r="G6" s="21" t="s">
        <v>10</v>
      </c>
      <c r="H6" s="14">
        <v>88</v>
      </c>
      <c r="I6" s="15">
        <v>5700</v>
      </c>
      <c r="J6" s="14">
        <v>74</v>
      </c>
      <c r="K6" s="22">
        <v>40000</v>
      </c>
    </row>
    <row r="7" spans="1:19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88</v>
      </c>
      <c r="I7" s="15">
        <v>5700</v>
      </c>
      <c r="J7" s="14">
        <v>74</v>
      </c>
      <c r="K7" s="22">
        <v>40000</v>
      </c>
    </row>
    <row r="8" spans="1:19" ht="18" x14ac:dyDescent="0.25">
      <c r="A8" s="16" t="s">
        <v>2</v>
      </c>
      <c r="B8" s="37">
        <v>125.1</v>
      </c>
      <c r="C8" s="6"/>
      <c r="D8" s="16" t="s">
        <v>5</v>
      </c>
      <c r="E8" s="34">
        <v>0.112</v>
      </c>
      <c r="F8" s="6"/>
      <c r="G8" s="24" t="s">
        <v>12</v>
      </c>
      <c r="H8" s="14">
        <v>88</v>
      </c>
      <c r="I8" s="15">
        <v>5700</v>
      </c>
      <c r="J8" s="14">
        <v>74</v>
      </c>
      <c r="K8" s="22">
        <v>40000</v>
      </c>
    </row>
    <row r="9" spans="1:19" ht="53.25" customHeight="1" thickBot="1" x14ac:dyDescent="0.35">
      <c r="A9" s="33" t="s">
        <v>23</v>
      </c>
      <c r="B9" s="38">
        <f>SUM(B6:B8)</f>
        <v>739.48</v>
      </c>
      <c r="C9" s="8"/>
      <c r="D9" s="56"/>
      <c r="E9" s="57"/>
      <c r="F9" s="8"/>
      <c r="G9" s="25" t="s">
        <v>13</v>
      </c>
      <c r="H9" s="26">
        <v>88</v>
      </c>
      <c r="I9" s="27">
        <v>5700</v>
      </c>
      <c r="J9" s="26">
        <v>74</v>
      </c>
      <c r="K9" s="28">
        <v>40000</v>
      </c>
    </row>
    <row r="10" spans="1:19" ht="72" customHeight="1" thickBot="1" x14ac:dyDescent="0.35">
      <c r="C10" s="9"/>
      <c r="D10" s="16" t="s">
        <v>4</v>
      </c>
      <c r="E10" s="32">
        <v>1040</v>
      </c>
      <c r="F10" s="9"/>
      <c r="G10" s="9"/>
    </row>
    <row r="11" spans="1:19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9" ht="44.25" customHeight="1" thickBot="1" x14ac:dyDescent="0.35">
      <c r="B12" s="4"/>
      <c r="C12" s="6"/>
      <c r="D12" s="18" t="s">
        <v>5</v>
      </c>
      <c r="E12" s="39">
        <v>0.104</v>
      </c>
      <c r="F12" s="6"/>
      <c r="G12" s="29" t="s">
        <v>18</v>
      </c>
      <c r="H12" s="35">
        <f>SUM(((H6+H7+H8+H9)/1.14)+((J6+J7+J8+J9)/8)+(B9+E6))/E7</f>
        <v>0.32905038596491232</v>
      </c>
      <c r="I12" s="11">
        <v>2000</v>
      </c>
      <c r="J12" s="36">
        <f>SUM(((H6+H7+H8+H9)/2.85)+((J6+J7+J8+J9)/20)+(B9+272))/2000</f>
        <v>0.57489438596491227</v>
      </c>
    </row>
    <row r="13" spans="1:19" ht="84.75" customHeight="1" thickBot="1" x14ac:dyDescent="0.35">
      <c r="C13" s="6"/>
      <c r="D13" s="48" t="s">
        <v>26</v>
      </c>
      <c r="E13" s="49"/>
      <c r="F13" s="6"/>
      <c r="G13" s="31" t="s">
        <v>16</v>
      </c>
      <c r="H13" s="35">
        <f>SUM(((H6+H7+H8+H9)*1.7544)+((J6+J7+J8+J9)/4)+(B9+E10))/E11</f>
        <v>0.24710288</v>
      </c>
      <c r="I13" s="62" t="s">
        <v>34</v>
      </c>
      <c r="J13" s="63"/>
      <c r="K13" s="5"/>
    </row>
    <row r="14" spans="1:19" ht="72.75" customHeight="1" thickBot="1" x14ac:dyDescent="0.55000000000000004">
      <c r="C14" s="12"/>
      <c r="D14" s="1"/>
      <c r="F14" s="12"/>
      <c r="G14" s="68" t="s">
        <v>41</v>
      </c>
      <c r="H14" s="69"/>
      <c r="I14" s="69"/>
      <c r="J14" s="46">
        <f>SUM((E6+B9)+((H6+H7+H8+H9)/1.14)+((J6+J7+J8+J9)/8))</f>
        <v>1645.2519298245616</v>
      </c>
      <c r="K14" s="71">
        <f>J14/11</f>
        <v>149.56835725677831</v>
      </c>
      <c r="L14" s="72"/>
      <c r="Q14" s="5"/>
    </row>
    <row r="15" spans="1:19" ht="29.25" customHeight="1" x14ac:dyDescent="0.2">
      <c r="D15" s="1"/>
      <c r="K15" s="73" t="s">
        <v>54</v>
      </c>
      <c r="L15" s="73"/>
      <c r="S15" s="5"/>
    </row>
  </sheetData>
  <customSheetViews>
    <customSheetView guid="{F831DB30-3FBA-11D3-AAFE-00105AA37DA9}" scale="60" showPageBreaks="1" printArea="1" hiddenColumns="1" view="pageBreakPreview" showRuler="0" topLeftCell="E11">
      <selection activeCell="E16" sqref="E16:Q16"/>
      <rowBreaks count="1" manualBreakCount="1">
        <brk id="15" max="16" man="1"/>
      </rowBreaks>
      <colBreaks count="1" manualBreakCount="1">
        <brk id="23" max="1048575" man="1"/>
      </colBreaks>
      <pageMargins left="0.75" right="0.75" top="0.5" bottom="0.5" header="0.25" footer="0.25"/>
      <printOptions horizontalCentered="1"/>
      <pageSetup scale="75" orientation="landscape" r:id="rId1"/>
      <headerFooter alignWithMargins="0">
        <oddHeader>&amp;L&amp;"Letter Gothic,Regular"&amp;10Prepared by Iain Russell&amp;R&amp;"Letter Gothic,Regular"&amp;10EPSC Confidential</oddHeader>
        <oddFooter>&amp;LIR~&amp;F&amp;C&amp;P  of  &amp;N&amp;R&amp;D &amp;T</oddFooter>
      </headerFooter>
    </customSheetView>
  </customSheetViews>
  <mergeCells count="13">
    <mergeCell ref="I13:J13"/>
    <mergeCell ref="G4:K4"/>
    <mergeCell ref="K14:L14"/>
    <mergeCell ref="K15:L15"/>
    <mergeCell ref="D13:E13"/>
    <mergeCell ref="A4:B4"/>
    <mergeCell ref="D4:E4"/>
    <mergeCell ref="A1:L1"/>
    <mergeCell ref="A2:L2"/>
    <mergeCell ref="A3:L3"/>
    <mergeCell ref="D9:E9"/>
    <mergeCell ref="G14:I14"/>
    <mergeCell ref="G11:J11"/>
  </mergeCells>
  <printOptions horizontalCentered="1"/>
  <pageMargins left="0.75" right="0.75" top="0.5" bottom="0.5" header="0.25" footer="0.25"/>
  <pageSetup scale="69" orientation="landscape" r:id="rId2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zoomScale="60" zoomScaleNormal="66" workbookViewId="0">
      <selection activeCell="H10" sqref="H10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6" style="2" customWidth="1"/>
    <col min="5" max="5" width="15.5703125" style="1" customWidth="1"/>
    <col min="6" max="6" width="16.85546875" style="1" customWidth="1"/>
    <col min="7" max="7" width="9.42578125" style="1" customWidth="1"/>
    <col min="8" max="8" width="12.57031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5.2851562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8" s="30" customFormat="1" ht="26.25" x14ac:dyDescent="0.4">
      <c r="A1" s="58" t="s">
        <v>44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25">
      <c r="A5" s="16" t="s">
        <v>0</v>
      </c>
      <c r="B5" s="20" t="s">
        <v>43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3">
      <c r="A6" s="16" t="s">
        <v>22</v>
      </c>
      <c r="B6" s="37">
        <v>1320.5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2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35">
      <c r="A9" s="33" t="s">
        <v>23</v>
      </c>
      <c r="B9" s="38">
        <f>SUM(B6:B8)</f>
        <v>1512.32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3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0.30305629906542053</v>
      </c>
      <c r="I12" s="11" t="s">
        <v>18</v>
      </c>
      <c r="J12" s="36">
        <f>SUM(((H6+H7+H8+H9)/2.14)+((J6+J7+J8+J9)/8)+(B9+E6))/E7</f>
        <v>0.46628829906542052</v>
      </c>
    </row>
    <row r="13" spans="1:18" ht="84.75" customHeight="1" thickBot="1" x14ac:dyDescent="0.3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0.19943619999999998</v>
      </c>
      <c r="I13" s="62" t="s">
        <v>33</v>
      </c>
      <c r="J13" s="63"/>
      <c r="K13" s="5"/>
    </row>
    <row r="14" spans="1:18" ht="72.75" customHeight="1" thickBot="1" x14ac:dyDescent="0.4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2331.4414953271025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G14:I14"/>
    <mergeCell ref="G11:J11"/>
    <mergeCell ref="I13:J13"/>
    <mergeCell ref="G4:K4"/>
    <mergeCell ref="D13:E13"/>
    <mergeCell ref="D4:E4"/>
    <mergeCell ref="A4:B4"/>
    <mergeCell ref="A1:L1"/>
    <mergeCell ref="A2:L2"/>
    <mergeCell ref="A3:L3"/>
    <mergeCell ref="D9:E9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topLeftCell="A6" zoomScale="60" zoomScaleNormal="66" workbookViewId="0">
      <selection activeCell="A12" sqref="A12"/>
    </sheetView>
  </sheetViews>
  <sheetFormatPr defaultRowHeight="12" x14ac:dyDescent="0.2"/>
  <cols>
    <col min="1" max="1" width="18" style="1" customWidth="1"/>
    <col min="2" max="2" width="19.42578125" style="1" customWidth="1"/>
    <col min="3" max="3" width="4.140625" style="1" customWidth="1"/>
    <col min="4" max="4" width="26" style="2" customWidth="1"/>
    <col min="5" max="5" width="15.5703125" style="1" customWidth="1"/>
    <col min="6" max="6" width="16.85546875" style="1" customWidth="1"/>
    <col min="7" max="7" width="9.42578125" style="1" customWidth="1"/>
    <col min="8" max="8" width="12.5703125" style="1" customWidth="1"/>
    <col min="9" max="9" width="14" style="1" customWidth="1"/>
    <col min="10" max="10" width="18.5703125" style="1" customWidth="1"/>
    <col min="11" max="11" width="14" style="1" bestFit="1" customWidth="1"/>
    <col min="12" max="12" width="6.7109375" style="1" customWidth="1"/>
    <col min="13" max="13" width="12.42578125" style="1" customWidth="1"/>
    <col min="14" max="18" width="9.140625" style="1"/>
    <col min="19" max="19" width="13.85546875" style="1" customWidth="1"/>
    <col min="20" max="16384" width="9.140625" style="1"/>
  </cols>
  <sheetData>
    <row r="1" spans="1:18" s="30" customFormat="1" ht="26.25" x14ac:dyDescent="0.4">
      <c r="A1" s="58" t="s">
        <v>29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42"/>
    </row>
    <row r="2" spans="1:18" s="30" customFormat="1" ht="26.25" customHeight="1" x14ac:dyDescent="0.35">
      <c r="A2" s="66" t="s">
        <v>24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3"/>
    </row>
    <row r="3" spans="1:18" ht="78.75" customHeight="1" thickBot="1" x14ac:dyDescent="0.25">
      <c r="A3" s="67" t="s">
        <v>40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47"/>
    </row>
    <row r="4" spans="1:18" ht="26.25" customHeight="1" x14ac:dyDescent="0.35">
      <c r="A4" s="50" t="s">
        <v>21</v>
      </c>
      <c r="B4" s="51"/>
      <c r="C4" s="13"/>
      <c r="D4" s="50" t="s">
        <v>25</v>
      </c>
      <c r="E4" s="51"/>
      <c r="F4" s="13"/>
      <c r="G4" s="50" t="s">
        <v>15</v>
      </c>
      <c r="H4" s="70"/>
      <c r="I4" s="70"/>
      <c r="J4" s="70"/>
      <c r="K4" s="51"/>
    </row>
    <row r="5" spans="1:18" ht="70.5" customHeight="1" x14ac:dyDescent="0.25">
      <c r="A5" s="16" t="s">
        <v>0</v>
      </c>
      <c r="B5" s="20" t="s">
        <v>42</v>
      </c>
      <c r="C5" s="7"/>
      <c r="D5" s="16" t="s">
        <v>4</v>
      </c>
      <c r="E5" s="20" t="s">
        <v>19</v>
      </c>
      <c r="F5" s="7"/>
      <c r="G5" s="19" t="s">
        <v>9</v>
      </c>
      <c r="H5" s="3" t="s">
        <v>7</v>
      </c>
      <c r="I5" s="3" t="s">
        <v>8</v>
      </c>
      <c r="J5" s="3" t="s">
        <v>14</v>
      </c>
      <c r="K5" s="20" t="s">
        <v>8</v>
      </c>
    </row>
    <row r="6" spans="1:18" ht="30.75" customHeight="1" x14ac:dyDescent="0.3">
      <c r="A6" s="16" t="s">
        <v>22</v>
      </c>
      <c r="B6" s="37">
        <v>1793.15</v>
      </c>
      <c r="C6" s="8"/>
      <c r="D6" s="16" t="s">
        <v>6</v>
      </c>
      <c r="E6" s="32">
        <v>480</v>
      </c>
      <c r="F6" s="8"/>
      <c r="G6" s="21" t="s">
        <v>10</v>
      </c>
      <c r="H6" s="14">
        <v>129</v>
      </c>
      <c r="I6" s="15">
        <v>10700</v>
      </c>
      <c r="J6" s="14">
        <v>196</v>
      </c>
      <c r="K6" s="22">
        <v>40000</v>
      </c>
    </row>
    <row r="7" spans="1:18" ht="32.25" customHeight="1" x14ac:dyDescent="0.35">
      <c r="A7" s="16" t="s">
        <v>1</v>
      </c>
      <c r="B7" s="37">
        <v>66.72</v>
      </c>
      <c r="C7" s="9"/>
      <c r="D7" s="16" t="s">
        <v>3</v>
      </c>
      <c r="E7" s="17">
        <v>5000</v>
      </c>
      <c r="F7" s="9"/>
      <c r="G7" s="23" t="s">
        <v>11</v>
      </c>
      <c r="H7" s="14">
        <v>129</v>
      </c>
      <c r="I7" s="15">
        <v>10700</v>
      </c>
      <c r="J7" s="14">
        <v>196</v>
      </c>
      <c r="K7" s="22">
        <v>40000</v>
      </c>
    </row>
    <row r="8" spans="1:18" ht="18" x14ac:dyDescent="0.25">
      <c r="A8" s="16" t="s">
        <v>2</v>
      </c>
      <c r="B8" s="37">
        <v>125.1</v>
      </c>
      <c r="C8" s="6"/>
      <c r="D8" s="16" t="s">
        <v>5</v>
      </c>
      <c r="E8" s="34">
        <f>E6/E7</f>
        <v>9.6000000000000002E-2</v>
      </c>
      <c r="F8" s="6"/>
      <c r="G8" s="24" t="s">
        <v>12</v>
      </c>
      <c r="H8" s="14">
        <v>129</v>
      </c>
      <c r="I8" s="15">
        <v>10700</v>
      </c>
      <c r="J8" s="14">
        <v>196</v>
      </c>
      <c r="K8" s="22">
        <v>40000</v>
      </c>
    </row>
    <row r="9" spans="1:18" ht="53.25" customHeight="1" thickBot="1" x14ac:dyDescent="0.35">
      <c r="A9" s="33" t="s">
        <v>23</v>
      </c>
      <c r="B9" s="38">
        <f>SUM(B6:B8)</f>
        <v>1984.97</v>
      </c>
      <c r="C9" s="8"/>
      <c r="D9" s="56"/>
      <c r="E9" s="57"/>
      <c r="F9" s="8"/>
      <c r="G9" s="25" t="s">
        <v>13</v>
      </c>
      <c r="H9" s="26">
        <v>129</v>
      </c>
      <c r="I9" s="27">
        <v>10700</v>
      </c>
      <c r="J9" s="26">
        <v>196</v>
      </c>
      <c r="K9" s="28">
        <v>40000</v>
      </c>
    </row>
    <row r="10" spans="1:18" ht="72" customHeight="1" thickBot="1" x14ac:dyDescent="0.4">
      <c r="A10" s="13"/>
      <c r="B10" s="13"/>
      <c r="C10" s="9"/>
      <c r="D10" s="16" t="s">
        <v>4</v>
      </c>
      <c r="E10" s="32">
        <v>840</v>
      </c>
      <c r="F10" s="9"/>
      <c r="G10" s="9"/>
    </row>
    <row r="11" spans="1:18" ht="66.75" customHeight="1" x14ac:dyDescent="0.6">
      <c r="C11" s="10"/>
      <c r="D11" s="16" t="s">
        <v>3</v>
      </c>
      <c r="E11" s="17">
        <v>10000</v>
      </c>
      <c r="F11" s="10"/>
      <c r="G11" s="59" t="s">
        <v>20</v>
      </c>
      <c r="H11" s="60"/>
      <c r="I11" s="60"/>
      <c r="J11" s="61"/>
    </row>
    <row r="12" spans="1:18" ht="44.25" customHeight="1" thickBot="1" x14ac:dyDescent="0.35">
      <c r="B12" s="4"/>
      <c r="C12" s="6"/>
      <c r="D12" s="18" t="s">
        <v>5</v>
      </c>
      <c r="E12" s="34">
        <f>E10/E11</f>
        <v>8.4000000000000005E-2</v>
      </c>
      <c r="F12" s="6"/>
      <c r="G12" s="29" t="s">
        <v>16</v>
      </c>
      <c r="H12" s="35">
        <f>SUM(((H6+H7+H8+H9)/1.07)+((J6+J7+J8+J9)/4)+(B9+E10))/E11</f>
        <v>0.35032129906542059</v>
      </c>
      <c r="I12" s="11" t="s">
        <v>18</v>
      </c>
      <c r="J12" s="36">
        <f>SUM(((H6+H7+H8+H9)/2.14)+((J6+J7+J8+J9)/8)+(B9+E6))/E7</f>
        <v>0.56081829906542058</v>
      </c>
    </row>
    <row r="13" spans="1:18" ht="84.75" customHeight="1" thickBot="1" x14ac:dyDescent="0.35">
      <c r="C13" s="6"/>
      <c r="D13" s="48" t="s">
        <v>26</v>
      </c>
      <c r="E13" s="49"/>
      <c r="F13" s="6"/>
      <c r="G13" s="31" t="s">
        <v>17</v>
      </c>
      <c r="H13" s="35">
        <f>SUM(((H6+H7+H8+H9)*1.869)+((J6+J7+J8+J9)/2)+(B9+1120))/20000</f>
        <v>0.22306869999999998</v>
      </c>
      <c r="I13" s="62" t="s">
        <v>33</v>
      </c>
      <c r="J13" s="63"/>
      <c r="K13" s="5"/>
    </row>
    <row r="14" spans="1:18" ht="72.75" customHeight="1" thickBot="1" x14ac:dyDescent="0.4">
      <c r="C14" s="12"/>
      <c r="D14" s="1"/>
      <c r="F14" s="12"/>
      <c r="G14" s="68" t="s">
        <v>41</v>
      </c>
      <c r="H14" s="69"/>
      <c r="I14" s="69"/>
      <c r="J14" s="46">
        <f>SUM((E6+B9)+((H6+H7+H8+H9)/2.14)+((J6+J7+J8+J9)/8))</f>
        <v>2804.0914953271031</v>
      </c>
      <c r="K14" s="12"/>
      <c r="Q14" s="5"/>
    </row>
    <row r="15" spans="1:18" x14ac:dyDescent="0.2">
      <c r="D15" s="1"/>
      <c r="R15" s="5"/>
    </row>
    <row r="16" spans="1:18" x14ac:dyDescent="0.2">
      <c r="C16" s="2"/>
      <c r="D16" s="1"/>
    </row>
  </sheetData>
  <mergeCells count="11">
    <mergeCell ref="A4:B4"/>
    <mergeCell ref="A1:L1"/>
    <mergeCell ref="A2:L2"/>
    <mergeCell ref="A3:L3"/>
    <mergeCell ref="D9:E9"/>
    <mergeCell ref="G14:I14"/>
    <mergeCell ref="G11:J11"/>
    <mergeCell ref="I13:J13"/>
    <mergeCell ref="G4:K4"/>
    <mergeCell ref="D13:E13"/>
    <mergeCell ref="D4:E4"/>
  </mergeCells>
  <printOptions horizontalCentered="1"/>
  <pageMargins left="0.75" right="0.75" top="0.5" bottom="0.5" header="0.25" footer="0.25"/>
  <pageSetup scale="71" orientation="landscape" r:id="rId1"/>
  <headerFooter alignWithMargins="0">
    <oddHeader>&amp;L&amp;"Letter Gothic,Regular"&amp;10Prepared by Iain Russell&amp;R&amp;"Letter Gothic,Regular"&amp;10EPSC Confidential</oddHeader>
    <oddFooter>&amp;LIR~&amp;F&amp;C&amp;P  of 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Low Vol~Color @ 6 CPM </vt:lpstr>
      <vt:lpstr>Low Vol~Color @ 7 CPM </vt:lpstr>
      <vt:lpstr>Mid Vol~Color @ 10 CPM</vt:lpstr>
      <vt:lpstr>Mid Vol~Color @ 11 CPM</vt:lpstr>
      <vt:lpstr>High Vol~Color @ 24 CPM </vt:lpstr>
      <vt:lpstr>High Vol~Color @ 31 CPM </vt:lpstr>
      <vt:lpstr>'High Vol~Color @ 24 CPM '!Print_Area</vt:lpstr>
      <vt:lpstr>'High Vol~Color @ 31 CPM '!Print_Area</vt:lpstr>
      <vt:lpstr>'Low Vol~Color @ 6 CPM '!Print_Area</vt:lpstr>
      <vt:lpstr>'Low Vol~Color @ 7 CPM '!Print_Area</vt:lpstr>
      <vt:lpstr>'Mid Vol~Color @ 10 CPM'!Print_Area</vt:lpstr>
      <vt:lpstr>'Mid Vol~Color @ 11 CPM'!Print_Area</vt:lpstr>
      <vt:lpstr>'High Vol~Color @ 24 CPM '!Print_Titles</vt:lpstr>
      <vt:lpstr>'High Vol~Color @ 31 CPM '!Print_Titles</vt:lpstr>
      <vt:lpstr>'Low Vol~Color @ 6 CPM '!Print_Titles</vt:lpstr>
      <vt:lpstr>'Low Vol~Color @ 7 CPM '!Print_Titles</vt:lpstr>
      <vt:lpstr>'Mid Vol~Color @ 10 CPM'!Print_Titles</vt:lpstr>
      <vt:lpstr>'Mid Vol~Color @ 11 CPM'!Print_Titles</vt:lpstr>
    </vt:vector>
  </TitlesOfParts>
  <Manager>Carole Rogers</Manager>
  <Company>EPSC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ENA Weather &amp; Research Prelim Quote</dc:title>
  <dc:subject>Color Copier Bids from Danka &amp; Lanier</dc:subject>
  <dc:creator>Iain Russell</dc:creator>
  <cp:keywords>Color</cp:keywords>
  <dc:description>Pricing submitted to Kevin Moore with c.c. to Vince Kaminski/Shirley Crenshaw &amp; Carole Rogers</dc:description>
  <cp:lastModifiedBy>Felienne</cp:lastModifiedBy>
  <cp:lastPrinted>2000-02-01T16:00:40Z</cp:lastPrinted>
  <dcterms:created xsi:type="dcterms:W3CDTF">1999-07-15T14:09:22Z</dcterms:created>
  <dcterms:modified xsi:type="dcterms:W3CDTF">2014-09-04T09:55:30Z</dcterms:modified>
  <cp:category>ENA W/R PROJECT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ient">
    <vt:lpwstr>ENA Weather &amp; Research~Vince Kaminski</vt:lpwstr>
  </property>
  <property fmtid="{D5CDD505-2E9C-101B-9397-08002B2CF9AE}" pid="3" name="Owner">
    <vt:lpwstr>Iain.Russell@Enron.com</vt:lpwstr>
  </property>
  <property fmtid="{D5CDD505-2E9C-101B-9397-08002B2CF9AE}" pid="4" name="Purpose">
    <vt:lpwstr>Color Copier Proposals</vt:lpwstr>
  </property>
  <property fmtid="{D5CDD505-2E9C-101B-9397-08002B2CF9AE}" pid="5" name="Recorded date">
    <vt:lpwstr>01/30/00</vt:lpwstr>
  </property>
  <property fmtid="{D5CDD505-2E9C-101B-9397-08002B2CF9AE}" pid="6" name="Telephone number">
    <vt:lpwstr>713-853-6861</vt:lpwstr>
  </property>
  <property fmtid="{D5CDD505-2E9C-101B-9397-08002B2CF9AE}" pid="7" name="Source">
    <vt:lpwstr>Danka &amp; Lanier</vt:lpwstr>
  </property>
  <property fmtid="{D5CDD505-2E9C-101B-9397-08002B2CF9AE}" pid="8" name="Reference">
    <vt:lpwstr>Canon from Danka</vt:lpwstr>
  </property>
  <property fmtid="{D5CDD505-2E9C-101B-9397-08002B2CF9AE}" pid="9" name="Status">
    <vt:lpwstr>Ricoh from Lanier</vt:lpwstr>
  </property>
</Properties>
</file>