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10" yWindow="270" windowWidth="15105" windowHeight="8445" activeTab="1"/>
  </bookViews>
  <sheets>
    <sheet name="Assumptions and Methodology" sheetId="2" r:id="rId1"/>
    <sheet name="Input and Calc" sheetId="8" r:id="rId2"/>
    <sheet name="Raptor 1" sheetId="3" r:id="rId3"/>
    <sheet name="Raptor 2" sheetId="5" r:id="rId4"/>
    <sheet name="Raptor 3" sheetId="6" r:id="rId5"/>
    <sheet name="Raptor 4" sheetId="7" r:id="rId6"/>
    <sheet name="Sheet4" sheetId="4" state="hidden" r:id="rId7"/>
  </sheets>
  <externalReferences>
    <externalReference r:id="rId8"/>
    <externalReference r:id="rId9"/>
  </externalReferences>
  <definedNames>
    <definedName name="Privates">'[1]Private Values'!$A$4:$AH$374</definedName>
    <definedName name="ZA0" localSheetId="1">"Crystal Ball Data : Ver. 4.0.7"</definedName>
    <definedName name="ZA0A" localSheetId="1">30+129</definedName>
    <definedName name="ZA0C" localSheetId="1">0+0</definedName>
    <definedName name="ZA0D" localSheetId="1">0+0</definedName>
    <definedName name="ZA0F" localSheetId="1">8+108</definedName>
    <definedName name="ZA0T" localSheetId="1">78158235+0</definedName>
    <definedName name="_ZA100" localSheetId="1">'Input and Calc'!$B$32+"aRandom Shock Main (to WW)"+545+0+1</definedName>
    <definedName name="_ZA101" localSheetId="1">'Input and Calc'!$C$32+"aC32"+16929+0+1</definedName>
    <definedName name="_ZA102" localSheetId="1">'Input and Calc'!$D$32+"aD32"+16929+0+1</definedName>
    <definedName name="_ZA103" localSheetId="1">'Input and Calc'!$E$32+"aE32"+16929+0+1</definedName>
    <definedName name="_ZA104" localSheetId="1">'Input and Calc'!$F$32+"aF32"+16929+0+1</definedName>
    <definedName name="_ZA105" localSheetId="1">'Input and Calc'!$G$32+"aG32"+16929+0+1</definedName>
    <definedName name="_ZA106" localSheetId="1">'Input and Calc'!$B$33+"aRandom Shock 1 (to R1)"+545+0+1</definedName>
    <definedName name="_ZA107" localSheetId="1">'Input and Calc'!$C$33+"aC33"+16929+0+1</definedName>
    <definedName name="_ZA108" localSheetId="1">'Input and Calc'!$D$33+"aD33"+16929+0+1</definedName>
    <definedName name="_ZA109" localSheetId="1">'Input and Calc'!$E$33+"aE33"+545+0+1</definedName>
    <definedName name="_ZA110" localSheetId="1">'Input and Calc'!$F$33+"aF33"+16929+0+1</definedName>
    <definedName name="_ZA111" localSheetId="1">'Input and Calc'!$G$33+"aG33"+16929+0+1</definedName>
    <definedName name="_ZA112" localSheetId="1">'Input and Calc'!$B$34+"aRandom Shock 2 (to R2)"+545+0+1</definedName>
    <definedName name="_ZA113" localSheetId="1">'Input and Calc'!$C$34+"aC34"+16929+0+1</definedName>
    <definedName name="_ZA114" localSheetId="1">'Input and Calc'!$D$34+"aD34"+16929+0+1</definedName>
    <definedName name="_ZA115" localSheetId="1">'Input and Calc'!$E$34+"aE34"+545+0+1</definedName>
    <definedName name="_ZA116" localSheetId="1">'Input and Calc'!$F$34+"aF34"+16929+0+1</definedName>
    <definedName name="_ZA117" localSheetId="1">'Input and Calc'!$G$34+"aG34"+16929+0+1</definedName>
    <definedName name="_ZA118" localSheetId="1">'Input and Calc'!$B$35+"aRandom Shock 3 (to R3)"+545+0+1</definedName>
    <definedName name="_ZA119" localSheetId="1">'Input and Calc'!$C$35+"aC35"+16929+0+1</definedName>
    <definedName name="_ZA120" localSheetId="1">'Input and Calc'!$D$35+"aD35"+16929+0+1</definedName>
    <definedName name="_ZA121" localSheetId="1">'Input and Calc'!$E$35+"aE35"+545+0+1</definedName>
    <definedName name="_ZA122" localSheetId="1">'Input and Calc'!$F$35+"aF35"+16929+0+1</definedName>
    <definedName name="_ZA123" localSheetId="1">'Input and Calc'!$G$35+"aG35"+16929+0+1</definedName>
    <definedName name="_ZA124" localSheetId="1">'Input and Calc'!$B$36+"aRandom Shock 4 (to R4)"+545+0+1</definedName>
    <definedName name="_ZA125" localSheetId="1">'Input and Calc'!$C$36+"aC36"+16929+0+1</definedName>
    <definedName name="_ZA126" localSheetId="1">'Input and Calc'!$D$36+"aD36"+16929+0+1</definedName>
    <definedName name="_ZA127" localSheetId="1">'Input and Calc'!$E$36+"aE36"+545+0+1</definedName>
    <definedName name="_ZA128" localSheetId="1">'Input and Calc'!$F$36+"aF36"+16929+0+1</definedName>
    <definedName name="_ZA129" localSheetId="1">'Input and Calc'!$G$36+"aG36"+16929+0+1</definedName>
    <definedName name="_ZF100" localSheetId="1">'Input and Calc'!$B$66+"LJM's Payoff (R1)"+""+33+33+441+-5+-10+280+449+4+3+"-"+"+"+2.6+50+2+4+95+0+5</definedName>
    <definedName name="_ZF101" localSheetId="1">'Input and Calc'!$B$76+"LJM's Payoff (R2)"+""+33+33+441+266+0+551+459+4+3+"-"+"+"+2.6+50+2+4+95+0+5</definedName>
    <definedName name="_ZF102" localSheetId="1">'Input and Calc'!$B$83+"LJM's Payoff (R3)"+""+33+33+441+353+-10+638+449+4+3+"-"+"+"+2.6+50+2+4+95+0+5</definedName>
    <definedName name="_ZF103" localSheetId="1">'Input and Calc'!$B$90+"LJM's Payoff (R4)"+""+33+33+441+-6+452+279+911+4+3+"-"+"+"+2.6+50+2+4+95+0+5</definedName>
    <definedName name="_ZF104" localSheetId="1">'Input and Calc'!$B$95+"LJM's Cross-Guaranteed Payoff"+""+33+33+441+5+520+290+979+4+3+"-"+"+"+2.6+50+2+4+95+0+5</definedName>
    <definedName name="_ZF106" localSheetId="1">'Input and Calc'!$B$91+"LJM's Payoff w/o Cross-Guarantees"+""+33+33+441+336+506+621+965+4+3+"-"+"+"+2.6+50+2+4+95+0+5</definedName>
    <definedName name="_ZF107" localSheetId="1">'Input and Calc'!$B$100+"LJM's CrossGuaranteed Payoff (One-sided)"+""+33+33+441+319+5+604+464+4+3+"-"+"+"+2.6+50+2+4+95+0+5</definedName>
    <definedName name="_ZF108" localSheetId="1">'Input and Calc'!$B$102+"ENE's payoff (under 1-sided cross-guaran"+""+33+33+441+-6+7+279+466+4+3+"-"+"+"+2.6+50+2+4+95+0+5</definedName>
  </definedNames>
  <calcPr calcId="152511"/>
</workbook>
</file>

<file path=xl/calcChain.xml><?xml version="1.0" encoding="utf-8"?>
<calcChain xmlns="http://schemas.openxmlformats.org/spreadsheetml/2006/main">
  <c r="G6" i="8" l="1"/>
  <c r="B8" i="8"/>
  <c r="B50" i="8" s="1"/>
  <c r="D8" i="8"/>
  <c r="D50" i="8" s="1"/>
  <c r="E8" i="8"/>
  <c r="G8" i="8"/>
  <c r="F10" i="8"/>
  <c r="O11" i="8"/>
  <c r="C12" i="8"/>
  <c r="D12" i="8"/>
  <c r="E12" i="8"/>
  <c r="F12" i="8"/>
  <c r="G12" i="8"/>
  <c r="O12" i="8"/>
  <c r="O13" i="8"/>
  <c r="O14" i="8"/>
  <c r="M16" i="8"/>
  <c r="N20" i="8"/>
  <c r="N21" i="8"/>
  <c r="N22" i="8"/>
  <c r="N23" i="8"/>
  <c r="C30" i="8"/>
  <c r="D30" i="8"/>
  <c r="E30" i="8"/>
  <c r="F30" i="8"/>
  <c r="G30" i="8"/>
  <c r="C31" i="8"/>
  <c r="D31" i="8"/>
  <c r="D43" i="8" s="1"/>
  <c r="E31" i="8"/>
  <c r="F31" i="8"/>
  <c r="G31" i="8"/>
  <c r="E43" i="8"/>
  <c r="F43" i="8"/>
  <c r="G43" i="8"/>
  <c r="B44" i="8"/>
  <c r="C44" i="8"/>
  <c r="D44" i="8"/>
  <c r="E44" i="8"/>
  <c r="F44" i="8"/>
  <c r="G44" i="8"/>
  <c r="E50" i="8"/>
  <c r="F50" i="8"/>
  <c r="G50" i="8"/>
  <c r="I51" i="8"/>
  <c r="J51" i="8" s="1"/>
  <c r="I52" i="8"/>
  <c r="J52" i="8"/>
  <c r="I53" i="8"/>
  <c r="J53" i="8"/>
  <c r="I54" i="8"/>
  <c r="J54" i="8"/>
  <c r="H54" i="8" s="1"/>
  <c r="I55" i="8"/>
  <c r="J55" i="8"/>
  <c r="B64" i="8"/>
  <c r="N65" i="8"/>
  <c r="B6" i="8" s="1"/>
  <c r="B43" i="8" s="1"/>
  <c r="N66" i="8"/>
  <c r="N67" i="8"/>
  <c r="F6" i="8" s="1"/>
  <c r="N68" i="8"/>
  <c r="C6" i="8" s="1"/>
  <c r="M72" i="8"/>
  <c r="O79" i="8" s="1"/>
  <c r="B73" i="8"/>
  <c r="M74" i="8"/>
  <c r="N74" i="8"/>
  <c r="O74" i="8"/>
  <c r="P74" i="8"/>
  <c r="M75" i="8"/>
  <c r="N75" i="8"/>
  <c r="O75" i="8"/>
  <c r="P75" i="8"/>
  <c r="M76" i="8"/>
  <c r="N76" i="8"/>
  <c r="O76" i="8"/>
  <c r="P76" i="8"/>
  <c r="B80" i="8"/>
  <c r="B88" i="8"/>
  <c r="C14" i="3"/>
  <c r="H14" i="3"/>
  <c r="I14" i="3"/>
  <c r="M14" i="3"/>
  <c r="C15" i="3"/>
  <c r="I15" i="3" s="1"/>
  <c r="H15" i="3"/>
  <c r="C16" i="3"/>
  <c r="H16" i="3"/>
  <c r="I16" i="3"/>
  <c r="M16" i="3"/>
  <c r="H17" i="3"/>
  <c r="I17" i="3"/>
  <c r="H18" i="3"/>
  <c r="I18" i="3"/>
  <c r="M18" i="3"/>
  <c r="H19" i="3"/>
  <c r="I19" i="3"/>
  <c r="I24" i="3" s="1"/>
  <c r="M19" i="3"/>
  <c r="H20" i="3"/>
  <c r="I20" i="3"/>
  <c r="C21" i="3"/>
  <c r="H21" i="3"/>
  <c r="I21" i="3"/>
  <c r="M21" i="3"/>
  <c r="H22" i="3"/>
  <c r="I22" i="3"/>
  <c r="M22" i="3" s="1"/>
  <c r="H23" i="3"/>
  <c r="I23" i="3"/>
  <c r="M23" i="3"/>
  <c r="I26" i="3"/>
  <c r="H27" i="3"/>
  <c r="M27" i="3"/>
  <c r="H28" i="3"/>
  <c r="M28" i="3"/>
  <c r="H29" i="3"/>
  <c r="M29" i="3" s="1"/>
  <c r="M30" i="3"/>
  <c r="M31" i="3"/>
  <c r="H32" i="3"/>
  <c r="M32" i="3"/>
  <c r="H33" i="3"/>
  <c r="M33" i="3" s="1"/>
  <c r="H34" i="3"/>
  <c r="M34" i="3" s="1"/>
  <c r="M35" i="3"/>
  <c r="H36" i="3"/>
  <c r="M36" i="3"/>
  <c r="H37" i="3"/>
  <c r="M37" i="3"/>
  <c r="H38" i="3"/>
  <c r="M38" i="3" s="1"/>
  <c r="H39" i="3"/>
  <c r="M39" i="3" s="1"/>
  <c r="H40" i="3"/>
  <c r="M40" i="3"/>
  <c r="H41" i="3"/>
  <c r="M41" i="3"/>
  <c r="H42" i="3"/>
  <c r="M42" i="3" s="1"/>
  <c r="H43" i="3"/>
  <c r="M43" i="3" s="1"/>
  <c r="H44" i="3"/>
  <c r="M44" i="3"/>
  <c r="H45" i="3"/>
  <c r="M45" i="3"/>
  <c r="H46" i="3"/>
  <c r="M46" i="3"/>
  <c r="M47" i="3"/>
  <c r="H48" i="3"/>
  <c r="M48" i="3"/>
  <c r="H49" i="3"/>
  <c r="M49" i="3"/>
  <c r="H50" i="3"/>
  <c r="M50" i="3"/>
  <c r="H51" i="3"/>
  <c r="M51" i="3" s="1"/>
  <c r="H52" i="3"/>
  <c r="M52" i="3"/>
  <c r="H53" i="3"/>
  <c r="M53" i="3"/>
  <c r="H54" i="3"/>
  <c r="M54" i="3"/>
  <c r="H55" i="3"/>
  <c r="M55" i="3" s="1"/>
  <c r="H56" i="3"/>
  <c r="M56" i="3"/>
  <c r="H57" i="3"/>
  <c r="M57" i="3"/>
  <c r="C60" i="3"/>
  <c r="E60" i="3"/>
  <c r="C61" i="3"/>
  <c r="E61" i="3"/>
  <c r="A62" i="3"/>
  <c r="C62" i="3"/>
  <c r="E62" i="3"/>
  <c r="A63" i="3"/>
  <c r="C63" i="3"/>
  <c r="E63" i="3"/>
  <c r="C64" i="3"/>
  <c r="E64" i="3"/>
  <c r="I65" i="3"/>
  <c r="I66" i="3"/>
  <c r="I67" i="3"/>
  <c r="D70" i="3"/>
  <c r="E70" i="3"/>
  <c r="F70" i="3"/>
  <c r="G70" i="3" s="1"/>
  <c r="D71" i="3"/>
  <c r="E71" i="3"/>
  <c r="F71" i="3"/>
  <c r="G71" i="3"/>
  <c r="D72" i="3"/>
  <c r="E72" i="3"/>
  <c r="F72" i="3"/>
  <c r="G72" i="3" s="1"/>
  <c r="D73" i="3"/>
  <c r="E73" i="3"/>
  <c r="F73" i="3"/>
  <c r="G73" i="3"/>
  <c r="D74" i="3"/>
  <c r="E74" i="3"/>
  <c r="F74" i="3"/>
  <c r="G74" i="3" s="1"/>
  <c r="D75" i="3"/>
  <c r="E75" i="3"/>
  <c r="F75" i="3"/>
  <c r="G75" i="3"/>
  <c r="D76" i="3"/>
  <c r="E76" i="3"/>
  <c r="F76" i="3" s="1"/>
  <c r="G76" i="3" s="1"/>
  <c r="D77" i="3"/>
  <c r="E77" i="3"/>
  <c r="F77" i="3"/>
  <c r="G77" i="3"/>
  <c r="D78" i="3"/>
  <c r="E78" i="3"/>
  <c r="F78" i="3" s="1"/>
  <c r="G78" i="3" s="1"/>
  <c r="D79" i="3"/>
  <c r="E79" i="3"/>
  <c r="F79" i="3"/>
  <c r="G79" i="3"/>
  <c r="D80" i="3"/>
  <c r="E80" i="3"/>
  <c r="F80" i="3"/>
  <c r="G80" i="3" s="1"/>
  <c r="D81" i="3"/>
  <c r="E81" i="3"/>
  <c r="F81" i="3"/>
  <c r="G81" i="3"/>
  <c r="D82" i="3"/>
  <c r="E82" i="3"/>
  <c r="F82" i="3"/>
  <c r="G82" i="3" s="1"/>
  <c r="D83" i="3"/>
  <c r="E83" i="3"/>
  <c r="F83" i="3"/>
  <c r="G83" i="3"/>
  <c r="D84" i="3"/>
  <c r="E84" i="3"/>
  <c r="F84" i="3"/>
  <c r="G84" i="3" s="1"/>
  <c r="D85" i="3"/>
  <c r="E85" i="3"/>
  <c r="F85" i="3"/>
  <c r="G85" i="3"/>
  <c r="D86" i="3"/>
  <c r="E86" i="3"/>
  <c r="F86" i="3"/>
  <c r="G86" i="3" s="1"/>
  <c r="D87" i="3"/>
  <c r="E87" i="3"/>
  <c r="F87" i="3"/>
  <c r="G87" i="3"/>
  <c r="D88" i="3"/>
  <c r="E88" i="3"/>
  <c r="F88" i="3"/>
  <c r="G88" i="3" s="1"/>
  <c r="B90" i="3"/>
  <c r="I15" i="5"/>
  <c r="I16" i="5"/>
  <c r="F8" i="8" s="1"/>
  <c r="C20" i="5"/>
  <c r="C21" i="5" s="1"/>
  <c r="B23" i="8" a="1"/>
  <c r="F23" i="8" l="1"/>
  <c r="G24" i="8"/>
  <c r="C26" i="8"/>
  <c r="E27" i="8"/>
  <c r="G28" i="8"/>
  <c r="C25" i="8"/>
  <c r="E26" i="8"/>
  <c r="B23" i="8"/>
  <c r="B37" i="8" s="1" a="1"/>
  <c r="D25" i="8"/>
  <c r="F26" i="8"/>
  <c r="C24" i="8"/>
  <c r="E25" i="8"/>
  <c r="G26" i="8"/>
  <c r="C28" i="8"/>
  <c r="C23" i="8"/>
  <c r="D24" i="8"/>
  <c r="F25" i="8"/>
  <c r="B27" i="8"/>
  <c r="D28" i="8"/>
  <c r="G23" i="8"/>
  <c r="B25" i="8"/>
  <c r="D26" i="8"/>
  <c r="F27" i="8"/>
  <c r="G27" i="8"/>
  <c r="B24" i="8"/>
  <c r="B28" i="8"/>
  <c r="F24" i="8"/>
  <c r="C27" i="8"/>
  <c r="D27" i="8"/>
  <c r="G25" i="8"/>
  <c r="B26" i="8"/>
  <c r="D23" i="8"/>
  <c r="E23" i="8"/>
  <c r="E28" i="8"/>
  <c r="F28" i="8"/>
  <c r="E24" i="8"/>
  <c r="M24" i="3"/>
  <c r="C8" i="8"/>
  <c r="C50" i="8" s="1"/>
  <c r="C43" i="8"/>
  <c r="H67" i="3"/>
  <c r="D10" i="8" s="1"/>
  <c r="M20" i="3"/>
  <c r="M17" i="3"/>
  <c r="H26" i="3"/>
  <c r="G90" i="3"/>
  <c r="G92" i="3" s="1"/>
  <c r="B63" i="8" s="1"/>
  <c r="H24" i="3"/>
  <c r="C10" i="8" s="1"/>
  <c r="M15" i="3"/>
  <c r="M26" i="3"/>
  <c r="O6" i="8"/>
  <c r="O80" i="8"/>
  <c r="F37" i="8" l="1"/>
  <c r="F51" i="8" s="1"/>
  <c r="B39" i="8"/>
  <c r="D40" i="8"/>
  <c r="F41" i="8"/>
  <c r="B38" i="8"/>
  <c r="D39" i="8"/>
  <c r="F40" i="8"/>
  <c r="C38" i="8"/>
  <c r="G40" i="8"/>
  <c r="E38" i="8"/>
  <c r="G37" i="8"/>
  <c r="G51" i="8" s="1"/>
  <c r="C39" i="8"/>
  <c r="E40" i="8"/>
  <c r="G41" i="8"/>
  <c r="B37" i="8"/>
  <c r="B51" i="8" s="1"/>
  <c r="E39" i="8"/>
  <c r="D38" i="8"/>
  <c r="F39" i="8"/>
  <c r="B41" i="8"/>
  <c r="C37" i="8"/>
  <c r="C41" i="8"/>
  <c r="F38" i="8"/>
  <c r="G38" i="8"/>
  <c r="D37" i="8"/>
  <c r="D51" i="8" s="1"/>
  <c r="D52" i="8" s="1"/>
  <c r="D41" i="8"/>
  <c r="E37" i="8"/>
  <c r="E51" i="8" s="1"/>
  <c r="E52" i="8" s="1"/>
  <c r="E41" i="8"/>
  <c r="G39" i="8"/>
  <c r="B40" i="8"/>
  <c r="C40" i="8"/>
  <c r="C51" i="8"/>
  <c r="C52" i="8" s="1"/>
  <c r="M25" i="3"/>
  <c r="M84" i="8"/>
  <c r="M82" i="8"/>
  <c r="D53" i="8" l="1"/>
  <c r="D54" i="8" s="1"/>
  <c r="D55" i="8" s="1"/>
  <c r="B62" i="8"/>
  <c r="G52" i="8"/>
  <c r="G53" i="8" s="1"/>
  <c r="G54" i="8" s="1"/>
  <c r="E53" i="8"/>
  <c r="B61" i="8"/>
  <c r="C53" i="8"/>
  <c r="C54" i="8" s="1"/>
  <c r="C55" i="8" s="1"/>
  <c r="B52" i="8"/>
  <c r="N47" i="8"/>
  <c r="O47" i="8" s="1"/>
  <c r="F52" i="8"/>
  <c r="F53" i="8" s="1"/>
  <c r="E54" i="8" l="1"/>
  <c r="E55" i="8" s="1"/>
  <c r="B72" i="8"/>
  <c r="G55" i="8"/>
  <c r="Q76" i="8"/>
  <c r="Q75" i="8"/>
  <c r="B79" i="8"/>
  <c r="B82" i="8" s="1"/>
  <c r="B83" i="8" s="1"/>
  <c r="C83" i="8" s="1"/>
  <c r="Q74" i="8"/>
  <c r="Q77" i="8" s="1"/>
  <c r="B81" i="8" s="1"/>
  <c r="N49" i="8"/>
  <c r="O49" i="8" s="1"/>
  <c r="B60" i="8"/>
  <c r="C60" i="8" s="1"/>
  <c r="B53" i="8"/>
  <c r="B71" i="8"/>
  <c r="F54" i="8"/>
  <c r="F55" i="8" s="1"/>
  <c r="N50" i="8" l="1"/>
  <c r="O50" i="8" s="1"/>
  <c r="B70" i="8"/>
  <c r="C70" i="8" s="1"/>
  <c r="B54" i="8"/>
  <c r="B55" i="8" s="1"/>
  <c r="B59" i="8"/>
  <c r="B65" i="8" s="1"/>
  <c r="N51" i="8" l="1"/>
  <c r="O51" i="8"/>
  <c r="B87" i="8"/>
  <c r="B69" i="8"/>
  <c r="B75" i="8" s="1"/>
  <c r="B76" i="8" s="1"/>
  <c r="C76" i="8" s="1"/>
  <c r="B66" i="8"/>
  <c r="C94" i="8"/>
  <c r="B91" i="8" l="1"/>
  <c r="C66" i="8"/>
  <c r="N52" i="8"/>
  <c r="B86" i="8" s="1"/>
  <c r="B89" i="8" s="1"/>
  <c r="O52" i="8"/>
  <c r="B98" i="8"/>
  <c r="B99" i="8" s="1"/>
  <c r="B90" i="8" l="1"/>
  <c r="C90" i="8" s="1"/>
  <c r="B94" i="8"/>
  <c r="C91" i="8"/>
  <c r="G90" i="8"/>
  <c r="B100" i="8"/>
  <c r="B95" i="8" l="1"/>
  <c r="C95" i="8" s="1"/>
  <c r="B102" i="8"/>
</calcChain>
</file>

<file path=xl/comments1.xml><?xml version="1.0" encoding="utf-8"?>
<comments xmlns="http://schemas.openxmlformats.org/spreadsheetml/2006/main">
  <authors>
    <author>Vasant Shanbhogue</author>
    <author>rbharati</author>
  </authors>
  <commentList>
    <comment ref="E3" authorId="0" shapeId="0">
      <text>
        <r>
          <rPr>
            <b/>
            <sz val="8"/>
            <color indexed="81"/>
            <rFont val="Tahoma"/>
          </rPr>
          <t>See Raptor 2</t>
        </r>
      </text>
    </comment>
    <comment ref="A81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Assumption: R3 receives float pays fixed @ $21 for each series separately.  Payoff is short put, long call (Ep &lt; Ec)</t>
        </r>
      </text>
    </comment>
  </commentList>
</comments>
</file>

<file path=xl/comments2.xml><?xml version="1.0" encoding="utf-8"?>
<comments xmlns="http://schemas.openxmlformats.org/spreadsheetml/2006/main">
  <authors>
    <author>Vasant Shanbhogue</author>
    <author>rbharati</author>
  </authors>
  <commentList>
    <comment ref="A29" authorId="0" shapeId="0">
      <text>
        <r>
          <rPr>
            <b/>
            <sz val="8"/>
            <color indexed="81"/>
            <rFont val="Tahoma"/>
          </rPr>
          <t>Converted in a cash flow particpation certificate</t>
        </r>
      </text>
    </comment>
    <comment ref="A30" authorId="0" shapeId="0">
      <text>
        <r>
          <rPr>
            <b/>
            <sz val="8"/>
            <color indexed="81"/>
            <rFont val="Tahoma"/>
          </rPr>
          <t>Settled</t>
        </r>
      </text>
    </comment>
    <comment ref="A31" authorId="0" shapeId="0">
      <text>
        <r>
          <rPr>
            <b/>
            <sz val="8"/>
            <color indexed="81"/>
            <rFont val="Tahoma"/>
          </rPr>
          <t>Settled</t>
        </r>
      </text>
    </comment>
    <comment ref="A32" authorId="0" shapeId="0">
      <text>
        <r>
          <rPr>
            <b/>
            <sz val="8"/>
            <color indexed="81"/>
            <rFont val="Tahoma"/>
          </rPr>
          <t>Went public</t>
        </r>
      </text>
    </comment>
    <comment ref="A34" authorId="0" shapeId="0">
      <text>
        <r>
          <rPr>
            <b/>
            <sz val="8"/>
            <color indexed="81"/>
            <rFont val="Tahoma"/>
          </rPr>
          <t>Being written down to zero</t>
        </r>
      </text>
    </comment>
    <comment ref="A35" authorId="0" shapeId="0">
      <text>
        <r>
          <rPr>
            <b/>
            <sz val="8"/>
            <color indexed="81"/>
            <rFont val="Tahoma"/>
          </rPr>
          <t xml:space="preserve">Settled
</t>
        </r>
      </text>
    </comment>
    <comment ref="A36" authorId="0" shapeId="0">
      <text>
        <r>
          <rPr>
            <b/>
            <sz val="8"/>
            <color indexed="81"/>
            <rFont val="Tahoma"/>
          </rPr>
          <t>Being discussed for write down</t>
        </r>
      </text>
    </comment>
    <comment ref="A37" authorId="0" shapeId="0">
      <text>
        <r>
          <rPr>
            <b/>
            <sz val="8"/>
            <color indexed="81"/>
            <rFont val="Tahoma"/>
          </rPr>
          <t>Write-down candidate</t>
        </r>
      </text>
    </comment>
    <comment ref="A38" authorId="0" shapeId="0">
      <text>
        <r>
          <rPr>
            <b/>
            <sz val="8"/>
            <color indexed="81"/>
            <rFont val="Tahoma"/>
          </rPr>
          <t>Write down candidate</t>
        </r>
      </text>
    </comment>
    <comment ref="A39" authorId="0" shapeId="0">
      <text>
        <r>
          <rPr>
            <b/>
            <sz val="8"/>
            <color indexed="81"/>
            <rFont val="Tahoma"/>
          </rPr>
          <t>Write down candidate</t>
        </r>
      </text>
    </comment>
    <comment ref="A47" authorId="0" shapeId="0">
      <text>
        <r>
          <rPr>
            <b/>
            <sz val="8"/>
            <color indexed="81"/>
            <rFont val="Tahoma"/>
          </rPr>
          <t xml:space="preserve">Sold
</t>
        </r>
      </text>
    </comment>
    <comment ref="A50" authorId="0" shapeId="0">
      <text>
        <r>
          <rPr>
            <b/>
            <sz val="8"/>
            <color indexed="81"/>
            <rFont val="Tahoma"/>
          </rPr>
          <t>Under restructuring</t>
        </r>
      </text>
    </comment>
    <comment ref="A51" authorId="0" shapeId="0">
      <text>
        <r>
          <rPr>
            <b/>
            <sz val="8"/>
            <color indexed="81"/>
            <rFont val="Tahoma"/>
          </rPr>
          <t>Under Restructuring</t>
        </r>
      </text>
    </comment>
    <comment ref="E60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included above in the public exposure</t>
        </r>
      </text>
    </comment>
    <comment ref="A61" authorId="0" shapeId="0">
      <text>
        <r>
          <rPr>
            <b/>
            <sz val="8"/>
            <color indexed="81"/>
            <rFont val="Tahoma"/>
          </rPr>
          <t xml:space="preserve">settled
</t>
        </r>
      </text>
    </comment>
    <comment ref="E62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Included above in the public exposure</t>
        </r>
      </text>
    </comment>
    <comment ref="A63" authorId="0" shapeId="0">
      <text>
        <r>
          <rPr>
            <b/>
            <sz val="8"/>
            <color indexed="81"/>
            <rFont val="Tahoma"/>
          </rPr>
          <t xml:space="preserve">settled
</t>
        </r>
      </text>
    </comment>
    <comment ref="A64" authorId="0" shapeId="0">
      <text>
        <r>
          <rPr>
            <sz val="8"/>
            <color indexed="81"/>
            <rFont val="Tahoma"/>
          </rPr>
          <t xml:space="preserve">settled
</t>
        </r>
      </text>
    </comment>
  </commentList>
</comments>
</file>

<file path=xl/comments3.xml><?xml version="1.0" encoding="utf-8"?>
<comments xmlns="http://schemas.openxmlformats.org/spreadsheetml/2006/main">
  <authors>
    <author>rbharati</author>
  </authors>
  <commentList>
    <comment ref="F15" authorId="0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Notional as Rac numbers not available</t>
        </r>
      </text>
    </comment>
  </commentList>
</comments>
</file>

<file path=xl/sharedStrings.xml><?xml version="1.0" encoding="utf-8"?>
<sst xmlns="http://schemas.openxmlformats.org/spreadsheetml/2006/main" count="549" uniqueCount="328">
  <si>
    <t>Volatility</t>
  </si>
  <si>
    <t>Price</t>
  </si>
  <si>
    <t>Promissory Note</t>
  </si>
  <si>
    <t>Cash</t>
  </si>
  <si>
    <t>Asset(s) Contributed</t>
  </si>
  <si>
    <t>Contributed Share Price</t>
  </si>
  <si>
    <t>(a)</t>
  </si>
  <si>
    <t>(b)</t>
  </si>
  <si>
    <t>Total</t>
  </si>
  <si>
    <t>3TEC Warrants</t>
  </si>
  <si>
    <t>Swap</t>
  </si>
  <si>
    <t>Long</t>
  </si>
  <si>
    <t>Active Power</t>
  </si>
  <si>
    <t>Avici Systems</t>
  </si>
  <si>
    <t>Carrizo Warrants</t>
  </si>
  <si>
    <t>Catalytica After 12/14</t>
  </si>
  <si>
    <t>Paradigm</t>
  </si>
  <si>
    <t>Place Resources</t>
  </si>
  <si>
    <t>DevX Energy Common</t>
  </si>
  <si>
    <t>DevX Energy Pref</t>
  </si>
  <si>
    <t>Quicksilver</t>
  </si>
  <si>
    <t>ENE</t>
  </si>
  <si>
    <t>Forward</t>
  </si>
  <si>
    <t>Stock</t>
  </si>
  <si>
    <t>Type</t>
  </si>
  <si>
    <t xml:space="preserve">    </t>
  </si>
  <si>
    <t>ENE (Waterfall)</t>
  </si>
  <si>
    <t>Hedged Exposures</t>
  </si>
  <si>
    <t>Public</t>
  </si>
  <si>
    <t>Private</t>
  </si>
  <si>
    <t>Units</t>
  </si>
  <si>
    <t>Strike</t>
  </si>
  <si>
    <t>Amerada Hess Exposure</t>
  </si>
  <si>
    <t>Ameritex</t>
  </si>
  <si>
    <t>Black Bay</t>
  </si>
  <si>
    <t>Brigham Secured SubDebt</t>
  </si>
  <si>
    <t>Catalytica Before 12/14</t>
  </si>
  <si>
    <t>City Forest IPC</t>
  </si>
  <si>
    <t>Ecogas Loan &amp; Equity</t>
  </si>
  <si>
    <t>Geo. Pursuit (EBGB)</t>
  </si>
  <si>
    <t>Heartland Common</t>
  </si>
  <si>
    <t>Heartland Common (Condor)</t>
  </si>
  <si>
    <t>Heartland Loan</t>
  </si>
  <si>
    <t>Heartland Warrants</t>
  </si>
  <si>
    <t>Hughes Rawls Loan</t>
  </si>
  <si>
    <t>Hughes Rawls Note</t>
  </si>
  <si>
    <t>HV Marine Warrants</t>
  </si>
  <si>
    <t>Industrial Holdings</t>
  </si>
  <si>
    <t>Invasion Energy</t>
  </si>
  <si>
    <t>Juniper</t>
  </si>
  <si>
    <t>Juniper Committed Exposurer</t>
  </si>
  <si>
    <t>Keathley Canyon</t>
  </si>
  <si>
    <t>LSI Preferred</t>
  </si>
  <si>
    <t>LSI Warrants</t>
  </si>
  <si>
    <t>Oconto Falls Common</t>
  </si>
  <si>
    <t>Oconto Falls IPC</t>
  </si>
  <si>
    <t>Texland</t>
  </si>
  <si>
    <t>Texland Committed Exposurer</t>
  </si>
  <si>
    <t>Vastar</t>
  </si>
  <si>
    <t>Vastar Exposure</t>
  </si>
  <si>
    <t>Venoco Convertible</t>
  </si>
  <si>
    <t>WB Oil &amp; Gas</t>
  </si>
  <si>
    <t>Merlin Credit Derivative</t>
  </si>
  <si>
    <t>Public (?)</t>
  </si>
  <si>
    <t>CEG</t>
  </si>
  <si>
    <t>Gaspart</t>
  </si>
  <si>
    <t>Riogas</t>
  </si>
  <si>
    <t>Other</t>
  </si>
  <si>
    <t>TNPC</t>
  </si>
  <si>
    <t>Warrants</t>
  </si>
  <si>
    <t>Goals of the model:</t>
  </si>
  <si>
    <t xml:space="preserve">      to study the implication of cross-guarantees among raptors on LJM</t>
  </si>
  <si>
    <t xml:space="preserve">      to model the terminal values of the raptor structures</t>
  </si>
  <si>
    <t xml:space="preserve">      Estimate drift and volatility terms from a two year history of daily stock prices by using market data on self or comparables</t>
  </si>
  <si>
    <t xml:space="preserve">      Simulate to obtain the distribution of the terminal values of the raptors</t>
  </si>
  <si>
    <t xml:space="preserve">      Calculate the impact on LJM</t>
  </si>
  <si>
    <t>Methodology:</t>
  </si>
  <si>
    <t>Data:</t>
  </si>
  <si>
    <t xml:space="preserve">      Use portfolio approach to reduce the size of the covariance matrix (Portfolio definition included in the raptor sheets)</t>
  </si>
  <si>
    <t xml:space="preserve">      The following inputs are needed for the simulation</t>
  </si>
  <si>
    <t xml:space="preserve">         The drift parameters for portfolio returns</t>
  </si>
  <si>
    <t xml:space="preserve">         The covariance matrix of portfolio returns</t>
  </si>
  <si>
    <t xml:space="preserve">         The LIBOR curve</t>
  </si>
  <si>
    <t xml:space="preserve">      The assets in the vehicles are aggregated in the following portfolios</t>
  </si>
  <si>
    <t>Total Public Exposure</t>
  </si>
  <si>
    <t>Total Private Exposure</t>
  </si>
  <si>
    <t>The following are the inputs to the programs (in the order of enumeration in the sheet "Assumptions and Methodology")</t>
  </si>
  <si>
    <t xml:space="preserve">         ENE Stock (ENE)</t>
  </si>
  <si>
    <t xml:space="preserve">         Total Public Exposure of Raptor 1 (PUBR1)</t>
  </si>
  <si>
    <t xml:space="preserve">         Total Private Exposure except Merlin Put of Raptor 1 (PRIVR1)</t>
  </si>
  <si>
    <t xml:space="preserve">         Merlin Put in Raptor 1 (MERL)</t>
  </si>
  <si>
    <t xml:space="preserve">         Total Brazilian Exposure (CEG+Gaspart+Riogas+Other) in Raptor 2 (BRASR2)</t>
  </si>
  <si>
    <t xml:space="preserve">         TNPC Stock (TNPC)</t>
  </si>
  <si>
    <t>Drift</t>
  </si>
  <si>
    <t>Dividend Yield</t>
  </si>
  <si>
    <t>PUBR1</t>
  </si>
  <si>
    <t>PRIVR1</t>
  </si>
  <si>
    <t>BRASR2</t>
  </si>
  <si>
    <t>Portfolio Value</t>
  </si>
  <si>
    <t>Div Yield</t>
  </si>
  <si>
    <t>Mkt. Price</t>
  </si>
  <si>
    <t>Total Brazilian Exposure</t>
  </si>
  <si>
    <t>Correlation Matrix</t>
  </si>
  <si>
    <t>Cholesky Factorization</t>
  </si>
  <si>
    <t>Riskless Rate</t>
  </si>
  <si>
    <t>Raptor Charactieristics</t>
  </si>
  <si>
    <t>Raptor1</t>
  </si>
  <si>
    <t>Raptor2</t>
  </si>
  <si>
    <t>Raptor3</t>
  </si>
  <si>
    <t>Raptor4</t>
  </si>
  <si>
    <t xml:space="preserve">Max ENE </t>
  </si>
  <si>
    <t>Shares</t>
  </si>
  <si>
    <t>from WW</t>
  </si>
  <si>
    <t xml:space="preserve">Closing </t>
  </si>
  <si>
    <t>Date</t>
  </si>
  <si>
    <t>Debt on WW</t>
  </si>
  <si>
    <t>WhiteWing Assets and Liabilities</t>
  </si>
  <si>
    <t># of ENE on WW</t>
  </si>
  <si>
    <t>Beg. of R1 payout</t>
  </si>
  <si>
    <t>Beg. of R2 payout</t>
  </si>
  <si>
    <t>ENE Price Points for the pay-off of each Raptor from the Waterfall</t>
  </si>
  <si>
    <t>Beg. of R4 payout</t>
  </si>
  <si>
    <t>Complete R4 payout</t>
  </si>
  <si>
    <t>Number of Shares</t>
  </si>
  <si>
    <t>Portfolio Strike Price</t>
  </si>
  <si>
    <t>Portfolio Strike</t>
  </si>
  <si>
    <t>Terminal Value</t>
  </si>
  <si>
    <t xml:space="preserve">Today's Date </t>
  </si>
  <si>
    <t>Divisor</t>
  </si>
  <si>
    <t>Random Shock Main (to WW)</t>
  </si>
  <si>
    <t>Random Shock 1 (to R1)</t>
  </si>
  <si>
    <t>Random Shock 2 (to R2)</t>
  </si>
  <si>
    <t>Random Shock 3 (to R3)</t>
  </si>
  <si>
    <t>Random Shock 4 (to R4)</t>
  </si>
  <si>
    <t>Correlated Random Shock (Main)</t>
  </si>
  <si>
    <t>Correlated Random Shock 1 (to R1)</t>
  </si>
  <si>
    <t>Correlated Random Shock 2 (to R2)</t>
  </si>
  <si>
    <t>Correlated Random Shock 3 (to R3)</t>
  </si>
  <si>
    <t>Correlated Random Shock 4 (to R4)</t>
  </si>
  <si>
    <t>Closure Date</t>
  </si>
  <si>
    <t xml:space="preserve"> </t>
  </si>
  <si>
    <t>Residual</t>
  </si>
  <si>
    <t>after paying</t>
  </si>
  <si>
    <t>WhiteWing</t>
  </si>
  <si>
    <t>Raptor 1</t>
  </si>
  <si>
    <t>Raptor 2</t>
  </si>
  <si>
    <t>Raptor 3</t>
  </si>
  <si>
    <t>Raptor 4</t>
  </si>
  <si>
    <t>Paid</t>
  </si>
  <si>
    <t>Asset Values at the close of WW</t>
  </si>
  <si>
    <t>ENE Stock Price</t>
  </si>
  <si>
    <t>Asset Values at the close of Raptor 1</t>
  </si>
  <si>
    <t>Raptor 1 Closing Value</t>
  </si>
  <si>
    <t>Asset Values at the close of Raptor 2</t>
  </si>
  <si>
    <t>Raptor 2 Closing Value</t>
  </si>
  <si>
    <t>ENE Shares</t>
  </si>
  <si>
    <t>TNPC Shares</t>
  </si>
  <si>
    <t>Asset Values at the close of Raptor 3</t>
  </si>
  <si>
    <t>Years</t>
  </si>
  <si>
    <t xml:space="preserve">since the </t>
  </si>
  <si>
    <t>Last Closing</t>
  </si>
  <si>
    <t>Years from t = 0</t>
  </si>
  <si>
    <t>Raptor 3 Closing Value</t>
  </si>
  <si>
    <t>Asset Values at the close of Raptor 4</t>
  </si>
  <si>
    <t>Raptor 4 Closing Value</t>
  </si>
  <si>
    <t>Closing Date</t>
  </si>
  <si>
    <t>Swap Portfolio Strike Value</t>
  </si>
  <si>
    <t>Value of ENE Stocks (Held+Waterfall)</t>
  </si>
  <si>
    <t>Collar Gains/Losses</t>
  </si>
  <si>
    <t>Collars</t>
  </si>
  <si>
    <t>Raptor 1 Call Price</t>
  </si>
  <si>
    <t>Raptor 1 Put Price</t>
  </si>
  <si>
    <t>Raptor 2 Call Price</t>
  </si>
  <si>
    <t>Raptor 2 Put Price</t>
  </si>
  <si>
    <t>Units equal shares held and maximum from Waterfall</t>
  </si>
  <si>
    <t>Public Swap Gains/Losses</t>
  </si>
  <si>
    <t>Private Swap Gains/Losses</t>
  </si>
  <si>
    <t>Merlin Put(Raptor 1)</t>
  </si>
  <si>
    <t>Strike Price</t>
  </si>
  <si>
    <t>Note Resolution</t>
  </si>
  <si>
    <t xml:space="preserve">LMJ </t>
  </si>
  <si>
    <t>Value of ENE Stocks (Waterfall)</t>
  </si>
  <si>
    <t>Brazilian Swap Gains/Losses</t>
  </si>
  <si>
    <t>TNPC Stocks</t>
  </si>
  <si>
    <t>Assets minus Liabilities</t>
  </si>
  <si>
    <t>Carryforward rate</t>
  </si>
  <si>
    <t>for Raptor Gains/Losses</t>
  </si>
  <si>
    <t>&lt;&lt; Simple sum</t>
  </si>
  <si>
    <t>Waterfall Structure</t>
  </si>
  <si>
    <t>LJM's Payoff (R1)</t>
  </si>
  <si>
    <t>LJM's Payoff (R2)</t>
  </si>
  <si>
    <t>LJM's Payoff (R3)</t>
  </si>
  <si>
    <t>LJM's Payoff (R4)</t>
  </si>
  <si>
    <t>Asset Values (Today)</t>
  </si>
  <si>
    <t>Interim Period</t>
  </si>
  <si>
    <t>(Years)</t>
  </si>
  <si>
    <t>Compounding Rate choice (risky = 0)</t>
  </si>
  <si>
    <t>Discounting Rate choice (risky = 0)</t>
  </si>
  <si>
    <t>Discount Rate (Risky)</t>
  </si>
  <si>
    <t>Compunding Rate Chosen</t>
  </si>
  <si>
    <t>Discount Rate Chosen</t>
  </si>
  <si>
    <t>PV</t>
  </si>
  <si>
    <t>Are we compounding the payments for LJM as they are being paid later as a result of the cross-guarantees?</t>
  </si>
  <si>
    <t>Early payoffs from cross-guarantees (not LJM's terminal payment)are being compunded at 7%.  Should we make it equal to risky or risk-free discount rate?</t>
  </si>
  <si>
    <t>e</t>
  </si>
  <si>
    <t>p</t>
  </si>
  <si>
    <t>d</t>
  </si>
  <si>
    <t>w</t>
  </si>
  <si>
    <t>pc</t>
  </si>
  <si>
    <t xml:space="preserve">      The sources of data for the valuation are as follows</t>
  </si>
  <si>
    <t xml:space="preserve">         The raptor spreadsheets (obtained from Kevin D. Jordan) provided information on the assets and liabilities of raptor vehicles (raptor1h, raptor2b, raptor3b, and raptor4.xls)</t>
  </si>
  <si>
    <t xml:space="preserve">         RAC (Mark Bonney) provided the spreadsheet, Raptor Value Summary.xls, for data on market values of Raptor 1 private exposure and Raptor 2 Brazilian exposure.</t>
  </si>
  <si>
    <t xml:space="preserve">Basic Energy Preferred </t>
  </si>
  <si>
    <t>American Coal Company</t>
  </si>
  <si>
    <t>Principal</t>
  </si>
  <si>
    <t>Beau Canada</t>
  </si>
  <si>
    <t>Bonus Resources</t>
  </si>
  <si>
    <t>Can Fibre</t>
  </si>
  <si>
    <t>Can Fibre (Waste)</t>
  </si>
  <si>
    <t>Cityforest (Senior)</t>
  </si>
  <si>
    <t>Cityforest (Junior)</t>
  </si>
  <si>
    <t>Cline Dakota</t>
  </si>
  <si>
    <t>Cline Panther</t>
  </si>
  <si>
    <t>East Coast Power</t>
  </si>
  <si>
    <t>Heartland</t>
  </si>
  <si>
    <t>HV marine</t>
  </si>
  <si>
    <t>Kafus</t>
  </si>
  <si>
    <t>Segundo Navarro (Lewis)</t>
  </si>
  <si>
    <t>LSI</t>
  </si>
  <si>
    <t>Oconto</t>
  </si>
  <si>
    <t>Sierra (senior)</t>
  </si>
  <si>
    <t>Sierra (subordinated)</t>
  </si>
  <si>
    <t>Transcoastal</t>
  </si>
  <si>
    <t>Credit Spread</t>
  </si>
  <si>
    <t>Prob. Of</t>
  </si>
  <si>
    <t>Def</t>
  </si>
  <si>
    <t>Shock</t>
  </si>
  <si>
    <t>Event</t>
  </si>
  <si>
    <t>Def = 0</t>
  </si>
  <si>
    <t>Recovery</t>
  </si>
  <si>
    <t>Shortfall=</t>
  </si>
  <si>
    <t>Merlin</t>
  </si>
  <si>
    <t>Drift Term Calculation:</t>
  </si>
  <si>
    <t>Rm =</t>
  </si>
  <si>
    <t>Rf =</t>
  </si>
  <si>
    <t>beta</t>
  </si>
  <si>
    <t>drift</t>
  </si>
  <si>
    <t>NPW</t>
  </si>
  <si>
    <t>BRAZIL</t>
  </si>
  <si>
    <t>Asset</t>
  </si>
  <si>
    <t>pubr1</t>
  </si>
  <si>
    <t>Chewco SLP Exposure (Public exposures here are functions of public exposures above)</t>
  </si>
  <si>
    <t>NPW Stock Price</t>
  </si>
  <si>
    <t>Market Value</t>
  </si>
  <si>
    <t>Maximum</t>
  </si>
  <si>
    <t>Payoff</t>
  </si>
  <si>
    <t>Notes</t>
  </si>
  <si>
    <t>Due</t>
  </si>
  <si>
    <t xml:space="preserve">      Private exposure debt added directly to equity and convertibility of Venoco is ignored</t>
  </si>
  <si>
    <t>No. of NPW in TRS</t>
  </si>
  <si>
    <t>at</t>
  </si>
  <si>
    <t>per share</t>
  </si>
  <si>
    <t>Hawaii Structure</t>
  </si>
  <si>
    <t>Maturity Date</t>
  </si>
  <si>
    <t>Future Value of Debt</t>
  </si>
  <si>
    <t>Future Value of Equity</t>
  </si>
  <si>
    <t>Fixed Payment</t>
  </si>
  <si>
    <t>at price =</t>
  </si>
  <si>
    <t>LJM's Cross-Guaranteed Payoff</t>
  </si>
  <si>
    <t>LJM's Payoff (w/o cross-guarantees)</t>
  </si>
  <si>
    <t>CrossGuarantees (Two-sided for LJM)</t>
  </si>
  <si>
    <t>Sum of individual note shortfalls</t>
  </si>
  <si>
    <t>Extracted Sum from LJM</t>
  </si>
  <si>
    <t>LJM's CrossGuaranteed Payoff (One-sided)</t>
  </si>
  <si>
    <t>Combined A/L Position - close of Raptor4</t>
  </si>
  <si>
    <t>ENE's payoff (under 1-sided cross-guarantee)</t>
  </si>
  <si>
    <t>Series A</t>
  </si>
  <si>
    <t>Series B/D</t>
  </si>
  <si>
    <t>Series C</t>
  </si>
  <si>
    <t>NPW Shares</t>
  </si>
  <si>
    <t>Debt</t>
  </si>
  <si>
    <t>Equity</t>
  </si>
  <si>
    <t>Summary of Hawaii Securitizations</t>
  </si>
  <si>
    <t>Today</t>
  </si>
  <si>
    <t>Series</t>
  </si>
  <si>
    <t># of Warrants</t>
  </si>
  <si>
    <t>Close Price</t>
  </si>
  <si>
    <t>Notional</t>
  </si>
  <si>
    <t>Debt O/S</t>
  </si>
  <si>
    <t>Equity Rate</t>
  </si>
  <si>
    <t>Days O/S</t>
  </si>
  <si>
    <t>Equity O/S</t>
  </si>
  <si>
    <t>A</t>
  </si>
  <si>
    <t>B/D</t>
  </si>
  <si>
    <t>C</t>
  </si>
  <si>
    <t>Value at</t>
  </si>
  <si>
    <t>float minus</t>
  </si>
  <si>
    <t>fixed</t>
  </si>
  <si>
    <t>TRS (Series A, B, C, and D)</t>
  </si>
  <si>
    <t xml:space="preserve">      Brazilian exposure uses RAC numbers except for the category "Others" where notional is used due to the inavailability of RAC figures</t>
  </si>
  <si>
    <t xml:space="preserve">      The drifts for assets are beta based except for privates in R1 (set to 10%)</t>
  </si>
  <si>
    <t xml:space="preserve">      Privates are marked to the market for strike prices, publics and Brazilians have definite prices</t>
  </si>
  <si>
    <t xml:space="preserve">         Gordon McKillop's spreadsheets provided more up-to-date figures on the raptors.</t>
  </si>
  <si>
    <t xml:space="preserve">      Has there been a collar placed on R4?  If so, what are the terms?</t>
  </si>
  <si>
    <t>Assumptions/Questions/Notes</t>
  </si>
  <si>
    <t xml:space="preserve">      We need to clean up the values of the privates and merlin, exclude bankrupt assets.  Whose values should we use?  RAC or Gordon's.  Presently cell values closely approximate Gordon's values.</t>
  </si>
  <si>
    <t>Is there a collar here?</t>
  </si>
  <si>
    <t>Hanover</t>
  </si>
  <si>
    <t>Raptor 4 Call Price</t>
  </si>
  <si>
    <t>Raptor 4 Put Price</t>
  </si>
  <si>
    <t xml:space="preserve">      What are the most recent values of the notes in the raptors, debt and equity in Hawaiian?</t>
  </si>
  <si>
    <t>P/L</t>
  </si>
  <si>
    <t>Publics</t>
  </si>
  <si>
    <t>Swap Price</t>
  </si>
  <si>
    <t>Effective Fix Price</t>
  </si>
  <si>
    <t>Market Price</t>
  </si>
  <si>
    <t>Public+Private</t>
  </si>
  <si>
    <t>From 29Jan Summary</t>
  </si>
  <si>
    <t>settled</t>
  </si>
  <si>
    <t>Revised as per</t>
  </si>
  <si>
    <t>McKillop</t>
  </si>
  <si>
    <t>Spreadsheet</t>
  </si>
  <si>
    <t>Hanover Compressor</t>
  </si>
  <si>
    <t>Cap</t>
  </si>
  <si>
    <t>Floor</t>
  </si>
  <si>
    <t>Hanover Gains/Losses</t>
  </si>
  <si>
    <t xml:space="preserve">          Riskfree Rate = 6%, Market Return = 16%, Betas calculated using last two years' data, unless not available.</t>
  </si>
  <si>
    <t xml:space="preserve">      Volatilities are historical (haircut down to 100% for NPW) and historical correlations (using last two years' data if available)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</si>
</sst>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  <numFmt numFmtId="167" formatCode="_(&quot;$&quot;* #,##0_);_(&quot;$&quot;* \(#,##0\);_(&quot;$&quot;* &quot;-&quot;??_);_(@_)"/>
    <numFmt numFmtId="169" formatCode="0.000"/>
    <numFmt numFmtId="171" formatCode="0.0000"/>
    <numFmt numFmtId="177" formatCode="0.00000"/>
    <numFmt numFmtId="178" formatCode="m/d"/>
  </numFmts>
  <fonts count="15" x14ac:knownFonts="1">
    <font>
      <sz val="8"/>
      <name val="Arial"/>
    </font>
    <font>
      <sz val="8"/>
      <name val="Arial"/>
    </font>
    <font>
      <sz val="8"/>
      <color indexed="12"/>
      <name val="Arial"/>
      <family val="2"/>
    </font>
    <font>
      <sz val="8"/>
      <color indexed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u/>
      <sz val="8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color indexed="48"/>
      <name val="Arial"/>
      <family val="2"/>
    </font>
    <font>
      <sz val="8"/>
      <color indexed="17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5"/>
        <bgColor indexed="9"/>
      </patternFill>
    </fill>
    <fill>
      <patternFill patternType="solid">
        <fgColor indexed="11"/>
        <bgColor indexed="9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5" fillId="0" borderId="1" xfId="0" applyFont="1" applyBorder="1" applyAlignment="1">
      <alignment horizontal="center" wrapText="1"/>
    </xf>
    <xf numFmtId="44" fontId="5" fillId="0" borderId="1" xfId="2" applyFont="1" applyBorder="1" applyAlignment="1">
      <alignment horizontal="center" wrapText="1"/>
    </xf>
    <xf numFmtId="166" fontId="0" fillId="0" borderId="0" xfId="1" applyNumberFormat="1" applyFont="1"/>
    <xf numFmtId="44" fontId="0" fillId="0" borderId="0" xfId="2" applyFont="1"/>
    <xf numFmtId="167" fontId="0" fillId="0" borderId="0" xfId="0" applyNumberFormat="1"/>
    <xf numFmtId="0" fontId="6" fillId="0" borderId="0" xfId="0" applyFont="1"/>
    <xf numFmtId="0" fontId="6" fillId="0" borderId="0" xfId="0" applyFont="1" applyAlignment="1">
      <alignment horizontal="center"/>
    </xf>
    <xf numFmtId="0" fontId="5" fillId="0" borderId="0" xfId="0" applyFont="1"/>
    <xf numFmtId="0" fontId="7" fillId="0" borderId="0" xfId="0" applyFont="1"/>
    <xf numFmtId="0" fontId="8" fillId="0" borderId="0" xfId="0" applyFont="1"/>
    <xf numFmtId="37" fontId="0" fillId="0" borderId="0" xfId="0" applyNumberFormat="1" applyFill="1" applyBorder="1" applyAlignment="1">
      <alignment horizontal="left"/>
    </xf>
    <xf numFmtId="167" fontId="0" fillId="0" borderId="0" xfId="2" applyNumberFormat="1" applyFont="1"/>
    <xf numFmtId="0" fontId="0" fillId="0" borderId="0" xfId="0" applyFill="1" applyBorder="1" applyAlignment="1">
      <alignment horizontal="left"/>
    </xf>
    <xf numFmtId="166" fontId="0" fillId="0" borderId="0" xfId="2" applyNumberFormat="1" applyFont="1"/>
    <xf numFmtId="37" fontId="0" fillId="0" borderId="0" xfId="2" applyNumberFormat="1" applyFont="1"/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center" wrapText="1"/>
    </xf>
    <xf numFmtId="3" fontId="4" fillId="0" borderId="0" xfId="0" applyNumberFormat="1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4" fillId="0" borderId="0" xfId="0" applyFont="1" applyAlignment="1"/>
    <xf numFmtId="44" fontId="4" fillId="0" borderId="0" xfId="2" applyFont="1" applyBorder="1" applyAlignment="1">
      <alignment wrapText="1"/>
    </xf>
    <xf numFmtId="37" fontId="4" fillId="0" borderId="0" xfId="0" applyNumberFormat="1" applyFont="1" applyBorder="1" applyAlignment="1">
      <alignment wrapText="1"/>
    </xf>
    <xf numFmtId="37" fontId="0" fillId="0" borderId="0" xfId="2" applyNumberFormat="1" applyFont="1" applyAlignment="1">
      <alignment horizontal="right"/>
    </xf>
    <xf numFmtId="0" fontId="4" fillId="2" borderId="0" xfId="0" applyFont="1" applyFill="1"/>
    <xf numFmtId="0" fontId="0" fillId="2" borderId="0" xfId="0" applyFill="1"/>
    <xf numFmtId="0" fontId="0" fillId="0" borderId="0" xfId="0" applyFill="1"/>
    <xf numFmtId="0" fontId="0" fillId="0" borderId="0" xfId="0" applyFill="1" applyBorder="1"/>
    <xf numFmtId="0" fontId="9" fillId="0" borderId="0" xfId="0" applyFont="1"/>
    <xf numFmtId="167" fontId="0" fillId="0" borderId="0" xfId="0" applyNumberFormat="1" applyBorder="1"/>
    <xf numFmtId="3" fontId="2" fillId="0" borderId="0" xfId="0" applyNumberFormat="1" applyFont="1"/>
    <xf numFmtId="0" fontId="0" fillId="3" borderId="0" xfId="0" applyFill="1"/>
    <xf numFmtId="169" fontId="4" fillId="0" borderId="0" xfId="0" applyNumberFormat="1" applyFont="1" applyFill="1"/>
    <xf numFmtId="0" fontId="4" fillId="2" borderId="0" xfId="0" applyFont="1" applyFill="1" applyAlignment="1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14" fontId="2" fillId="0" borderId="0" xfId="0" applyNumberFormat="1" applyFont="1"/>
    <xf numFmtId="37" fontId="0" fillId="0" borderId="0" xfId="0" applyNumberFormat="1"/>
    <xf numFmtId="8" fontId="0" fillId="0" borderId="0" xfId="0" applyNumberFormat="1"/>
    <xf numFmtId="38" fontId="0" fillId="0" borderId="0" xfId="0" applyNumberFormat="1"/>
    <xf numFmtId="169" fontId="0" fillId="3" borderId="0" xfId="0" applyNumberFormat="1" applyFill="1"/>
    <xf numFmtId="37" fontId="0" fillId="0" borderId="0" xfId="0" applyNumberFormat="1" applyFill="1"/>
    <xf numFmtId="3" fontId="0" fillId="0" borderId="0" xfId="0" applyNumberFormat="1" applyFill="1"/>
    <xf numFmtId="14" fontId="4" fillId="0" borderId="0" xfId="0" applyNumberFormat="1" applyFont="1"/>
    <xf numFmtId="0" fontId="4" fillId="3" borderId="0" xfId="0" applyFont="1" applyFill="1"/>
    <xf numFmtId="40" fontId="0" fillId="0" borderId="0" xfId="0" applyNumberFormat="1"/>
    <xf numFmtId="38" fontId="2" fillId="0" borderId="0" xfId="0" applyNumberFormat="1" applyFont="1"/>
    <xf numFmtId="10" fontId="0" fillId="0" borderId="0" xfId="0" applyNumberFormat="1"/>
    <xf numFmtId="2" fontId="0" fillId="2" borderId="0" xfId="0" applyNumberFormat="1" applyFill="1"/>
    <xf numFmtId="37" fontId="3" fillId="4" borderId="0" xfId="0" applyNumberFormat="1" applyFont="1" applyFill="1"/>
    <xf numFmtId="10" fontId="4" fillId="3" borderId="0" xfId="0" applyNumberFormat="1" applyFont="1" applyFill="1"/>
    <xf numFmtId="10" fontId="0" fillId="3" borderId="0" xfId="0" applyNumberFormat="1" applyFill="1"/>
    <xf numFmtId="0" fontId="8" fillId="0" borderId="0" xfId="0" applyFont="1" applyFill="1" applyBorder="1" applyAlignment="1">
      <alignment horizontal="left"/>
    </xf>
    <xf numFmtId="166" fontId="0" fillId="0" borderId="0" xfId="0" applyNumberFormat="1"/>
    <xf numFmtId="171" fontId="0" fillId="0" borderId="0" xfId="0" applyNumberFormat="1"/>
    <xf numFmtId="166" fontId="0" fillId="3" borderId="0" xfId="0" applyNumberFormat="1" applyFill="1"/>
    <xf numFmtId="0" fontId="12" fillId="0" borderId="0" xfId="0" applyFont="1"/>
    <xf numFmtId="9" fontId="2" fillId="0" borderId="0" xfId="0" applyNumberFormat="1" applyFont="1"/>
    <xf numFmtId="10" fontId="2" fillId="0" borderId="0" xfId="0" applyNumberFormat="1" applyFont="1"/>
    <xf numFmtId="12" fontId="0" fillId="0" borderId="0" xfId="0" applyNumberFormat="1"/>
    <xf numFmtId="13" fontId="0" fillId="0" borderId="0" xfId="0" applyNumberFormat="1"/>
    <xf numFmtId="166" fontId="0" fillId="2" borderId="0" xfId="1" applyNumberFormat="1" applyFont="1" applyFill="1"/>
    <xf numFmtId="166" fontId="0" fillId="3" borderId="0" xfId="1" applyNumberFormat="1" applyFont="1" applyFill="1"/>
    <xf numFmtId="166" fontId="0" fillId="0" borderId="0" xfId="1" applyNumberFormat="1" applyFont="1" applyFill="1"/>
    <xf numFmtId="166" fontId="0" fillId="2" borderId="0" xfId="0" applyNumberFormat="1" applyFill="1"/>
    <xf numFmtId="166" fontId="2" fillId="0" borderId="0" xfId="1" applyNumberFormat="1" applyFont="1"/>
    <xf numFmtId="3" fontId="0" fillId="0" borderId="0" xfId="0" applyNumberFormat="1"/>
    <xf numFmtId="37" fontId="0" fillId="4" borderId="0" xfId="0" applyNumberFormat="1" applyFill="1"/>
    <xf numFmtId="177" fontId="0" fillId="5" borderId="0" xfId="0" applyNumberFormat="1" applyFill="1"/>
    <xf numFmtId="177" fontId="0" fillId="2" borderId="0" xfId="0" applyNumberFormat="1" applyFill="1"/>
    <xf numFmtId="177" fontId="13" fillId="0" borderId="0" xfId="0" applyNumberFormat="1" applyFont="1"/>
    <xf numFmtId="38" fontId="0" fillId="2" borderId="0" xfId="0" applyNumberFormat="1" applyFill="1"/>
    <xf numFmtId="37" fontId="0" fillId="2" borderId="0" xfId="0" applyNumberFormat="1" applyFill="1"/>
    <xf numFmtId="38" fontId="4" fillId="0" borderId="0" xfId="0" applyNumberFormat="1" applyFont="1"/>
    <xf numFmtId="14" fontId="9" fillId="0" borderId="0" xfId="0" applyNumberFormat="1" applyFont="1" applyFill="1"/>
    <xf numFmtId="6" fontId="9" fillId="0" borderId="0" xfId="0" applyNumberFormat="1" applyFont="1"/>
    <xf numFmtId="166" fontId="0" fillId="0" borderId="0" xfId="0" applyNumberFormat="1" applyFill="1"/>
    <xf numFmtId="178" fontId="0" fillId="0" borderId="0" xfId="0" applyNumberFormat="1"/>
    <xf numFmtId="0" fontId="14" fillId="0" borderId="0" xfId="0" applyFont="1"/>
    <xf numFmtId="166" fontId="9" fillId="2" borderId="2" xfId="1" applyNumberFormat="1" applyFont="1" applyFill="1" applyBorder="1"/>
    <xf numFmtId="0" fontId="9" fillId="2" borderId="2" xfId="0" applyFont="1" applyFill="1" applyBorder="1"/>
    <xf numFmtId="166" fontId="9" fillId="2" borderId="2" xfId="0" applyNumberFormat="1" applyFont="1" applyFill="1" applyBorder="1"/>
    <xf numFmtId="166" fontId="9" fillId="0" borderId="0" xfId="0" applyNumberFormat="1" applyFont="1"/>
    <xf numFmtId="166" fontId="9" fillId="0" borderId="3" xfId="0" applyNumberFormat="1" applyFont="1" applyBorder="1"/>
    <xf numFmtId="0" fontId="9" fillId="0" borderId="3" xfId="0" applyFont="1" applyFill="1" applyBorder="1"/>
    <xf numFmtId="0" fontId="9" fillId="0" borderId="0" xfId="0" applyFont="1" applyAlignment="1">
      <alignment wrapText="1"/>
    </xf>
    <xf numFmtId="167" fontId="0" fillId="0" borderId="0" xfId="2" applyNumberFormat="1" applyFont="1" applyBorder="1"/>
    <xf numFmtId="167" fontId="0" fillId="2" borderId="0" xfId="0" applyNumberFormat="1" applyFill="1"/>
    <xf numFmtId="167" fontId="0" fillId="0" borderId="0" xfId="0" applyNumberFormat="1" applyFill="1"/>
    <xf numFmtId="166" fontId="9" fillId="0" borderId="0" xfId="1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Raptors/McKillop/raptor1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redi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ily Position"/>
      <sheetName val="Stock Prices"/>
      <sheetName val="Private Values"/>
      <sheetName val="Private Cash"/>
      <sheetName val="Financials"/>
      <sheetName val="Cash-Int-Trans"/>
      <sheetName val="Amort"/>
      <sheetName val="MPR Raptor"/>
    </sheetNames>
    <sheetDataSet>
      <sheetData sheetId="0"/>
      <sheetData sheetId="1"/>
      <sheetData sheetId="2"/>
      <sheetData sheetId="3">
        <row r="4">
          <cell r="A4">
            <v>36739</v>
          </cell>
          <cell r="B4">
            <v>1250000</v>
          </cell>
          <cell r="C4">
            <v>4563600</v>
          </cell>
          <cell r="D4">
            <v>2136334</v>
          </cell>
          <cell r="E4">
            <v>429975</v>
          </cell>
          <cell r="F4">
            <v>12500000</v>
          </cell>
          <cell r="G4">
            <v>116115000</v>
          </cell>
          <cell r="H4">
            <v>1663000</v>
          </cell>
          <cell r="I4">
            <v>12878050</v>
          </cell>
          <cell r="J4">
            <v>1012500</v>
          </cell>
          <cell r="K4">
            <v>23507914.999999996</v>
          </cell>
          <cell r="L4">
            <v>10372212</v>
          </cell>
          <cell r="M4">
            <v>1302980</v>
          </cell>
          <cell r="N4">
            <v>3486752</v>
          </cell>
          <cell r="O4">
            <v>429210</v>
          </cell>
          <cell r="P4">
            <v>470790</v>
          </cell>
          <cell r="Q4">
            <v>27082500</v>
          </cell>
          <cell r="R4">
            <v>7121810</v>
          </cell>
          <cell r="S4">
            <v>5644007</v>
          </cell>
          <cell r="T4">
            <v>20916875</v>
          </cell>
          <cell r="U4">
            <v>2560525</v>
          </cell>
          <cell r="V4">
            <v>4774950</v>
          </cell>
          <cell r="W4">
            <v>1822363</v>
          </cell>
          <cell r="X4">
            <v>1374750</v>
          </cell>
          <cell r="Y4">
            <v>1803840</v>
          </cell>
          <cell r="Z4">
            <v>2300803</v>
          </cell>
          <cell r="AA4">
            <v>7483750</v>
          </cell>
          <cell r="AB4">
            <v>2343750</v>
          </cell>
          <cell r="AC4">
            <v>16316247</v>
          </cell>
          <cell r="AD4">
            <v>1050000</v>
          </cell>
          <cell r="AE4">
            <v>81480000</v>
          </cell>
          <cell r="AF4">
            <v>1360000</v>
          </cell>
          <cell r="AG4">
            <v>93746588.676477998</v>
          </cell>
          <cell r="AH4">
            <v>7305134.8357232939</v>
          </cell>
        </row>
        <row r="5">
          <cell r="A5">
            <v>36740</v>
          </cell>
          <cell r="B5">
            <v>1250000</v>
          </cell>
          <cell r="C5">
            <v>4563600</v>
          </cell>
          <cell r="D5">
            <v>2136334</v>
          </cell>
          <cell r="E5">
            <v>429975</v>
          </cell>
          <cell r="F5">
            <v>12500000</v>
          </cell>
          <cell r="G5">
            <v>116115000</v>
          </cell>
          <cell r="H5">
            <v>1663000</v>
          </cell>
          <cell r="I5">
            <v>12878050</v>
          </cell>
          <cell r="J5">
            <v>1012500</v>
          </cell>
          <cell r="K5">
            <v>23507914.999999996</v>
          </cell>
          <cell r="L5">
            <v>10372212</v>
          </cell>
          <cell r="M5">
            <v>1302980</v>
          </cell>
          <cell r="N5">
            <v>3486752</v>
          </cell>
          <cell r="O5">
            <v>429210</v>
          </cell>
          <cell r="P5">
            <v>470790</v>
          </cell>
          <cell r="Q5">
            <v>27082500</v>
          </cell>
          <cell r="R5">
            <v>7121810</v>
          </cell>
          <cell r="S5">
            <v>5644007</v>
          </cell>
          <cell r="T5">
            <v>20916875</v>
          </cell>
          <cell r="U5">
            <v>2560525</v>
          </cell>
          <cell r="V5">
            <v>4774950</v>
          </cell>
          <cell r="W5">
            <v>1822363</v>
          </cell>
          <cell r="X5">
            <v>1374750</v>
          </cell>
          <cell r="Y5">
            <v>1803840</v>
          </cell>
          <cell r="Z5">
            <v>2300803</v>
          </cell>
          <cell r="AA5">
            <v>7483750</v>
          </cell>
          <cell r="AB5">
            <v>2343750</v>
          </cell>
          <cell r="AC5">
            <v>16316247</v>
          </cell>
          <cell r="AD5">
            <v>1050000</v>
          </cell>
          <cell r="AE5">
            <v>81480000</v>
          </cell>
          <cell r="AF5">
            <v>1360000</v>
          </cell>
          <cell r="AG5">
            <v>93746588.676477998</v>
          </cell>
          <cell r="AH5">
            <v>7404719.3011017488</v>
          </cell>
        </row>
        <row r="6">
          <cell r="A6">
            <v>36741</v>
          </cell>
          <cell r="B6">
            <v>1250000</v>
          </cell>
          <cell r="C6">
            <v>4563600</v>
          </cell>
          <cell r="D6">
            <v>2136334</v>
          </cell>
          <cell r="E6">
            <v>429975</v>
          </cell>
          <cell r="F6">
            <v>12500000</v>
          </cell>
          <cell r="G6">
            <v>116115000</v>
          </cell>
          <cell r="H6">
            <v>1663000</v>
          </cell>
          <cell r="I6">
            <v>12878050</v>
          </cell>
          <cell r="J6">
            <v>1012500</v>
          </cell>
          <cell r="K6">
            <v>23507914.999999996</v>
          </cell>
          <cell r="L6">
            <v>10372212</v>
          </cell>
          <cell r="M6">
            <v>1302980</v>
          </cell>
          <cell r="N6">
            <v>3486752</v>
          </cell>
          <cell r="O6">
            <v>429210</v>
          </cell>
          <cell r="P6">
            <v>470790</v>
          </cell>
          <cell r="Q6">
            <v>27082500</v>
          </cell>
          <cell r="R6">
            <v>7121810</v>
          </cell>
          <cell r="S6">
            <v>5644007</v>
          </cell>
          <cell r="T6">
            <v>20916875</v>
          </cell>
          <cell r="U6">
            <v>2560525</v>
          </cell>
          <cell r="V6">
            <v>4774950</v>
          </cell>
          <cell r="W6">
            <v>1822363</v>
          </cell>
          <cell r="X6">
            <v>1374750</v>
          </cell>
          <cell r="Y6">
            <v>1803840</v>
          </cell>
          <cell r="Z6">
            <v>2300803</v>
          </cell>
          <cell r="AA6">
            <v>7483750</v>
          </cell>
          <cell r="AB6">
            <v>2343750</v>
          </cell>
          <cell r="AC6">
            <v>16316247</v>
          </cell>
          <cell r="AD6">
            <v>1050000</v>
          </cell>
          <cell r="AE6">
            <v>81480000</v>
          </cell>
          <cell r="AF6">
            <v>1360000</v>
          </cell>
          <cell r="AG6">
            <v>93746588.676477998</v>
          </cell>
          <cell r="AH6">
            <v>7523398.6784797823</v>
          </cell>
        </row>
        <row r="7">
          <cell r="A7">
            <v>36742</v>
          </cell>
          <cell r="B7">
            <v>1250000</v>
          </cell>
          <cell r="C7">
            <v>4563600</v>
          </cell>
          <cell r="D7">
            <v>2136334</v>
          </cell>
          <cell r="E7">
            <v>429975</v>
          </cell>
          <cell r="F7">
            <v>12500000</v>
          </cell>
          <cell r="G7">
            <v>116115000</v>
          </cell>
          <cell r="H7">
            <v>1663000</v>
          </cell>
          <cell r="I7">
            <v>12878050</v>
          </cell>
          <cell r="J7">
            <v>1012500</v>
          </cell>
          <cell r="K7">
            <v>23507914.999999996</v>
          </cell>
          <cell r="L7">
            <v>10372212</v>
          </cell>
          <cell r="M7">
            <v>1302980</v>
          </cell>
          <cell r="N7">
            <v>3486752</v>
          </cell>
          <cell r="O7">
            <v>429210</v>
          </cell>
          <cell r="P7">
            <v>470790</v>
          </cell>
          <cell r="Q7">
            <v>27082500</v>
          </cell>
          <cell r="R7">
            <v>7121810</v>
          </cell>
          <cell r="S7">
            <v>5644007</v>
          </cell>
          <cell r="T7">
            <v>20916875</v>
          </cell>
          <cell r="U7">
            <v>2560525</v>
          </cell>
          <cell r="V7">
            <v>4774950</v>
          </cell>
          <cell r="W7">
            <v>1822363</v>
          </cell>
          <cell r="X7">
            <v>1374750</v>
          </cell>
          <cell r="Y7">
            <v>1803840</v>
          </cell>
          <cell r="Z7">
            <v>2300803</v>
          </cell>
          <cell r="AA7">
            <v>7483750</v>
          </cell>
          <cell r="AB7">
            <v>2343750</v>
          </cell>
          <cell r="AC7">
            <v>16316247</v>
          </cell>
          <cell r="AD7">
            <v>1050000</v>
          </cell>
          <cell r="AE7">
            <v>81480000</v>
          </cell>
          <cell r="AF7">
            <v>1360000</v>
          </cell>
          <cell r="AG7">
            <v>93746588.676477998</v>
          </cell>
          <cell r="AH7">
            <v>7458213.0824981257</v>
          </cell>
        </row>
        <row r="8">
          <cell r="A8">
            <v>36745</v>
          </cell>
          <cell r="B8">
            <v>1250000</v>
          </cell>
          <cell r="C8">
            <v>4563600</v>
          </cell>
          <cell r="D8">
            <v>2136334</v>
          </cell>
          <cell r="E8">
            <v>429975</v>
          </cell>
          <cell r="F8">
            <v>12500000</v>
          </cell>
          <cell r="G8">
            <v>116115000</v>
          </cell>
          <cell r="H8">
            <v>1663000</v>
          </cell>
          <cell r="I8">
            <v>12878050</v>
          </cell>
          <cell r="J8">
            <v>1012500</v>
          </cell>
          <cell r="K8">
            <v>23507914.999999996</v>
          </cell>
          <cell r="L8">
            <v>10372212</v>
          </cell>
          <cell r="M8">
            <v>1302980</v>
          </cell>
          <cell r="N8">
            <v>3486752</v>
          </cell>
          <cell r="O8">
            <v>429210</v>
          </cell>
          <cell r="P8">
            <v>470790</v>
          </cell>
          <cell r="Q8">
            <v>27082500</v>
          </cell>
          <cell r="R8">
            <v>7121810</v>
          </cell>
          <cell r="S8">
            <v>5644007</v>
          </cell>
          <cell r="T8">
            <v>20916875</v>
          </cell>
          <cell r="U8">
            <v>2560525</v>
          </cell>
          <cell r="V8">
            <v>4774950</v>
          </cell>
          <cell r="W8">
            <v>1822363</v>
          </cell>
          <cell r="X8">
            <v>1374750</v>
          </cell>
          <cell r="Y8">
            <v>1803840</v>
          </cell>
          <cell r="Z8">
            <v>2300803</v>
          </cell>
          <cell r="AA8">
            <v>7483750</v>
          </cell>
          <cell r="AB8">
            <v>2343750</v>
          </cell>
          <cell r="AC8">
            <v>16316247</v>
          </cell>
          <cell r="AD8">
            <v>1050000</v>
          </cell>
          <cell r="AE8">
            <v>81480000</v>
          </cell>
          <cell r="AF8">
            <v>1360000</v>
          </cell>
          <cell r="AG8">
            <v>93746588.676477998</v>
          </cell>
          <cell r="AH8">
            <v>7578794.9510216443</v>
          </cell>
        </row>
        <row r="9">
          <cell r="A9">
            <v>36746</v>
          </cell>
          <cell r="B9">
            <v>1250000</v>
          </cell>
          <cell r="C9">
            <v>4563600</v>
          </cell>
          <cell r="D9">
            <v>2136334</v>
          </cell>
          <cell r="E9">
            <v>429975</v>
          </cell>
          <cell r="F9">
            <v>12500000</v>
          </cell>
          <cell r="G9">
            <v>116115000</v>
          </cell>
          <cell r="H9">
            <v>1663000</v>
          </cell>
          <cell r="I9">
            <v>12878050</v>
          </cell>
          <cell r="J9">
            <v>1012500</v>
          </cell>
          <cell r="K9">
            <v>23507914.999999996</v>
          </cell>
          <cell r="L9">
            <v>10372212</v>
          </cell>
          <cell r="M9">
            <v>1302980</v>
          </cell>
          <cell r="N9">
            <v>3486752</v>
          </cell>
          <cell r="O9">
            <v>429210</v>
          </cell>
          <cell r="P9">
            <v>470790</v>
          </cell>
          <cell r="Q9">
            <v>27082500</v>
          </cell>
          <cell r="R9">
            <v>7121810</v>
          </cell>
          <cell r="S9">
            <v>5644007</v>
          </cell>
          <cell r="T9">
            <v>20916875</v>
          </cell>
          <cell r="U9">
            <v>2560525</v>
          </cell>
          <cell r="V9">
            <v>4774950</v>
          </cell>
          <cell r="W9">
            <v>1822363</v>
          </cell>
          <cell r="X9">
            <v>1374750</v>
          </cell>
          <cell r="Y9">
            <v>1803840</v>
          </cell>
          <cell r="Z9">
            <v>2300803</v>
          </cell>
          <cell r="AA9">
            <v>7483750</v>
          </cell>
          <cell r="AB9">
            <v>2343750</v>
          </cell>
          <cell r="AC9">
            <v>16316247</v>
          </cell>
          <cell r="AD9">
            <v>1050000</v>
          </cell>
          <cell r="AE9">
            <v>81480000</v>
          </cell>
          <cell r="AF9">
            <v>1360000</v>
          </cell>
          <cell r="AG9">
            <v>93746588.676477998</v>
          </cell>
          <cell r="AH9">
            <v>7549277.3709103456</v>
          </cell>
        </row>
        <row r="10">
          <cell r="A10">
            <v>36747</v>
          </cell>
          <cell r="B10">
            <v>1250000</v>
          </cell>
          <cell r="C10">
            <v>4563600</v>
          </cell>
          <cell r="D10">
            <v>2136334</v>
          </cell>
          <cell r="E10">
            <v>429975</v>
          </cell>
          <cell r="F10">
            <v>12500000</v>
          </cell>
          <cell r="G10">
            <v>116115000</v>
          </cell>
          <cell r="H10">
            <v>1663000</v>
          </cell>
          <cell r="I10">
            <v>12878050</v>
          </cell>
          <cell r="J10">
            <v>1012500</v>
          </cell>
          <cell r="K10">
            <v>23507914.999999996</v>
          </cell>
          <cell r="L10">
            <v>10372212</v>
          </cell>
          <cell r="M10">
            <v>1302980</v>
          </cell>
          <cell r="N10">
            <v>3486752</v>
          </cell>
          <cell r="O10">
            <v>429210</v>
          </cell>
          <cell r="P10">
            <v>470790</v>
          </cell>
          <cell r="Q10">
            <v>27082500</v>
          </cell>
          <cell r="R10">
            <v>7121810</v>
          </cell>
          <cell r="S10">
            <v>5644007</v>
          </cell>
          <cell r="T10">
            <v>20916875</v>
          </cell>
          <cell r="U10">
            <v>2560525</v>
          </cell>
          <cell r="V10">
            <v>4774950</v>
          </cell>
          <cell r="W10">
            <v>1822363</v>
          </cell>
          <cell r="X10">
            <v>1374750</v>
          </cell>
          <cell r="Y10">
            <v>1803840</v>
          </cell>
          <cell r="Z10">
            <v>2300803</v>
          </cell>
          <cell r="AA10">
            <v>7483750</v>
          </cell>
          <cell r="AB10">
            <v>2343750</v>
          </cell>
          <cell r="AC10">
            <v>16316247</v>
          </cell>
          <cell r="AD10">
            <v>1050000</v>
          </cell>
          <cell r="AE10">
            <v>81480000</v>
          </cell>
          <cell r="AF10">
            <v>1360000</v>
          </cell>
          <cell r="AG10">
            <v>93746588.676477998</v>
          </cell>
          <cell r="AH10">
            <v>7558431.5867028479</v>
          </cell>
        </row>
        <row r="11">
          <cell r="A11">
            <v>36748</v>
          </cell>
          <cell r="B11">
            <v>1250000</v>
          </cell>
          <cell r="C11">
            <v>4563600</v>
          </cell>
          <cell r="D11">
            <v>2136334</v>
          </cell>
          <cell r="E11">
            <v>429975</v>
          </cell>
          <cell r="F11">
            <v>12500000</v>
          </cell>
          <cell r="G11">
            <v>116115000</v>
          </cell>
          <cell r="H11">
            <v>1663000</v>
          </cell>
          <cell r="I11">
            <v>12878050</v>
          </cell>
          <cell r="J11">
            <v>1012500</v>
          </cell>
          <cell r="K11">
            <v>23507914.999999996</v>
          </cell>
          <cell r="L11">
            <v>10372212</v>
          </cell>
          <cell r="M11">
            <v>1302980</v>
          </cell>
          <cell r="N11">
            <v>3486752</v>
          </cell>
          <cell r="O11">
            <v>429210</v>
          </cell>
          <cell r="P11">
            <v>470790</v>
          </cell>
          <cell r="Q11">
            <v>27082500</v>
          </cell>
          <cell r="R11">
            <v>7121810</v>
          </cell>
          <cell r="S11">
            <v>5644007</v>
          </cell>
          <cell r="T11">
            <v>20916875</v>
          </cell>
          <cell r="U11">
            <v>2560525</v>
          </cell>
          <cell r="V11">
            <v>4774950</v>
          </cell>
          <cell r="W11">
            <v>1822363</v>
          </cell>
          <cell r="X11">
            <v>1374750</v>
          </cell>
          <cell r="Y11">
            <v>1803840</v>
          </cell>
          <cell r="Z11">
            <v>2300803</v>
          </cell>
          <cell r="AA11">
            <v>7483750</v>
          </cell>
          <cell r="AB11">
            <v>2343750</v>
          </cell>
          <cell r="AC11">
            <v>16316247</v>
          </cell>
          <cell r="AD11">
            <v>1050000</v>
          </cell>
          <cell r="AE11">
            <v>81480000</v>
          </cell>
          <cell r="AF11">
            <v>1360000</v>
          </cell>
          <cell r="AG11">
            <v>93746588.676477998</v>
          </cell>
          <cell r="AH11">
            <v>7589274.5056273108</v>
          </cell>
        </row>
        <row r="12">
          <cell r="A12">
            <v>36749</v>
          </cell>
          <cell r="B12">
            <v>1250000</v>
          </cell>
          <cell r="C12">
            <v>4563600</v>
          </cell>
          <cell r="D12">
            <v>2136334</v>
          </cell>
          <cell r="E12">
            <v>429975</v>
          </cell>
          <cell r="F12">
            <v>12500000</v>
          </cell>
          <cell r="G12">
            <v>116115000</v>
          </cell>
          <cell r="H12">
            <v>1663000</v>
          </cell>
          <cell r="I12">
            <v>12878050</v>
          </cell>
          <cell r="J12">
            <v>1012500</v>
          </cell>
          <cell r="K12">
            <v>23507914.999999996</v>
          </cell>
          <cell r="L12">
            <v>10372212</v>
          </cell>
          <cell r="M12">
            <v>1302980</v>
          </cell>
          <cell r="N12">
            <v>3486752</v>
          </cell>
          <cell r="O12">
            <v>429210</v>
          </cell>
          <cell r="P12">
            <v>470790</v>
          </cell>
          <cell r="Q12">
            <v>27082500</v>
          </cell>
          <cell r="R12">
            <v>7121810</v>
          </cell>
          <cell r="S12">
            <v>5644007</v>
          </cell>
          <cell r="T12">
            <v>20916875</v>
          </cell>
          <cell r="U12">
            <v>2560525</v>
          </cell>
          <cell r="V12">
            <v>4774950</v>
          </cell>
          <cell r="W12">
            <v>1822363</v>
          </cell>
          <cell r="X12">
            <v>1374750</v>
          </cell>
          <cell r="Y12">
            <v>1803840</v>
          </cell>
          <cell r="Z12">
            <v>2300803</v>
          </cell>
          <cell r="AA12">
            <v>7483750</v>
          </cell>
          <cell r="AB12">
            <v>2343750</v>
          </cell>
          <cell r="AC12">
            <v>16316247</v>
          </cell>
          <cell r="AD12">
            <v>1050000</v>
          </cell>
          <cell r="AE12">
            <v>81480000</v>
          </cell>
          <cell r="AF12">
            <v>1360000</v>
          </cell>
          <cell r="AG12">
            <v>93746588.676477998</v>
          </cell>
          <cell r="AH12">
            <v>7624613.174546469</v>
          </cell>
        </row>
        <row r="13">
          <cell r="A13">
            <v>36752</v>
          </cell>
          <cell r="B13">
            <v>1250000</v>
          </cell>
          <cell r="C13">
            <v>4563600</v>
          </cell>
          <cell r="D13">
            <v>2136334</v>
          </cell>
          <cell r="E13">
            <v>429975</v>
          </cell>
          <cell r="F13">
            <v>12500000</v>
          </cell>
          <cell r="G13">
            <v>116115000</v>
          </cell>
          <cell r="H13">
            <v>1663000</v>
          </cell>
          <cell r="I13">
            <v>12878050</v>
          </cell>
          <cell r="J13">
            <v>1012500</v>
          </cell>
          <cell r="K13">
            <v>23507914.999999996</v>
          </cell>
          <cell r="L13">
            <v>10372212</v>
          </cell>
          <cell r="M13">
            <v>1302980</v>
          </cell>
          <cell r="N13">
            <v>3486752</v>
          </cell>
          <cell r="O13">
            <v>429210</v>
          </cell>
          <cell r="P13">
            <v>470790</v>
          </cell>
          <cell r="Q13">
            <v>27082500</v>
          </cell>
          <cell r="R13">
            <v>7121810</v>
          </cell>
          <cell r="S13">
            <v>5644007</v>
          </cell>
          <cell r="T13">
            <v>20916875</v>
          </cell>
          <cell r="U13">
            <v>2560525</v>
          </cell>
          <cell r="V13">
            <v>4774950</v>
          </cell>
          <cell r="W13">
            <v>1822363</v>
          </cell>
          <cell r="X13">
            <v>1374750</v>
          </cell>
          <cell r="Y13">
            <v>1803840</v>
          </cell>
          <cell r="Z13">
            <v>2300803</v>
          </cell>
          <cell r="AA13">
            <v>7483750</v>
          </cell>
          <cell r="AB13">
            <v>2343750</v>
          </cell>
          <cell r="AC13">
            <v>16316247</v>
          </cell>
          <cell r="AD13">
            <v>1050000</v>
          </cell>
          <cell r="AE13">
            <v>81480000</v>
          </cell>
          <cell r="AF13">
            <v>1360000</v>
          </cell>
          <cell r="AG13">
            <v>93746588.676477998</v>
          </cell>
          <cell r="AH13">
            <v>7765227.0797651503</v>
          </cell>
        </row>
        <row r="14">
          <cell r="A14">
            <v>36753</v>
          </cell>
          <cell r="B14">
            <v>1250000</v>
          </cell>
          <cell r="C14">
            <v>4563600</v>
          </cell>
          <cell r="D14">
            <v>2136334</v>
          </cell>
          <cell r="E14">
            <v>429975</v>
          </cell>
          <cell r="F14">
            <v>12500000</v>
          </cell>
          <cell r="G14">
            <v>116115000</v>
          </cell>
          <cell r="H14">
            <v>1663000</v>
          </cell>
          <cell r="I14">
            <v>12878050</v>
          </cell>
          <cell r="J14">
            <v>1012500</v>
          </cell>
          <cell r="K14">
            <v>23507914.999999996</v>
          </cell>
          <cell r="L14">
            <v>10372212</v>
          </cell>
          <cell r="M14">
            <v>1302980</v>
          </cell>
          <cell r="N14">
            <v>3486752</v>
          </cell>
          <cell r="O14">
            <v>429210</v>
          </cell>
          <cell r="P14">
            <v>470790</v>
          </cell>
          <cell r="Q14">
            <v>27082500</v>
          </cell>
          <cell r="R14">
            <v>7121810</v>
          </cell>
          <cell r="S14">
            <v>5644007</v>
          </cell>
          <cell r="T14">
            <v>20916875</v>
          </cell>
          <cell r="U14">
            <v>2560525</v>
          </cell>
          <cell r="V14">
            <v>4774950</v>
          </cell>
          <cell r="W14">
            <v>1822363</v>
          </cell>
          <cell r="X14">
            <v>1374750</v>
          </cell>
          <cell r="Y14">
            <v>1803840</v>
          </cell>
          <cell r="Z14">
            <v>2300803</v>
          </cell>
          <cell r="AA14">
            <v>7483750</v>
          </cell>
          <cell r="AB14">
            <v>2343750</v>
          </cell>
          <cell r="AC14">
            <v>16316247</v>
          </cell>
          <cell r="AD14">
            <v>1050000</v>
          </cell>
          <cell r="AE14">
            <v>81480000</v>
          </cell>
          <cell r="AF14">
            <v>1360000</v>
          </cell>
          <cell r="AG14">
            <v>93746588.676477998</v>
          </cell>
          <cell r="AH14">
            <v>7672091.1006598137</v>
          </cell>
        </row>
        <row r="15">
          <cell r="A15">
            <v>36754</v>
          </cell>
          <cell r="B15">
            <v>1250000</v>
          </cell>
          <cell r="C15">
            <v>4563600</v>
          </cell>
          <cell r="D15">
            <v>2136334</v>
          </cell>
          <cell r="E15">
            <v>429975</v>
          </cell>
          <cell r="F15">
            <v>12500000</v>
          </cell>
          <cell r="G15">
            <v>116115000</v>
          </cell>
          <cell r="H15">
            <v>1663000</v>
          </cell>
          <cell r="I15">
            <v>12878050</v>
          </cell>
          <cell r="J15">
            <v>1012500</v>
          </cell>
          <cell r="K15">
            <v>23507914.999999996</v>
          </cell>
          <cell r="L15">
            <v>10372212</v>
          </cell>
          <cell r="M15">
            <v>1302980</v>
          </cell>
          <cell r="N15">
            <v>3486752</v>
          </cell>
          <cell r="O15">
            <v>429210</v>
          </cell>
          <cell r="P15">
            <v>470790</v>
          </cell>
          <cell r="Q15">
            <v>27082500</v>
          </cell>
          <cell r="R15">
            <v>7121810</v>
          </cell>
          <cell r="S15">
            <v>5644007</v>
          </cell>
          <cell r="T15">
            <v>20916875</v>
          </cell>
          <cell r="U15">
            <v>2560525</v>
          </cell>
          <cell r="V15">
            <v>4774950</v>
          </cell>
          <cell r="W15">
            <v>1822363</v>
          </cell>
          <cell r="X15">
            <v>1374750</v>
          </cell>
          <cell r="Y15">
            <v>1803840</v>
          </cell>
          <cell r="Z15">
            <v>2300803</v>
          </cell>
          <cell r="AA15">
            <v>7483750</v>
          </cell>
          <cell r="AB15">
            <v>2343750</v>
          </cell>
          <cell r="AC15">
            <v>16316247</v>
          </cell>
          <cell r="AD15">
            <v>1050000</v>
          </cell>
          <cell r="AE15">
            <v>81480000</v>
          </cell>
          <cell r="AF15">
            <v>1360000</v>
          </cell>
          <cell r="AG15">
            <v>93746588.676477998</v>
          </cell>
          <cell r="AH15">
            <v>7589777.6129987463</v>
          </cell>
        </row>
        <row r="16">
          <cell r="A16">
            <v>36755</v>
          </cell>
          <cell r="B16">
            <v>1250000</v>
          </cell>
          <cell r="C16">
            <v>4563600</v>
          </cell>
          <cell r="D16">
            <v>2136334</v>
          </cell>
          <cell r="E16">
            <v>429975</v>
          </cell>
          <cell r="F16">
            <v>12500000</v>
          </cell>
          <cell r="G16">
            <v>116115000</v>
          </cell>
          <cell r="H16">
            <v>1663000</v>
          </cell>
          <cell r="I16">
            <v>12878050</v>
          </cell>
          <cell r="J16">
            <v>1012500</v>
          </cell>
          <cell r="K16">
            <v>23507914.999999996</v>
          </cell>
          <cell r="L16">
            <v>10372212</v>
          </cell>
          <cell r="M16">
            <v>1302980</v>
          </cell>
          <cell r="N16">
            <v>3486752</v>
          </cell>
          <cell r="O16">
            <v>429210</v>
          </cell>
          <cell r="P16">
            <v>470790</v>
          </cell>
          <cell r="Q16">
            <v>27082500</v>
          </cell>
          <cell r="R16">
            <v>7121810</v>
          </cell>
          <cell r="S16">
            <v>5644007</v>
          </cell>
          <cell r="T16">
            <v>20916875</v>
          </cell>
          <cell r="U16">
            <v>2560525</v>
          </cell>
          <cell r="V16">
            <v>4774950</v>
          </cell>
          <cell r="W16">
            <v>1822363</v>
          </cell>
          <cell r="X16">
            <v>1374750</v>
          </cell>
          <cell r="Y16">
            <v>1803840</v>
          </cell>
          <cell r="Z16">
            <v>2300803</v>
          </cell>
          <cell r="AA16">
            <v>7483750</v>
          </cell>
          <cell r="AB16">
            <v>2343750</v>
          </cell>
          <cell r="AC16">
            <v>16316247</v>
          </cell>
          <cell r="AD16">
            <v>1050000</v>
          </cell>
          <cell r="AE16">
            <v>81480000</v>
          </cell>
          <cell r="AF16">
            <v>1360000</v>
          </cell>
          <cell r="AG16">
            <v>93746588.676477998</v>
          </cell>
          <cell r="AH16">
            <v>7678466.0108692711</v>
          </cell>
        </row>
        <row r="17">
          <cell r="A17">
            <v>36756</v>
          </cell>
          <cell r="B17">
            <v>1250000</v>
          </cell>
          <cell r="C17">
            <v>4563600</v>
          </cell>
          <cell r="D17">
            <v>2136334</v>
          </cell>
          <cell r="E17">
            <v>429975</v>
          </cell>
          <cell r="F17">
            <v>12500000</v>
          </cell>
          <cell r="G17">
            <v>116115000</v>
          </cell>
          <cell r="H17">
            <v>1663000</v>
          </cell>
          <cell r="I17">
            <v>12878050</v>
          </cell>
          <cell r="J17">
            <v>1012500</v>
          </cell>
          <cell r="K17">
            <v>23507914.999999996</v>
          </cell>
          <cell r="L17">
            <v>10372212</v>
          </cell>
          <cell r="M17">
            <v>1302980</v>
          </cell>
          <cell r="N17">
            <v>3486752</v>
          </cell>
          <cell r="O17">
            <v>429210</v>
          </cell>
          <cell r="P17">
            <v>470790</v>
          </cell>
          <cell r="Q17">
            <v>27082500</v>
          </cell>
          <cell r="R17">
            <v>7121810</v>
          </cell>
          <cell r="S17">
            <v>5644007</v>
          </cell>
          <cell r="T17">
            <v>20916875</v>
          </cell>
          <cell r="U17">
            <v>2560525</v>
          </cell>
          <cell r="V17">
            <v>4774950</v>
          </cell>
          <cell r="W17">
            <v>1822363</v>
          </cell>
          <cell r="X17">
            <v>1374750</v>
          </cell>
          <cell r="Y17">
            <v>1803840</v>
          </cell>
          <cell r="Z17">
            <v>2300803</v>
          </cell>
          <cell r="AA17">
            <v>7483750</v>
          </cell>
          <cell r="AB17">
            <v>2343750</v>
          </cell>
          <cell r="AC17">
            <v>16316247</v>
          </cell>
          <cell r="AD17">
            <v>1050000</v>
          </cell>
          <cell r="AE17">
            <v>81480000</v>
          </cell>
          <cell r="AF17">
            <v>1360000</v>
          </cell>
          <cell r="AG17">
            <v>93746588.676477998</v>
          </cell>
          <cell r="AH17">
            <v>7679632.9722745679</v>
          </cell>
        </row>
        <row r="18">
          <cell r="A18">
            <v>36759</v>
          </cell>
          <cell r="B18">
            <v>1250000</v>
          </cell>
          <cell r="C18">
            <v>4563600</v>
          </cell>
          <cell r="D18">
            <v>2136334</v>
          </cell>
          <cell r="E18">
            <v>429975</v>
          </cell>
          <cell r="F18">
            <v>12500000</v>
          </cell>
          <cell r="G18">
            <v>116115000</v>
          </cell>
          <cell r="H18">
            <v>1663000</v>
          </cell>
          <cell r="I18">
            <v>12878050</v>
          </cell>
          <cell r="J18">
            <v>1012500</v>
          </cell>
          <cell r="K18">
            <v>23507914.999999996</v>
          </cell>
          <cell r="L18">
            <v>10372212</v>
          </cell>
          <cell r="M18">
            <v>1302980</v>
          </cell>
          <cell r="N18">
            <v>3486752</v>
          </cell>
          <cell r="O18">
            <v>429210</v>
          </cell>
          <cell r="P18">
            <v>470790</v>
          </cell>
          <cell r="Q18">
            <v>27082500</v>
          </cell>
          <cell r="R18">
            <v>7121810</v>
          </cell>
          <cell r="S18">
            <v>5644007</v>
          </cell>
          <cell r="T18">
            <v>20916875</v>
          </cell>
          <cell r="U18">
            <v>2560525</v>
          </cell>
          <cell r="V18">
            <v>4774950</v>
          </cell>
          <cell r="W18">
            <v>1822363</v>
          </cell>
          <cell r="X18">
            <v>1374750</v>
          </cell>
          <cell r="Y18">
            <v>1803840</v>
          </cell>
          <cell r="Z18">
            <v>2300803</v>
          </cell>
          <cell r="AA18">
            <v>7483750</v>
          </cell>
          <cell r="AB18">
            <v>2343750</v>
          </cell>
          <cell r="AC18">
            <v>16316247</v>
          </cell>
          <cell r="AD18">
            <v>1050000</v>
          </cell>
          <cell r="AE18">
            <v>81480000</v>
          </cell>
          <cell r="AF18">
            <v>1360000</v>
          </cell>
          <cell r="AG18">
            <v>93746588.676477998</v>
          </cell>
          <cell r="AH18">
            <v>7884064.5074093426</v>
          </cell>
        </row>
        <row r="19">
          <cell r="A19">
            <v>36760</v>
          </cell>
          <cell r="B19">
            <v>1250000</v>
          </cell>
          <cell r="C19">
            <v>4563600</v>
          </cell>
          <cell r="D19">
            <v>2136334</v>
          </cell>
          <cell r="E19">
            <v>429975</v>
          </cell>
          <cell r="F19">
            <v>12500000</v>
          </cell>
          <cell r="G19">
            <v>116115000</v>
          </cell>
          <cell r="H19">
            <v>1663000</v>
          </cell>
          <cell r="I19">
            <v>12878050</v>
          </cell>
          <cell r="J19">
            <v>1012500</v>
          </cell>
          <cell r="K19">
            <v>23507914.999999996</v>
          </cell>
          <cell r="L19">
            <v>10372212</v>
          </cell>
          <cell r="M19">
            <v>1302980</v>
          </cell>
          <cell r="N19">
            <v>3486752</v>
          </cell>
          <cell r="O19">
            <v>429210</v>
          </cell>
          <cell r="P19">
            <v>470790</v>
          </cell>
          <cell r="Q19">
            <v>27082500</v>
          </cell>
          <cell r="R19">
            <v>7121810</v>
          </cell>
          <cell r="S19">
            <v>5644007</v>
          </cell>
          <cell r="T19">
            <v>20916875</v>
          </cell>
          <cell r="U19">
            <v>2560525</v>
          </cell>
          <cell r="V19">
            <v>4774950</v>
          </cell>
          <cell r="W19">
            <v>1822363</v>
          </cell>
          <cell r="X19">
            <v>1374750</v>
          </cell>
          <cell r="Y19">
            <v>1803840</v>
          </cell>
          <cell r="Z19">
            <v>2300803</v>
          </cell>
          <cell r="AA19">
            <v>7483750</v>
          </cell>
          <cell r="AB19">
            <v>2343750</v>
          </cell>
          <cell r="AC19">
            <v>16316247</v>
          </cell>
          <cell r="AD19">
            <v>1050000</v>
          </cell>
          <cell r="AE19">
            <v>81480000</v>
          </cell>
          <cell r="AF19">
            <v>1360000</v>
          </cell>
          <cell r="AG19">
            <v>93746588.676477998</v>
          </cell>
          <cell r="AH19">
            <v>7978494.0437594904</v>
          </cell>
        </row>
        <row r="20">
          <cell r="A20">
            <v>36761</v>
          </cell>
          <cell r="B20">
            <v>1250000</v>
          </cell>
          <cell r="C20">
            <v>4563600</v>
          </cell>
          <cell r="D20">
            <v>2136334</v>
          </cell>
          <cell r="E20">
            <v>429975</v>
          </cell>
          <cell r="F20">
            <v>12500000</v>
          </cell>
          <cell r="G20">
            <v>116115000</v>
          </cell>
          <cell r="H20">
            <v>1663000</v>
          </cell>
          <cell r="I20">
            <v>12878050</v>
          </cell>
          <cell r="J20">
            <v>1012500</v>
          </cell>
          <cell r="K20">
            <v>23507914.999999996</v>
          </cell>
          <cell r="L20">
            <v>10372212</v>
          </cell>
          <cell r="M20">
            <v>1302980</v>
          </cell>
          <cell r="N20">
            <v>3486752</v>
          </cell>
          <cell r="O20">
            <v>429210</v>
          </cell>
          <cell r="P20">
            <v>470790</v>
          </cell>
          <cell r="Q20">
            <v>27082500</v>
          </cell>
          <cell r="R20">
            <v>7121810</v>
          </cell>
          <cell r="S20">
            <v>5644007</v>
          </cell>
          <cell r="T20">
            <v>20916875</v>
          </cell>
          <cell r="U20">
            <v>2560525</v>
          </cell>
          <cell r="V20">
            <v>4774950</v>
          </cell>
          <cell r="W20">
            <v>1822363</v>
          </cell>
          <cell r="X20">
            <v>1374750</v>
          </cell>
          <cell r="Y20">
            <v>1803840</v>
          </cell>
          <cell r="Z20">
            <v>2300803</v>
          </cell>
          <cell r="AA20">
            <v>7483750</v>
          </cell>
          <cell r="AB20">
            <v>2343750</v>
          </cell>
          <cell r="AC20">
            <v>16316247</v>
          </cell>
          <cell r="AD20">
            <v>1050000</v>
          </cell>
          <cell r="AE20">
            <v>81480000</v>
          </cell>
          <cell r="AF20">
            <v>1360000</v>
          </cell>
          <cell r="AG20">
            <v>93746588.676477998</v>
          </cell>
          <cell r="AH20">
            <v>7963994.1778202429</v>
          </cell>
        </row>
        <row r="21">
          <cell r="A21">
            <v>36762</v>
          </cell>
          <cell r="B21">
            <v>1250000</v>
          </cell>
          <cell r="C21">
            <v>4563600</v>
          </cell>
          <cell r="D21">
            <v>2136334</v>
          </cell>
          <cell r="E21">
            <v>429975</v>
          </cell>
          <cell r="F21">
            <v>12500000</v>
          </cell>
          <cell r="G21">
            <v>116115000</v>
          </cell>
          <cell r="H21">
            <v>1663000</v>
          </cell>
          <cell r="I21">
            <v>12878050</v>
          </cell>
          <cell r="J21">
            <v>1012500</v>
          </cell>
          <cell r="K21">
            <v>23507914.999999996</v>
          </cell>
          <cell r="L21">
            <v>10372212</v>
          </cell>
          <cell r="M21">
            <v>1302980</v>
          </cell>
          <cell r="N21">
            <v>3486752</v>
          </cell>
          <cell r="O21">
            <v>429210</v>
          </cell>
          <cell r="P21">
            <v>470790</v>
          </cell>
          <cell r="Q21">
            <v>27082500</v>
          </cell>
          <cell r="R21">
            <v>7121810</v>
          </cell>
          <cell r="S21">
            <v>5644007</v>
          </cell>
          <cell r="T21">
            <v>20916875</v>
          </cell>
          <cell r="U21">
            <v>2560525</v>
          </cell>
          <cell r="V21">
            <v>4774950</v>
          </cell>
          <cell r="W21">
            <v>1822363</v>
          </cell>
          <cell r="X21">
            <v>1374750</v>
          </cell>
          <cell r="Y21">
            <v>1803840</v>
          </cell>
          <cell r="Z21">
            <v>2300803</v>
          </cell>
          <cell r="AA21">
            <v>7483750</v>
          </cell>
          <cell r="AB21">
            <v>2343750</v>
          </cell>
          <cell r="AC21">
            <v>16316247</v>
          </cell>
          <cell r="AD21">
            <v>1050000</v>
          </cell>
          <cell r="AE21">
            <v>81480000</v>
          </cell>
          <cell r="AF21">
            <v>1360000</v>
          </cell>
          <cell r="AG21">
            <v>93746588.676477998</v>
          </cell>
          <cell r="AH21">
            <v>7939636.0084839938</v>
          </cell>
        </row>
        <row r="22">
          <cell r="A22">
            <v>36763</v>
          </cell>
          <cell r="B22">
            <v>1250000</v>
          </cell>
          <cell r="C22">
            <v>4563600</v>
          </cell>
          <cell r="D22">
            <v>2136334</v>
          </cell>
          <cell r="E22">
            <v>429975</v>
          </cell>
          <cell r="F22">
            <v>12500000</v>
          </cell>
          <cell r="G22">
            <v>116115000</v>
          </cell>
          <cell r="H22">
            <v>1663000</v>
          </cell>
          <cell r="I22">
            <v>12878050</v>
          </cell>
          <cell r="J22">
            <v>1012500</v>
          </cell>
          <cell r="K22">
            <v>23507914.999999996</v>
          </cell>
          <cell r="L22">
            <v>10372212</v>
          </cell>
          <cell r="M22">
            <v>1302980</v>
          </cell>
          <cell r="N22">
            <v>3486752</v>
          </cell>
          <cell r="O22">
            <v>429210</v>
          </cell>
          <cell r="P22">
            <v>470790</v>
          </cell>
          <cell r="Q22">
            <v>27082500</v>
          </cell>
          <cell r="R22">
            <v>7121810</v>
          </cell>
          <cell r="S22">
            <v>5644007</v>
          </cell>
          <cell r="T22">
            <v>20916875</v>
          </cell>
          <cell r="U22">
            <v>2560525</v>
          </cell>
          <cell r="V22">
            <v>4774950</v>
          </cell>
          <cell r="W22">
            <v>1822363</v>
          </cell>
          <cell r="X22">
            <v>1374750</v>
          </cell>
          <cell r="Y22">
            <v>1803840</v>
          </cell>
          <cell r="Z22">
            <v>2300803</v>
          </cell>
          <cell r="AA22">
            <v>7483750</v>
          </cell>
          <cell r="AB22">
            <v>2343750</v>
          </cell>
          <cell r="AC22">
            <v>16316247</v>
          </cell>
          <cell r="AD22">
            <v>1050000</v>
          </cell>
          <cell r="AE22">
            <v>81480000</v>
          </cell>
          <cell r="AF22">
            <v>1360000</v>
          </cell>
          <cell r="AG22">
            <v>93746588.676477998</v>
          </cell>
          <cell r="AH22">
            <v>7914166.4943286357</v>
          </cell>
        </row>
        <row r="23">
          <cell r="A23">
            <v>36766</v>
          </cell>
          <cell r="B23">
            <v>1250000</v>
          </cell>
          <cell r="C23">
            <v>4563600</v>
          </cell>
          <cell r="D23">
            <v>2136334</v>
          </cell>
          <cell r="E23">
            <v>429975</v>
          </cell>
          <cell r="F23">
            <v>12500000</v>
          </cell>
          <cell r="G23">
            <v>116115000</v>
          </cell>
          <cell r="H23">
            <v>1663000</v>
          </cell>
          <cell r="I23">
            <v>12878050</v>
          </cell>
          <cell r="J23">
            <v>1012500</v>
          </cell>
          <cell r="K23">
            <v>23507914.999999996</v>
          </cell>
          <cell r="L23">
            <v>10372212</v>
          </cell>
          <cell r="M23">
            <v>1302980</v>
          </cell>
          <cell r="N23">
            <v>3486752</v>
          </cell>
          <cell r="O23">
            <v>429210</v>
          </cell>
          <cell r="P23">
            <v>470790</v>
          </cell>
          <cell r="Q23">
            <v>27082500</v>
          </cell>
          <cell r="R23">
            <v>7121810</v>
          </cell>
          <cell r="S23">
            <v>5644007</v>
          </cell>
          <cell r="T23">
            <v>20916875</v>
          </cell>
          <cell r="U23">
            <v>2560525</v>
          </cell>
          <cell r="V23">
            <v>4774950</v>
          </cell>
          <cell r="W23">
            <v>1822363</v>
          </cell>
          <cell r="X23">
            <v>1374750</v>
          </cell>
          <cell r="Y23">
            <v>1803840</v>
          </cell>
          <cell r="Z23">
            <v>2300803</v>
          </cell>
          <cell r="AA23">
            <v>7483750</v>
          </cell>
          <cell r="AB23">
            <v>2343750</v>
          </cell>
          <cell r="AC23">
            <v>16316247</v>
          </cell>
          <cell r="AD23">
            <v>1050000</v>
          </cell>
          <cell r="AE23">
            <v>81480000</v>
          </cell>
          <cell r="AF23">
            <v>1360000</v>
          </cell>
          <cell r="AG23">
            <v>93746588.676477998</v>
          </cell>
          <cell r="AH23">
            <v>8012561.3421022631</v>
          </cell>
        </row>
        <row r="24">
          <cell r="A24">
            <v>36767</v>
          </cell>
          <cell r="B24">
            <v>1250000</v>
          </cell>
          <cell r="C24">
            <v>4563600</v>
          </cell>
          <cell r="D24">
            <v>2136334</v>
          </cell>
          <cell r="E24">
            <v>429975</v>
          </cell>
          <cell r="F24">
            <v>12500000</v>
          </cell>
          <cell r="G24">
            <v>116115000</v>
          </cell>
          <cell r="H24">
            <v>1663000</v>
          </cell>
          <cell r="I24">
            <v>12878050</v>
          </cell>
          <cell r="J24">
            <v>1012500</v>
          </cell>
          <cell r="K24">
            <v>23507914.999999996</v>
          </cell>
          <cell r="L24">
            <v>10372212</v>
          </cell>
          <cell r="M24">
            <v>1302980</v>
          </cell>
          <cell r="N24">
            <v>3486752</v>
          </cell>
          <cell r="O24">
            <v>429210</v>
          </cell>
          <cell r="P24">
            <v>470790</v>
          </cell>
          <cell r="Q24">
            <v>27082500</v>
          </cell>
          <cell r="R24">
            <v>7121810</v>
          </cell>
          <cell r="S24">
            <v>5644007</v>
          </cell>
          <cell r="T24">
            <v>20916875</v>
          </cell>
          <cell r="U24">
            <v>2560525</v>
          </cell>
          <cell r="V24">
            <v>4774950</v>
          </cell>
          <cell r="W24">
            <v>1822363</v>
          </cell>
          <cell r="X24">
            <v>1374750</v>
          </cell>
          <cell r="Y24">
            <v>1803840</v>
          </cell>
          <cell r="Z24">
            <v>2300803</v>
          </cell>
          <cell r="AA24">
            <v>7483750</v>
          </cell>
          <cell r="AB24">
            <v>2343750</v>
          </cell>
          <cell r="AC24">
            <v>16316247</v>
          </cell>
          <cell r="AD24">
            <v>1050000</v>
          </cell>
          <cell r="AE24">
            <v>81480000</v>
          </cell>
          <cell r="AF24">
            <v>1360000</v>
          </cell>
          <cell r="AG24">
            <v>93746588.676477998</v>
          </cell>
          <cell r="AH24">
            <v>8039327.0979289468</v>
          </cell>
        </row>
        <row r="25">
          <cell r="A25">
            <v>36768</v>
          </cell>
          <cell r="B25">
            <v>1250000</v>
          </cell>
          <cell r="C25">
            <v>4563600</v>
          </cell>
          <cell r="D25">
            <v>2136334</v>
          </cell>
          <cell r="E25">
            <v>429975</v>
          </cell>
          <cell r="F25">
            <v>12500000</v>
          </cell>
          <cell r="G25">
            <v>116115000</v>
          </cell>
          <cell r="H25">
            <v>1663000</v>
          </cell>
          <cell r="I25">
            <v>12878050</v>
          </cell>
          <cell r="J25">
            <v>1012500</v>
          </cell>
          <cell r="K25">
            <v>23507914.999999996</v>
          </cell>
          <cell r="L25">
            <v>10372212</v>
          </cell>
          <cell r="M25">
            <v>1302980</v>
          </cell>
          <cell r="N25">
            <v>3486752</v>
          </cell>
          <cell r="O25">
            <v>429210</v>
          </cell>
          <cell r="P25">
            <v>470790</v>
          </cell>
          <cell r="Q25">
            <v>27082500</v>
          </cell>
          <cell r="R25">
            <v>7121810</v>
          </cell>
          <cell r="S25">
            <v>5644007</v>
          </cell>
          <cell r="T25">
            <v>20916875</v>
          </cell>
          <cell r="U25">
            <v>2560525</v>
          </cell>
          <cell r="V25">
            <v>4774950</v>
          </cell>
          <cell r="W25">
            <v>1822363</v>
          </cell>
          <cell r="X25">
            <v>1374750</v>
          </cell>
          <cell r="Y25">
            <v>1803840</v>
          </cell>
          <cell r="Z25">
            <v>2300803</v>
          </cell>
          <cell r="AA25">
            <v>7483750</v>
          </cell>
          <cell r="AB25">
            <v>2343750</v>
          </cell>
          <cell r="AC25">
            <v>16316247</v>
          </cell>
          <cell r="AD25">
            <v>1050000</v>
          </cell>
          <cell r="AE25">
            <v>81480000</v>
          </cell>
          <cell r="AF25">
            <v>1360000</v>
          </cell>
          <cell r="AG25">
            <v>93746588.676477998</v>
          </cell>
          <cell r="AH25">
            <v>7955869.867276758</v>
          </cell>
        </row>
        <row r="26">
          <cell r="A26">
            <v>36769</v>
          </cell>
          <cell r="B26">
            <v>1250000</v>
          </cell>
          <cell r="C26">
            <v>4563600</v>
          </cell>
          <cell r="D26">
            <v>2136334</v>
          </cell>
          <cell r="E26">
            <v>429975</v>
          </cell>
          <cell r="F26">
            <v>12500000</v>
          </cell>
          <cell r="G26">
            <v>116115000</v>
          </cell>
          <cell r="H26">
            <v>1663000</v>
          </cell>
          <cell r="I26">
            <v>12878050</v>
          </cell>
          <cell r="J26">
            <v>1012500</v>
          </cell>
          <cell r="K26">
            <v>23507914.999999996</v>
          </cell>
          <cell r="L26">
            <v>10372212</v>
          </cell>
          <cell r="M26">
            <v>1302980</v>
          </cell>
          <cell r="N26">
            <v>3486752</v>
          </cell>
          <cell r="O26">
            <v>429210</v>
          </cell>
          <cell r="P26">
            <v>470790</v>
          </cell>
          <cell r="Q26">
            <v>27082500</v>
          </cell>
          <cell r="R26">
            <v>7121810</v>
          </cell>
          <cell r="S26">
            <v>5644007</v>
          </cell>
          <cell r="T26">
            <v>20916875</v>
          </cell>
          <cell r="U26">
            <v>2560525</v>
          </cell>
          <cell r="V26">
            <v>4774950</v>
          </cell>
          <cell r="W26">
            <v>1822363</v>
          </cell>
          <cell r="X26">
            <v>1374750</v>
          </cell>
          <cell r="Y26">
            <v>1803840</v>
          </cell>
          <cell r="Z26">
            <v>2300803</v>
          </cell>
          <cell r="AA26">
            <v>7483750</v>
          </cell>
          <cell r="AB26">
            <v>2343750</v>
          </cell>
          <cell r="AC26">
            <v>16316247</v>
          </cell>
          <cell r="AD26">
            <v>1050000</v>
          </cell>
          <cell r="AE26">
            <v>81480000</v>
          </cell>
          <cell r="AF26">
            <v>1360000</v>
          </cell>
          <cell r="AG26">
            <v>93746588.676477998</v>
          </cell>
          <cell r="AH26">
            <v>7918418.8541880371</v>
          </cell>
        </row>
        <row r="27">
          <cell r="A27">
            <v>36770</v>
          </cell>
          <cell r="B27">
            <v>1250000</v>
          </cell>
          <cell r="C27">
            <v>4563600</v>
          </cell>
          <cell r="D27">
            <v>2136334</v>
          </cell>
          <cell r="E27">
            <v>429975</v>
          </cell>
          <cell r="F27">
            <v>12500000</v>
          </cell>
          <cell r="G27">
            <v>116115000</v>
          </cell>
          <cell r="H27">
            <v>1663000</v>
          </cell>
          <cell r="I27">
            <v>12878050</v>
          </cell>
          <cell r="J27">
            <v>1012500</v>
          </cell>
          <cell r="K27">
            <v>23507914.999999996</v>
          </cell>
          <cell r="L27">
            <v>10372212</v>
          </cell>
          <cell r="M27">
            <v>1302980</v>
          </cell>
          <cell r="N27">
            <v>3486752</v>
          </cell>
          <cell r="O27">
            <v>429210</v>
          </cell>
          <cell r="P27">
            <v>470790</v>
          </cell>
          <cell r="Q27">
            <v>27082500</v>
          </cell>
          <cell r="R27">
            <v>7121810</v>
          </cell>
          <cell r="S27">
            <v>5644007</v>
          </cell>
          <cell r="T27">
            <v>20916875</v>
          </cell>
          <cell r="U27">
            <v>2560525</v>
          </cell>
          <cell r="V27">
            <v>4774950</v>
          </cell>
          <cell r="W27">
            <v>1822363</v>
          </cell>
          <cell r="X27">
            <v>1374750</v>
          </cell>
          <cell r="Y27">
            <v>1803840</v>
          </cell>
          <cell r="Z27">
            <v>2300803</v>
          </cell>
          <cell r="AA27">
            <v>7483750</v>
          </cell>
          <cell r="AB27">
            <v>2343750</v>
          </cell>
          <cell r="AC27">
            <v>16316247</v>
          </cell>
          <cell r="AD27">
            <v>1050000</v>
          </cell>
          <cell r="AE27">
            <v>81480000</v>
          </cell>
          <cell r="AF27">
            <v>1360000</v>
          </cell>
          <cell r="AG27">
            <v>93746588.676477998</v>
          </cell>
          <cell r="AH27">
            <v>8068205.5580421966</v>
          </cell>
        </row>
        <row r="28">
          <cell r="A28">
            <v>36774</v>
          </cell>
          <cell r="B28">
            <v>1250000</v>
          </cell>
          <cell r="C28">
            <v>4563600</v>
          </cell>
          <cell r="D28">
            <v>2136334</v>
          </cell>
          <cell r="E28">
            <v>429975</v>
          </cell>
          <cell r="F28">
            <v>12500000</v>
          </cell>
          <cell r="G28">
            <v>116115000</v>
          </cell>
          <cell r="H28">
            <v>1663000</v>
          </cell>
          <cell r="I28">
            <v>12878050</v>
          </cell>
          <cell r="J28">
            <v>1012500</v>
          </cell>
          <cell r="K28">
            <v>23507914.999999996</v>
          </cell>
          <cell r="L28">
            <v>10372212</v>
          </cell>
          <cell r="M28">
            <v>1302980</v>
          </cell>
          <cell r="N28">
            <v>3486752</v>
          </cell>
          <cell r="O28">
            <v>429210</v>
          </cell>
          <cell r="P28">
            <v>470790</v>
          </cell>
          <cell r="Q28">
            <v>27082500</v>
          </cell>
          <cell r="R28">
            <v>7121810</v>
          </cell>
          <cell r="S28">
            <v>5644007</v>
          </cell>
          <cell r="T28">
            <v>20916875</v>
          </cell>
          <cell r="U28">
            <v>2560525</v>
          </cell>
          <cell r="V28">
            <v>4774950</v>
          </cell>
          <cell r="W28">
            <v>1822363</v>
          </cell>
          <cell r="X28">
            <v>1374750</v>
          </cell>
          <cell r="Y28">
            <v>1803840</v>
          </cell>
          <cell r="Z28">
            <v>2300803</v>
          </cell>
          <cell r="AA28">
            <v>7483750</v>
          </cell>
          <cell r="AB28">
            <v>2343750</v>
          </cell>
          <cell r="AC28">
            <v>16316247</v>
          </cell>
          <cell r="AD28">
            <v>1050000</v>
          </cell>
          <cell r="AE28">
            <v>81480000</v>
          </cell>
          <cell r="AF28">
            <v>1360000</v>
          </cell>
          <cell r="AG28">
            <v>93746588.676477998</v>
          </cell>
          <cell r="AH28">
            <v>8041950.6123933112</v>
          </cell>
        </row>
        <row r="29">
          <cell r="A29">
            <v>36775</v>
          </cell>
          <cell r="B29">
            <v>1250000</v>
          </cell>
          <cell r="C29">
            <v>4563600</v>
          </cell>
          <cell r="D29">
            <v>2136334</v>
          </cell>
          <cell r="E29">
            <v>429975</v>
          </cell>
          <cell r="F29">
            <v>12500000</v>
          </cell>
          <cell r="G29">
            <v>116115000</v>
          </cell>
          <cell r="H29">
            <v>1663000</v>
          </cell>
          <cell r="I29">
            <v>12878050</v>
          </cell>
          <cell r="J29">
            <v>1012500</v>
          </cell>
          <cell r="K29">
            <v>23507914.999999996</v>
          </cell>
          <cell r="L29">
            <v>10372212</v>
          </cell>
          <cell r="M29">
            <v>1302980</v>
          </cell>
          <cell r="N29">
            <v>3486752</v>
          </cell>
          <cell r="O29">
            <v>429210</v>
          </cell>
          <cell r="P29">
            <v>470790</v>
          </cell>
          <cell r="Q29">
            <v>27082500</v>
          </cell>
          <cell r="R29">
            <v>7121810</v>
          </cell>
          <cell r="S29">
            <v>5644007</v>
          </cell>
          <cell r="T29">
            <v>20916875</v>
          </cell>
          <cell r="U29">
            <v>2560525</v>
          </cell>
          <cell r="V29">
            <v>4774950</v>
          </cell>
          <cell r="W29">
            <v>1822363</v>
          </cell>
          <cell r="X29">
            <v>1374750</v>
          </cell>
          <cell r="Y29">
            <v>1803840</v>
          </cell>
          <cell r="Z29">
            <v>2300803</v>
          </cell>
          <cell r="AA29">
            <v>7483750</v>
          </cell>
          <cell r="AB29">
            <v>2343750</v>
          </cell>
          <cell r="AC29">
            <v>16316247</v>
          </cell>
          <cell r="AD29">
            <v>1050000</v>
          </cell>
          <cell r="AE29">
            <v>81480000</v>
          </cell>
          <cell r="AF29">
            <v>1360000</v>
          </cell>
          <cell r="AG29">
            <v>93746588.676477998</v>
          </cell>
          <cell r="AH29">
            <v>7999857.4943882991</v>
          </cell>
        </row>
        <row r="30">
          <cell r="A30">
            <v>36776</v>
          </cell>
          <cell r="B30">
            <v>1250000</v>
          </cell>
          <cell r="C30">
            <v>4563600</v>
          </cell>
          <cell r="D30">
            <v>2136334</v>
          </cell>
          <cell r="E30">
            <v>429975</v>
          </cell>
          <cell r="F30">
            <v>12500000</v>
          </cell>
          <cell r="G30">
            <v>116115000</v>
          </cell>
          <cell r="H30">
            <v>1663000</v>
          </cell>
          <cell r="I30">
            <v>12878050</v>
          </cell>
          <cell r="J30">
            <v>1012500</v>
          </cell>
          <cell r="K30">
            <v>23507914.999999996</v>
          </cell>
          <cell r="L30">
            <v>10372212</v>
          </cell>
          <cell r="M30">
            <v>1302980</v>
          </cell>
          <cell r="N30">
            <v>3486752</v>
          </cell>
          <cell r="O30">
            <v>429210</v>
          </cell>
          <cell r="P30">
            <v>470790</v>
          </cell>
          <cell r="Q30">
            <v>27082500</v>
          </cell>
          <cell r="R30">
            <v>7121810</v>
          </cell>
          <cell r="S30">
            <v>5644007</v>
          </cell>
          <cell r="T30">
            <v>20916875</v>
          </cell>
          <cell r="U30">
            <v>2560525</v>
          </cell>
          <cell r="V30">
            <v>4774950</v>
          </cell>
          <cell r="W30">
            <v>1822363</v>
          </cell>
          <cell r="X30">
            <v>1374750</v>
          </cell>
          <cell r="Y30">
            <v>1803840</v>
          </cell>
          <cell r="Z30">
            <v>2300803</v>
          </cell>
          <cell r="AA30">
            <v>7483750</v>
          </cell>
          <cell r="AB30">
            <v>2343750</v>
          </cell>
          <cell r="AC30">
            <v>16316247</v>
          </cell>
          <cell r="AD30">
            <v>1050000</v>
          </cell>
          <cell r="AE30">
            <v>81480000</v>
          </cell>
          <cell r="AF30">
            <v>1360000</v>
          </cell>
          <cell r="AG30">
            <v>93746588.676477998</v>
          </cell>
          <cell r="AH30">
            <v>7889106.9468475962</v>
          </cell>
        </row>
        <row r="31">
          <cell r="A31">
            <v>36777</v>
          </cell>
          <cell r="B31">
            <v>1250000</v>
          </cell>
          <cell r="C31">
            <v>4563600</v>
          </cell>
          <cell r="D31">
            <v>2136334</v>
          </cell>
          <cell r="E31">
            <v>429975</v>
          </cell>
          <cell r="F31">
            <v>12500000</v>
          </cell>
          <cell r="G31">
            <v>116115000</v>
          </cell>
          <cell r="H31">
            <v>1663000</v>
          </cell>
          <cell r="I31">
            <v>12878050</v>
          </cell>
          <cell r="J31">
            <v>1012500</v>
          </cell>
          <cell r="K31">
            <v>23507914.999999996</v>
          </cell>
          <cell r="L31">
            <v>10372212</v>
          </cell>
          <cell r="M31">
            <v>1302980</v>
          </cell>
          <cell r="N31">
            <v>3486752</v>
          </cell>
          <cell r="O31">
            <v>429210</v>
          </cell>
          <cell r="P31">
            <v>470790</v>
          </cell>
          <cell r="Q31">
            <v>27082500</v>
          </cell>
          <cell r="R31">
            <v>7121810</v>
          </cell>
          <cell r="S31">
            <v>5644007</v>
          </cell>
          <cell r="T31">
            <v>20916875</v>
          </cell>
          <cell r="U31">
            <v>2560525</v>
          </cell>
          <cell r="V31">
            <v>4774950</v>
          </cell>
          <cell r="W31">
            <v>1822363</v>
          </cell>
          <cell r="X31">
            <v>1374750</v>
          </cell>
          <cell r="Y31">
            <v>1803840</v>
          </cell>
          <cell r="Z31">
            <v>2300803</v>
          </cell>
          <cell r="AA31">
            <v>7483750</v>
          </cell>
          <cell r="AB31">
            <v>2343750</v>
          </cell>
          <cell r="AC31">
            <v>16316247</v>
          </cell>
          <cell r="AD31">
            <v>1050000</v>
          </cell>
          <cell r="AE31">
            <v>81480000</v>
          </cell>
          <cell r="AF31">
            <v>1360000</v>
          </cell>
          <cell r="AG31">
            <v>93746588.676477998</v>
          </cell>
          <cell r="AH31">
            <v>7848589.0523968963</v>
          </cell>
        </row>
        <row r="32">
          <cell r="A32">
            <v>36780</v>
          </cell>
          <cell r="B32">
            <v>1250000</v>
          </cell>
          <cell r="C32">
            <v>4563600</v>
          </cell>
          <cell r="D32">
            <v>2136334</v>
          </cell>
          <cell r="E32">
            <v>429975</v>
          </cell>
          <cell r="F32">
            <v>12500000</v>
          </cell>
          <cell r="G32">
            <v>116115000</v>
          </cell>
          <cell r="H32">
            <v>1663000</v>
          </cell>
          <cell r="I32">
            <v>12878050</v>
          </cell>
          <cell r="J32">
            <v>1012500</v>
          </cell>
          <cell r="K32">
            <v>23507914.999999996</v>
          </cell>
          <cell r="L32">
            <v>10372212</v>
          </cell>
          <cell r="M32">
            <v>1302980</v>
          </cell>
          <cell r="N32">
            <v>3486752</v>
          </cell>
          <cell r="O32">
            <v>429210</v>
          </cell>
          <cell r="P32">
            <v>470790</v>
          </cell>
          <cell r="Q32">
            <v>27082500</v>
          </cell>
          <cell r="R32">
            <v>7121810</v>
          </cell>
          <cell r="S32">
            <v>5644007</v>
          </cell>
          <cell r="T32">
            <v>20916875</v>
          </cell>
          <cell r="U32">
            <v>2560525</v>
          </cell>
          <cell r="V32">
            <v>4774950</v>
          </cell>
          <cell r="W32">
            <v>1822363</v>
          </cell>
          <cell r="X32">
            <v>1374750</v>
          </cell>
          <cell r="Y32">
            <v>1803840</v>
          </cell>
          <cell r="Z32">
            <v>2300803</v>
          </cell>
          <cell r="AA32">
            <v>7483750</v>
          </cell>
          <cell r="AB32">
            <v>2343750</v>
          </cell>
          <cell r="AC32">
            <v>16316247</v>
          </cell>
          <cell r="AD32">
            <v>1050000</v>
          </cell>
          <cell r="AE32">
            <v>81480000</v>
          </cell>
          <cell r="AF32">
            <v>1360000</v>
          </cell>
          <cell r="AG32">
            <v>93746588.676477998</v>
          </cell>
          <cell r="AH32">
            <v>7928863.5775729269</v>
          </cell>
        </row>
        <row r="33">
          <cell r="A33">
            <v>36781</v>
          </cell>
          <cell r="B33">
            <v>1250000</v>
          </cell>
          <cell r="C33">
            <v>4563600</v>
          </cell>
          <cell r="D33">
            <v>2136334</v>
          </cell>
          <cell r="E33">
            <v>429975</v>
          </cell>
          <cell r="F33">
            <v>12500000</v>
          </cell>
          <cell r="G33">
            <v>116115000</v>
          </cell>
          <cell r="H33">
            <v>1663000</v>
          </cell>
          <cell r="I33">
            <v>12878050</v>
          </cell>
          <cell r="J33">
            <v>1012500</v>
          </cell>
          <cell r="K33">
            <v>23507914.999999996</v>
          </cell>
          <cell r="L33">
            <v>10372212</v>
          </cell>
          <cell r="M33">
            <v>1302980</v>
          </cell>
          <cell r="N33">
            <v>3486752</v>
          </cell>
          <cell r="O33">
            <v>429210</v>
          </cell>
          <cell r="P33">
            <v>470790</v>
          </cell>
          <cell r="Q33">
            <v>27082500</v>
          </cell>
          <cell r="R33">
            <v>7121810</v>
          </cell>
          <cell r="S33">
            <v>5644007</v>
          </cell>
          <cell r="T33">
            <v>20916875</v>
          </cell>
          <cell r="U33">
            <v>2560525</v>
          </cell>
          <cell r="V33">
            <v>4774950</v>
          </cell>
          <cell r="W33">
            <v>1822363</v>
          </cell>
          <cell r="X33">
            <v>1374750</v>
          </cell>
          <cell r="Y33">
            <v>1803840</v>
          </cell>
          <cell r="Z33">
            <v>2300803</v>
          </cell>
          <cell r="AA33">
            <v>7483750</v>
          </cell>
          <cell r="AB33">
            <v>2343750</v>
          </cell>
          <cell r="AC33">
            <v>16316247</v>
          </cell>
          <cell r="AD33">
            <v>1050000</v>
          </cell>
          <cell r="AE33">
            <v>81480000</v>
          </cell>
          <cell r="AF33">
            <v>1360000</v>
          </cell>
          <cell r="AG33">
            <v>93746588.676477998</v>
          </cell>
          <cell r="AH33">
            <v>7935286.0461356817</v>
          </cell>
        </row>
        <row r="34">
          <cell r="A34">
            <v>36782</v>
          </cell>
          <cell r="B34">
            <v>1250000</v>
          </cell>
          <cell r="C34">
            <v>4563600</v>
          </cell>
          <cell r="D34">
            <v>2136334</v>
          </cell>
          <cell r="E34">
            <v>429975</v>
          </cell>
          <cell r="F34">
            <v>12500000</v>
          </cell>
          <cell r="G34">
            <v>116115000</v>
          </cell>
          <cell r="H34">
            <v>1663000</v>
          </cell>
          <cell r="I34">
            <v>12878050</v>
          </cell>
          <cell r="J34">
            <v>1012500</v>
          </cell>
          <cell r="K34">
            <v>23507914.999999996</v>
          </cell>
          <cell r="L34">
            <v>10372212</v>
          </cell>
          <cell r="M34">
            <v>1302980</v>
          </cell>
          <cell r="N34">
            <v>3486752</v>
          </cell>
          <cell r="O34">
            <v>429210</v>
          </cell>
          <cell r="P34">
            <v>470790</v>
          </cell>
          <cell r="Q34">
            <v>27082500</v>
          </cell>
          <cell r="R34">
            <v>7121810</v>
          </cell>
          <cell r="S34">
            <v>5644007</v>
          </cell>
          <cell r="T34">
            <v>20916875</v>
          </cell>
          <cell r="U34">
            <v>2560525</v>
          </cell>
          <cell r="V34">
            <v>4774950</v>
          </cell>
          <cell r="W34">
            <v>1822363</v>
          </cell>
          <cell r="X34">
            <v>1374750</v>
          </cell>
          <cell r="Y34">
            <v>1803840</v>
          </cell>
          <cell r="Z34">
            <v>2300803</v>
          </cell>
          <cell r="AA34">
            <v>7483750</v>
          </cell>
          <cell r="AB34">
            <v>2343750</v>
          </cell>
          <cell r="AC34">
            <v>16316247</v>
          </cell>
          <cell r="AD34">
            <v>1050000</v>
          </cell>
          <cell r="AE34">
            <v>81480000</v>
          </cell>
          <cell r="AF34">
            <v>1360000</v>
          </cell>
          <cell r="AG34">
            <v>93746588.676477998</v>
          </cell>
          <cell r="AH34">
            <v>7831755.4341768678</v>
          </cell>
        </row>
        <row r="35">
          <cell r="A35">
            <v>36783</v>
          </cell>
          <cell r="B35">
            <v>1250000</v>
          </cell>
          <cell r="C35">
            <v>4563600</v>
          </cell>
          <cell r="D35">
            <v>2136334</v>
          </cell>
          <cell r="E35">
            <v>429975</v>
          </cell>
          <cell r="F35">
            <v>12500000</v>
          </cell>
          <cell r="G35">
            <v>116115000</v>
          </cell>
          <cell r="H35">
            <v>1663000</v>
          </cell>
          <cell r="I35">
            <v>12878050</v>
          </cell>
          <cell r="J35">
            <v>1012500</v>
          </cell>
          <cell r="K35">
            <v>23507914.999999996</v>
          </cell>
          <cell r="L35">
            <v>10372212</v>
          </cell>
          <cell r="M35">
            <v>1302980</v>
          </cell>
          <cell r="N35">
            <v>3486752</v>
          </cell>
          <cell r="O35">
            <v>429210</v>
          </cell>
          <cell r="P35">
            <v>470790</v>
          </cell>
          <cell r="Q35">
            <v>27082500</v>
          </cell>
          <cell r="R35">
            <v>7121810</v>
          </cell>
          <cell r="S35">
            <v>5644007</v>
          </cell>
          <cell r="T35">
            <v>20916875</v>
          </cell>
          <cell r="U35">
            <v>2560525</v>
          </cell>
          <cell r="V35">
            <v>4774950</v>
          </cell>
          <cell r="W35">
            <v>2340380.6120532257</v>
          </cell>
          <cell r="X35">
            <v>1374750</v>
          </cell>
          <cell r="Y35">
            <v>2177389.5</v>
          </cell>
          <cell r="Z35">
            <v>1927253.5</v>
          </cell>
          <cell r="AA35">
            <v>7483750</v>
          </cell>
          <cell r="AB35">
            <v>2343750</v>
          </cell>
          <cell r="AC35">
            <v>16316247</v>
          </cell>
          <cell r="AD35">
            <v>1050000</v>
          </cell>
          <cell r="AE35">
            <v>81480000</v>
          </cell>
          <cell r="AF35">
            <v>1360000</v>
          </cell>
          <cell r="AG35">
            <v>93746588.676477998</v>
          </cell>
          <cell r="AH35">
            <v>8181870.9616273884</v>
          </cell>
        </row>
        <row r="36">
          <cell r="A36">
            <v>36784</v>
          </cell>
          <cell r="B36">
            <v>1250000</v>
          </cell>
          <cell r="C36">
            <v>4563600</v>
          </cell>
          <cell r="D36">
            <v>2136334</v>
          </cell>
          <cell r="E36">
            <v>429975</v>
          </cell>
          <cell r="F36">
            <v>12500000</v>
          </cell>
          <cell r="G36">
            <v>116115000</v>
          </cell>
          <cell r="H36">
            <v>1663000</v>
          </cell>
          <cell r="I36">
            <v>12878050</v>
          </cell>
          <cell r="J36">
            <v>1012500</v>
          </cell>
          <cell r="K36">
            <v>23507914.999999996</v>
          </cell>
          <cell r="L36">
            <v>10372212</v>
          </cell>
          <cell r="M36">
            <v>1302980</v>
          </cell>
          <cell r="N36">
            <v>3486752</v>
          </cell>
          <cell r="O36">
            <v>429210</v>
          </cell>
          <cell r="P36">
            <v>470790</v>
          </cell>
          <cell r="Q36">
            <v>27082500</v>
          </cell>
          <cell r="R36">
            <v>7121810</v>
          </cell>
          <cell r="S36">
            <v>5644007</v>
          </cell>
          <cell r="T36">
            <v>20916875</v>
          </cell>
          <cell r="U36">
            <v>2560525</v>
          </cell>
          <cell r="V36">
            <v>4774950</v>
          </cell>
          <cell r="W36">
            <v>2345283.662005493</v>
          </cell>
          <cell r="X36">
            <v>1374750</v>
          </cell>
          <cell r="Y36">
            <v>2177389.5</v>
          </cell>
          <cell r="Z36">
            <v>1927253.5</v>
          </cell>
          <cell r="AA36">
            <v>7483750</v>
          </cell>
          <cell r="AB36">
            <v>2343750</v>
          </cell>
          <cell r="AC36">
            <v>16316247</v>
          </cell>
          <cell r="AD36">
            <v>1050000</v>
          </cell>
          <cell r="AE36">
            <v>81480000</v>
          </cell>
          <cell r="AF36">
            <v>1360000</v>
          </cell>
          <cell r="AG36">
            <v>93746588.676477998</v>
          </cell>
          <cell r="AH36">
            <v>8311096.1479159668</v>
          </cell>
        </row>
        <row r="37">
          <cell r="A37">
            <v>36787</v>
          </cell>
          <cell r="B37">
            <v>1250000</v>
          </cell>
          <cell r="C37">
            <v>4563600</v>
          </cell>
          <cell r="D37">
            <v>2136334</v>
          </cell>
          <cell r="E37">
            <v>429975</v>
          </cell>
          <cell r="F37">
            <v>12500000</v>
          </cell>
          <cell r="G37">
            <v>116115000</v>
          </cell>
          <cell r="H37">
            <v>1663000</v>
          </cell>
          <cell r="I37">
            <v>12878050</v>
          </cell>
          <cell r="J37">
            <v>1012500</v>
          </cell>
          <cell r="K37">
            <v>23507914.999999996</v>
          </cell>
          <cell r="L37">
            <v>10372212</v>
          </cell>
          <cell r="M37">
            <v>1302980</v>
          </cell>
          <cell r="N37">
            <v>3486752</v>
          </cell>
          <cell r="O37">
            <v>429210</v>
          </cell>
          <cell r="P37">
            <v>470790</v>
          </cell>
          <cell r="Q37">
            <v>27082500</v>
          </cell>
          <cell r="R37">
            <v>7121810</v>
          </cell>
          <cell r="S37">
            <v>5644007</v>
          </cell>
          <cell r="T37">
            <v>20916875</v>
          </cell>
          <cell r="U37">
            <v>2560525</v>
          </cell>
          <cell r="V37">
            <v>4774950</v>
          </cell>
          <cell r="W37">
            <v>2354608.7512366064</v>
          </cell>
          <cell r="X37">
            <v>1374750</v>
          </cell>
          <cell r="Y37">
            <v>2177389.5</v>
          </cell>
          <cell r="Z37">
            <v>1927253.5</v>
          </cell>
          <cell r="AA37">
            <v>7483750</v>
          </cell>
          <cell r="AB37">
            <v>2343750</v>
          </cell>
          <cell r="AC37">
            <v>16316247</v>
          </cell>
          <cell r="AD37">
            <v>1050000</v>
          </cell>
          <cell r="AE37">
            <v>81480000</v>
          </cell>
          <cell r="AF37">
            <v>1360000</v>
          </cell>
          <cell r="AG37">
            <v>93746588.676477998</v>
          </cell>
          <cell r="AH37">
            <v>8113315.0260063987</v>
          </cell>
        </row>
        <row r="38">
          <cell r="A38">
            <v>36788</v>
          </cell>
          <cell r="B38">
            <v>1250000</v>
          </cell>
          <cell r="C38">
            <v>4563600</v>
          </cell>
          <cell r="D38">
            <v>2136334</v>
          </cell>
          <cell r="E38">
            <v>429975</v>
          </cell>
          <cell r="F38">
            <v>12500000</v>
          </cell>
          <cell r="G38">
            <v>116115000</v>
          </cell>
          <cell r="H38">
            <v>1663000</v>
          </cell>
          <cell r="I38">
            <v>12878050</v>
          </cell>
          <cell r="J38">
            <v>1012500</v>
          </cell>
          <cell r="K38">
            <v>23507914.999999996</v>
          </cell>
          <cell r="L38">
            <v>10372212</v>
          </cell>
          <cell r="M38">
            <v>1302980</v>
          </cell>
          <cell r="N38">
            <v>3486752</v>
          </cell>
          <cell r="O38">
            <v>429210</v>
          </cell>
          <cell r="P38">
            <v>470790</v>
          </cell>
          <cell r="Q38">
            <v>27082500</v>
          </cell>
          <cell r="R38">
            <v>7121810</v>
          </cell>
          <cell r="S38">
            <v>5644007</v>
          </cell>
          <cell r="T38">
            <v>20916875</v>
          </cell>
          <cell r="U38">
            <v>2560525</v>
          </cell>
          <cell r="V38">
            <v>4774950</v>
          </cell>
          <cell r="W38">
            <v>2359001.6518434854</v>
          </cell>
          <cell r="X38">
            <v>1374750</v>
          </cell>
          <cell r="Y38">
            <v>2177389.5</v>
          </cell>
          <cell r="Z38">
            <v>1927253.5</v>
          </cell>
          <cell r="AA38">
            <v>7483750</v>
          </cell>
          <cell r="AB38">
            <v>2343750</v>
          </cell>
          <cell r="AC38">
            <v>16316247</v>
          </cell>
          <cell r="AD38">
            <v>1050000</v>
          </cell>
          <cell r="AE38">
            <v>81480000</v>
          </cell>
          <cell r="AF38">
            <v>1360000</v>
          </cell>
          <cell r="AG38">
            <v>93746588.676477998</v>
          </cell>
          <cell r="AH38">
            <v>8222498.731563014</v>
          </cell>
        </row>
        <row r="39">
          <cell r="A39">
            <v>36789</v>
          </cell>
          <cell r="B39">
            <v>1250000</v>
          </cell>
          <cell r="C39">
            <v>4563600</v>
          </cell>
          <cell r="D39">
            <v>2136334</v>
          </cell>
          <cell r="E39">
            <v>429975</v>
          </cell>
          <cell r="F39">
            <v>12500000</v>
          </cell>
          <cell r="G39">
            <v>116115000</v>
          </cell>
          <cell r="H39">
            <v>1663000</v>
          </cell>
          <cell r="I39">
            <v>12878050</v>
          </cell>
          <cell r="J39">
            <v>1012500</v>
          </cell>
          <cell r="K39">
            <v>23507914.999999996</v>
          </cell>
          <cell r="L39">
            <v>10372212</v>
          </cell>
          <cell r="M39">
            <v>1302980</v>
          </cell>
          <cell r="N39">
            <v>3486752</v>
          </cell>
          <cell r="O39">
            <v>429210</v>
          </cell>
          <cell r="P39">
            <v>470790</v>
          </cell>
          <cell r="Q39">
            <v>27082500</v>
          </cell>
          <cell r="R39">
            <v>7121810</v>
          </cell>
          <cell r="S39">
            <v>5644007</v>
          </cell>
          <cell r="T39">
            <v>20916875</v>
          </cell>
          <cell r="U39">
            <v>2560525</v>
          </cell>
          <cell r="V39">
            <v>4774950</v>
          </cell>
          <cell r="W39">
            <v>2348107.8500882289</v>
          </cell>
          <cell r="X39">
            <v>1374750</v>
          </cell>
          <cell r="Y39">
            <v>2177389.5</v>
          </cell>
          <cell r="Z39">
            <v>1927253.5</v>
          </cell>
          <cell r="AA39">
            <v>7483750</v>
          </cell>
          <cell r="AB39">
            <v>2343750</v>
          </cell>
          <cell r="AC39">
            <v>16316247</v>
          </cell>
          <cell r="AD39">
            <v>1050000</v>
          </cell>
          <cell r="AE39">
            <v>81480000</v>
          </cell>
          <cell r="AF39">
            <v>1360000</v>
          </cell>
          <cell r="AG39">
            <v>93746588.676477998</v>
          </cell>
          <cell r="AH39">
            <v>8299504.8249137839</v>
          </cell>
        </row>
        <row r="40">
          <cell r="A40">
            <v>36790</v>
          </cell>
          <cell r="B40">
            <v>1250000</v>
          </cell>
          <cell r="C40">
            <v>4563600</v>
          </cell>
          <cell r="D40">
            <v>2136334</v>
          </cell>
          <cell r="E40">
            <v>429975</v>
          </cell>
          <cell r="F40">
            <v>12500000</v>
          </cell>
          <cell r="G40">
            <v>116115000</v>
          </cell>
          <cell r="H40">
            <v>1663000</v>
          </cell>
          <cell r="I40">
            <v>12878050</v>
          </cell>
          <cell r="J40">
            <v>1012500</v>
          </cell>
          <cell r="K40">
            <v>23507914.999999996</v>
          </cell>
          <cell r="L40">
            <v>10372212</v>
          </cell>
          <cell r="M40">
            <v>1302980</v>
          </cell>
          <cell r="N40">
            <v>3486752</v>
          </cell>
          <cell r="O40">
            <v>429210</v>
          </cell>
          <cell r="P40">
            <v>470790</v>
          </cell>
          <cell r="Q40">
            <v>27082500</v>
          </cell>
          <cell r="R40">
            <v>7121810</v>
          </cell>
          <cell r="S40">
            <v>5644007</v>
          </cell>
          <cell r="T40">
            <v>20916875</v>
          </cell>
          <cell r="U40">
            <v>2560525</v>
          </cell>
          <cell r="V40">
            <v>4774950</v>
          </cell>
          <cell r="W40">
            <v>2352511.5851241974</v>
          </cell>
          <cell r="X40">
            <v>1374750</v>
          </cell>
          <cell r="Y40">
            <v>2177389.5</v>
          </cell>
          <cell r="Z40">
            <v>1927253.5</v>
          </cell>
          <cell r="AA40">
            <v>7483750</v>
          </cell>
          <cell r="AB40">
            <v>2343750</v>
          </cell>
          <cell r="AC40">
            <v>16316247</v>
          </cell>
          <cell r="AD40">
            <v>1050000</v>
          </cell>
          <cell r="AE40">
            <v>81480000</v>
          </cell>
          <cell r="AF40">
            <v>1360000</v>
          </cell>
          <cell r="AG40">
            <v>93746588.676477998</v>
          </cell>
          <cell r="AH40">
            <v>8175747.0342703043</v>
          </cell>
        </row>
        <row r="41">
          <cell r="A41">
            <v>36791</v>
          </cell>
          <cell r="B41">
            <v>1250000</v>
          </cell>
          <cell r="C41">
            <v>4563600</v>
          </cell>
          <cell r="D41">
            <v>2136334</v>
          </cell>
          <cell r="E41">
            <v>429975</v>
          </cell>
          <cell r="F41">
            <v>12500000</v>
          </cell>
          <cell r="G41">
            <v>116115000</v>
          </cell>
          <cell r="H41">
            <v>1663000</v>
          </cell>
          <cell r="I41">
            <v>12878050</v>
          </cell>
          <cell r="J41">
            <v>1012500</v>
          </cell>
          <cell r="K41">
            <v>23507914.999999996</v>
          </cell>
          <cell r="L41">
            <v>10372212</v>
          </cell>
          <cell r="M41">
            <v>1302980</v>
          </cell>
          <cell r="N41">
            <v>3486752</v>
          </cell>
          <cell r="O41">
            <v>429210</v>
          </cell>
          <cell r="P41">
            <v>470790</v>
          </cell>
          <cell r="Q41">
            <v>27082500</v>
          </cell>
          <cell r="R41">
            <v>7121810</v>
          </cell>
          <cell r="S41">
            <v>5644007</v>
          </cell>
          <cell r="T41">
            <v>20916875</v>
          </cell>
          <cell r="U41">
            <v>2560525</v>
          </cell>
          <cell r="V41">
            <v>4774950</v>
          </cell>
          <cell r="W41">
            <v>2353293.0395529605</v>
          </cell>
          <cell r="X41">
            <v>1374750</v>
          </cell>
          <cell r="Y41">
            <v>2300803</v>
          </cell>
          <cell r="Z41">
            <v>1803840</v>
          </cell>
          <cell r="AA41">
            <v>7483750</v>
          </cell>
          <cell r="AB41">
            <v>2343750</v>
          </cell>
          <cell r="AC41">
            <v>16316247</v>
          </cell>
          <cell r="AD41">
            <v>1050000</v>
          </cell>
          <cell r="AE41">
            <v>81480000</v>
          </cell>
          <cell r="AF41">
            <v>1360000</v>
          </cell>
          <cell r="AG41">
            <v>93746588.676477998</v>
          </cell>
          <cell r="AH41">
            <v>8324555.2906789985</v>
          </cell>
        </row>
        <row r="42">
          <cell r="A42">
            <v>36794</v>
          </cell>
          <cell r="B42">
            <v>1250000</v>
          </cell>
          <cell r="C42">
            <v>4563600</v>
          </cell>
          <cell r="D42">
            <v>2136334</v>
          </cell>
          <cell r="E42">
            <v>429975</v>
          </cell>
          <cell r="F42">
            <v>12500000</v>
          </cell>
          <cell r="G42">
            <v>116115000</v>
          </cell>
          <cell r="H42">
            <v>1663000</v>
          </cell>
          <cell r="I42">
            <v>12878050</v>
          </cell>
          <cell r="J42">
            <v>1012500</v>
          </cell>
          <cell r="K42">
            <v>23507914.999999996</v>
          </cell>
          <cell r="L42">
            <v>10372212</v>
          </cell>
          <cell r="M42">
            <v>1302980</v>
          </cell>
          <cell r="N42">
            <v>3486752</v>
          </cell>
          <cell r="O42">
            <v>429210</v>
          </cell>
          <cell r="P42">
            <v>470790</v>
          </cell>
          <cell r="Q42">
            <v>27082500</v>
          </cell>
          <cell r="R42">
            <v>7121810</v>
          </cell>
          <cell r="S42">
            <v>5644007</v>
          </cell>
          <cell r="T42">
            <v>20916875</v>
          </cell>
          <cell r="U42">
            <v>2560525</v>
          </cell>
          <cell r="V42">
            <v>4774950</v>
          </cell>
          <cell r="W42">
            <v>1699096.7853972565</v>
          </cell>
          <cell r="X42">
            <v>1374750</v>
          </cell>
          <cell r="Y42">
            <v>2300803</v>
          </cell>
          <cell r="Z42">
            <v>1803840</v>
          </cell>
          <cell r="AA42">
            <v>7483750</v>
          </cell>
          <cell r="AB42">
            <v>2343750</v>
          </cell>
          <cell r="AC42">
            <v>16316247</v>
          </cell>
          <cell r="AD42">
            <v>1050000</v>
          </cell>
          <cell r="AE42">
            <v>81480000</v>
          </cell>
          <cell r="AF42">
            <v>1360000</v>
          </cell>
          <cell r="AG42">
            <v>93746588.676477998</v>
          </cell>
          <cell r="AH42">
            <v>8207201.6639580503</v>
          </cell>
        </row>
        <row r="43">
          <cell r="A43">
            <v>36795</v>
          </cell>
          <cell r="B43">
            <v>1250000</v>
          </cell>
          <cell r="C43">
            <v>4563600</v>
          </cell>
          <cell r="D43">
            <v>2136334</v>
          </cell>
          <cell r="E43">
            <v>429975</v>
          </cell>
          <cell r="F43">
            <v>12500000</v>
          </cell>
          <cell r="G43">
            <v>116115000</v>
          </cell>
          <cell r="H43">
            <v>1663000</v>
          </cell>
          <cell r="I43">
            <v>12878050</v>
          </cell>
          <cell r="J43">
            <v>1012500</v>
          </cell>
          <cell r="K43">
            <v>23507914.999999996</v>
          </cell>
          <cell r="L43">
            <v>10372212</v>
          </cell>
          <cell r="M43">
            <v>1302980</v>
          </cell>
          <cell r="N43">
            <v>3486752</v>
          </cell>
          <cell r="O43">
            <v>429210</v>
          </cell>
          <cell r="P43">
            <v>470790</v>
          </cell>
          <cell r="Q43">
            <v>27082500</v>
          </cell>
          <cell r="R43">
            <v>7121810</v>
          </cell>
          <cell r="S43">
            <v>5644007</v>
          </cell>
          <cell r="T43">
            <v>20916875</v>
          </cell>
          <cell r="U43">
            <v>2560525</v>
          </cell>
          <cell r="V43">
            <v>4774950</v>
          </cell>
          <cell r="W43">
            <v>1701579.355056321</v>
          </cell>
          <cell r="X43">
            <v>1374750</v>
          </cell>
          <cell r="Y43">
            <v>2300803</v>
          </cell>
          <cell r="Z43">
            <v>1803840</v>
          </cell>
          <cell r="AA43">
            <v>7483750</v>
          </cell>
          <cell r="AB43">
            <v>2343750</v>
          </cell>
          <cell r="AC43">
            <v>16316247</v>
          </cell>
          <cell r="AD43">
            <v>1050000</v>
          </cell>
          <cell r="AE43">
            <v>81480000</v>
          </cell>
          <cell r="AF43">
            <v>1360000</v>
          </cell>
          <cell r="AG43">
            <v>93746588.676477998</v>
          </cell>
          <cell r="AH43">
            <v>8178728.1817642581</v>
          </cell>
        </row>
        <row r="44">
          <cell r="A44">
            <v>36796</v>
          </cell>
          <cell r="B44">
            <v>1250000</v>
          </cell>
          <cell r="C44">
            <v>4563600</v>
          </cell>
          <cell r="D44">
            <v>2136334</v>
          </cell>
          <cell r="E44">
            <v>429975</v>
          </cell>
          <cell r="F44">
            <v>12500000</v>
          </cell>
          <cell r="G44">
            <v>116115000</v>
          </cell>
          <cell r="H44">
            <v>1663000</v>
          </cell>
          <cell r="I44">
            <v>12878050</v>
          </cell>
          <cell r="J44">
            <v>1012500</v>
          </cell>
          <cell r="K44">
            <v>23507914.999999996</v>
          </cell>
          <cell r="L44">
            <v>10372212</v>
          </cell>
          <cell r="M44">
            <v>1302980</v>
          </cell>
          <cell r="N44">
            <v>3486752</v>
          </cell>
          <cell r="O44">
            <v>429210</v>
          </cell>
          <cell r="P44">
            <v>470790</v>
          </cell>
          <cell r="Q44">
            <v>27082500</v>
          </cell>
          <cell r="R44">
            <v>7121810</v>
          </cell>
          <cell r="S44">
            <v>5644007</v>
          </cell>
          <cell r="T44">
            <v>20916875</v>
          </cell>
          <cell r="U44">
            <v>2560525</v>
          </cell>
          <cell r="V44">
            <v>4774950</v>
          </cell>
          <cell r="W44">
            <v>1702938.2556699589</v>
          </cell>
          <cell r="X44">
            <v>1374750</v>
          </cell>
          <cell r="Y44">
            <v>2300803</v>
          </cell>
          <cell r="Z44">
            <v>1803840</v>
          </cell>
          <cell r="AA44">
            <v>7483750</v>
          </cell>
          <cell r="AB44">
            <v>2343750</v>
          </cell>
          <cell r="AC44">
            <v>16316247</v>
          </cell>
          <cell r="AD44">
            <v>1050000</v>
          </cell>
          <cell r="AE44">
            <v>81480000</v>
          </cell>
          <cell r="AF44">
            <v>1360000</v>
          </cell>
          <cell r="AG44">
            <v>93746588.676477998</v>
          </cell>
          <cell r="AH44">
            <v>8300164.6548170978</v>
          </cell>
        </row>
        <row r="45">
          <cell r="A45">
            <v>36797</v>
          </cell>
          <cell r="B45">
            <v>1250000</v>
          </cell>
          <cell r="C45">
            <v>4563600</v>
          </cell>
          <cell r="D45">
            <v>2136334</v>
          </cell>
          <cell r="E45">
            <v>429975</v>
          </cell>
          <cell r="F45">
            <v>12500000</v>
          </cell>
          <cell r="G45">
            <v>116115000</v>
          </cell>
          <cell r="H45">
            <v>1663000</v>
          </cell>
          <cell r="I45">
            <v>12878050</v>
          </cell>
          <cell r="J45">
            <v>1012500</v>
          </cell>
          <cell r="K45">
            <v>23507914.999999996</v>
          </cell>
          <cell r="L45">
            <v>10372212</v>
          </cell>
          <cell r="M45">
            <v>1302980</v>
          </cell>
          <cell r="N45">
            <v>3486752</v>
          </cell>
          <cell r="O45">
            <v>429210</v>
          </cell>
          <cell r="P45">
            <v>470790</v>
          </cell>
          <cell r="Q45">
            <v>27082500</v>
          </cell>
          <cell r="R45">
            <v>7121810</v>
          </cell>
          <cell r="S45">
            <v>5644007</v>
          </cell>
          <cell r="T45">
            <v>20916875</v>
          </cell>
          <cell r="U45">
            <v>2560525</v>
          </cell>
          <cell r="V45">
            <v>4774950</v>
          </cell>
          <cell r="W45">
            <v>1704238.2804371053</v>
          </cell>
          <cell r="X45">
            <v>1374750</v>
          </cell>
          <cell r="Y45">
            <v>2300803</v>
          </cell>
          <cell r="Z45">
            <v>1803840</v>
          </cell>
          <cell r="AA45">
            <v>7483750</v>
          </cell>
          <cell r="AB45">
            <v>2343750</v>
          </cell>
          <cell r="AC45">
            <v>16316247</v>
          </cell>
          <cell r="AD45">
            <v>1050000</v>
          </cell>
          <cell r="AE45">
            <v>81480000</v>
          </cell>
          <cell r="AF45">
            <v>1360000</v>
          </cell>
          <cell r="AG45">
            <v>93746588.676477998</v>
          </cell>
          <cell r="AH45">
            <v>8245176.1259276355</v>
          </cell>
        </row>
        <row r="46">
          <cell r="A46">
            <v>36798</v>
          </cell>
          <cell r="B46">
            <v>1250000</v>
          </cell>
          <cell r="C46">
            <v>4563600</v>
          </cell>
          <cell r="D46">
            <v>2136334</v>
          </cell>
          <cell r="E46">
            <v>429975</v>
          </cell>
          <cell r="F46">
            <v>12500000</v>
          </cell>
          <cell r="G46">
            <v>116115000</v>
          </cell>
          <cell r="H46">
            <v>1663000</v>
          </cell>
          <cell r="I46">
            <v>12878050</v>
          </cell>
          <cell r="J46">
            <v>1012500</v>
          </cell>
          <cell r="K46">
            <v>23507914.999999996</v>
          </cell>
          <cell r="L46">
            <v>10372212</v>
          </cell>
          <cell r="M46">
            <v>1302980</v>
          </cell>
          <cell r="N46">
            <v>3486752</v>
          </cell>
          <cell r="O46">
            <v>429210</v>
          </cell>
          <cell r="P46">
            <v>470790</v>
          </cell>
          <cell r="Q46">
            <v>27082500</v>
          </cell>
          <cell r="R46">
            <v>7121810</v>
          </cell>
          <cell r="S46">
            <v>5644007</v>
          </cell>
          <cell r="T46">
            <v>20916875</v>
          </cell>
          <cell r="U46">
            <v>2560525</v>
          </cell>
          <cell r="V46">
            <v>4774950</v>
          </cell>
          <cell r="W46">
            <v>2002698.811523003</v>
          </cell>
          <cell r="X46">
            <v>1374750</v>
          </cell>
          <cell r="Y46">
            <v>1803840</v>
          </cell>
          <cell r="Z46">
            <v>2300803</v>
          </cell>
          <cell r="AA46">
            <v>7483750</v>
          </cell>
          <cell r="AB46">
            <v>2343750</v>
          </cell>
          <cell r="AC46">
            <v>16316247</v>
          </cell>
          <cell r="AD46">
            <v>1050000</v>
          </cell>
          <cell r="AE46">
            <v>81480000</v>
          </cell>
          <cell r="AF46">
            <v>1360000</v>
          </cell>
          <cell r="AG46">
            <v>93746588.676477998</v>
          </cell>
          <cell r="AH46">
            <v>8754483.0367082451</v>
          </cell>
        </row>
        <row r="47">
          <cell r="A47">
            <v>36801</v>
          </cell>
          <cell r="B47">
            <v>1250000</v>
          </cell>
          <cell r="C47">
            <v>4563600</v>
          </cell>
          <cell r="D47">
            <v>2136334</v>
          </cell>
          <cell r="E47">
            <v>429975</v>
          </cell>
          <cell r="F47">
            <v>12500000</v>
          </cell>
          <cell r="G47">
            <v>116115000</v>
          </cell>
          <cell r="H47">
            <v>1663000</v>
          </cell>
          <cell r="I47">
            <v>12878050</v>
          </cell>
          <cell r="J47">
            <v>1012500</v>
          </cell>
          <cell r="K47">
            <v>23507914.999999996</v>
          </cell>
          <cell r="L47">
            <v>10372212</v>
          </cell>
          <cell r="M47">
            <v>1302980</v>
          </cell>
          <cell r="N47">
            <v>3486752</v>
          </cell>
          <cell r="O47">
            <v>429210</v>
          </cell>
          <cell r="P47">
            <v>470790</v>
          </cell>
          <cell r="Q47">
            <v>27082500</v>
          </cell>
          <cell r="R47">
            <v>7121810</v>
          </cell>
          <cell r="S47">
            <v>5644007</v>
          </cell>
          <cell r="T47">
            <v>20916875</v>
          </cell>
          <cell r="U47">
            <v>2560525</v>
          </cell>
          <cell r="V47">
            <v>4774950</v>
          </cell>
          <cell r="W47">
            <v>2004958.5071993435</v>
          </cell>
          <cell r="X47">
            <v>1374750</v>
          </cell>
          <cell r="Y47">
            <v>1803840</v>
          </cell>
          <cell r="Z47">
            <v>2300803</v>
          </cell>
          <cell r="AA47">
            <v>7483750</v>
          </cell>
          <cell r="AB47">
            <v>2343750</v>
          </cell>
          <cell r="AC47">
            <v>16316247</v>
          </cell>
          <cell r="AD47">
            <v>1050000</v>
          </cell>
          <cell r="AE47">
            <v>81480000</v>
          </cell>
          <cell r="AF47">
            <v>1360000</v>
          </cell>
          <cell r="AG47">
            <v>93746588.676477998</v>
          </cell>
          <cell r="AH47">
            <v>8458501.8700410556</v>
          </cell>
        </row>
        <row r="48">
          <cell r="A48">
            <v>36802</v>
          </cell>
          <cell r="B48">
            <v>1250000</v>
          </cell>
          <cell r="C48">
            <v>4563600</v>
          </cell>
          <cell r="D48">
            <v>2136334</v>
          </cell>
          <cell r="E48">
            <v>429975</v>
          </cell>
          <cell r="F48">
            <v>12500000</v>
          </cell>
          <cell r="G48">
            <v>116115000</v>
          </cell>
          <cell r="H48">
            <v>1663000</v>
          </cell>
          <cell r="I48">
            <v>12878050</v>
          </cell>
          <cell r="J48">
            <v>1012500</v>
          </cell>
          <cell r="K48">
            <v>23507914.999999996</v>
          </cell>
          <cell r="L48">
            <v>10372212</v>
          </cell>
          <cell r="M48">
            <v>1302980</v>
          </cell>
          <cell r="N48">
            <v>3486752</v>
          </cell>
          <cell r="O48">
            <v>429210</v>
          </cell>
          <cell r="P48">
            <v>470790</v>
          </cell>
          <cell r="Q48">
            <v>27082500</v>
          </cell>
          <cell r="R48">
            <v>7121810</v>
          </cell>
          <cell r="S48">
            <v>5644007</v>
          </cell>
          <cell r="T48">
            <v>20916875</v>
          </cell>
          <cell r="U48">
            <v>2560525</v>
          </cell>
          <cell r="V48">
            <v>4774950</v>
          </cell>
          <cell r="W48">
            <v>2005557.8509598305</v>
          </cell>
          <cell r="X48">
            <v>1374750</v>
          </cell>
          <cell r="Y48">
            <v>1803840</v>
          </cell>
          <cell r="Z48">
            <v>2300803</v>
          </cell>
          <cell r="AA48">
            <v>7483750</v>
          </cell>
          <cell r="AB48">
            <v>2343750</v>
          </cell>
          <cell r="AC48">
            <v>16316247</v>
          </cell>
          <cell r="AD48">
            <v>1050000</v>
          </cell>
          <cell r="AE48">
            <v>81480000</v>
          </cell>
          <cell r="AF48">
            <v>1360000</v>
          </cell>
          <cell r="AG48">
            <v>93746588.676477998</v>
          </cell>
          <cell r="AH48">
            <v>8370856.0467595328</v>
          </cell>
        </row>
        <row r="49">
          <cell r="A49">
            <v>36803</v>
          </cell>
          <cell r="B49">
            <v>1250000</v>
          </cell>
          <cell r="C49">
            <v>4563600</v>
          </cell>
          <cell r="D49">
            <v>2136334</v>
          </cell>
          <cell r="E49">
            <v>429975</v>
          </cell>
          <cell r="F49">
            <v>12500000</v>
          </cell>
          <cell r="G49">
            <v>116115000</v>
          </cell>
          <cell r="H49">
            <v>1663000</v>
          </cell>
          <cell r="I49">
            <v>12878050</v>
          </cell>
          <cell r="J49">
            <v>1012500</v>
          </cell>
          <cell r="K49">
            <v>23507914.999999996</v>
          </cell>
          <cell r="L49">
            <v>10372212</v>
          </cell>
          <cell r="M49">
            <v>1302980</v>
          </cell>
          <cell r="N49">
            <v>3486752</v>
          </cell>
          <cell r="O49">
            <v>429210</v>
          </cell>
          <cell r="P49">
            <v>470790</v>
          </cell>
          <cell r="Q49">
            <v>27082500</v>
          </cell>
          <cell r="R49">
            <v>7121810</v>
          </cell>
          <cell r="S49">
            <v>5644007</v>
          </cell>
          <cell r="T49">
            <v>20916875</v>
          </cell>
          <cell r="U49">
            <v>2560525</v>
          </cell>
          <cell r="V49">
            <v>4774950</v>
          </cell>
          <cell r="W49">
            <v>2006300.5672105032</v>
          </cell>
          <cell r="X49">
            <v>1374750</v>
          </cell>
          <cell r="Y49">
            <v>1803840</v>
          </cell>
          <cell r="Z49">
            <v>2300803</v>
          </cell>
          <cell r="AA49">
            <v>7483750</v>
          </cell>
          <cell r="AB49">
            <v>2343750</v>
          </cell>
          <cell r="AC49">
            <v>16316247</v>
          </cell>
          <cell r="AD49">
            <v>1050000</v>
          </cell>
          <cell r="AE49">
            <v>81480000</v>
          </cell>
          <cell r="AF49">
            <v>1360000</v>
          </cell>
          <cell r="AG49">
            <v>93746588.676477998</v>
          </cell>
          <cell r="AH49">
            <v>8558370.5629322175</v>
          </cell>
        </row>
        <row r="50">
          <cell r="A50">
            <v>36804</v>
          </cell>
          <cell r="B50">
            <v>1250000</v>
          </cell>
          <cell r="C50">
            <v>4563600</v>
          </cell>
          <cell r="D50">
            <v>2136334</v>
          </cell>
          <cell r="E50">
            <v>429975</v>
          </cell>
          <cell r="F50">
            <v>12500000</v>
          </cell>
          <cell r="G50">
            <v>116115000</v>
          </cell>
          <cell r="H50">
            <v>1663000</v>
          </cell>
          <cell r="I50">
            <v>12878050</v>
          </cell>
          <cell r="J50">
            <v>1012500</v>
          </cell>
          <cell r="K50">
            <v>23507914.999999996</v>
          </cell>
          <cell r="L50">
            <v>10372212</v>
          </cell>
          <cell r="M50">
            <v>1302980</v>
          </cell>
          <cell r="N50">
            <v>3486752</v>
          </cell>
          <cell r="O50">
            <v>429210</v>
          </cell>
          <cell r="P50">
            <v>470790</v>
          </cell>
          <cell r="Q50">
            <v>27082500</v>
          </cell>
          <cell r="R50">
            <v>7121810</v>
          </cell>
          <cell r="S50">
            <v>5644007</v>
          </cell>
          <cell r="T50">
            <v>20916875</v>
          </cell>
          <cell r="U50">
            <v>2560525</v>
          </cell>
          <cell r="V50">
            <v>4774950</v>
          </cell>
          <cell r="W50">
            <v>2009139.7770950499</v>
          </cell>
          <cell r="X50">
            <v>1374750</v>
          </cell>
          <cell r="Y50">
            <v>1803840</v>
          </cell>
          <cell r="Z50">
            <v>2300803</v>
          </cell>
          <cell r="AA50">
            <v>7483750</v>
          </cell>
          <cell r="AB50">
            <v>2343750</v>
          </cell>
          <cell r="AC50">
            <v>16316247</v>
          </cell>
          <cell r="AD50">
            <v>1050000</v>
          </cell>
          <cell r="AE50">
            <v>81480000</v>
          </cell>
          <cell r="AF50">
            <v>1360000</v>
          </cell>
          <cell r="AG50">
            <v>93746588.676477998</v>
          </cell>
          <cell r="AH50">
            <v>8698448.8520311769</v>
          </cell>
        </row>
        <row r="51">
          <cell r="A51">
            <v>36805</v>
          </cell>
          <cell r="B51">
            <v>1250000</v>
          </cell>
          <cell r="C51">
            <v>4563600</v>
          </cell>
          <cell r="D51">
            <v>2136334</v>
          </cell>
          <cell r="E51">
            <v>429975</v>
          </cell>
          <cell r="F51">
            <v>12500000</v>
          </cell>
          <cell r="G51">
            <v>116115000</v>
          </cell>
          <cell r="H51">
            <v>1663000</v>
          </cell>
          <cell r="I51">
            <v>12878050</v>
          </cell>
          <cell r="J51">
            <v>1012500</v>
          </cell>
          <cell r="K51">
            <v>23507914.999999996</v>
          </cell>
          <cell r="L51">
            <v>10372212</v>
          </cell>
          <cell r="M51">
            <v>1302980</v>
          </cell>
          <cell r="N51">
            <v>3486752</v>
          </cell>
          <cell r="O51">
            <v>429210</v>
          </cell>
          <cell r="P51">
            <v>470790</v>
          </cell>
          <cell r="Q51">
            <v>27082500</v>
          </cell>
          <cell r="R51">
            <v>7121810</v>
          </cell>
          <cell r="S51">
            <v>5644007</v>
          </cell>
          <cell r="T51">
            <v>20916875</v>
          </cell>
          <cell r="U51">
            <v>2560525</v>
          </cell>
          <cell r="V51">
            <v>4774950</v>
          </cell>
          <cell r="W51">
            <v>2010318.1012884027</v>
          </cell>
          <cell r="X51">
            <v>1374750</v>
          </cell>
          <cell r="Y51">
            <v>1803840</v>
          </cell>
          <cell r="Z51">
            <v>2300803</v>
          </cell>
          <cell r="AA51">
            <v>7483750</v>
          </cell>
          <cell r="AB51">
            <v>2343750</v>
          </cell>
          <cell r="AC51">
            <v>16316247</v>
          </cell>
          <cell r="AD51">
            <v>1050000</v>
          </cell>
          <cell r="AE51">
            <v>81480000</v>
          </cell>
          <cell r="AF51">
            <v>1360000</v>
          </cell>
          <cell r="AG51">
            <v>93746588.676477998</v>
          </cell>
          <cell r="AH51">
            <v>8456199.711053161</v>
          </cell>
        </row>
        <row r="52">
          <cell r="A52">
            <v>36808</v>
          </cell>
          <cell r="B52">
            <v>1250000</v>
          </cell>
          <cell r="C52">
            <v>4563600</v>
          </cell>
          <cell r="D52">
            <v>2136334</v>
          </cell>
          <cell r="E52">
            <v>429975</v>
          </cell>
          <cell r="F52">
            <v>12500000</v>
          </cell>
          <cell r="G52">
            <v>116115000</v>
          </cell>
          <cell r="H52">
            <v>1663000</v>
          </cell>
          <cell r="I52">
            <v>12878050</v>
          </cell>
          <cell r="J52">
            <v>1012500</v>
          </cell>
          <cell r="K52">
            <v>23507915</v>
          </cell>
          <cell r="L52">
            <v>10372212</v>
          </cell>
          <cell r="M52">
            <v>1302980</v>
          </cell>
          <cell r="N52">
            <v>3486752</v>
          </cell>
          <cell r="O52">
            <v>429210</v>
          </cell>
          <cell r="P52">
            <v>470790</v>
          </cell>
          <cell r="Q52">
            <v>27082500</v>
          </cell>
          <cell r="R52">
            <v>7121810</v>
          </cell>
          <cell r="S52">
            <v>5644007</v>
          </cell>
          <cell r="T52">
            <v>20916875</v>
          </cell>
          <cell r="U52">
            <v>2560525</v>
          </cell>
          <cell r="V52">
            <v>4774950</v>
          </cell>
          <cell r="W52">
            <v>2013591.6599838925</v>
          </cell>
          <cell r="X52">
            <v>1374750</v>
          </cell>
          <cell r="Y52">
            <v>1803840</v>
          </cell>
          <cell r="Z52">
            <v>2300803</v>
          </cell>
          <cell r="AA52">
            <v>7483750</v>
          </cell>
          <cell r="AB52">
            <v>2343750</v>
          </cell>
          <cell r="AC52">
            <v>16316247</v>
          </cell>
          <cell r="AD52">
            <v>1050000</v>
          </cell>
          <cell r="AE52">
            <v>81480000</v>
          </cell>
          <cell r="AF52">
            <v>1360000</v>
          </cell>
          <cell r="AG52">
            <v>93746588.676477998</v>
          </cell>
          <cell r="AH52">
            <v>8497088.3606142513</v>
          </cell>
        </row>
        <row r="53">
          <cell r="A53">
            <v>36809</v>
          </cell>
          <cell r="B53">
            <v>1250000</v>
          </cell>
          <cell r="C53">
            <v>4563600</v>
          </cell>
          <cell r="D53">
            <v>2136334</v>
          </cell>
          <cell r="E53">
            <v>429975</v>
          </cell>
          <cell r="F53">
            <v>12500000</v>
          </cell>
          <cell r="G53">
            <v>116115000</v>
          </cell>
          <cell r="H53">
            <v>1663000</v>
          </cell>
          <cell r="I53">
            <v>12878050</v>
          </cell>
          <cell r="J53">
            <v>1012500</v>
          </cell>
          <cell r="K53">
            <v>23507915.000000004</v>
          </cell>
          <cell r="L53">
            <v>10372212</v>
          </cell>
          <cell r="M53">
            <v>1302980</v>
          </cell>
          <cell r="N53">
            <v>3486752</v>
          </cell>
          <cell r="O53">
            <v>429210</v>
          </cell>
          <cell r="P53">
            <v>470790</v>
          </cell>
          <cell r="Q53">
            <v>27082500</v>
          </cell>
          <cell r="R53">
            <v>7121810</v>
          </cell>
          <cell r="S53">
            <v>5644007</v>
          </cell>
          <cell r="T53">
            <v>20916875</v>
          </cell>
          <cell r="U53">
            <v>2560525</v>
          </cell>
          <cell r="V53">
            <v>4774950</v>
          </cell>
          <cell r="W53">
            <v>2015677.7154848531</v>
          </cell>
          <cell r="X53">
            <v>1374750</v>
          </cell>
          <cell r="Y53">
            <v>1803840</v>
          </cell>
          <cell r="Z53">
            <v>2300803</v>
          </cell>
          <cell r="AA53">
            <v>7483750</v>
          </cell>
          <cell r="AB53">
            <v>2343750</v>
          </cell>
          <cell r="AC53">
            <v>16316247</v>
          </cell>
          <cell r="AD53">
            <v>1050000</v>
          </cell>
          <cell r="AE53">
            <v>81480000</v>
          </cell>
          <cell r="AF53">
            <v>1360000</v>
          </cell>
          <cell r="AG53">
            <v>93746588.676477998</v>
          </cell>
          <cell r="AH53">
            <v>8497088.3606142513</v>
          </cell>
        </row>
        <row r="54">
          <cell r="A54">
            <v>36810</v>
          </cell>
          <cell r="B54">
            <v>1250000</v>
          </cell>
          <cell r="C54">
            <v>4563600</v>
          </cell>
          <cell r="D54">
            <v>2136334</v>
          </cell>
          <cell r="E54">
            <v>429975</v>
          </cell>
          <cell r="F54">
            <v>12500000</v>
          </cell>
          <cell r="G54">
            <v>116115000</v>
          </cell>
          <cell r="H54">
            <v>1663000</v>
          </cell>
          <cell r="I54">
            <v>12878050</v>
          </cell>
          <cell r="J54">
            <v>1012500</v>
          </cell>
          <cell r="K54">
            <v>23507915.000000007</v>
          </cell>
          <cell r="L54">
            <v>10372212</v>
          </cell>
          <cell r="M54">
            <v>1302980</v>
          </cell>
          <cell r="N54">
            <v>3486752</v>
          </cell>
          <cell r="O54">
            <v>429210</v>
          </cell>
          <cell r="P54">
            <v>470790</v>
          </cell>
          <cell r="Q54">
            <v>27082500</v>
          </cell>
          <cell r="R54">
            <v>7121810</v>
          </cell>
          <cell r="S54">
            <v>5644007</v>
          </cell>
          <cell r="T54">
            <v>20916875</v>
          </cell>
          <cell r="U54">
            <v>2560525</v>
          </cell>
          <cell r="V54">
            <v>4774950</v>
          </cell>
          <cell r="W54">
            <v>2018571.7518391546</v>
          </cell>
          <cell r="X54">
            <v>1374750</v>
          </cell>
          <cell r="Y54">
            <v>1803840</v>
          </cell>
          <cell r="Z54">
            <v>2300803</v>
          </cell>
          <cell r="AA54">
            <v>7483750</v>
          </cell>
          <cell r="AB54">
            <v>2343750</v>
          </cell>
          <cell r="AC54">
            <v>16316247</v>
          </cell>
          <cell r="AD54">
            <v>1050000</v>
          </cell>
          <cell r="AE54">
            <v>81480000</v>
          </cell>
          <cell r="AF54">
            <v>1360000</v>
          </cell>
          <cell r="AG54">
            <v>93746588.676477998</v>
          </cell>
          <cell r="AH54">
            <v>8555776.7910983972</v>
          </cell>
        </row>
        <row r="55">
          <cell r="A55">
            <v>36811</v>
          </cell>
          <cell r="B55">
            <v>1250000</v>
          </cell>
          <cell r="C55">
            <v>4563600</v>
          </cell>
          <cell r="D55">
            <v>2136334</v>
          </cell>
          <cell r="E55">
            <v>429975</v>
          </cell>
          <cell r="F55">
            <v>12500000</v>
          </cell>
          <cell r="G55">
            <v>116115000</v>
          </cell>
          <cell r="H55">
            <v>1663000</v>
          </cell>
          <cell r="I55">
            <v>12878050</v>
          </cell>
          <cell r="J55">
            <v>1012500</v>
          </cell>
          <cell r="K55">
            <v>23507915.000000011</v>
          </cell>
          <cell r="L55">
            <v>10372212</v>
          </cell>
          <cell r="M55">
            <v>1302980</v>
          </cell>
          <cell r="N55">
            <v>3486752</v>
          </cell>
          <cell r="O55">
            <v>429210</v>
          </cell>
          <cell r="P55">
            <v>470790</v>
          </cell>
          <cell r="Q55">
            <v>27082500</v>
          </cell>
          <cell r="R55">
            <v>7121810</v>
          </cell>
          <cell r="S55">
            <v>5644007</v>
          </cell>
          <cell r="T55">
            <v>20916875</v>
          </cell>
          <cell r="U55">
            <v>2560525</v>
          </cell>
          <cell r="V55">
            <v>4774950</v>
          </cell>
          <cell r="W55">
            <v>2025396.6547067768</v>
          </cell>
          <cell r="X55">
            <v>1374750</v>
          </cell>
          <cell r="Y55">
            <v>1803840</v>
          </cell>
          <cell r="Z55">
            <v>2300803</v>
          </cell>
          <cell r="AA55">
            <v>7483750</v>
          </cell>
          <cell r="AB55">
            <v>2343750</v>
          </cell>
          <cell r="AC55">
            <v>16316247</v>
          </cell>
          <cell r="AD55">
            <v>1050000</v>
          </cell>
          <cell r="AE55">
            <v>81480000</v>
          </cell>
          <cell r="AF55">
            <v>1360000</v>
          </cell>
          <cell r="AG55">
            <v>93746588.676477998</v>
          </cell>
          <cell r="AH55">
            <v>8594554.415274322</v>
          </cell>
        </row>
        <row r="56">
          <cell r="A56">
            <v>36812</v>
          </cell>
          <cell r="B56">
            <v>1250000</v>
          </cell>
          <cell r="C56">
            <v>4563600</v>
          </cell>
          <cell r="D56">
            <v>2136334</v>
          </cell>
          <cell r="E56">
            <v>429975</v>
          </cell>
          <cell r="F56">
            <v>12500000</v>
          </cell>
          <cell r="G56">
            <v>116115000</v>
          </cell>
          <cell r="H56">
            <v>1663000</v>
          </cell>
          <cell r="I56">
            <v>12878050</v>
          </cell>
          <cell r="J56">
            <v>1012500</v>
          </cell>
          <cell r="K56">
            <v>23507915.000000011</v>
          </cell>
          <cell r="L56">
            <v>10372212</v>
          </cell>
          <cell r="M56">
            <v>1302980</v>
          </cell>
          <cell r="N56">
            <v>3486752</v>
          </cell>
          <cell r="O56">
            <v>429210</v>
          </cell>
          <cell r="P56">
            <v>470790</v>
          </cell>
          <cell r="Q56">
            <v>27082500</v>
          </cell>
          <cell r="R56">
            <v>7121810</v>
          </cell>
          <cell r="S56">
            <v>5644007</v>
          </cell>
          <cell r="T56">
            <v>20916875</v>
          </cell>
          <cell r="U56">
            <v>2560525</v>
          </cell>
          <cell r="V56">
            <v>4774950</v>
          </cell>
          <cell r="W56">
            <v>2021597.4397495899</v>
          </cell>
          <cell r="X56">
            <v>1374750</v>
          </cell>
          <cell r="Y56">
            <v>1803840</v>
          </cell>
          <cell r="Z56">
            <v>2300803</v>
          </cell>
          <cell r="AA56">
            <v>7483750</v>
          </cell>
          <cell r="AB56">
            <v>2343750</v>
          </cell>
          <cell r="AC56">
            <v>16316247</v>
          </cell>
          <cell r="AD56">
            <v>1050000</v>
          </cell>
          <cell r="AE56">
            <v>81480000</v>
          </cell>
          <cell r="AF56">
            <v>1360000</v>
          </cell>
          <cell r="AG56">
            <v>93746588.676477998</v>
          </cell>
          <cell r="AH56">
            <v>8749730.5996974166</v>
          </cell>
        </row>
        <row r="57">
          <cell r="A57">
            <v>36815</v>
          </cell>
          <cell r="B57">
            <v>1250000</v>
          </cell>
          <cell r="C57">
            <v>4563600</v>
          </cell>
          <cell r="D57">
            <v>2136334</v>
          </cell>
          <cell r="E57">
            <v>429975</v>
          </cell>
          <cell r="F57">
            <v>12500000</v>
          </cell>
          <cell r="G57">
            <v>116115000</v>
          </cell>
          <cell r="H57">
            <v>1663000</v>
          </cell>
          <cell r="I57">
            <v>12878050</v>
          </cell>
          <cell r="J57">
            <v>1012500</v>
          </cell>
          <cell r="K57">
            <v>23507915.000000019</v>
          </cell>
          <cell r="L57">
            <v>10372212</v>
          </cell>
          <cell r="M57">
            <v>1302980</v>
          </cell>
          <cell r="N57">
            <v>3486752</v>
          </cell>
          <cell r="O57">
            <v>429210</v>
          </cell>
          <cell r="P57">
            <v>470790</v>
          </cell>
          <cell r="Q57">
            <v>27082500</v>
          </cell>
          <cell r="R57">
            <v>7121810</v>
          </cell>
          <cell r="S57">
            <v>5644007</v>
          </cell>
          <cell r="T57">
            <v>20916875</v>
          </cell>
          <cell r="U57">
            <v>2560525</v>
          </cell>
          <cell r="V57">
            <v>4774950</v>
          </cell>
          <cell r="W57">
            <v>2022929.2971664874</v>
          </cell>
          <cell r="X57">
            <v>1374750</v>
          </cell>
          <cell r="Y57">
            <v>1803840</v>
          </cell>
          <cell r="Z57">
            <v>2300803</v>
          </cell>
          <cell r="AA57">
            <v>7483750</v>
          </cell>
          <cell r="AB57">
            <v>2343750</v>
          </cell>
          <cell r="AC57">
            <v>16316247</v>
          </cell>
          <cell r="AD57">
            <v>1050000</v>
          </cell>
          <cell r="AE57">
            <v>81480000</v>
          </cell>
          <cell r="AF57">
            <v>1360000</v>
          </cell>
          <cell r="AG57">
            <v>93746588.676477998</v>
          </cell>
          <cell r="AH57">
            <v>8749730.5996974166</v>
          </cell>
        </row>
        <row r="58">
          <cell r="A58">
            <v>36816</v>
          </cell>
          <cell r="B58">
            <v>1250000</v>
          </cell>
          <cell r="C58">
            <v>4563600</v>
          </cell>
          <cell r="D58">
            <v>2136334</v>
          </cell>
          <cell r="E58">
            <v>429975</v>
          </cell>
          <cell r="F58">
            <v>12500000</v>
          </cell>
          <cell r="G58">
            <v>116115000</v>
          </cell>
          <cell r="H58">
            <v>1663000</v>
          </cell>
          <cell r="I58">
            <v>12878050</v>
          </cell>
          <cell r="J58">
            <v>1012500</v>
          </cell>
          <cell r="K58">
            <v>23507915.000000022</v>
          </cell>
          <cell r="L58">
            <v>10372212</v>
          </cell>
          <cell r="M58">
            <v>1302980</v>
          </cell>
          <cell r="N58">
            <v>3486752</v>
          </cell>
          <cell r="O58">
            <v>429210</v>
          </cell>
          <cell r="P58">
            <v>470790</v>
          </cell>
          <cell r="Q58">
            <v>27082500</v>
          </cell>
          <cell r="R58">
            <v>7121810</v>
          </cell>
          <cell r="S58">
            <v>5644007</v>
          </cell>
          <cell r="T58">
            <v>20916875</v>
          </cell>
          <cell r="U58">
            <v>2560525</v>
          </cell>
          <cell r="V58">
            <v>4774950</v>
          </cell>
          <cell r="W58">
            <v>2013591.6599838899</v>
          </cell>
          <cell r="X58">
            <v>1374750</v>
          </cell>
          <cell r="Y58">
            <v>1803840</v>
          </cell>
          <cell r="Z58">
            <v>2300803</v>
          </cell>
          <cell r="AA58">
            <v>7483750</v>
          </cell>
          <cell r="AB58">
            <v>2343750</v>
          </cell>
          <cell r="AC58">
            <v>16316247</v>
          </cell>
          <cell r="AD58">
            <v>1050000</v>
          </cell>
          <cell r="AE58">
            <v>81480000</v>
          </cell>
          <cell r="AF58">
            <v>1360000</v>
          </cell>
          <cell r="AG58">
            <v>93746588.676477998</v>
          </cell>
          <cell r="AH58">
            <v>8758398.6690105591</v>
          </cell>
        </row>
        <row r="59">
          <cell r="A59">
            <v>36817</v>
          </cell>
          <cell r="B59">
            <v>1250000</v>
          </cell>
          <cell r="C59">
            <v>4563600</v>
          </cell>
          <cell r="D59">
            <v>2136334</v>
          </cell>
          <cell r="E59">
            <v>429975</v>
          </cell>
          <cell r="F59">
            <v>12500000</v>
          </cell>
          <cell r="G59">
            <v>116115000</v>
          </cell>
          <cell r="H59">
            <v>1663000</v>
          </cell>
          <cell r="I59">
            <v>12878050</v>
          </cell>
          <cell r="J59">
            <v>1012500</v>
          </cell>
          <cell r="K59">
            <v>23507915.000000026</v>
          </cell>
          <cell r="L59">
            <v>10372212</v>
          </cell>
          <cell r="M59">
            <v>1302980</v>
          </cell>
          <cell r="N59">
            <v>3486752</v>
          </cell>
          <cell r="O59">
            <v>429210</v>
          </cell>
          <cell r="P59">
            <v>470790</v>
          </cell>
          <cell r="Q59">
            <v>27082500</v>
          </cell>
          <cell r="R59">
            <v>7121810</v>
          </cell>
          <cell r="S59">
            <v>5644007</v>
          </cell>
          <cell r="T59">
            <v>20916875</v>
          </cell>
          <cell r="U59">
            <v>2560525</v>
          </cell>
          <cell r="V59">
            <v>4774950</v>
          </cell>
          <cell r="W59">
            <v>2013591.6599838899</v>
          </cell>
          <cell r="X59">
            <v>1374750</v>
          </cell>
          <cell r="Y59">
            <v>1803840</v>
          </cell>
          <cell r="Z59">
            <v>2300803</v>
          </cell>
          <cell r="AA59">
            <v>7483750</v>
          </cell>
          <cell r="AB59">
            <v>2343750</v>
          </cell>
          <cell r="AC59">
            <v>16316247</v>
          </cell>
          <cell r="AD59">
            <v>1050000</v>
          </cell>
          <cell r="AE59">
            <v>81480000</v>
          </cell>
          <cell r="AF59">
            <v>1360000</v>
          </cell>
          <cell r="AG59">
            <v>93746588.676477998</v>
          </cell>
          <cell r="AH59">
            <v>8758398.6690105591</v>
          </cell>
        </row>
        <row r="60">
          <cell r="A60">
            <v>36818</v>
          </cell>
          <cell r="B60">
            <v>1250000</v>
          </cell>
          <cell r="C60">
            <v>4563600</v>
          </cell>
          <cell r="D60">
            <v>2136334</v>
          </cell>
          <cell r="E60">
            <v>429975</v>
          </cell>
          <cell r="F60">
            <v>12500000</v>
          </cell>
          <cell r="G60">
            <v>116115000</v>
          </cell>
          <cell r="H60">
            <v>1663000</v>
          </cell>
          <cell r="I60">
            <v>12878050</v>
          </cell>
          <cell r="J60">
            <v>1012500</v>
          </cell>
          <cell r="K60">
            <v>23507915.00000003</v>
          </cell>
          <cell r="L60">
            <v>10372212</v>
          </cell>
          <cell r="M60">
            <v>1302980</v>
          </cell>
          <cell r="N60">
            <v>3486752</v>
          </cell>
          <cell r="O60">
            <v>429210</v>
          </cell>
          <cell r="P60">
            <v>470790</v>
          </cell>
          <cell r="Q60">
            <v>27082500</v>
          </cell>
          <cell r="R60">
            <v>7121810</v>
          </cell>
          <cell r="S60">
            <v>5644007</v>
          </cell>
          <cell r="T60">
            <v>20916875</v>
          </cell>
          <cell r="U60">
            <v>2560525</v>
          </cell>
          <cell r="V60">
            <v>4774950</v>
          </cell>
          <cell r="W60">
            <v>2013591.6599838899</v>
          </cell>
          <cell r="X60">
            <v>1374750</v>
          </cell>
          <cell r="Y60">
            <v>1803840</v>
          </cell>
          <cell r="Z60">
            <v>2300803</v>
          </cell>
          <cell r="AA60">
            <v>7483750</v>
          </cell>
          <cell r="AB60">
            <v>2343750</v>
          </cell>
          <cell r="AC60">
            <v>16316247</v>
          </cell>
          <cell r="AD60">
            <v>1050000</v>
          </cell>
          <cell r="AE60">
            <v>81480000</v>
          </cell>
          <cell r="AF60">
            <v>1360000</v>
          </cell>
          <cell r="AG60">
            <v>93746588.676477998</v>
          </cell>
          <cell r="AH60">
            <v>8524443.8093858026</v>
          </cell>
        </row>
        <row r="61">
          <cell r="A61">
            <v>36819</v>
          </cell>
          <cell r="B61">
            <v>1250000</v>
          </cell>
          <cell r="C61">
            <v>4563600</v>
          </cell>
          <cell r="D61">
            <v>2136334</v>
          </cell>
          <cell r="E61">
            <v>429975</v>
          </cell>
          <cell r="F61">
            <v>12500000</v>
          </cell>
          <cell r="G61">
            <v>116115000</v>
          </cell>
          <cell r="H61">
            <v>1663000</v>
          </cell>
          <cell r="I61">
            <v>12878050</v>
          </cell>
          <cell r="J61">
            <v>1012500</v>
          </cell>
          <cell r="K61">
            <v>23507915.000000034</v>
          </cell>
          <cell r="L61">
            <v>10372212</v>
          </cell>
          <cell r="M61">
            <v>1302980</v>
          </cell>
          <cell r="N61">
            <v>3486752</v>
          </cell>
          <cell r="O61">
            <v>429210</v>
          </cell>
          <cell r="P61">
            <v>470790</v>
          </cell>
          <cell r="Q61">
            <v>27082500</v>
          </cell>
          <cell r="R61">
            <v>7121810</v>
          </cell>
          <cell r="S61">
            <v>5644007</v>
          </cell>
          <cell r="T61">
            <v>20916875</v>
          </cell>
          <cell r="U61">
            <v>2560525</v>
          </cell>
          <cell r="V61">
            <v>4774950</v>
          </cell>
          <cell r="W61">
            <v>2013591.6599838899</v>
          </cell>
          <cell r="X61">
            <v>1374750</v>
          </cell>
          <cell r="Y61">
            <v>1803840</v>
          </cell>
          <cell r="Z61">
            <v>2300803</v>
          </cell>
          <cell r="AA61">
            <v>7483750</v>
          </cell>
          <cell r="AB61">
            <v>2343750</v>
          </cell>
          <cell r="AC61">
            <v>16316247</v>
          </cell>
          <cell r="AD61">
            <v>1050000</v>
          </cell>
          <cell r="AE61">
            <v>81480000</v>
          </cell>
          <cell r="AF61">
            <v>1360000</v>
          </cell>
          <cell r="AG61">
            <v>93746588.676477998</v>
          </cell>
          <cell r="AH61">
            <v>8842991.7588454001</v>
          </cell>
        </row>
        <row r="62">
          <cell r="A62">
            <v>36822</v>
          </cell>
          <cell r="B62">
            <v>1250000</v>
          </cell>
          <cell r="C62">
            <v>4563600</v>
          </cell>
          <cell r="D62">
            <v>2136334</v>
          </cell>
          <cell r="E62">
            <v>429975</v>
          </cell>
          <cell r="F62">
            <v>12500000</v>
          </cell>
          <cell r="G62">
            <v>116115000</v>
          </cell>
          <cell r="H62">
            <v>1663000</v>
          </cell>
          <cell r="I62">
            <v>12878050</v>
          </cell>
          <cell r="J62">
            <v>1012500</v>
          </cell>
          <cell r="K62">
            <v>23507915.000000037</v>
          </cell>
          <cell r="L62">
            <v>10372212</v>
          </cell>
          <cell r="M62">
            <v>1302980</v>
          </cell>
          <cell r="N62">
            <v>3486752</v>
          </cell>
          <cell r="O62">
            <v>429210</v>
          </cell>
          <cell r="P62">
            <v>470790</v>
          </cell>
          <cell r="Q62">
            <v>27082500</v>
          </cell>
          <cell r="R62">
            <v>7121810</v>
          </cell>
          <cell r="S62">
            <v>5644007</v>
          </cell>
          <cell r="T62">
            <v>20916875</v>
          </cell>
          <cell r="U62">
            <v>2560525</v>
          </cell>
          <cell r="V62">
            <v>4774950</v>
          </cell>
          <cell r="W62">
            <v>2013591.6599838899</v>
          </cell>
          <cell r="X62">
            <v>1374750</v>
          </cell>
          <cell r="Y62">
            <v>1803840</v>
          </cell>
          <cell r="Z62">
            <v>2300803</v>
          </cell>
          <cell r="AA62">
            <v>7483750</v>
          </cell>
          <cell r="AB62">
            <v>2343750</v>
          </cell>
          <cell r="AC62">
            <v>16316247</v>
          </cell>
          <cell r="AD62">
            <v>1050000</v>
          </cell>
          <cell r="AE62">
            <v>81480000</v>
          </cell>
          <cell r="AF62">
            <v>1360000</v>
          </cell>
          <cell r="AG62">
            <v>93746588.676477998</v>
          </cell>
          <cell r="AH62">
            <v>8783368.2522070706</v>
          </cell>
        </row>
        <row r="63">
          <cell r="A63">
            <v>36823</v>
          </cell>
          <cell r="B63">
            <v>1250000</v>
          </cell>
          <cell r="C63">
            <v>4563600</v>
          </cell>
          <cell r="D63">
            <v>2136334</v>
          </cell>
          <cell r="E63">
            <v>429975</v>
          </cell>
          <cell r="F63">
            <v>12500000</v>
          </cell>
          <cell r="G63">
            <v>116115000</v>
          </cell>
          <cell r="H63">
            <v>1663000</v>
          </cell>
          <cell r="I63">
            <v>12878050</v>
          </cell>
          <cell r="J63">
            <v>1012500</v>
          </cell>
          <cell r="K63">
            <v>23507915.000000041</v>
          </cell>
          <cell r="L63">
            <v>10372212</v>
          </cell>
          <cell r="M63">
            <v>1302980</v>
          </cell>
          <cell r="N63">
            <v>3486752</v>
          </cell>
          <cell r="O63">
            <v>429210</v>
          </cell>
          <cell r="P63">
            <v>470790</v>
          </cell>
          <cell r="Q63">
            <v>27082500</v>
          </cell>
          <cell r="R63">
            <v>7121810</v>
          </cell>
          <cell r="S63">
            <v>5644007</v>
          </cell>
          <cell r="T63">
            <v>20916875</v>
          </cell>
          <cell r="U63">
            <v>2560525</v>
          </cell>
          <cell r="V63">
            <v>4774950</v>
          </cell>
          <cell r="W63">
            <v>2013591.6599838899</v>
          </cell>
          <cell r="X63">
            <v>1374750</v>
          </cell>
          <cell r="Y63">
            <v>1803840</v>
          </cell>
          <cell r="Z63">
            <v>2300803</v>
          </cell>
          <cell r="AA63">
            <v>7483750</v>
          </cell>
          <cell r="AB63">
            <v>2343750</v>
          </cell>
          <cell r="AC63">
            <v>16316247</v>
          </cell>
          <cell r="AD63">
            <v>1050000</v>
          </cell>
          <cell r="AE63">
            <v>81480000</v>
          </cell>
          <cell r="AF63">
            <v>1360000</v>
          </cell>
          <cell r="AG63">
            <v>93746588.676477998</v>
          </cell>
          <cell r="AH63">
            <v>8768414.7562132198</v>
          </cell>
        </row>
        <row r="64">
          <cell r="A64">
            <v>36824</v>
          </cell>
          <cell r="B64">
            <v>1250000</v>
          </cell>
          <cell r="C64">
            <v>4563600</v>
          </cell>
          <cell r="D64">
            <v>2136334</v>
          </cell>
          <cell r="E64">
            <v>429975</v>
          </cell>
          <cell r="F64">
            <v>12500000</v>
          </cell>
          <cell r="G64">
            <v>116115000</v>
          </cell>
          <cell r="H64">
            <v>1663000</v>
          </cell>
          <cell r="I64">
            <v>12878050</v>
          </cell>
          <cell r="J64">
            <v>1012500</v>
          </cell>
          <cell r="K64">
            <v>23507915.000000045</v>
          </cell>
          <cell r="L64">
            <v>10372212</v>
          </cell>
          <cell r="M64">
            <v>1302980</v>
          </cell>
          <cell r="N64">
            <v>3486752</v>
          </cell>
          <cell r="O64">
            <v>429210</v>
          </cell>
          <cell r="P64">
            <v>470790</v>
          </cell>
          <cell r="Q64">
            <v>27082500</v>
          </cell>
          <cell r="R64">
            <v>7121810</v>
          </cell>
          <cell r="S64">
            <v>5644007</v>
          </cell>
          <cell r="T64">
            <v>20916875</v>
          </cell>
          <cell r="U64">
            <v>2560525</v>
          </cell>
          <cell r="V64">
            <v>4774950</v>
          </cell>
          <cell r="W64">
            <v>2013591.6599838899</v>
          </cell>
          <cell r="X64">
            <v>1374750</v>
          </cell>
          <cell r="Y64">
            <v>1803840</v>
          </cell>
          <cell r="Z64">
            <v>2300803</v>
          </cell>
          <cell r="AA64">
            <v>7483750</v>
          </cell>
          <cell r="AB64">
            <v>2343750</v>
          </cell>
          <cell r="AC64">
            <v>16316247</v>
          </cell>
          <cell r="AD64">
            <v>1050000</v>
          </cell>
          <cell r="AE64">
            <v>81480000</v>
          </cell>
          <cell r="AF64">
            <v>1360000</v>
          </cell>
          <cell r="AG64">
            <v>93746588.676477998</v>
          </cell>
          <cell r="AH64">
            <v>8606783.3955013454</v>
          </cell>
        </row>
        <row r="65">
          <cell r="A65">
            <v>36825</v>
          </cell>
          <cell r="B65">
            <v>1250000</v>
          </cell>
          <cell r="C65">
            <v>4563600</v>
          </cell>
          <cell r="D65">
            <v>2136334</v>
          </cell>
          <cell r="E65">
            <v>429975</v>
          </cell>
          <cell r="F65">
            <v>12500000</v>
          </cell>
          <cell r="G65">
            <v>116115000</v>
          </cell>
          <cell r="H65">
            <v>1663000</v>
          </cell>
          <cell r="I65">
            <v>12878050</v>
          </cell>
          <cell r="J65">
            <v>1012500</v>
          </cell>
          <cell r="K65">
            <v>23507915.000000048</v>
          </cell>
          <cell r="L65">
            <v>10372212</v>
          </cell>
          <cell r="M65">
            <v>1302980</v>
          </cell>
          <cell r="N65">
            <v>3486752</v>
          </cell>
          <cell r="O65">
            <v>429210</v>
          </cell>
          <cell r="P65">
            <v>470790</v>
          </cell>
          <cell r="Q65">
            <v>27082500</v>
          </cell>
          <cell r="R65">
            <v>7121810</v>
          </cell>
          <cell r="S65">
            <v>5644007</v>
          </cell>
          <cell r="T65">
            <v>20916875</v>
          </cell>
          <cell r="U65">
            <v>2560525</v>
          </cell>
          <cell r="V65">
            <v>4774950</v>
          </cell>
          <cell r="W65">
            <v>2013591.6599838899</v>
          </cell>
          <cell r="X65">
            <v>1374750</v>
          </cell>
          <cell r="Y65">
            <v>1803840</v>
          </cell>
          <cell r="Z65">
            <v>2300803</v>
          </cell>
          <cell r="AA65">
            <v>7483750</v>
          </cell>
          <cell r="AB65">
            <v>2343750</v>
          </cell>
          <cell r="AC65">
            <v>16316247</v>
          </cell>
          <cell r="AD65">
            <v>1050000</v>
          </cell>
          <cell r="AE65">
            <v>81480000</v>
          </cell>
          <cell r="AF65">
            <v>1360000</v>
          </cell>
          <cell r="AG65">
            <v>93746588.676477998</v>
          </cell>
          <cell r="AH65">
            <v>8460895.6057368759</v>
          </cell>
        </row>
        <row r="66">
          <cell r="A66">
            <v>36826</v>
          </cell>
          <cell r="B66">
            <v>1250000</v>
          </cell>
          <cell r="C66">
            <v>4563600</v>
          </cell>
          <cell r="D66">
            <v>2136334</v>
          </cell>
          <cell r="E66">
            <v>429975</v>
          </cell>
          <cell r="F66">
            <v>12500000</v>
          </cell>
          <cell r="G66">
            <v>116115000</v>
          </cell>
          <cell r="H66">
            <v>1663000</v>
          </cell>
          <cell r="I66">
            <v>12878050</v>
          </cell>
          <cell r="J66">
            <v>1012500</v>
          </cell>
          <cell r="K66">
            <v>23507915.000000052</v>
          </cell>
          <cell r="L66">
            <v>10372212</v>
          </cell>
          <cell r="M66">
            <v>1302980</v>
          </cell>
          <cell r="N66">
            <v>3486752</v>
          </cell>
          <cell r="O66">
            <v>429210</v>
          </cell>
          <cell r="P66">
            <v>470790</v>
          </cell>
          <cell r="Q66">
            <v>27082500</v>
          </cell>
          <cell r="R66">
            <v>7121810</v>
          </cell>
          <cell r="S66">
            <v>5644007</v>
          </cell>
          <cell r="T66">
            <v>20916875</v>
          </cell>
          <cell r="U66">
            <v>2560525</v>
          </cell>
          <cell r="V66">
            <v>4774950</v>
          </cell>
          <cell r="W66">
            <v>2013591.6599838899</v>
          </cell>
          <cell r="X66">
            <v>1374750</v>
          </cell>
          <cell r="Y66">
            <v>1803840</v>
          </cell>
          <cell r="Z66">
            <v>2300803</v>
          </cell>
          <cell r="AA66">
            <v>7483750</v>
          </cell>
          <cell r="AB66">
            <v>2343750</v>
          </cell>
          <cell r="AC66">
            <v>16316247</v>
          </cell>
          <cell r="AD66">
            <v>1050000</v>
          </cell>
          <cell r="AE66">
            <v>81480000</v>
          </cell>
          <cell r="AF66">
            <v>1360000</v>
          </cell>
          <cell r="AG66">
            <v>93746588.676477998</v>
          </cell>
          <cell r="AH66">
            <v>8598647.2987281699</v>
          </cell>
        </row>
        <row r="67">
          <cell r="A67">
            <v>36829</v>
          </cell>
          <cell r="B67">
            <v>1250000</v>
          </cell>
          <cell r="C67">
            <v>4563600</v>
          </cell>
          <cell r="D67">
            <v>2136334</v>
          </cell>
          <cell r="E67">
            <v>429975</v>
          </cell>
          <cell r="F67">
            <v>12500000</v>
          </cell>
          <cell r="G67">
            <v>116115000</v>
          </cell>
          <cell r="H67">
            <v>1663000</v>
          </cell>
          <cell r="I67">
            <v>12878050</v>
          </cell>
          <cell r="J67">
            <v>1012500</v>
          </cell>
          <cell r="K67">
            <v>23507915.000000056</v>
          </cell>
          <cell r="L67">
            <v>10372212</v>
          </cell>
          <cell r="M67">
            <v>1302980</v>
          </cell>
          <cell r="N67">
            <v>3486752</v>
          </cell>
          <cell r="O67">
            <v>429210</v>
          </cell>
          <cell r="P67">
            <v>470790</v>
          </cell>
          <cell r="Q67">
            <v>27082500</v>
          </cell>
          <cell r="R67">
            <v>7121810</v>
          </cell>
          <cell r="S67">
            <v>5644007</v>
          </cell>
          <cell r="T67">
            <v>20916875</v>
          </cell>
          <cell r="U67">
            <v>2560525</v>
          </cell>
          <cell r="V67">
            <v>4774950</v>
          </cell>
          <cell r="W67">
            <v>2013591.6599838899</v>
          </cell>
          <cell r="X67">
            <v>1374750</v>
          </cell>
          <cell r="Y67">
            <v>1803840</v>
          </cell>
          <cell r="Z67">
            <v>2300803</v>
          </cell>
          <cell r="AA67">
            <v>7483750</v>
          </cell>
          <cell r="AB67">
            <v>2343750</v>
          </cell>
          <cell r="AC67">
            <v>16316247</v>
          </cell>
          <cell r="AD67">
            <v>1050000</v>
          </cell>
          <cell r="AE67">
            <v>81480000</v>
          </cell>
          <cell r="AF67">
            <v>1360000</v>
          </cell>
          <cell r="AG67">
            <v>93746588.676477998</v>
          </cell>
          <cell r="AH67">
            <v>8365770.8454302819</v>
          </cell>
        </row>
        <row r="68">
          <cell r="A68">
            <v>36830</v>
          </cell>
          <cell r="B68">
            <v>1250000</v>
          </cell>
          <cell r="C68">
            <v>4563600</v>
          </cell>
          <cell r="D68">
            <v>2136334</v>
          </cell>
          <cell r="E68">
            <v>429975</v>
          </cell>
          <cell r="F68">
            <v>12500000</v>
          </cell>
          <cell r="G68">
            <v>116115000</v>
          </cell>
          <cell r="H68">
            <v>1663000</v>
          </cell>
          <cell r="I68">
            <v>12878050</v>
          </cell>
          <cell r="J68">
            <v>1012500</v>
          </cell>
          <cell r="K68">
            <v>23507915.00000006</v>
          </cell>
          <cell r="L68">
            <v>10372212</v>
          </cell>
          <cell r="M68">
            <v>1302980</v>
          </cell>
          <cell r="N68">
            <v>3486752</v>
          </cell>
          <cell r="O68">
            <v>429210</v>
          </cell>
          <cell r="P68">
            <v>470790</v>
          </cell>
          <cell r="Q68">
            <v>27082500</v>
          </cell>
          <cell r="R68">
            <v>7121810</v>
          </cell>
          <cell r="S68">
            <v>5644007</v>
          </cell>
          <cell r="T68">
            <v>20916875</v>
          </cell>
          <cell r="U68">
            <v>2560525</v>
          </cell>
          <cell r="V68">
            <v>4774950</v>
          </cell>
          <cell r="W68">
            <v>2013591.6599838899</v>
          </cell>
          <cell r="X68">
            <v>1374750</v>
          </cell>
          <cell r="Y68">
            <v>1803840</v>
          </cell>
          <cell r="Z68">
            <v>2300803</v>
          </cell>
          <cell r="AA68">
            <v>7483750</v>
          </cell>
          <cell r="AB68">
            <v>2343750</v>
          </cell>
          <cell r="AC68">
            <v>16316247</v>
          </cell>
          <cell r="AD68">
            <v>1050000</v>
          </cell>
          <cell r="AE68">
            <v>81480000</v>
          </cell>
          <cell r="AF68">
            <v>1360000</v>
          </cell>
          <cell r="AG68">
            <v>93746588.676477998</v>
          </cell>
          <cell r="AH68">
            <v>8324132.1882727798</v>
          </cell>
        </row>
        <row r="69">
          <cell r="A69">
            <v>36831</v>
          </cell>
          <cell r="B69">
            <v>1250000</v>
          </cell>
          <cell r="C69">
            <v>4563600</v>
          </cell>
          <cell r="D69">
            <v>2136334</v>
          </cell>
          <cell r="E69">
            <v>429975</v>
          </cell>
          <cell r="F69">
            <v>12500000</v>
          </cell>
          <cell r="G69">
            <v>116115000</v>
          </cell>
          <cell r="H69">
            <v>1663000</v>
          </cell>
          <cell r="I69">
            <v>12878050</v>
          </cell>
          <cell r="J69">
            <v>1012500</v>
          </cell>
          <cell r="K69">
            <v>23507915.000000063</v>
          </cell>
          <cell r="L69">
            <v>10372212</v>
          </cell>
          <cell r="M69">
            <v>1302980</v>
          </cell>
          <cell r="N69">
            <v>3486752</v>
          </cell>
          <cell r="O69">
            <v>429210</v>
          </cell>
          <cell r="P69">
            <v>470790</v>
          </cell>
          <cell r="Q69">
            <v>27082500</v>
          </cell>
          <cell r="R69">
            <v>7121810</v>
          </cell>
          <cell r="S69">
            <v>5644007</v>
          </cell>
          <cell r="T69">
            <v>20916875</v>
          </cell>
          <cell r="U69">
            <v>2560525</v>
          </cell>
          <cell r="V69">
            <v>4774950</v>
          </cell>
          <cell r="W69">
            <v>2013591.6599838899</v>
          </cell>
          <cell r="X69">
            <v>1374750</v>
          </cell>
          <cell r="Y69">
            <v>1803840</v>
          </cell>
          <cell r="Z69">
            <v>2300803</v>
          </cell>
          <cell r="AA69">
            <v>7483750</v>
          </cell>
          <cell r="AB69">
            <v>2343750</v>
          </cell>
          <cell r="AC69">
            <v>16316247</v>
          </cell>
          <cell r="AD69">
            <v>1050000</v>
          </cell>
          <cell r="AE69">
            <v>81480000</v>
          </cell>
          <cell r="AF69">
            <v>1360000</v>
          </cell>
          <cell r="AG69">
            <v>93746588.676477998</v>
          </cell>
          <cell r="AH69">
            <v>8325490.2362822983</v>
          </cell>
        </row>
        <row r="70">
          <cell r="A70">
            <v>36832</v>
          </cell>
          <cell r="B70">
            <v>1250000</v>
          </cell>
          <cell r="C70">
            <v>4563600</v>
          </cell>
          <cell r="D70">
            <v>2136334</v>
          </cell>
          <cell r="E70">
            <v>429975</v>
          </cell>
          <cell r="F70">
            <v>0</v>
          </cell>
          <cell r="G70">
            <v>116115000</v>
          </cell>
          <cell r="H70">
            <v>1663000</v>
          </cell>
          <cell r="I70">
            <v>12878050</v>
          </cell>
          <cell r="J70">
            <v>1012500</v>
          </cell>
          <cell r="K70">
            <v>23507915.000000067</v>
          </cell>
          <cell r="L70">
            <v>10372212</v>
          </cell>
          <cell r="M70">
            <v>1302980</v>
          </cell>
          <cell r="N70">
            <v>3486752</v>
          </cell>
          <cell r="O70">
            <v>429210</v>
          </cell>
          <cell r="P70">
            <v>470790</v>
          </cell>
          <cell r="Q70">
            <v>27082500</v>
          </cell>
          <cell r="R70">
            <v>7121810</v>
          </cell>
          <cell r="S70">
            <v>5644007</v>
          </cell>
          <cell r="T70">
            <v>20916875</v>
          </cell>
          <cell r="U70">
            <v>2560525</v>
          </cell>
          <cell r="V70">
            <v>4774950</v>
          </cell>
          <cell r="W70">
            <v>2013591.6599838899</v>
          </cell>
          <cell r="X70">
            <v>1374750</v>
          </cell>
          <cell r="Y70">
            <v>1803840</v>
          </cell>
          <cell r="Z70">
            <v>2300803</v>
          </cell>
          <cell r="AA70">
            <v>7483750</v>
          </cell>
          <cell r="AB70">
            <v>2343750</v>
          </cell>
          <cell r="AC70">
            <v>16316247</v>
          </cell>
          <cell r="AD70">
            <v>1050000</v>
          </cell>
          <cell r="AE70">
            <v>81480000</v>
          </cell>
          <cell r="AF70">
            <v>1360000</v>
          </cell>
          <cell r="AG70">
            <v>93746588.676477998</v>
          </cell>
          <cell r="AH70">
            <v>8698547.7956844997</v>
          </cell>
        </row>
        <row r="71">
          <cell r="A71">
            <v>36833</v>
          </cell>
          <cell r="B71">
            <v>1250000</v>
          </cell>
          <cell r="C71">
            <v>4563600</v>
          </cell>
          <cell r="D71">
            <v>2136334</v>
          </cell>
          <cell r="E71">
            <v>429975</v>
          </cell>
          <cell r="F71">
            <v>0</v>
          </cell>
          <cell r="G71">
            <v>116115000</v>
          </cell>
          <cell r="H71">
            <v>1663000</v>
          </cell>
          <cell r="I71">
            <v>12878050</v>
          </cell>
          <cell r="J71">
            <v>1012500</v>
          </cell>
          <cell r="K71">
            <v>23507915.000000071</v>
          </cell>
          <cell r="L71">
            <v>10372212</v>
          </cell>
          <cell r="M71">
            <v>1302980</v>
          </cell>
          <cell r="N71">
            <v>3486752</v>
          </cell>
          <cell r="O71">
            <v>429210</v>
          </cell>
          <cell r="P71">
            <v>470790</v>
          </cell>
          <cell r="Q71">
            <v>27082500</v>
          </cell>
          <cell r="R71">
            <v>7121810</v>
          </cell>
          <cell r="S71">
            <v>5644007</v>
          </cell>
          <cell r="T71">
            <v>20916875</v>
          </cell>
          <cell r="U71">
            <v>2560525</v>
          </cell>
          <cell r="V71">
            <v>4774950</v>
          </cell>
          <cell r="W71">
            <v>2013591.6599838899</v>
          </cell>
          <cell r="X71">
            <v>1374750</v>
          </cell>
          <cell r="Y71">
            <v>1803840</v>
          </cell>
          <cell r="Z71">
            <v>2300803</v>
          </cell>
          <cell r="AA71">
            <v>7483750</v>
          </cell>
          <cell r="AB71">
            <v>2343750</v>
          </cell>
          <cell r="AC71">
            <v>16316247</v>
          </cell>
          <cell r="AD71">
            <v>1050000</v>
          </cell>
          <cell r="AE71">
            <v>81480000</v>
          </cell>
          <cell r="AF71">
            <v>1360000</v>
          </cell>
          <cell r="AG71">
            <v>93746588.676477998</v>
          </cell>
          <cell r="AH71">
            <v>8698547.7956844997</v>
          </cell>
        </row>
        <row r="72">
          <cell r="A72">
            <v>36836</v>
          </cell>
          <cell r="B72">
            <v>1250000</v>
          </cell>
          <cell r="C72">
            <v>4563600</v>
          </cell>
          <cell r="D72">
            <v>2136334</v>
          </cell>
          <cell r="E72">
            <v>429975</v>
          </cell>
          <cell r="F72">
            <v>0</v>
          </cell>
          <cell r="G72">
            <v>116115000</v>
          </cell>
          <cell r="H72">
            <v>1663000</v>
          </cell>
          <cell r="I72">
            <v>12878050</v>
          </cell>
          <cell r="J72">
            <v>1012500</v>
          </cell>
          <cell r="K72">
            <v>23507915.000000075</v>
          </cell>
          <cell r="L72">
            <v>10372212</v>
          </cell>
          <cell r="M72">
            <v>1302980</v>
          </cell>
          <cell r="N72">
            <v>3486752</v>
          </cell>
          <cell r="O72">
            <v>429210</v>
          </cell>
          <cell r="P72">
            <v>470790</v>
          </cell>
          <cell r="Q72">
            <v>27082500</v>
          </cell>
          <cell r="R72">
            <v>7121810</v>
          </cell>
          <cell r="S72">
            <v>5644007</v>
          </cell>
          <cell r="T72">
            <v>20916875</v>
          </cell>
          <cell r="U72">
            <v>2560525</v>
          </cell>
          <cell r="V72">
            <v>4774950</v>
          </cell>
          <cell r="W72">
            <v>2013591.6599838899</v>
          </cell>
          <cell r="X72">
            <v>1374750</v>
          </cell>
          <cell r="Y72">
            <v>1803840</v>
          </cell>
          <cell r="Z72">
            <v>2300803</v>
          </cell>
          <cell r="AA72">
            <v>7483750</v>
          </cell>
          <cell r="AB72">
            <v>2343750</v>
          </cell>
          <cell r="AC72">
            <v>16316247</v>
          </cell>
          <cell r="AD72">
            <v>1050000</v>
          </cell>
          <cell r="AE72">
            <v>81480000</v>
          </cell>
          <cell r="AF72">
            <v>1360000</v>
          </cell>
          <cell r="AG72">
            <v>93746588.676477998</v>
          </cell>
          <cell r="AH72">
            <v>9170660.169584265</v>
          </cell>
        </row>
        <row r="73">
          <cell r="A73">
            <v>36837</v>
          </cell>
          <cell r="B73">
            <v>1250000</v>
          </cell>
          <cell r="C73">
            <v>4563600</v>
          </cell>
          <cell r="D73">
            <v>2136334</v>
          </cell>
          <cell r="E73">
            <v>429975</v>
          </cell>
          <cell r="F73">
            <v>0</v>
          </cell>
          <cell r="G73">
            <v>116115000</v>
          </cell>
          <cell r="H73">
            <v>1663000</v>
          </cell>
          <cell r="I73">
            <v>12878050</v>
          </cell>
          <cell r="J73">
            <v>1012500</v>
          </cell>
          <cell r="K73">
            <v>23507915.000000078</v>
          </cell>
          <cell r="L73">
            <v>10372212</v>
          </cell>
          <cell r="M73">
            <v>1302980</v>
          </cell>
          <cell r="N73">
            <v>3486752</v>
          </cell>
          <cell r="O73">
            <v>429210</v>
          </cell>
          <cell r="P73">
            <v>470790</v>
          </cell>
          <cell r="Q73">
            <v>27082500</v>
          </cell>
          <cell r="R73">
            <v>7121810</v>
          </cell>
          <cell r="S73">
            <v>5644007</v>
          </cell>
          <cell r="T73">
            <v>20916875</v>
          </cell>
          <cell r="U73">
            <v>2560525</v>
          </cell>
          <cell r="V73">
            <v>4774950</v>
          </cell>
          <cell r="W73">
            <v>2013591.6599838899</v>
          </cell>
          <cell r="X73">
            <v>1374750</v>
          </cell>
          <cell r="Y73">
            <v>1803840</v>
          </cell>
          <cell r="Z73">
            <v>2300803</v>
          </cell>
          <cell r="AA73">
            <v>7483750</v>
          </cell>
          <cell r="AB73">
            <v>2343750</v>
          </cell>
          <cell r="AC73">
            <v>16316247</v>
          </cell>
          <cell r="AD73">
            <v>1050000</v>
          </cell>
          <cell r="AE73">
            <v>81480000</v>
          </cell>
          <cell r="AF73">
            <v>1360000</v>
          </cell>
          <cell r="AG73">
            <v>93746588.676477998</v>
          </cell>
          <cell r="AH73">
            <v>8903465.9873355012</v>
          </cell>
        </row>
        <row r="74">
          <cell r="A74">
            <v>36838</v>
          </cell>
          <cell r="B74">
            <v>1250000</v>
          </cell>
          <cell r="C74">
            <v>4563600</v>
          </cell>
          <cell r="D74">
            <v>2136334</v>
          </cell>
          <cell r="E74">
            <v>429975</v>
          </cell>
          <cell r="F74">
            <v>0</v>
          </cell>
          <cell r="G74">
            <v>116115000</v>
          </cell>
          <cell r="H74">
            <v>1663000</v>
          </cell>
          <cell r="I74">
            <v>12878050</v>
          </cell>
          <cell r="J74">
            <v>1012500</v>
          </cell>
          <cell r="K74">
            <v>23507915.000000082</v>
          </cell>
          <cell r="L74">
            <v>10372212</v>
          </cell>
          <cell r="M74">
            <v>1302980</v>
          </cell>
          <cell r="N74">
            <v>3486752</v>
          </cell>
          <cell r="O74">
            <v>429210</v>
          </cell>
          <cell r="P74">
            <v>470790</v>
          </cell>
          <cell r="Q74">
            <v>27082500</v>
          </cell>
          <cell r="R74">
            <v>7121810</v>
          </cell>
          <cell r="S74">
            <v>5644007</v>
          </cell>
          <cell r="T74">
            <v>20916875</v>
          </cell>
          <cell r="U74">
            <v>2560525</v>
          </cell>
          <cell r="V74">
            <v>4774950</v>
          </cell>
          <cell r="W74">
            <v>2013591.6599838899</v>
          </cell>
          <cell r="X74">
            <v>1374750</v>
          </cell>
          <cell r="Y74">
            <v>1803840</v>
          </cell>
          <cell r="Z74">
            <v>2300803</v>
          </cell>
          <cell r="AA74">
            <v>7483750</v>
          </cell>
          <cell r="AB74">
            <v>2343750</v>
          </cell>
          <cell r="AC74">
            <v>16316247</v>
          </cell>
          <cell r="AD74">
            <v>1050000</v>
          </cell>
          <cell r="AE74">
            <v>81480000</v>
          </cell>
          <cell r="AF74">
            <v>1360000</v>
          </cell>
          <cell r="AG74">
            <v>93746588.676477998</v>
          </cell>
          <cell r="AH74">
            <v>8971339.3282200806</v>
          </cell>
        </row>
        <row r="75">
          <cell r="A75">
            <v>36839</v>
          </cell>
          <cell r="B75">
            <v>1250000</v>
          </cell>
          <cell r="C75">
            <v>4563600</v>
          </cell>
          <cell r="D75">
            <v>2136334</v>
          </cell>
          <cell r="E75">
            <v>429975</v>
          </cell>
          <cell r="F75">
            <v>0</v>
          </cell>
          <cell r="G75">
            <v>116115000</v>
          </cell>
          <cell r="H75">
            <v>1663000</v>
          </cell>
          <cell r="I75">
            <v>12878050</v>
          </cell>
          <cell r="J75">
            <v>1012500</v>
          </cell>
          <cell r="K75">
            <v>23507915.000000086</v>
          </cell>
          <cell r="L75">
            <v>10372212</v>
          </cell>
          <cell r="M75">
            <v>1302980</v>
          </cell>
          <cell r="N75">
            <v>3486752</v>
          </cell>
          <cell r="O75">
            <v>429210</v>
          </cell>
          <cell r="P75">
            <v>470790</v>
          </cell>
          <cell r="Q75">
            <v>27082500</v>
          </cell>
          <cell r="R75">
            <v>7121810</v>
          </cell>
          <cell r="S75">
            <v>5644007</v>
          </cell>
          <cell r="T75">
            <v>20916875</v>
          </cell>
          <cell r="U75">
            <v>2560525</v>
          </cell>
          <cell r="V75">
            <v>4774950</v>
          </cell>
          <cell r="W75">
            <v>2013591.6599838899</v>
          </cell>
          <cell r="X75">
            <v>1374750</v>
          </cell>
          <cell r="Y75">
            <v>1803840</v>
          </cell>
          <cell r="Z75">
            <v>2300803</v>
          </cell>
          <cell r="AA75">
            <v>7483750</v>
          </cell>
          <cell r="AB75">
            <v>2343750</v>
          </cell>
          <cell r="AC75">
            <v>16316247</v>
          </cell>
          <cell r="AD75">
            <v>1050000</v>
          </cell>
          <cell r="AE75">
            <v>81480000</v>
          </cell>
          <cell r="AF75">
            <v>1360000</v>
          </cell>
          <cell r="AG75">
            <v>93746588.676477998</v>
          </cell>
          <cell r="AH75">
            <v>9033356.6311990321</v>
          </cell>
        </row>
        <row r="76">
          <cell r="A76">
            <v>36840</v>
          </cell>
          <cell r="B76">
            <v>1250000</v>
          </cell>
          <cell r="C76">
            <v>4563600</v>
          </cell>
          <cell r="D76">
            <v>2136334</v>
          </cell>
          <cell r="E76">
            <v>429975</v>
          </cell>
          <cell r="F76">
            <v>0</v>
          </cell>
          <cell r="G76">
            <v>116115000</v>
          </cell>
          <cell r="H76">
            <v>1663000</v>
          </cell>
          <cell r="I76">
            <v>12878050</v>
          </cell>
          <cell r="J76">
            <v>1012500</v>
          </cell>
          <cell r="K76">
            <v>23507915.000000089</v>
          </cell>
          <cell r="L76">
            <v>10372212</v>
          </cell>
          <cell r="M76">
            <v>1302980</v>
          </cell>
          <cell r="N76">
            <v>3486752</v>
          </cell>
          <cell r="O76">
            <v>429210</v>
          </cell>
          <cell r="P76">
            <v>470790</v>
          </cell>
          <cell r="Q76">
            <v>27082500</v>
          </cell>
          <cell r="R76">
            <v>7121810</v>
          </cell>
          <cell r="S76">
            <v>5644007</v>
          </cell>
          <cell r="T76">
            <v>20916875</v>
          </cell>
          <cell r="U76">
            <v>2560525</v>
          </cell>
          <cell r="V76">
            <v>4774950</v>
          </cell>
          <cell r="W76">
            <v>2013591.6599838899</v>
          </cell>
          <cell r="X76">
            <v>1374750</v>
          </cell>
          <cell r="Y76">
            <v>1803840</v>
          </cell>
          <cell r="Z76">
            <v>2300803</v>
          </cell>
          <cell r="AA76">
            <v>7483750</v>
          </cell>
          <cell r="AB76">
            <v>2343750</v>
          </cell>
          <cell r="AC76">
            <v>16316247</v>
          </cell>
          <cell r="AD76">
            <v>1050000</v>
          </cell>
          <cell r="AE76">
            <v>81480000</v>
          </cell>
          <cell r="AF76">
            <v>1360000</v>
          </cell>
          <cell r="AG76">
            <v>93746588.676477998</v>
          </cell>
          <cell r="AH76">
            <v>8823189.6387037802</v>
          </cell>
        </row>
        <row r="77">
          <cell r="A77">
            <v>36843</v>
          </cell>
          <cell r="B77">
            <v>1250000</v>
          </cell>
          <cell r="C77">
            <v>4563600</v>
          </cell>
          <cell r="D77">
            <v>2136334</v>
          </cell>
          <cell r="E77">
            <v>429975</v>
          </cell>
          <cell r="F77">
            <v>0</v>
          </cell>
          <cell r="G77">
            <v>116115000</v>
          </cell>
          <cell r="H77">
            <v>1663000</v>
          </cell>
          <cell r="I77">
            <v>12878050</v>
          </cell>
          <cell r="J77">
            <v>1012500</v>
          </cell>
          <cell r="K77">
            <v>23507915.000000093</v>
          </cell>
          <cell r="L77">
            <v>10372212</v>
          </cell>
          <cell r="M77">
            <v>1302980</v>
          </cell>
          <cell r="N77">
            <v>3486752</v>
          </cell>
          <cell r="O77">
            <v>429210</v>
          </cell>
          <cell r="P77">
            <v>470790</v>
          </cell>
          <cell r="Q77">
            <v>27082500</v>
          </cell>
          <cell r="R77">
            <v>7121810</v>
          </cell>
          <cell r="S77">
            <v>5644007</v>
          </cell>
          <cell r="T77">
            <v>20916875</v>
          </cell>
          <cell r="U77">
            <v>2560525</v>
          </cell>
          <cell r="V77">
            <v>4774950</v>
          </cell>
          <cell r="W77">
            <v>2013591.6599838899</v>
          </cell>
          <cell r="X77">
            <v>1374750</v>
          </cell>
          <cell r="Y77">
            <v>1803840</v>
          </cell>
          <cell r="Z77">
            <v>2300803</v>
          </cell>
          <cell r="AA77">
            <v>7483750</v>
          </cell>
          <cell r="AB77">
            <v>2343750</v>
          </cell>
          <cell r="AC77">
            <v>16316247</v>
          </cell>
          <cell r="AD77">
            <v>1050000</v>
          </cell>
          <cell r="AE77">
            <v>81480000</v>
          </cell>
          <cell r="AF77">
            <v>1360000</v>
          </cell>
          <cell r="AG77">
            <v>93746588.676477998</v>
          </cell>
          <cell r="AH77">
            <v>8973660.9168634005</v>
          </cell>
        </row>
        <row r="78">
          <cell r="A78">
            <v>36844</v>
          </cell>
          <cell r="B78">
            <v>1250000</v>
          </cell>
          <cell r="C78">
            <v>4563600</v>
          </cell>
          <cell r="D78">
            <v>2136334</v>
          </cell>
          <cell r="E78">
            <v>429975</v>
          </cell>
          <cell r="F78">
            <v>0</v>
          </cell>
          <cell r="G78">
            <v>116115000</v>
          </cell>
          <cell r="H78">
            <v>1663000</v>
          </cell>
          <cell r="I78">
            <v>12878050</v>
          </cell>
          <cell r="J78">
            <v>1012500</v>
          </cell>
          <cell r="K78">
            <v>23507915.000000097</v>
          </cell>
          <cell r="L78">
            <v>10372212</v>
          </cell>
          <cell r="M78">
            <v>1302980</v>
          </cell>
          <cell r="N78">
            <v>3486752</v>
          </cell>
          <cell r="O78">
            <v>429210</v>
          </cell>
          <cell r="P78">
            <v>470790</v>
          </cell>
          <cell r="Q78">
            <v>27082500</v>
          </cell>
          <cell r="R78">
            <v>7121810</v>
          </cell>
          <cell r="S78">
            <v>5644007</v>
          </cell>
          <cell r="T78">
            <v>20916875</v>
          </cell>
          <cell r="U78">
            <v>2560525</v>
          </cell>
          <cell r="V78">
            <v>4774950</v>
          </cell>
          <cell r="W78">
            <v>2013591.6599838899</v>
          </cell>
          <cell r="X78">
            <v>1374750</v>
          </cell>
          <cell r="Y78">
            <v>1803840</v>
          </cell>
          <cell r="Z78">
            <v>2300803</v>
          </cell>
          <cell r="AA78">
            <v>7483750</v>
          </cell>
          <cell r="AB78">
            <v>2343750</v>
          </cell>
          <cell r="AC78">
            <v>16316247</v>
          </cell>
          <cell r="AD78">
            <v>1050000</v>
          </cell>
          <cell r="AE78">
            <v>81480000</v>
          </cell>
          <cell r="AF78">
            <v>1360000</v>
          </cell>
          <cell r="AG78">
            <v>93746588.676477998</v>
          </cell>
          <cell r="AH78">
            <v>8817231.4835669491</v>
          </cell>
        </row>
        <row r="79">
          <cell r="A79">
            <v>36845</v>
          </cell>
          <cell r="B79">
            <v>1250000</v>
          </cell>
          <cell r="C79">
            <v>4563600</v>
          </cell>
          <cell r="D79">
            <v>2136334</v>
          </cell>
          <cell r="E79">
            <v>429975</v>
          </cell>
          <cell r="F79">
            <v>0</v>
          </cell>
          <cell r="G79">
            <v>116115000</v>
          </cell>
          <cell r="H79">
            <v>1663000</v>
          </cell>
          <cell r="I79">
            <v>12878050</v>
          </cell>
          <cell r="J79">
            <v>1012500</v>
          </cell>
          <cell r="K79">
            <v>23507915.000000101</v>
          </cell>
          <cell r="L79">
            <v>10372212</v>
          </cell>
          <cell r="M79">
            <v>1302980</v>
          </cell>
          <cell r="N79">
            <v>3486752</v>
          </cell>
          <cell r="O79">
            <v>429210</v>
          </cell>
          <cell r="P79">
            <v>470790</v>
          </cell>
          <cell r="Q79">
            <v>27082500</v>
          </cell>
          <cell r="R79">
            <v>7121810</v>
          </cell>
          <cell r="S79">
            <v>5644007</v>
          </cell>
          <cell r="T79">
            <v>20916875</v>
          </cell>
          <cell r="U79">
            <v>2560525</v>
          </cell>
          <cell r="V79">
            <v>4774950</v>
          </cell>
          <cell r="W79">
            <v>2013591.6599838899</v>
          </cell>
          <cell r="X79">
            <v>1374750</v>
          </cell>
          <cell r="Y79">
            <v>1803840</v>
          </cell>
          <cell r="Z79">
            <v>2300803</v>
          </cell>
          <cell r="AA79">
            <v>7483750</v>
          </cell>
          <cell r="AB79">
            <v>2343750</v>
          </cell>
          <cell r="AC79">
            <v>16316247</v>
          </cell>
          <cell r="AD79">
            <v>1050000</v>
          </cell>
          <cell r="AE79">
            <v>81480000</v>
          </cell>
          <cell r="AF79">
            <v>1360000</v>
          </cell>
          <cell r="AG79">
            <v>93746588.676477998</v>
          </cell>
          <cell r="AH79">
            <v>8849448.6649004575</v>
          </cell>
        </row>
        <row r="80">
          <cell r="A80">
            <v>36846</v>
          </cell>
          <cell r="B80">
            <v>1250000</v>
          </cell>
          <cell r="C80">
            <v>4563600</v>
          </cell>
          <cell r="D80">
            <v>2136334</v>
          </cell>
          <cell r="E80">
            <v>429975</v>
          </cell>
          <cell r="F80">
            <v>0</v>
          </cell>
          <cell r="G80">
            <v>116115000</v>
          </cell>
          <cell r="H80">
            <v>1663000</v>
          </cell>
          <cell r="I80">
            <v>12878050</v>
          </cell>
          <cell r="J80">
            <v>1012500</v>
          </cell>
          <cell r="K80">
            <v>23507915.000000104</v>
          </cell>
          <cell r="L80">
            <v>10372212</v>
          </cell>
          <cell r="M80">
            <v>1302980</v>
          </cell>
          <cell r="N80">
            <v>3486752</v>
          </cell>
          <cell r="O80">
            <v>429210</v>
          </cell>
          <cell r="P80">
            <v>470790</v>
          </cell>
          <cell r="Q80">
            <v>27082500</v>
          </cell>
          <cell r="R80">
            <v>7121810</v>
          </cell>
          <cell r="S80">
            <v>5644007</v>
          </cell>
          <cell r="T80">
            <v>20916875</v>
          </cell>
          <cell r="U80">
            <v>2560525</v>
          </cell>
          <cell r="V80">
            <v>4774950</v>
          </cell>
          <cell r="W80">
            <v>2013591.6599838899</v>
          </cell>
          <cell r="X80">
            <v>1374750</v>
          </cell>
          <cell r="Y80">
            <v>1803840</v>
          </cell>
          <cell r="Z80">
            <v>2300803</v>
          </cell>
          <cell r="AA80">
            <v>7483750</v>
          </cell>
          <cell r="AB80">
            <v>2343750</v>
          </cell>
          <cell r="AC80">
            <v>16316247</v>
          </cell>
          <cell r="AD80">
            <v>1050000</v>
          </cell>
          <cell r="AE80">
            <v>81480000</v>
          </cell>
          <cell r="AF80">
            <v>1360000</v>
          </cell>
          <cell r="AG80">
            <v>93746588.676477998</v>
          </cell>
          <cell r="AH80">
            <v>8848191.4414719157</v>
          </cell>
        </row>
        <row r="81">
          <cell r="A81">
            <v>36847</v>
          </cell>
          <cell r="B81">
            <v>1250000</v>
          </cell>
          <cell r="C81">
            <v>4563600</v>
          </cell>
          <cell r="D81">
            <v>2136334</v>
          </cell>
          <cell r="E81">
            <v>429975</v>
          </cell>
          <cell r="F81">
            <v>0</v>
          </cell>
          <cell r="G81">
            <v>116115000</v>
          </cell>
          <cell r="H81">
            <v>1663000</v>
          </cell>
          <cell r="I81">
            <v>12878050</v>
          </cell>
          <cell r="J81">
            <v>1012500</v>
          </cell>
          <cell r="K81">
            <v>23507915.000000108</v>
          </cell>
          <cell r="L81">
            <v>10372212</v>
          </cell>
          <cell r="M81">
            <v>1302980</v>
          </cell>
          <cell r="N81">
            <v>3486752</v>
          </cell>
          <cell r="O81">
            <v>429210</v>
          </cell>
          <cell r="P81">
            <v>470790</v>
          </cell>
          <cell r="Q81">
            <v>27082500</v>
          </cell>
          <cell r="R81">
            <v>7121810</v>
          </cell>
          <cell r="S81">
            <v>5644007</v>
          </cell>
          <cell r="T81">
            <v>20916875</v>
          </cell>
          <cell r="U81">
            <v>2560525</v>
          </cell>
          <cell r="V81">
            <v>4774950</v>
          </cell>
          <cell r="W81">
            <v>2013591.6599838899</v>
          </cell>
          <cell r="X81">
            <v>1374750</v>
          </cell>
          <cell r="Y81">
            <v>1803840</v>
          </cell>
          <cell r="Z81">
            <v>2300803</v>
          </cell>
          <cell r="AA81">
            <v>7483750</v>
          </cell>
          <cell r="AB81">
            <v>2343750</v>
          </cell>
          <cell r="AC81">
            <v>16316247</v>
          </cell>
          <cell r="AD81">
            <v>1050000</v>
          </cell>
          <cell r="AE81">
            <v>81480000</v>
          </cell>
          <cell r="AF81">
            <v>1360000</v>
          </cell>
          <cell r="AG81">
            <v>93746588.676477998</v>
          </cell>
          <cell r="AH81">
            <v>8906864.5224927869</v>
          </cell>
        </row>
        <row r="82">
          <cell r="A82">
            <v>36850</v>
          </cell>
          <cell r="B82">
            <v>1250000</v>
          </cell>
          <cell r="C82">
            <v>4563600</v>
          </cell>
          <cell r="D82">
            <v>2136334</v>
          </cell>
          <cell r="E82">
            <v>429975</v>
          </cell>
          <cell r="F82">
            <v>0</v>
          </cell>
          <cell r="G82">
            <v>116115000</v>
          </cell>
          <cell r="H82">
            <v>1663000</v>
          </cell>
          <cell r="I82">
            <v>12878050</v>
          </cell>
          <cell r="J82">
            <v>1012500</v>
          </cell>
          <cell r="K82">
            <v>23507915.000000112</v>
          </cell>
          <cell r="L82">
            <v>10372212</v>
          </cell>
          <cell r="M82">
            <v>1302980</v>
          </cell>
          <cell r="N82">
            <v>3486752</v>
          </cell>
          <cell r="O82">
            <v>429210</v>
          </cell>
          <cell r="P82">
            <v>470790</v>
          </cell>
          <cell r="Q82">
            <v>27082500</v>
          </cell>
          <cell r="R82">
            <v>7121810</v>
          </cell>
          <cell r="S82">
            <v>5644007</v>
          </cell>
          <cell r="T82">
            <v>20916875</v>
          </cell>
          <cell r="U82">
            <v>2560525</v>
          </cell>
          <cell r="V82">
            <v>4774950</v>
          </cell>
          <cell r="W82">
            <v>2013591.6599838899</v>
          </cell>
          <cell r="X82">
            <v>1374750</v>
          </cell>
          <cell r="Y82">
            <v>1803840</v>
          </cell>
          <cell r="Z82">
            <v>2300803</v>
          </cell>
          <cell r="AA82">
            <v>7483750</v>
          </cell>
          <cell r="AB82">
            <v>2343750</v>
          </cell>
          <cell r="AC82">
            <v>16316247</v>
          </cell>
          <cell r="AD82">
            <v>1050000</v>
          </cell>
          <cell r="AE82">
            <v>81480000</v>
          </cell>
          <cell r="AF82">
            <v>1360000</v>
          </cell>
          <cell r="AG82">
            <v>93746588.676477998</v>
          </cell>
          <cell r="AH82">
            <v>8909411.438766636</v>
          </cell>
        </row>
        <row r="83">
          <cell r="A83">
            <v>36851</v>
          </cell>
          <cell r="B83">
            <v>1250000</v>
          </cell>
          <cell r="C83">
            <v>4563600</v>
          </cell>
          <cell r="D83">
            <v>2136334</v>
          </cell>
          <cell r="E83">
            <v>429975</v>
          </cell>
          <cell r="F83">
            <v>0</v>
          </cell>
          <cell r="G83">
            <v>116115000</v>
          </cell>
          <cell r="H83">
            <v>1663000</v>
          </cell>
          <cell r="I83">
            <v>12878050</v>
          </cell>
          <cell r="J83">
            <v>1012500</v>
          </cell>
          <cell r="K83">
            <v>23507915.000000115</v>
          </cell>
          <cell r="L83">
            <v>10372212</v>
          </cell>
          <cell r="M83">
            <v>1302980</v>
          </cell>
          <cell r="N83">
            <v>3486752</v>
          </cell>
          <cell r="O83">
            <v>429210</v>
          </cell>
          <cell r="P83">
            <v>470790</v>
          </cell>
          <cell r="Q83">
            <v>27082500</v>
          </cell>
          <cell r="R83">
            <v>7121810</v>
          </cell>
          <cell r="S83">
            <v>5644007</v>
          </cell>
          <cell r="T83">
            <v>20916875</v>
          </cell>
          <cell r="U83">
            <v>2560525</v>
          </cell>
          <cell r="V83">
            <v>4774950</v>
          </cell>
          <cell r="W83">
            <v>2013591.6599838899</v>
          </cell>
          <cell r="X83">
            <v>1374750</v>
          </cell>
          <cell r="Y83">
            <v>1803840</v>
          </cell>
          <cell r="Z83">
            <v>2300803</v>
          </cell>
          <cell r="AA83">
            <v>7483750</v>
          </cell>
          <cell r="AB83">
            <v>2343750</v>
          </cell>
          <cell r="AC83">
            <v>16316247</v>
          </cell>
          <cell r="AD83">
            <v>1050000</v>
          </cell>
          <cell r="AE83">
            <v>81480000</v>
          </cell>
          <cell r="AF83">
            <v>1360000</v>
          </cell>
          <cell r="AG83">
            <v>93746588.676477998</v>
          </cell>
          <cell r="AH83">
            <v>8723586.9066635054</v>
          </cell>
        </row>
        <row r="84">
          <cell r="A84">
            <v>36852</v>
          </cell>
          <cell r="B84">
            <v>1250000</v>
          </cell>
          <cell r="C84">
            <v>4563600</v>
          </cell>
          <cell r="D84">
            <v>2136334</v>
          </cell>
          <cell r="E84">
            <v>429975</v>
          </cell>
          <cell r="F84">
            <v>0</v>
          </cell>
          <cell r="G84">
            <v>116115000</v>
          </cell>
          <cell r="H84">
            <v>1663000</v>
          </cell>
          <cell r="I84">
            <v>12878050</v>
          </cell>
          <cell r="J84">
            <v>1012500</v>
          </cell>
          <cell r="K84">
            <v>23507915.000000119</v>
          </cell>
          <cell r="L84">
            <v>10372212</v>
          </cell>
          <cell r="M84">
            <v>1302980</v>
          </cell>
          <cell r="N84">
            <v>3486752</v>
          </cell>
          <cell r="O84">
            <v>429210</v>
          </cell>
          <cell r="P84">
            <v>470790</v>
          </cell>
          <cell r="Q84">
            <v>27082500</v>
          </cell>
          <cell r="R84">
            <v>7121810</v>
          </cell>
          <cell r="S84">
            <v>5644007</v>
          </cell>
          <cell r="T84">
            <v>20916875</v>
          </cell>
          <cell r="U84">
            <v>2560525</v>
          </cell>
          <cell r="V84">
            <v>4774950</v>
          </cell>
          <cell r="W84">
            <v>2013591.6599838899</v>
          </cell>
          <cell r="X84">
            <v>1374750</v>
          </cell>
          <cell r="Y84">
            <v>1803840</v>
          </cell>
          <cell r="Z84">
            <v>2300803</v>
          </cell>
          <cell r="AA84">
            <v>7483750</v>
          </cell>
          <cell r="AB84">
            <v>2343750</v>
          </cell>
          <cell r="AC84">
            <v>16316247</v>
          </cell>
          <cell r="AD84">
            <v>1050000</v>
          </cell>
          <cell r="AE84">
            <v>81480000</v>
          </cell>
          <cell r="AF84">
            <v>1360000</v>
          </cell>
          <cell r="AG84">
            <v>93746588.676477998</v>
          </cell>
          <cell r="AH84">
            <v>8786138.5342531372</v>
          </cell>
        </row>
        <row r="85">
          <cell r="A85">
            <v>36854</v>
          </cell>
          <cell r="B85">
            <v>1250000</v>
          </cell>
          <cell r="C85">
            <v>4563600</v>
          </cell>
          <cell r="D85">
            <v>2136334</v>
          </cell>
          <cell r="E85">
            <v>429975</v>
          </cell>
          <cell r="F85">
            <v>0</v>
          </cell>
          <cell r="G85">
            <v>116115000</v>
          </cell>
          <cell r="H85">
            <v>1663000</v>
          </cell>
          <cell r="I85">
            <v>12878050</v>
          </cell>
          <cell r="J85">
            <v>1012500</v>
          </cell>
          <cell r="K85">
            <v>23507915.000000123</v>
          </cell>
          <cell r="L85">
            <v>10372212</v>
          </cell>
          <cell r="M85">
            <v>1302980</v>
          </cell>
          <cell r="N85">
            <v>3486752</v>
          </cell>
          <cell r="O85">
            <v>429210</v>
          </cell>
          <cell r="P85">
            <v>470790</v>
          </cell>
          <cell r="Q85">
            <v>27082500</v>
          </cell>
          <cell r="R85">
            <v>7121810</v>
          </cell>
          <cell r="S85">
            <v>5644007</v>
          </cell>
          <cell r="T85">
            <v>20916875</v>
          </cell>
          <cell r="U85">
            <v>2560525</v>
          </cell>
          <cell r="V85">
            <v>4774950</v>
          </cell>
          <cell r="W85">
            <v>2013591.6599838899</v>
          </cell>
          <cell r="X85">
            <v>1374750</v>
          </cell>
          <cell r="Y85">
            <v>1803840</v>
          </cell>
          <cell r="Z85">
            <v>2300803</v>
          </cell>
          <cell r="AA85">
            <v>7483750</v>
          </cell>
          <cell r="AB85">
            <v>2343750</v>
          </cell>
          <cell r="AC85">
            <v>16316247</v>
          </cell>
          <cell r="AD85">
            <v>1050000</v>
          </cell>
          <cell r="AE85">
            <v>81480000</v>
          </cell>
          <cell r="AF85">
            <v>1360000</v>
          </cell>
          <cell r="AG85">
            <v>93746588.676477998</v>
          </cell>
          <cell r="AH85">
            <v>8924597.4662911594</v>
          </cell>
        </row>
        <row r="86">
          <cell r="A86">
            <v>36857</v>
          </cell>
          <cell r="B86">
            <v>1250000</v>
          </cell>
          <cell r="C86">
            <v>4563600</v>
          </cell>
          <cell r="D86">
            <v>2136334</v>
          </cell>
          <cell r="E86">
            <v>429975</v>
          </cell>
          <cell r="F86">
            <v>0</v>
          </cell>
          <cell r="G86">
            <v>116115000</v>
          </cell>
          <cell r="H86">
            <v>1663000</v>
          </cell>
          <cell r="I86">
            <v>12878050</v>
          </cell>
          <cell r="J86">
            <v>1012500</v>
          </cell>
          <cell r="K86">
            <v>23507915.000000127</v>
          </cell>
          <cell r="L86">
            <v>10372212</v>
          </cell>
          <cell r="M86">
            <v>1302980</v>
          </cell>
          <cell r="N86">
            <v>3486752</v>
          </cell>
          <cell r="O86">
            <v>429210</v>
          </cell>
          <cell r="P86">
            <v>470790</v>
          </cell>
          <cell r="Q86">
            <v>27082500</v>
          </cell>
          <cell r="R86">
            <v>7121810</v>
          </cell>
          <cell r="S86">
            <v>5644007</v>
          </cell>
          <cell r="T86">
            <v>20916875</v>
          </cell>
          <cell r="U86">
            <v>2560525</v>
          </cell>
          <cell r="V86">
            <v>4774950</v>
          </cell>
          <cell r="W86">
            <v>2013591.6599838899</v>
          </cell>
          <cell r="X86">
            <v>1374750</v>
          </cell>
          <cell r="Y86">
            <v>1803840</v>
          </cell>
          <cell r="Z86">
            <v>2300803</v>
          </cell>
          <cell r="AA86">
            <v>7483750</v>
          </cell>
          <cell r="AB86">
            <v>2343750</v>
          </cell>
          <cell r="AC86">
            <v>16316247</v>
          </cell>
          <cell r="AD86">
            <v>1050000</v>
          </cell>
          <cell r="AE86">
            <v>81480000</v>
          </cell>
          <cell r="AF86">
            <v>1360000</v>
          </cell>
          <cell r="AG86">
            <v>93746588.676477998</v>
          </cell>
          <cell r="AH86">
            <v>8924243.640614586</v>
          </cell>
        </row>
        <row r="87">
          <cell r="A87">
            <v>36858</v>
          </cell>
          <cell r="B87">
            <v>1250000</v>
          </cell>
          <cell r="C87">
            <v>4563600</v>
          </cell>
          <cell r="D87">
            <v>2136334</v>
          </cell>
          <cell r="E87">
            <v>429975</v>
          </cell>
          <cell r="F87">
            <v>0</v>
          </cell>
          <cell r="G87">
            <v>116115000</v>
          </cell>
          <cell r="H87">
            <v>1663000</v>
          </cell>
          <cell r="I87">
            <v>12878050</v>
          </cell>
          <cell r="J87">
            <v>1012500</v>
          </cell>
          <cell r="K87">
            <v>23507915.00000013</v>
          </cell>
          <cell r="L87">
            <v>10372212</v>
          </cell>
          <cell r="M87">
            <v>1302980</v>
          </cell>
          <cell r="N87">
            <v>3486752</v>
          </cell>
          <cell r="O87">
            <v>429210</v>
          </cell>
          <cell r="P87">
            <v>470790</v>
          </cell>
          <cell r="Q87">
            <v>27082500</v>
          </cell>
          <cell r="R87">
            <v>7121810</v>
          </cell>
          <cell r="S87">
            <v>5644007</v>
          </cell>
          <cell r="T87">
            <v>20916875</v>
          </cell>
          <cell r="U87">
            <v>2560525</v>
          </cell>
          <cell r="V87">
            <v>4774950</v>
          </cell>
          <cell r="W87">
            <v>2013591.6599838899</v>
          </cell>
          <cell r="X87">
            <v>1374750</v>
          </cell>
          <cell r="Y87">
            <v>1803840</v>
          </cell>
          <cell r="Z87">
            <v>2300803</v>
          </cell>
          <cell r="AA87">
            <v>7483750</v>
          </cell>
          <cell r="AB87">
            <v>2343750</v>
          </cell>
          <cell r="AC87">
            <v>16316247</v>
          </cell>
          <cell r="AD87">
            <v>1050000</v>
          </cell>
          <cell r="AE87">
            <v>81480000</v>
          </cell>
          <cell r="AF87">
            <v>1360000</v>
          </cell>
          <cell r="AG87">
            <v>93746588.676477998</v>
          </cell>
          <cell r="AH87">
            <v>8712096.964309942</v>
          </cell>
        </row>
        <row r="88">
          <cell r="A88">
            <v>36859</v>
          </cell>
          <cell r="B88">
            <v>1250000</v>
          </cell>
          <cell r="C88">
            <v>4563600</v>
          </cell>
          <cell r="D88">
            <v>2136334</v>
          </cell>
          <cell r="E88">
            <v>429975</v>
          </cell>
          <cell r="F88">
            <v>0</v>
          </cell>
          <cell r="G88">
            <v>116115000</v>
          </cell>
          <cell r="H88">
            <v>1663000</v>
          </cell>
          <cell r="I88">
            <v>12878050</v>
          </cell>
          <cell r="J88">
            <v>1012500</v>
          </cell>
          <cell r="K88">
            <v>23507915.000000134</v>
          </cell>
          <cell r="L88">
            <v>10372212</v>
          </cell>
          <cell r="M88">
            <v>1302980</v>
          </cell>
          <cell r="N88">
            <v>3486752</v>
          </cell>
          <cell r="O88">
            <v>429210</v>
          </cell>
          <cell r="P88">
            <v>470790</v>
          </cell>
          <cell r="Q88">
            <v>27082500</v>
          </cell>
          <cell r="R88">
            <v>7121810</v>
          </cell>
          <cell r="S88">
            <v>5644007</v>
          </cell>
          <cell r="T88">
            <v>20916875</v>
          </cell>
          <cell r="U88">
            <v>2560525</v>
          </cell>
          <cell r="V88">
            <v>4774950</v>
          </cell>
          <cell r="W88">
            <v>2013591.6599838899</v>
          </cell>
          <cell r="X88">
            <v>1374750</v>
          </cell>
          <cell r="Y88">
            <v>1803840</v>
          </cell>
          <cell r="Z88">
            <v>2300803</v>
          </cell>
          <cell r="AA88">
            <v>7483750</v>
          </cell>
          <cell r="AB88">
            <v>2343750</v>
          </cell>
          <cell r="AC88">
            <v>16316247</v>
          </cell>
          <cell r="AD88">
            <v>1050000</v>
          </cell>
          <cell r="AE88">
            <v>81480000</v>
          </cell>
          <cell r="AF88">
            <v>1360000</v>
          </cell>
          <cell r="AG88">
            <v>93746588.676477998</v>
          </cell>
          <cell r="AH88">
            <v>8605391.9334194902</v>
          </cell>
        </row>
        <row r="89">
          <cell r="A89">
            <v>36860</v>
          </cell>
          <cell r="B89">
            <v>1250000</v>
          </cell>
          <cell r="C89">
            <v>4563600</v>
          </cell>
          <cell r="D89">
            <v>2136334</v>
          </cell>
          <cell r="E89">
            <v>429975</v>
          </cell>
          <cell r="F89">
            <v>0</v>
          </cell>
          <cell r="G89">
            <v>116115000</v>
          </cell>
          <cell r="H89">
            <v>1663000</v>
          </cell>
          <cell r="I89">
            <v>12878050</v>
          </cell>
          <cell r="J89">
            <v>1012500</v>
          </cell>
          <cell r="K89">
            <v>23507915.000000138</v>
          </cell>
          <cell r="L89">
            <v>10372212</v>
          </cell>
          <cell r="M89">
            <v>1302980</v>
          </cell>
          <cell r="N89">
            <v>3486752</v>
          </cell>
          <cell r="O89">
            <v>429210</v>
          </cell>
          <cell r="P89">
            <v>470790</v>
          </cell>
          <cell r="Q89">
            <v>27082500</v>
          </cell>
          <cell r="R89">
            <v>7121810</v>
          </cell>
          <cell r="S89">
            <v>5644007</v>
          </cell>
          <cell r="T89">
            <v>20916875</v>
          </cell>
          <cell r="U89">
            <v>2560525</v>
          </cell>
          <cell r="V89">
            <v>4774950</v>
          </cell>
          <cell r="W89">
            <v>2013591.6599838899</v>
          </cell>
          <cell r="X89">
            <v>1374750</v>
          </cell>
          <cell r="Y89">
            <v>1803840</v>
          </cell>
          <cell r="Z89">
            <v>2300803</v>
          </cell>
          <cell r="AA89">
            <v>7483750</v>
          </cell>
          <cell r="AB89">
            <v>2343750</v>
          </cell>
          <cell r="AC89">
            <v>16316247</v>
          </cell>
          <cell r="AD89">
            <v>1050000</v>
          </cell>
          <cell r="AE89">
            <v>81480000</v>
          </cell>
          <cell r="AF89">
            <v>1360000</v>
          </cell>
          <cell r="AG89">
            <v>93746588.676477998</v>
          </cell>
          <cell r="AH89">
            <v>8573749.4248745535</v>
          </cell>
        </row>
        <row r="90">
          <cell r="A90">
            <v>36861</v>
          </cell>
          <cell r="B90">
            <v>1250000</v>
          </cell>
          <cell r="C90">
            <v>4563600</v>
          </cell>
          <cell r="D90">
            <v>2136334</v>
          </cell>
          <cell r="E90">
            <v>429975</v>
          </cell>
          <cell r="F90">
            <v>0</v>
          </cell>
          <cell r="G90">
            <v>116115000</v>
          </cell>
          <cell r="H90">
            <v>1663000</v>
          </cell>
          <cell r="I90">
            <v>12878050</v>
          </cell>
          <cell r="J90">
            <v>1012500</v>
          </cell>
          <cell r="K90">
            <v>23507915.000000142</v>
          </cell>
          <cell r="L90">
            <v>10372212</v>
          </cell>
          <cell r="M90">
            <v>1302980</v>
          </cell>
          <cell r="N90">
            <v>3486752</v>
          </cell>
          <cell r="O90">
            <v>429210</v>
          </cell>
          <cell r="P90">
            <v>470790</v>
          </cell>
          <cell r="Q90">
            <v>27082500</v>
          </cell>
          <cell r="R90">
            <v>7121810</v>
          </cell>
          <cell r="S90">
            <v>5644007</v>
          </cell>
          <cell r="T90">
            <v>20916875</v>
          </cell>
          <cell r="U90">
            <v>2560525</v>
          </cell>
          <cell r="V90">
            <v>4774950</v>
          </cell>
          <cell r="W90">
            <v>2013591.6599838899</v>
          </cell>
          <cell r="X90">
            <v>1374750</v>
          </cell>
          <cell r="Y90">
            <v>1803840</v>
          </cell>
          <cell r="Z90">
            <v>2300803</v>
          </cell>
          <cell r="AA90">
            <v>7483750</v>
          </cell>
          <cell r="AB90">
            <v>2343750</v>
          </cell>
          <cell r="AC90">
            <v>16316247</v>
          </cell>
          <cell r="AD90">
            <v>1050000</v>
          </cell>
          <cell r="AE90">
            <v>81480000</v>
          </cell>
          <cell r="AF90">
            <v>1360000</v>
          </cell>
          <cell r="AG90">
            <v>93746588.676477998</v>
          </cell>
          <cell r="AH90">
            <v>8492852.4130265396</v>
          </cell>
        </row>
        <row r="91">
          <cell r="A91">
            <v>36864</v>
          </cell>
          <cell r="B91">
            <v>1250000</v>
          </cell>
          <cell r="C91">
            <v>4563600</v>
          </cell>
          <cell r="D91">
            <v>2136334</v>
          </cell>
          <cell r="E91">
            <v>429975</v>
          </cell>
          <cell r="F91">
            <v>0</v>
          </cell>
          <cell r="G91">
            <v>116115000</v>
          </cell>
          <cell r="H91">
            <v>1663000</v>
          </cell>
          <cell r="I91">
            <v>12878050</v>
          </cell>
          <cell r="J91">
            <v>1012500</v>
          </cell>
          <cell r="K91">
            <v>23507915.000000145</v>
          </cell>
          <cell r="L91">
            <v>10372212</v>
          </cell>
          <cell r="M91">
            <v>1302980</v>
          </cell>
          <cell r="N91">
            <v>3486752</v>
          </cell>
          <cell r="O91">
            <v>429210</v>
          </cell>
          <cell r="P91">
            <v>470790</v>
          </cell>
          <cell r="Q91">
            <v>27082500</v>
          </cell>
          <cell r="R91">
            <v>7121810</v>
          </cell>
          <cell r="S91">
            <v>5644007</v>
          </cell>
          <cell r="T91">
            <v>20916875</v>
          </cell>
          <cell r="U91">
            <v>2560525</v>
          </cell>
          <cell r="V91">
            <v>4774950</v>
          </cell>
          <cell r="W91">
            <v>2013591.6599838899</v>
          </cell>
          <cell r="X91">
            <v>1374750</v>
          </cell>
          <cell r="Y91">
            <v>1803840</v>
          </cell>
          <cell r="Z91">
            <v>2300803</v>
          </cell>
          <cell r="AA91">
            <v>7483750</v>
          </cell>
          <cell r="AB91">
            <v>2343750</v>
          </cell>
          <cell r="AC91">
            <v>16316247</v>
          </cell>
          <cell r="AD91">
            <v>1050000</v>
          </cell>
          <cell r="AE91">
            <v>81480000</v>
          </cell>
          <cell r="AF91">
            <v>1360000</v>
          </cell>
          <cell r="AG91">
            <v>93746588.676477998</v>
          </cell>
          <cell r="AH91">
            <v>8406451.7426016405</v>
          </cell>
        </row>
        <row r="92">
          <cell r="A92">
            <v>36865</v>
          </cell>
          <cell r="B92">
            <v>1250000</v>
          </cell>
          <cell r="C92">
            <v>4563600</v>
          </cell>
          <cell r="D92">
            <v>2136334</v>
          </cell>
          <cell r="E92">
            <v>429975</v>
          </cell>
          <cell r="F92">
            <v>0</v>
          </cell>
          <cell r="G92">
            <v>116115000</v>
          </cell>
          <cell r="H92">
            <v>1663000</v>
          </cell>
          <cell r="I92">
            <v>12878050</v>
          </cell>
          <cell r="J92">
            <v>1012500</v>
          </cell>
          <cell r="K92">
            <v>23507915.000000149</v>
          </cell>
          <cell r="L92">
            <v>10372212</v>
          </cell>
          <cell r="M92">
            <v>1302980</v>
          </cell>
          <cell r="N92">
            <v>3486752</v>
          </cell>
          <cell r="O92">
            <v>429210</v>
          </cell>
          <cell r="P92">
            <v>470790</v>
          </cell>
          <cell r="Q92">
            <v>27082500</v>
          </cell>
          <cell r="R92">
            <v>7121810</v>
          </cell>
          <cell r="S92">
            <v>5644007</v>
          </cell>
          <cell r="T92">
            <v>20916875</v>
          </cell>
          <cell r="U92">
            <v>2560525</v>
          </cell>
          <cell r="V92">
            <v>4774950</v>
          </cell>
          <cell r="W92">
            <v>2013591.6599838899</v>
          </cell>
          <cell r="X92">
            <v>1374750</v>
          </cell>
          <cell r="Y92">
            <v>1803840</v>
          </cell>
          <cell r="Z92">
            <v>2300803</v>
          </cell>
          <cell r="AA92">
            <v>7483750</v>
          </cell>
          <cell r="AB92">
            <v>2343750</v>
          </cell>
          <cell r="AC92">
            <v>16316247</v>
          </cell>
          <cell r="AD92">
            <v>1050000</v>
          </cell>
          <cell r="AE92">
            <v>81480000</v>
          </cell>
          <cell r="AF92">
            <v>1360000</v>
          </cell>
          <cell r="AG92">
            <v>93746588.676477998</v>
          </cell>
          <cell r="AH92">
            <v>8659412.4417830128</v>
          </cell>
        </row>
        <row r="93">
          <cell r="A93">
            <v>36866</v>
          </cell>
          <cell r="B93">
            <v>1250000</v>
          </cell>
          <cell r="C93">
            <v>4563600</v>
          </cell>
          <cell r="D93">
            <v>2136334</v>
          </cell>
          <cell r="E93">
            <v>429975</v>
          </cell>
          <cell r="F93">
            <v>0</v>
          </cell>
          <cell r="G93">
            <v>116115000</v>
          </cell>
          <cell r="H93">
            <v>1663000</v>
          </cell>
          <cell r="I93">
            <v>12878050</v>
          </cell>
          <cell r="J93">
            <v>1012500</v>
          </cell>
          <cell r="K93">
            <v>23507915.000000153</v>
          </cell>
          <cell r="L93">
            <v>10372212</v>
          </cell>
          <cell r="M93">
            <v>1302980</v>
          </cell>
          <cell r="N93">
            <v>3486752</v>
          </cell>
          <cell r="O93">
            <v>429210</v>
          </cell>
          <cell r="P93">
            <v>470790</v>
          </cell>
          <cell r="Q93">
            <v>27082500</v>
          </cell>
          <cell r="R93">
            <v>7121810</v>
          </cell>
          <cell r="S93">
            <v>5644007</v>
          </cell>
          <cell r="T93">
            <v>20916875</v>
          </cell>
          <cell r="U93">
            <v>2560525</v>
          </cell>
          <cell r="V93">
            <v>4774950</v>
          </cell>
          <cell r="W93">
            <v>2013591.6599838899</v>
          </cell>
          <cell r="X93">
            <v>1374750</v>
          </cell>
          <cell r="Y93">
            <v>1803840</v>
          </cell>
          <cell r="Z93">
            <v>2300803</v>
          </cell>
          <cell r="AA93">
            <v>7483750</v>
          </cell>
          <cell r="AB93">
            <v>2343750</v>
          </cell>
          <cell r="AC93">
            <v>16316247</v>
          </cell>
          <cell r="AD93">
            <v>1050000</v>
          </cell>
          <cell r="AE93">
            <v>81480000</v>
          </cell>
          <cell r="AF93">
            <v>1360000</v>
          </cell>
          <cell r="AG93">
            <v>93746588.676477998</v>
          </cell>
          <cell r="AH93">
            <v>8546289.9303788505</v>
          </cell>
        </row>
        <row r="94">
          <cell r="A94">
            <v>36867</v>
          </cell>
          <cell r="B94">
            <v>1250000</v>
          </cell>
          <cell r="C94">
            <v>4563600</v>
          </cell>
          <cell r="D94">
            <v>2136334</v>
          </cell>
          <cell r="E94">
            <v>429975</v>
          </cell>
          <cell r="F94">
            <v>0</v>
          </cell>
          <cell r="G94">
            <v>116115000</v>
          </cell>
          <cell r="H94">
            <v>1663000</v>
          </cell>
          <cell r="I94">
            <v>12878050</v>
          </cell>
          <cell r="J94">
            <v>1012500</v>
          </cell>
          <cell r="K94">
            <v>23507915.000000156</v>
          </cell>
          <cell r="L94">
            <v>10372212</v>
          </cell>
          <cell r="M94">
            <v>1302980</v>
          </cell>
          <cell r="N94">
            <v>3486752</v>
          </cell>
          <cell r="O94">
            <v>429210</v>
          </cell>
          <cell r="P94">
            <v>470790</v>
          </cell>
          <cell r="Q94">
            <v>27082500</v>
          </cell>
          <cell r="R94">
            <v>7121810</v>
          </cell>
          <cell r="S94">
            <v>5644007</v>
          </cell>
          <cell r="T94">
            <v>20916875</v>
          </cell>
          <cell r="U94">
            <v>2560525</v>
          </cell>
          <cell r="V94">
            <v>4774950</v>
          </cell>
          <cell r="W94">
            <v>2013591.6599838899</v>
          </cell>
          <cell r="X94">
            <v>1374750</v>
          </cell>
          <cell r="Y94">
            <v>1803840</v>
          </cell>
          <cell r="Z94">
            <v>2300803</v>
          </cell>
          <cell r="AA94">
            <v>7483750</v>
          </cell>
          <cell r="AB94">
            <v>2343750</v>
          </cell>
          <cell r="AC94">
            <v>16316247</v>
          </cell>
          <cell r="AD94">
            <v>1050000</v>
          </cell>
          <cell r="AE94">
            <v>81480000</v>
          </cell>
          <cell r="AF94">
            <v>1360000</v>
          </cell>
          <cell r="AG94">
            <v>93746588.676477998</v>
          </cell>
          <cell r="AH94">
            <v>8366894.5335890856</v>
          </cell>
        </row>
        <row r="95">
          <cell r="A95">
            <v>36868</v>
          </cell>
          <cell r="B95">
            <v>1250000</v>
          </cell>
          <cell r="C95">
            <v>4563600</v>
          </cell>
          <cell r="D95">
            <v>2136334</v>
          </cell>
          <cell r="E95">
            <v>429975</v>
          </cell>
          <cell r="F95">
            <v>0</v>
          </cell>
          <cell r="G95">
            <v>116115000</v>
          </cell>
          <cell r="H95">
            <v>1663000</v>
          </cell>
          <cell r="I95">
            <v>12878050</v>
          </cell>
          <cell r="J95">
            <v>1012500</v>
          </cell>
          <cell r="K95">
            <v>23507915.00000016</v>
          </cell>
          <cell r="L95">
            <v>10372212</v>
          </cell>
          <cell r="M95">
            <v>1302980</v>
          </cell>
          <cell r="N95">
            <v>3486752</v>
          </cell>
          <cell r="O95">
            <v>429210</v>
          </cell>
          <cell r="P95">
            <v>470790</v>
          </cell>
          <cell r="Q95">
            <v>26054801.25</v>
          </cell>
          <cell r="R95">
            <v>7121810</v>
          </cell>
          <cell r="S95">
            <v>5644007</v>
          </cell>
          <cell r="T95">
            <v>20984932.989999998</v>
          </cell>
          <cell r="U95">
            <v>2560525</v>
          </cell>
          <cell r="V95">
            <v>4923475.66</v>
          </cell>
          <cell r="W95">
            <v>2013591.6599838899</v>
          </cell>
          <cell r="X95">
            <v>1374750</v>
          </cell>
          <cell r="Y95">
            <v>1803840</v>
          </cell>
          <cell r="Z95">
            <v>2300803</v>
          </cell>
          <cell r="AA95">
            <v>7463158.7400000002</v>
          </cell>
          <cell r="AB95">
            <v>2343750</v>
          </cell>
          <cell r="AC95">
            <v>16316247</v>
          </cell>
          <cell r="AD95">
            <v>1050000</v>
          </cell>
          <cell r="AE95">
            <v>80687584.609999999</v>
          </cell>
          <cell r="AF95">
            <v>1360000</v>
          </cell>
          <cell r="AG95">
            <v>93746588.676477998</v>
          </cell>
          <cell r="AH95">
            <v>8370485.9442652185</v>
          </cell>
        </row>
        <row r="96">
          <cell r="A96">
            <v>36871</v>
          </cell>
          <cell r="B96">
            <v>1250000</v>
          </cell>
          <cell r="C96">
            <v>4563600</v>
          </cell>
          <cell r="D96">
            <v>2136334</v>
          </cell>
          <cell r="E96">
            <v>429975</v>
          </cell>
          <cell r="F96">
            <v>0</v>
          </cell>
          <cell r="G96">
            <v>60600021</v>
          </cell>
          <cell r="H96">
            <v>1663000</v>
          </cell>
          <cell r="I96">
            <v>12878050</v>
          </cell>
          <cell r="J96">
            <v>1012500</v>
          </cell>
          <cell r="K96">
            <v>23507915.000000164</v>
          </cell>
          <cell r="L96">
            <v>10372212</v>
          </cell>
          <cell r="M96">
            <v>1302980</v>
          </cell>
          <cell r="N96">
            <v>3486752</v>
          </cell>
          <cell r="O96">
            <v>429210</v>
          </cell>
          <cell r="P96">
            <v>470790</v>
          </cell>
          <cell r="Q96">
            <v>26054801.25</v>
          </cell>
          <cell r="R96">
            <v>7121810</v>
          </cell>
          <cell r="S96">
            <v>5644007</v>
          </cell>
          <cell r="T96">
            <v>20984932.989999998</v>
          </cell>
          <cell r="U96">
            <v>2560525</v>
          </cell>
          <cell r="V96">
            <v>4923475.66</v>
          </cell>
          <cell r="W96">
            <v>2013591.6599838899</v>
          </cell>
          <cell r="X96">
            <v>1374750</v>
          </cell>
          <cell r="Y96">
            <v>1803840</v>
          </cell>
          <cell r="Z96">
            <v>2300803</v>
          </cell>
          <cell r="AA96">
            <v>7463158.7400000002</v>
          </cell>
          <cell r="AB96">
            <v>2343750</v>
          </cell>
          <cell r="AC96">
            <v>16316247</v>
          </cell>
          <cell r="AD96">
            <v>1050000</v>
          </cell>
          <cell r="AE96">
            <v>80687584.609999999</v>
          </cell>
          <cell r="AF96">
            <v>1360000</v>
          </cell>
          <cell r="AG96">
            <v>93746588.676477998</v>
          </cell>
          <cell r="AH96">
            <v>8428534.363769941</v>
          </cell>
        </row>
        <row r="97">
          <cell r="A97">
            <v>36872</v>
          </cell>
          <cell r="B97">
            <v>1250000</v>
          </cell>
          <cell r="C97">
            <v>4563600</v>
          </cell>
          <cell r="D97">
            <v>2136334</v>
          </cell>
          <cell r="E97">
            <v>429975</v>
          </cell>
          <cell r="F97">
            <v>0</v>
          </cell>
          <cell r="G97">
            <v>60600021</v>
          </cell>
          <cell r="H97">
            <v>1663000</v>
          </cell>
          <cell r="I97">
            <v>12878050</v>
          </cell>
          <cell r="J97">
            <v>1012500</v>
          </cell>
          <cell r="K97">
            <v>23507915.000000168</v>
          </cell>
          <cell r="L97">
            <v>10372212</v>
          </cell>
          <cell r="M97">
            <v>1302980</v>
          </cell>
          <cell r="N97">
            <v>3486752</v>
          </cell>
          <cell r="O97">
            <v>429210</v>
          </cell>
          <cell r="P97">
            <v>470790</v>
          </cell>
          <cell r="Q97">
            <v>26054801.25</v>
          </cell>
          <cell r="R97">
            <v>7121810</v>
          </cell>
          <cell r="S97">
            <v>5644007</v>
          </cell>
          <cell r="T97">
            <v>20984932.989999998</v>
          </cell>
          <cell r="U97">
            <v>2560525</v>
          </cell>
          <cell r="V97">
            <v>4923475.66</v>
          </cell>
          <cell r="W97">
            <v>2013591.6599838899</v>
          </cell>
          <cell r="X97">
            <v>1374750</v>
          </cell>
          <cell r="Y97">
            <v>1803840</v>
          </cell>
          <cell r="Z97">
            <v>2300803</v>
          </cell>
          <cell r="AA97">
            <v>7463158.7400000002</v>
          </cell>
          <cell r="AB97">
            <v>2343750</v>
          </cell>
          <cell r="AC97">
            <v>16316247</v>
          </cell>
          <cell r="AD97">
            <v>1050000</v>
          </cell>
          <cell r="AE97">
            <v>80687584.609999999</v>
          </cell>
          <cell r="AF97">
            <v>1360000</v>
          </cell>
          <cell r="AG97">
            <v>93746588.676477998</v>
          </cell>
          <cell r="AH97">
            <v>8677813.4777547922</v>
          </cell>
        </row>
        <row r="98">
          <cell r="A98">
            <v>36873</v>
          </cell>
          <cell r="B98">
            <v>1250000</v>
          </cell>
          <cell r="C98">
            <v>4563600</v>
          </cell>
          <cell r="D98">
            <v>2136334</v>
          </cell>
          <cell r="E98">
            <v>429975</v>
          </cell>
          <cell r="F98">
            <v>0</v>
          </cell>
          <cell r="G98">
            <v>60600021</v>
          </cell>
          <cell r="H98">
            <v>1663000</v>
          </cell>
          <cell r="I98">
            <v>12878050</v>
          </cell>
          <cell r="J98">
            <v>1012500</v>
          </cell>
          <cell r="K98">
            <v>23507915.000000171</v>
          </cell>
          <cell r="L98">
            <v>10372212</v>
          </cell>
          <cell r="M98">
            <v>1302980</v>
          </cell>
          <cell r="N98">
            <v>3486752</v>
          </cell>
          <cell r="O98">
            <v>429210</v>
          </cell>
          <cell r="P98">
            <v>470790</v>
          </cell>
          <cell r="Q98">
            <v>26054801.25</v>
          </cell>
          <cell r="R98">
            <v>7121810</v>
          </cell>
          <cell r="S98">
            <v>5644007</v>
          </cell>
          <cell r="T98">
            <v>20984932.989999998</v>
          </cell>
          <cell r="U98">
            <v>2560525</v>
          </cell>
          <cell r="V98">
            <v>4923475.66</v>
          </cell>
          <cell r="W98">
            <v>2013591.6599838899</v>
          </cell>
          <cell r="X98">
            <v>1374750</v>
          </cell>
          <cell r="Y98">
            <v>1803840</v>
          </cell>
          <cell r="Z98">
            <v>2300803</v>
          </cell>
          <cell r="AA98">
            <v>7463158.7400000002</v>
          </cell>
          <cell r="AB98">
            <v>2343750</v>
          </cell>
          <cell r="AC98">
            <v>16316247</v>
          </cell>
          <cell r="AD98">
            <v>1050000</v>
          </cell>
          <cell r="AE98">
            <v>80687584.609999999</v>
          </cell>
          <cell r="AF98">
            <v>1360000</v>
          </cell>
          <cell r="AG98">
            <v>93746588.676477998</v>
          </cell>
          <cell r="AH98">
            <v>8555666.2694022469</v>
          </cell>
        </row>
        <row r="99">
          <cell r="A99">
            <v>36874</v>
          </cell>
          <cell r="B99">
            <v>1250000</v>
          </cell>
          <cell r="C99">
            <v>4563600</v>
          </cell>
          <cell r="D99">
            <v>2136334</v>
          </cell>
          <cell r="E99">
            <v>429975</v>
          </cell>
          <cell r="F99">
            <v>0</v>
          </cell>
          <cell r="G99">
            <v>0</v>
          </cell>
          <cell r="H99">
            <v>1663000</v>
          </cell>
          <cell r="I99">
            <v>12878050</v>
          </cell>
          <cell r="J99">
            <v>1012500</v>
          </cell>
          <cell r="K99">
            <v>23507915.000000175</v>
          </cell>
          <cell r="L99">
            <v>10372212</v>
          </cell>
          <cell r="M99">
            <v>1302980</v>
          </cell>
          <cell r="N99">
            <v>3486752</v>
          </cell>
          <cell r="O99">
            <v>429210</v>
          </cell>
          <cell r="P99">
            <v>470790</v>
          </cell>
          <cell r="Q99">
            <v>26054801.25</v>
          </cell>
          <cell r="R99">
            <v>7121810</v>
          </cell>
          <cell r="S99">
            <v>5644007</v>
          </cell>
          <cell r="T99">
            <v>20984932.989999998</v>
          </cell>
          <cell r="U99">
            <v>2560525</v>
          </cell>
          <cell r="V99">
            <v>4923475.66</v>
          </cell>
          <cell r="W99">
            <v>2013591.6599838899</v>
          </cell>
          <cell r="X99">
            <v>1374750</v>
          </cell>
          <cell r="Y99">
            <v>1803840</v>
          </cell>
          <cell r="Z99">
            <v>2300803</v>
          </cell>
          <cell r="AA99">
            <v>7463158.7400000002</v>
          </cell>
          <cell r="AB99">
            <v>2343750</v>
          </cell>
          <cell r="AC99">
            <v>16316247</v>
          </cell>
          <cell r="AD99">
            <v>1050000</v>
          </cell>
          <cell r="AE99">
            <v>80687584.609999999</v>
          </cell>
          <cell r="AF99">
            <v>1360000</v>
          </cell>
          <cell r="AG99">
            <v>93746588.676477998</v>
          </cell>
          <cell r="AH99">
            <v>8486611.1538367067</v>
          </cell>
        </row>
        <row r="100">
          <cell r="A100">
            <v>36875</v>
          </cell>
          <cell r="B100">
            <v>1250000</v>
          </cell>
          <cell r="C100">
            <v>4563600</v>
          </cell>
          <cell r="D100">
            <v>2136334</v>
          </cell>
          <cell r="E100">
            <v>429975</v>
          </cell>
          <cell r="F100">
            <v>0</v>
          </cell>
          <cell r="G100">
            <v>0</v>
          </cell>
          <cell r="H100">
            <v>1663000</v>
          </cell>
          <cell r="I100">
            <v>12878050</v>
          </cell>
          <cell r="J100">
            <v>1012500</v>
          </cell>
          <cell r="K100">
            <v>23507915.000000179</v>
          </cell>
          <cell r="L100">
            <v>10372212</v>
          </cell>
          <cell r="M100">
            <v>1302980</v>
          </cell>
          <cell r="N100">
            <v>3486752</v>
          </cell>
          <cell r="O100">
            <v>429210</v>
          </cell>
          <cell r="P100">
            <v>470790</v>
          </cell>
          <cell r="Q100">
            <v>26054801.25</v>
          </cell>
          <cell r="R100">
            <v>7121810</v>
          </cell>
          <cell r="S100">
            <v>5644007</v>
          </cell>
          <cell r="T100">
            <v>20984932.989999998</v>
          </cell>
          <cell r="U100">
            <v>2560525</v>
          </cell>
          <cell r="V100">
            <v>4923475.66</v>
          </cell>
          <cell r="W100">
            <v>2013591.6599838899</v>
          </cell>
          <cell r="X100">
            <v>1374750</v>
          </cell>
          <cell r="Y100">
            <v>1803840</v>
          </cell>
          <cell r="Z100">
            <v>2300803</v>
          </cell>
          <cell r="AA100">
            <v>7463158.7400000002</v>
          </cell>
          <cell r="AB100">
            <v>2343750</v>
          </cell>
          <cell r="AC100">
            <v>16316247</v>
          </cell>
          <cell r="AD100">
            <v>1050000</v>
          </cell>
          <cell r="AE100">
            <v>80687584.609999999</v>
          </cell>
          <cell r="AF100">
            <v>1360000</v>
          </cell>
          <cell r="AG100">
            <v>93746588.676477998</v>
          </cell>
          <cell r="AH100">
            <v>8464768.0299172644</v>
          </cell>
        </row>
        <row r="101">
          <cell r="A101">
            <v>36878</v>
          </cell>
          <cell r="B101">
            <v>1250000</v>
          </cell>
          <cell r="C101">
            <v>4563600</v>
          </cell>
          <cell r="D101">
            <v>2136334</v>
          </cell>
          <cell r="E101">
            <v>429975</v>
          </cell>
          <cell r="F101">
            <v>0</v>
          </cell>
          <cell r="G101">
            <v>0</v>
          </cell>
          <cell r="H101">
            <v>1663000</v>
          </cell>
          <cell r="I101">
            <v>12878050</v>
          </cell>
          <cell r="J101">
            <v>1012500</v>
          </cell>
          <cell r="K101">
            <v>23507915.000000183</v>
          </cell>
          <cell r="L101">
            <v>10372212</v>
          </cell>
          <cell r="M101">
            <v>1302980</v>
          </cell>
          <cell r="N101">
            <v>3486752</v>
          </cell>
          <cell r="O101">
            <v>429210</v>
          </cell>
          <cell r="P101">
            <v>470790</v>
          </cell>
          <cell r="Q101">
            <v>26054801.25</v>
          </cell>
          <cell r="R101">
            <v>7121810</v>
          </cell>
          <cell r="S101">
            <v>5644007</v>
          </cell>
          <cell r="T101">
            <v>20984932.989999998</v>
          </cell>
          <cell r="U101">
            <v>2560525</v>
          </cell>
          <cell r="V101">
            <v>4923475.66</v>
          </cell>
          <cell r="W101">
            <v>2013591.6599838899</v>
          </cell>
          <cell r="X101">
            <v>1374750</v>
          </cell>
          <cell r="Y101">
            <v>1803840</v>
          </cell>
          <cell r="Z101">
            <v>2300803</v>
          </cell>
          <cell r="AA101">
            <v>7463158.7400000002</v>
          </cell>
          <cell r="AB101">
            <v>2343750</v>
          </cell>
          <cell r="AC101">
            <v>16316247</v>
          </cell>
          <cell r="AD101">
            <v>1050000</v>
          </cell>
          <cell r="AE101">
            <v>80687584.609999999</v>
          </cell>
          <cell r="AF101">
            <v>1360000</v>
          </cell>
          <cell r="AG101">
            <v>93746588.676477998</v>
          </cell>
          <cell r="AH101">
            <v>8488763.7322881576</v>
          </cell>
        </row>
        <row r="102">
          <cell r="A102">
            <v>36879</v>
          </cell>
          <cell r="B102">
            <v>1250000</v>
          </cell>
          <cell r="C102">
            <v>4563600</v>
          </cell>
          <cell r="D102">
            <v>2136334</v>
          </cell>
          <cell r="E102">
            <v>429975</v>
          </cell>
          <cell r="F102">
            <v>0</v>
          </cell>
          <cell r="G102">
            <v>0</v>
          </cell>
          <cell r="H102">
            <v>1663000</v>
          </cell>
          <cell r="I102">
            <v>12878050</v>
          </cell>
          <cell r="J102">
            <v>1012500</v>
          </cell>
          <cell r="K102">
            <v>23507915.000000186</v>
          </cell>
          <cell r="L102">
            <v>10372212</v>
          </cell>
          <cell r="M102">
            <v>1302980</v>
          </cell>
          <cell r="N102">
            <v>3486752</v>
          </cell>
          <cell r="O102">
            <v>429210</v>
          </cell>
          <cell r="P102">
            <v>470790</v>
          </cell>
          <cell r="Q102">
            <v>26054801.25</v>
          </cell>
          <cell r="R102">
            <v>7121810</v>
          </cell>
          <cell r="S102">
            <v>5644007</v>
          </cell>
          <cell r="T102">
            <v>20984932.989999998</v>
          </cell>
          <cell r="U102">
            <v>2560525</v>
          </cell>
          <cell r="V102">
            <v>4923475.66</v>
          </cell>
          <cell r="W102">
            <v>2013591.6599838899</v>
          </cell>
          <cell r="X102">
            <v>1374750</v>
          </cell>
          <cell r="Y102">
            <v>1803840</v>
          </cell>
          <cell r="Z102">
            <v>2300803</v>
          </cell>
          <cell r="AA102">
            <v>7463158.7400000002</v>
          </cell>
          <cell r="AB102">
            <v>2343750</v>
          </cell>
          <cell r="AC102">
            <v>16316247</v>
          </cell>
          <cell r="AD102">
            <v>1050000</v>
          </cell>
          <cell r="AE102">
            <v>80687584.609999999</v>
          </cell>
          <cell r="AF102">
            <v>1360000</v>
          </cell>
          <cell r="AG102">
            <v>93746588.676477998</v>
          </cell>
          <cell r="AH102">
            <v>8522624.0681299008</v>
          </cell>
        </row>
        <row r="103">
          <cell r="A103">
            <v>36880</v>
          </cell>
          <cell r="B103">
            <v>1250000</v>
          </cell>
          <cell r="C103">
            <v>4563600</v>
          </cell>
          <cell r="D103">
            <v>2136334</v>
          </cell>
          <cell r="E103">
            <v>429975</v>
          </cell>
          <cell r="F103">
            <v>0</v>
          </cell>
          <cell r="G103">
            <v>0</v>
          </cell>
          <cell r="H103">
            <v>1663000</v>
          </cell>
          <cell r="I103">
            <v>12878050</v>
          </cell>
          <cell r="J103">
            <v>1012500</v>
          </cell>
          <cell r="K103">
            <v>23507915.00000019</v>
          </cell>
          <cell r="L103">
            <v>10372212</v>
          </cell>
          <cell r="M103">
            <v>1302980</v>
          </cell>
          <cell r="N103">
            <v>3486752</v>
          </cell>
          <cell r="O103">
            <v>429210</v>
          </cell>
          <cell r="P103">
            <v>470790</v>
          </cell>
          <cell r="Q103">
            <v>26054801.25</v>
          </cell>
          <cell r="R103">
            <v>7121810</v>
          </cell>
          <cell r="S103">
            <v>5644007</v>
          </cell>
          <cell r="T103">
            <v>20984932.989999998</v>
          </cell>
          <cell r="U103">
            <v>2560525</v>
          </cell>
          <cell r="V103">
            <v>4923475.66</v>
          </cell>
          <cell r="W103">
            <v>2013591.6599838899</v>
          </cell>
          <cell r="X103">
            <v>1374750</v>
          </cell>
          <cell r="Y103">
            <v>1803840</v>
          </cell>
          <cell r="Z103">
            <v>2300803</v>
          </cell>
          <cell r="AA103">
            <v>7463158.7400000002</v>
          </cell>
          <cell r="AB103">
            <v>2343750</v>
          </cell>
          <cell r="AC103">
            <v>16316247</v>
          </cell>
          <cell r="AD103">
            <v>1050000</v>
          </cell>
          <cell r="AE103">
            <v>80687584.609999999</v>
          </cell>
          <cell r="AF103">
            <v>1360000</v>
          </cell>
          <cell r="AG103">
            <v>93746588.676477998</v>
          </cell>
          <cell r="AH103">
            <v>7750581.3068908164</v>
          </cell>
        </row>
        <row r="104">
          <cell r="A104">
            <v>36881</v>
          </cell>
          <cell r="B104">
            <v>1250000</v>
          </cell>
          <cell r="C104">
            <v>4563600</v>
          </cell>
          <cell r="D104">
            <v>1247943.5</v>
          </cell>
          <cell r="E104">
            <v>429975</v>
          </cell>
          <cell r="F104">
            <v>0</v>
          </cell>
          <cell r="G104">
            <v>0</v>
          </cell>
          <cell r="H104">
            <v>1663000</v>
          </cell>
          <cell r="I104">
            <v>0</v>
          </cell>
          <cell r="J104">
            <v>1012500</v>
          </cell>
          <cell r="K104">
            <v>23507915.000000194</v>
          </cell>
          <cell r="L104">
            <v>10372212</v>
          </cell>
          <cell r="M104">
            <v>1302980</v>
          </cell>
          <cell r="N104">
            <v>3486752</v>
          </cell>
          <cell r="O104">
            <v>429210</v>
          </cell>
          <cell r="P104">
            <v>470790</v>
          </cell>
          <cell r="Q104">
            <v>26054801.25</v>
          </cell>
          <cell r="R104">
            <v>7121810</v>
          </cell>
          <cell r="S104">
            <v>5644007</v>
          </cell>
          <cell r="T104">
            <v>20984932.989999998</v>
          </cell>
          <cell r="U104">
            <v>2560525</v>
          </cell>
          <cell r="V104">
            <v>4923475.66</v>
          </cell>
          <cell r="W104">
            <v>2013591.6599838899</v>
          </cell>
          <cell r="X104">
            <v>1374750</v>
          </cell>
          <cell r="Y104">
            <v>1803840</v>
          </cell>
          <cell r="Z104">
            <v>2300803</v>
          </cell>
          <cell r="AA104">
            <v>7463158.7400000002</v>
          </cell>
          <cell r="AB104">
            <v>2343750</v>
          </cell>
          <cell r="AC104">
            <v>16316247</v>
          </cell>
          <cell r="AD104">
            <v>1050000</v>
          </cell>
          <cell r="AE104">
            <v>80687584.609999999</v>
          </cell>
          <cell r="AF104">
            <v>1360000</v>
          </cell>
          <cell r="AG104">
            <v>93746588.676477998</v>
          </cell>
          <cell r="AH104">
            <v>7754384.3164993217</v>
          </cell>
        </row>
        <row r="105">
          <cell r="A105">
            <v>36882</v>
          </cell>
          <cell r="B105">
            <v>1250000</v>
          </cell>
          <cell r="C105">
            <v>4563600</v>
          </cell>
          <cell r="D105">
            <v>1247943.5</v>
          </cell>
          <cell r="E105">
            <v>429975</v>
          </cell>
          <cell r="F105">
            <v>0</v>
          </cell>
          <cell r="G105">
            <v>0</v>
          </cell>
          <cell r="H105">
            <v>1663000</v>
          </cell>
          <cell r="I105">
            <v>0</v>
          </cell>
          <cell r="J105">
            <v>1012500</v>
          </cell>
          <cell r="K105">
            <v>23507915.000000197</v>
          </cell>
          <cell r="L105">
            <v>10372212</v>
          </cell>
          <cell r="M105">
            <v>1302980</v>
          </cell>
          <cell r="N105">
            <v>3486752</v>
          </cell>
          <cell r="O105">
            <v>429210</v>
          </cell>
          <cell r="P105">
            <v>470790</v>
          </cell>
          <cell r="Q105">
            <v>26054801.25</v>
          </cell>
          <cell r="R105">
            <v>7121810</v>
          </cell>
          <cell r="S105">
            <v>5644007</v>
          </cell>
          <cell r="T105">
            <v>20984932.989999998</v>
          </cell>
          <cell r="U105">
            <v>2560525</v>
          </cell>
          <cell r="V105">
            <v>4923475.66</v>
          </cell>
          <cell r="W105">
            <v>2013591.6599838899</v>
          </cell>
          <cell r="X105">
            <v>1374750</v>
          </cell>
          <cell r="Y105">
            <v>1803840</v>
          </cell>
          <cell r="Z105">
            <v>2300803</v>
          </cell>
          <cell r="AA105">
            <v>7463158.7400000002</v>
          </cell>
          <cell r="AB105">
            <v>2343750</v>
          </cell>
          <cell r="AC105">
            <v>16316247</v>
          </cell>
          <cell r="AD105">
            <v>1050000</v>
          </cell>
          <cell r="AE105">
            <v>80687584.609999999</v>
          </cell>
          <cell r="AF105">
            <v>1360000</v>
          </cell>
          <cell r="AG105">
            <v>93746588.676477998</v>
          </cell>
          <cell r="AH105">
            <v>7686239.174390628</v>
          </cell>
        </row>
        <row r="106">
          <cell r="A106">
            <v>36886</v>
          </cell>
          <cell r="B106">
            <v>1250000</v>
          </cell>
          <cell r="C106">
            <v>4563600</v>
          </cell>
          <cell r="D106">
            <v>1247943.5</v>
          </cell>
          <cell r="E106">
            <v>429975</v>
          </cell>
          <cell r="F106">
            <v>0</v>
          </cell>
          <cell r="G106">
            <v>0</v>
          </cell>
          <cell r="H106">
            <v>1663000</v>
          </cell>
          <cell r="I106">
            <v>0</v>
          </cell>
          <cell r="J106">
            <v>1012500</v>
          </cell>
          <cell r="K106">
            <v>23507915.000000201</v>
          </cell>
          <cell r="L106">
            <v>10372212</v>
          </cell>
          <cell r="M106">
            <v>1302980</v>
          </cell>
          <cell r="N106">
            <v>3486752</v>
          </cell>
          <cell r="O106">
            <v>429210</v>
          </cell>
          <cell r="P106">
            <v>470790</v>
          </cell>
          <cell r="Q106">
            <v>26054801.25</v>
          </cell>
          <cell r="R106">
            <v>7121810</v>
          </cell>
          <cell r="S106">
            <v>5644007</v>
          </cell>
          <cell r="T106">
            <v>20984932.989999998</v>
          </cell>
          <cell r="U106">
            <v>2560525</v>
          </cell>
          <cell r="V106">
            <v>4923475.66</v>
          </cell>
          <cell r="W106">
            <v>2013591.6599838899</v>
          </cell>
          <cell r="X106">
            <v>1374750</v>
          </cell>
          <cell r="Y106">
            <v>1803840</v>
          </cell>
          <cell r="Z106">
            <v>2300803</v>
          </cell>
          <cell r="AA106">
            <v>7463158.7400000002</v>
          </cell>
          <cell r="AB106">
            <v>2343750</v>
          </cell>
          <cell r="AC106">
            <v>16316247</v>
          </cell>
          <cell r="AD106">
            <v>1050000</v>
          </cell>
          <cell r="AE106">
            <v>80687584.609999999</v>
          </cell>
          <cell r="AF106">
            <v>1360000</v>
          </cell>
          <cell r="AG106">
            <v>93746588.676477998</v>
          </cell>
          <cell r="AH106">
            <v>7874660.045427857</v>
          </cell>
        </row>
        <row r="107">
          <cell r="A107">
            <v>36887</v>
          </cell>
          <cell r="B107">
            <v>1250000</v>
          </cell>
          <cell r="C107">
            <v>4563600</v>
          </cell>
          <cell r="D107">
            <v>1247943.5</v>
          </cell>
          <cell r="E107">
            <v>429975</v>
          </cell>
          <cell r="F107">
            <v>0</v>
          </cell>
          <cell r="G107">
            <v>0</v>
          </cell>
          <cell r="H107">
            <v>1663000</v>
          </cell>
          <cell r="I107">
            <v>0</v>
          </cell>
          <cell r="J107">
            <v>1012500</v>
          </cell>
          <cell r="K107">
            <v>23507915.000000205</v>
          </cell>
          <cell r="L107">
            <v>10372212</v>
          </cell>
          <cell r="M107">
            <v>1302980</v>
          </cell>
          <cell r="N107">
            <v>3486752</v>
          </cell>
          <cell r="O107">
            <v>429210</v>
          </cell>
          <cell r="P107">
            <v>470790</v>
          </cell>
          <cell r="Q107">
            <v>26054801.25</v>
          </cell>
          <cell r="R107">
            <v>7121810</v>
          </cell>
          <cell r="S107">
            <v>5644007</v>
          </cell>
          <cell r="T107">
            <v>20984932.989999998</v>
          </cell>
          <cell r="U107">
            <v>2560525</v>
          </cell>
          <cell r="V107">
            <v>4923475.66</v>
          </cell>
          <cell r="W107">
            <v>2013591.6599838899</v>
          </cell>
          <cell r="X107">
            <v>1374750</v>
          </cell>
          <cell r="Y107">
            <v>1803840</v>
          </cell>
          <cell r="Z107">
            <v>2300803</v>
          </cell>
          <cell r="AA107">
            <v>7463158.7400000002</v>
          </cell>
          <cell r="AB107">
            <v>2343750</v>
          </cell>
          <cell r="AC107">
            <v>16316247</v>
          </cell>
          <cell r="AD107">
            <v>1050000</v>
          </cell>
          <cell r="AE107">
            <v>80687584.609999999</v>
          </cell>
          <cell r="AF107">
            <v>1360000</v>
          </cell>
          <cell r="AG107">
            <v>93746588.676477998</v>
          </cell>
          <cell r="AH107">
            <v>7935513.8151541753</v>
          </cell>
        </row>
        <row r="108">
          <cell r="A108">
            <v>36888</v>
          </cell>
          <cell r="B108">
            <v>1250000</v>
          </cell>
          <cell r="C108">
            <v>4563600</v>
          </cell>
          <cell r="D108">
            <v>1247943.5</v>
          </cell>
          <cell r="E108">
            <v>429975</v>
          </cell>
          <cell r="F108">
            <v>0</v>
          </cell>
          <cell r="G108">
            <v>0</v>
          </cell>
          <cell r="H108">
            <v>1663000</v>
          </cell>
          <cell r="I108">
            <v>0</v>
          </cell>
          <cell r="J108">
            <v>1012500</v>
          </cell>
          <cell r="K108">
            <v>23507915.000000209</v>
          </cell>
          <cell r="L108">
            <v>10372212</v>
          </cell>
          <cell r="M108">
            <v>1302980</v>
          </cell>
          <cell r="N108">
            <v>3486752</v>
          </cell>
          <cell r="O108">
            <v>429210</v>
          </cell>
          <cell r="P108">
            <v>470790</v>
          </cell>
          <cell r="Q108">
            <v>26054801.25</v>
          </cell>
          <cell r="R108">
            <v>7121810</v>
          </cell>
          <cell r="S108">
            <v>5644007</v>
          </cell>
          <cell r="T108">
            <v>20984932.989999998</v>
          </cell>
          <cell r="U108">
            <v>2560525</v>
          </cell>
          <cell r="V108">
            <v>4923475.66</v>
          </cell>
          <cell r="W108">
            <v>2013591.6599838899</v>
          </cell>
          <cell r="X108">
            <v>1374750</v>
          </cell>
          <cell r="Y108">
            <v>1803840</v>
          </cell>
          <cell r="Z108">
            <v>2300803</v>
          </cell>
          <cell r="AA108">
            <v>7463158.7400000002</v>
          </cell>
          <cell r="AB108">
            <v>2343750</v>
          </cell>
          <cell r="AC108">
            <v>16316247</v>
          </cell>
          <cell r="AD108">
            <v>1050000</v>
          </cell>
          <cell r="AE108">
            <v>80687584.609999999</v>
          </cell>
          <cell r="AF108">
            <v>1360000</v>
          </cell>
          <cell r="AG108">
            <v>93746588.676477998</v>
          </cell>
          <cell r="AH108">
            <v>7976721.0916798562</v>
          </cell>
        </row>
        <row r="109">
          <cell r="A109">
            <v>36889</v>
          </cell>
          <cell r="B109">
            <v>1250000</v>
          </cell>
          <cell r="C109">
            <v>4375178.6900000004</v>
          </cell>
          <cell r="D109">
            <v>1247943.5</v>
          </cell>
          <cell r="F109">
            <v>0</v>
          </cell>
          <cell r="H109">
            <v>1663000</v>
          </cell>
          <cell r="I109">
            <v>0</v>
          </cell>
          <cell r="K109">
            <v>23507915.000000212</v>
          </cell>
          <cell r="L109">
            <v>10372212</v>
          </cell>
          <cell r="M109">
            <v>1302980</v>
          </cell>
          <cell r="N109">
            <v>3486752</v>
          </cell>
          <cell r="O109">
            <v>429210</v>
          </cell>
          <cell r="P109">
            <v>470790</v>
          </cell>
          <cell r="Q109">
            <v>23513434.5</v>
          </cell>
          <cell r="R109">
            <v>7121810</v>
          </cell>
          <cell r="S109">
            <v>5644007</v>
          </cell>
          <cell r="T109">
            <v>20999559.859999999</v>
          </cell>
          <cell r="U109">
            <v>2560525</v>
          </cell>
          <cell r="W109">
            <v>2013591.6599838899</v>
          </cell>
          <cell r="X109">
            <v>1374750</v>
          </cell>
          <cell r="Y109">
            <v>1803840</v>
          </cell>
          <cell r="Z109">
            <v>2300803</v>
          </cell>
          <cell r="AA109">
            <v>8551988.3399999999</v>
          </cell>
          <cell r="AB109">
            <v>2343750</v>
          </cell>
          <cell r="AC109">
            <v>16316247</v>
          </cell>
          <cell r="AD109">
            <v>1050000</v>
          </cell>
          <cell r="AE109">
            <v>80202486.480000004</v>
          </cell>
          <cell r="AF109">
            <v>1360000</v>
          </cell>
          <cell r="AG109">
            <v>93746588.676477998</v>
          </cell>
          <cell r="AH109">
            <v>8557084.5279601924</v>
          </cell>
        </row>
        <row r="110">
          <cell r="A110">
            <v>36893</v>
          </cell>
          <cell r="B110">
            <v>1250000</v>
          </cell>
          <cell r="C110">
            <v>4375178.6900000004</v>
          </cell>
          <cell r="D110">
            <v>1247943.5</v>
          </cell>
          <cell r="F110">
            <v>0</v>
          </cell>
          <cell r="H110">
            <v>1663000</v>
          </cell>
          <cell r="I110">
            <v>0</v>
          </cell>
          <cell r="K110">
            <v>23507915.000000216</v>
          </cell>
          <cell r="L110">
            <v>10372212</v>
          </cell>
          <cell r="M110">
            <v>1302980</v>
          </cell>
          <cell r="N110">
            <v>3486752</v>
          </cell>
          <cell r="O110">
            <v>429210</v>
          </cell>
          <cell r="P110">
            <v>470790</v>
          </cell>
          <cell r="Q110">
            <v>23513434.5</v>
          </cell>
          <cell r="R110">
            <v>7121810</v>
          </cell>
          <cell r="S110">
            <v>5644007</v>
          </cell>
          <cell r="T110">
            <v>20999559.859999999</v>
          </cell>
          <cell r="U110">
            <v>2560525</v>
          </cell>
          <cell r="W110">
            <v>2013591.6599838899</v>
          </cell>
          <cell r="X110">
            <v>1374750</v>
          </cell>
          <cell r="Y110">
            <v>1803840</v>
          </cell>
          <cell r="Z110">
            <v>2300803</v>
          </cell>
          <cell r="AA110">
            <v>8551988.3399999999</v>
          </cell>
          <cell r="AB110">
            <v>2343750</v>
          </cell>
          <cell r="AC110">
            <v>16316247</v>
          </cell>
          <cell r="AD110">
            <v>1050000</v>
          </cell>
          <cell r="AE110">
            <v>80202486.480000004</v>
          </cell>
          <cell r="AF110">
            <v>1360000</v>
          </cell>
          <cell r="AG110">
            <v>93746588.676477998</v>
          </cell>
          <cell r="AH110">
            <v>8479385.6548923738</v>
          </cell>
        </row>
        <row r="111">
          <cell r="A111">
            <v>36894</v>
          </cell>
          <cell r="B111">
            <v>1250000</v>
          </cell>
          <cell r="C111">
            <v>4375178.6900000004</v>
          </cell>
          <cell r="D111">
            <v>1247943.5</v>
          </cell>
          <cell r="F111">
            <v>0</v>
          </cell>
          <cell r="H111">
            <v>1663000</v>
          </cell>
          <cell r="I111">
            <v>0</v>
          </cell>
          <cell r="K111">
            <v>23507915.00000022</v>
          </cell>
          <cell r="L111">
            <v>10372212</v>
          </cell>
          <cell r="M111">
            <v>1302980</v>
          </cell>
          <cell r="N111">
            <v>3486752</v>
          </cell>
          <cell r="O111">
            <v>429210</v>
          </cell>
          <cell r="P111">
            <v>470790</v>
          </cell>
          <cell r="Q111">
            <v>23513434.5</v>
          </cell>
          <cell r="R111">
            <v>7121810</v>
          </cell>
          <cell r="S111">
            <v>5644007</v>
          </cell>
          <cell r="T111">
            <v>20999559.859999999</v>
          </cell>
          <cell r="U111">
            <v>2560525</v>
          </cell>
          <cell r="W111">
            <v>2013591.6599838899</v>
          </cell>
          <cell r="X111">
            <v>1374750</v>
          </cell>
          <cell r="Y111">
            <v>1803840</v>
          </cell>
          <cell r="Z111">
            <v>2300803</v>
          </cell>
          <cell r="AA111">
            <v>8551988.3399999999</v>
          </cell>
          <cell r="AB111">
            <v>2343750</v>
          </cell>
          <cell r="AC111">
            <v>16316247</v>
          </cell>
          <cell r="AD111">
            <v>1050000</v>
          </cell>
          <cell r="AE111">
            <v>80202486.480000004</v>
          </cell>
          <cell r="AF111">
            <v>1360000</v>
          </cell>
          <cell r="AG111">
            <v>93746588.676477998</v>
          </cell>
          <cell r="AH111">
            <v>8833596.1422690134</v>
          </cell>
        </row>
        <row r="112">
          <cell r="A112">
            <v>36895</v>
          </cell>
          <cell r="B112">
            <v>1250000</v>
          </cell>
          <cell r="C112">
            <v>4375178.6900000004</v>
          </cell>
          <cell r="D112">
            <v>1247943.5</v>
          </cell>
          <cell r="F112">
            <v>0</v>
          </cell>
          <cell r="H112">
            <v>1663000</v>
          </cell>
          <cell r="I112">
            <v>0</v>
          </cell>
          <cell r="K112">
            <v>23507915.000000224</v>
          </cell>
          <cell r="L112">
            <v>10372212</v>
          </cell>
          <cell r="M112">
            <v>1302980</v>
          </cell>
          <cell r="N112">
            <v>3486752</v>
          </cell>
          <cell r="O112">
            <v>429210</v>
          </cell>
          <cell r="P112">
            <v>470790</v>
          </cell>
          <cell r="Q112">
            <v>23513434.5</v>
          </cell>
          <cell r="R112">
            <v>7121810</v>
          </cell>
          <cell r="S112">
            <v>5644007</v>
          </cell>
          <cell r="T112">
            <v>20999559.859999999</v>
          </cell>
          <cell r="U112">
            <v>2560525</v>
          </cell>
          <cell r="W112">
            <v>2013591.6599838899</v>
          </cell>
          <cell r="X112">
            <v>1374750</v>
          </cell>
          <cell r="Y112">
            <v>1803840</v>
          </cell>
          <cell r="Z112">
            <v>2300803</v>
          </cell>
          <cell r="AA112">
            <v>8551988.3399999999</v>
          </cell>
          <cell r="AB112">
            <v>2343750</v>
          </cell>
          <cell r="AC112">
            <v>16316247</v>
          </cell>
          <cell r="AD112">
            <v>1050000</v>
          </cell>
          <cell r="AE112">
            <v>80202486.480000004</v>
          </cell>
          <cell r="AF112">
            <v>1360000</v>
          </cell>
          <cell r="AG112">
            <v>93746588.676477998</v>
          </cell>
          <cell r="AH112">
            <v>8458919.071181519</v>
          </cell>
        </row>
        <row r="113">
          <cell r="A113">
            <v>36896</v>
          </cell>
          <cell r="B113">
            <v>1250000</v>
          </cell>
          <cell r="C113">
            <v>4375178.6900000004</v>
          </cell>
          <cell r="D113">
            <v>1247943.5</v>
          </cell>
          <cell r="F113">
            <v>0</v>
          </cell>
          <cell r="H113">
            <v>1663000</v>
          </cell>
          <cell r="I113">
            <v>0</v>
          </cell>
          <cell r="K113">
            <v>23507915.000000227</v>
          </cell>
          <cell r="L113">
            <v>10372212</v>
          </cell>
          <cell r="M113">
            <v>1302980</v>
          </cell>
          <cell r="N113">
            <v>3486752</v>
          </cell>
          <cell r="O113">
            <v>429210</v>
          </cell>
          <cell r="P113">
            <v>470790</v>
          </cell>
          <cell r="Q113">
            <v>23513434.5</v>
          </cell>
          <cell r="R113">
            <v>7121810</v>
          </cell>
          <cell r="S113">
            <v>5644007</v>
          </cell>
          <cell r="T113">
            <v>20999559.859999999</v>
          </cell>
          <cell r="U113">
            <v>2560525</v>
          </cell>
          <cell r="W113">
            <v>2013591.6599838899</v>
          </cell>
          <cell r="X113">
            <v>1374750</v>
          </cell>
          <cell r="Y113">
            <v>1803840</v>
          </cell>
          <cell r="Z113">
            <v>2300803</v>
          </cell>
          <cell r="AA113">
            <v>8551988.3399999999</v>
          </cell>
          <cell r="AB113">
            <v>2343750</v>
          </cell>
          <cell r="AC113">
            <v>16316247</v>
          </cell>
          <cell r="AD113">
            <v>1050000</v>
          </cell>
          <cell r="AE113">
            <v>80202486.480000004</v>
          </cell>
          <cell r="AF113">
            <v>1360000</v>
          </cell>
          <cell r="AG113">
            <v>93746588.676477998</v>
          </cell>
          <cell r="AH113">
            <v>8456866.6656197757</v>
          </cell>
        </row>
        <row r="114">
          <cell r="A114">
            <v>36899</v>
          </cell>
          <cell r="B114">
            <v>1250000</v>
          </cell>
          <cell r="C114">
            <v>4375178.6900000004</v>
          </cell>
          <cell r="D114">
            <v>1247943.5</v>
          </cell>
          <cell r="F114">
            <v>0</v>
          </cell>
          <cell r="H114">
            <v>1663000</v>
          </cell>
          <cell r="I114">
            <v>0</v>
          </cell>
          <cell r="K114">
            <v>23507915.000000231</v>
          </cell>
          <cell r="L114">
            <v>10372212</v>
          </cell>
          <cell r="M114">
            <v>1302980</v>
          </cell>
          <cell r="N114">
            <v>3486752</v>
          </cell>
          <cell r="O114">
            <v>429210</v>
          </cell>
          <cell r="P114">
            <v>470790</v>
          </cell>
          <cell r="Q114">
            <v>23513434.5</v>
          </cell>
          <cell r="R114">
            <v>7121810</v>
          </cell>
          <cell r="S114">
            <v>5644007</v>
          </cell>
          <cell r="T114">
            <v>20999559.859999999</v>
          </cell>
          <cell r="U114">
            <v>2560525</v>
          </cell>
          <cell r="W114">
            <v>2013591.6599838899</v>
          </cell>
          <cell r="X114">
            <v>1374750</v>
          </cell>
          <cell r="Y114">
            <v>1803840</v>
          </cell>
          <cell r="Z114">
            <v>2300803</v>
          </cell>
          <cell r="AA114">
            <v>8551988.3399999999</v>
          </cell>
          <cell r="AB114">
            <v>2343750</v>
          </cell>
          <cell r="AC114">
            <v>16316247</v>
          </cell>
          <cell r="AD114">
            <v>1050000</v>
          </cell>
          <cell r="AE114">
            <v>80202486.480000004</v>
          </cell>
          <cell r="AF114">
            <v>1360000</v>
          </cell>
          <cell r="AG114">
            <v>93746588.676477998</v>
          </cell>
          <cell r="AH114">
            <v>8576132.7156718988</v>
          </cell>
        </row>
        <row r="115">
          <cell r="A115">
            <v>36900</v>
          </cell>
          <cell r="B115">
            <v>1250000</v>
          </cell>
          <cell r="C115">
            <v>4375178.6900000004</v>
          </cell>
          <cell r="D115">
            <v>1247943.5</v>
          </cell>
          <cell r="H115">
            <v>1663000</v>
          </cell>
          <cell r="I115">
            <v>0</v>
          </cell>
          <cell r="K115">
            <v>23507915.000000238</v>
          </cell>
          <cell r="L115">
            <v>10372212</v>
          </cell>
          <cell r="M115">
            <v>1302980</v>
          </cell>
          <cell r="N115">
            <v>3486752</v>
          </cell>
          <cell r="O115">
            <v>429210</v>
          </cell>
          <cell r="P115">
            <v>470790</v>
          </cell>
          <cell r="Q115">
            <v>23513434.5</v>
          </cell>
          <cell r="R115">
            <v>7121810</v>
          </cell>
          <cell r="S115">
            <v>5644007</v>
          </cell>
          <cell r="T115">
            <v>20999559.859999999</v>
          </cell>
          <cell r="U115">
            <v>2560525</v>
          </cell>
          <cell r="W115">
            <v>2013591.6599838899</v>
          </cell>
          <cell r="X115">
            <v>1374750</v>
          </cell>
          <cell r="Y115">
            <v>1803840</v>
          </cell>
          <cell r="Z115">
            <v>2300803</v>
          </cell>
          <cell r="AA115">
            <v>8551988.3399999999</v>
          </cell>
          <cell r="AB115">
            <v>2343750</v>
          </cell>
          <cell r="AC115">
            <v>16316247</v>
          </cell>
          <cell r="AD115">
            <v>1050000</v>
          </cell>
          <cell r="AE115">
            <v>80202486.480000004</v>
          </cell>
          <cell r="AF115">
            <v>1360000</v>
          </cell>
          <cell r="AG115">
            <v>93746588.676477998</v>
          </cell>
          <cell r="AH115">
            <v>3071115.3936292245</v>
          </cell>
        </row>
        <row r="116">
          <cell r="A116">
            <v>36901</v>
          </cell>
          <cell r="B116">
            <v>1250000</v>
          </cell>
          <cell r="C116">
            <v>4375178.6900000004</v>
          </cell>
          <cell r="D116">
            <v>1247943.5</v>
          </cell>
          <cell r="H116">
            <v>1663000</v>
          </cell>
          <cell r="I116">
            <v>0</v>
          </cell>
          <cell r="K116">
            <v>23507915.000000242</v>
          </cell>
          <cell r="L116">
            <v>10372212</v>
          </cell>
          <cell r="M116">
            <v>1302980</v>
          </cell>
          <cell r="N116">
            <v>3486752</v>
          </cell>
          <cell r="O116">
            <v>429210</v>
          </cell>
          <cell r="P116">
            <v>470790</v>
          </cell>
          <cell r="Q116">
            <v>23513434.5</v>
          </cell>
          <cell r="R116">
            <v>7121810</v>
          </cell>
          <cell r="S116">
            <v>5644007</v>
          </cell>
          <cell r="T116">
            <v>20999559.859999999</v>
          </cell>
          <cell r="U116">
            <v>2560525</v>
          </cell>
          <cell r="W116">
            <v>2013591.6599838899</v>
          </cell>
          <cell r="X116">
            <v>1374750</v>
          </cell>
          <cell r="Y116">
            <v>1803840</v>
          </cell>
          <cell r="Z116">
            <v>2300803</v>
          </cell>
          <cell r="AA116">
            <v>8551988.3399999999</v>
          </cell>
          <cell r="AB116">
            <v>2343750</v>
          </cell>
          <cell r="AC116">
            <v>16316247</v>
          </cell>
          <cell r="AD116">
            <v>1050000</v>
          </cell>
          <cell r="AE116">
            <v>80202486.480000004</v>
          </cell>
          <cell r="AF116">
            <v>1360000</v>
          </cell>
          <cell r="AG116">
            <v>93746588.676477998</v>
          </cell>
          <cell r="AH116">
            <v>3071115.3936292245</v>
          </cell>
        </row>
        <row r="117">
          <cell r="A117">
            <v>36902</v>
          </cell>
          <cell r="B117">
            <v>1250000</v>
          </cell>
          <cell r="C117">
            <v>4375178.6900000004</v>
          </cell>
          <cell r="D117">
            <v>1247943.5</v>
          </cell>
          <cell r="H117">
            <v>1663000</v>
          </cell>
          <cell r="I117">
            <v>0</v>
          </cell>
          <cell r="K117">
            <v>23507915.000000246</v>
          </cell>
          <cell r="L117">
            <v>10372212</v>
          </cell>
          <cell r="M117">
            <v>1302980</v>
          </cell>
          <cell r="N117">
            <v>3486752</v>
          </cell>
          <cell r="O117">
            <v>429210</v>
          </cell>
          <cell r="P117">
            <v>470790</v>
          </cell>
          <cell r="Q117">
            <v>23513434.5</v>
          </cell>
          <cell r="R117">
            <v>7121810</v>
          </cell>
          <cell r="S117">
            <v>5644007</v>
          </cell>
          <cell r="T117">
            <v>20999559.859999999</v>
          </cell>
          <cell r="U117">
            <v>2560525</v>
          </cell>
          <cell r="W117">
            <v>2013591.6599838899</v>
          </cell>
          <cell r="X117">
            <v>1374750</v>
          </cell>
          <cell r="Y117">
            <v>1803840</v>
          </cell>
          <cell r="Z117">
            <v>2300803</v>
          </cell>
          <cell r="AA117">
            <v>8551988.3399999999</v>
          </cell>
          <cell r="AB117">
            <v>2343750</v>
          </cell>
          <cell r="AC117">
            <v>16316247</v>
          </cell>
          <cell r="AD117">
            <v>1050000</v>
          </cell>
          <cell r="AE117">
            <v>80202486.480000004</v>
          </cell>
          <cell r="AF117">
            <v>1360000</v>
          </cell>
          <cell r="AG117">
            <v>93746588.676477998</v>
          </cell>
          <cell r="AH117">
            <v>3073087.9103156473</v>
          </cell>
        </row>
        <row r="118">
          <cell r="A118">
            <v>36903</v>
          </cell>
          <cell r="B118">
            <v>1250000</v>
          </cell>
          <cell r="C118">
            <v>4375178.6900000004</v>
          </cell>
          <cell r="D118">
            <v>1247943.5</v>
          </cell>
          <cell r="H118">
            <v>1663000</v>
          </cell>
          <cell r="I118">
            <v>0</v>
          </cell>
          <cell r="K118">
            <v>23507915.00000025</v>
          </cell>
          <cell r="L118">
            <v>10372212</v>
          </cell>
          <cell r="M118">
            <v>1302980</v>
          </cell>
          <cell r="N118">
            <v>3486752</v>
          </cell>
          <cell r="O118">
            <v>429210</v>
          </cell>
          <cell r="P118">
            <v>470790</v>
          </cell>
          <cell r="Q118">
            <v>23513434.5</v>
          </cell>
          <cell r="R118">
            <v>7121810</v>
          </cell>
          <cell r="S118">
            <v>5644007</v>
          </cell>
          <cell r="T118">
            <v>20999559.859999999</v>
          </cell>
          <cell r="U118">
            <v>2560525</v>
          </cell>
          <cell r="W118">
            <v>2013591.6599838899</v>
          </cell>
          <cell r="X118">
            <v>1374750</v>
          </cell>
          <cell r="Y118">
            <v>1803840</v>
          </cell>
          <cell r="Z118">
            <v>2300803</v>
          </cell>
          <cell r="AA118">
            <v>8551988.3399999999</v>
          </cell>
          <cell r="AB118">
            <v>2343750</v>
          </cell>
          <cell r="AC118">
            <v>16316247</v>
          </cell>
          <cell r="AD118">
            <v>1050000</v>
          </cell>
          <cell r="AE118">
            <v>80202486.480000004</v>
          </cell>
          <cell r="AF118">
            <v>1360000</v>
          </cell>
          <cell r="AG118">
            <v>93746588.676477998</v>
          </cell>
          <cell r="AH118">
            <v>3092752.8076586379</v>
          </cell>
        </row>
        <row r="119">
          <cell r="A119">
            <v>36907</v>
          </cell>
          <cell r="B119">
            <v>1250000</v>
          </cell>
          <cell r="C119">
            <v>4375178.6900000004</v>
          </cell>
          <cell r="D119">
            <v>1247943.5</v>
          </cell>
          <cell r="H119">
            <v>1663000</v>
          </cell>
          <cell r="I119">
            <v>0</v>
          </cell>
          <cell r="K119">
            <v>23507915.000000253</v>
          </cell>
          <cell r="L119">
            <v>10372212</v>
          </cell>
          <cell r="M119">
            <v>1302980</v>
          </cell>
          <cell r="N119">
            <v>3486752</v>
          </cell>
          <cell r="O119">
            <v>429210</v>
          </cell>
          <cell r="P119">
            <v>470790</v>
          </cell>
          <cell r="Q119">
            <v>23513434.5</v>
          </cell>
          <cell r="R119">
            <v>7121810</v>
          </cell>
          <cell r="S119">
            <v>5644007</v>
          </cell>
          <cell r="T119">
            <v>20999559.859999999</v>
          </cell>
          <cell r="U119">
            <v>2560525</v>
          </cell>
          <cell r="W119">
            <v>2013591.6599838899</v>
          </cell>
          <cell r="X119">
            <v>1374750</v>
          </cell>
          <cell r="Y119">
            <v>1803840</v>
          </cell>
          <cell r="Z119">
            <v>2300803</v>
          </cell>
          <cell r="AA119">
            <v>8551988.3399999999</v>
          </cell>
          <cell r="AB119">
            <v>2343750</v>
          </cell>
          <cell r="AC119">
            <v>16316247</v>
          </cell>
          <cell r="AD119">
            <v>1050000</v>
          </cell>
          <cell r="AE119">
            <v>80202486.480000004</v>
          </cell>
          <cell r="AF119">
            <v>1360000</v>
          </cell>
          <cell r="AG119">
            <v>93746588.676477998</v>
          </cell>
          <cell r="AH119">
            <v>3094424.373601364</v>
          </cell>
        </row>
        <row r="120">
          <cell r="A120">
            <v>36908</v>
          </cell>
          <cell r="B120">
            <v>1250000</v>
          </cell>
          <cell r="C120">
            <v>4375178.6900000004</v>
          </cell>
          <cell r="D120">
            <v>1247943.5</v>
          </cell>
          <cell r="H120">
            <v>1663000</v>
          </cell>
          <cell r="I120">
            <v>0</v>
          </cell>
          <cell r="K120">
            <v>23507915.000000257</v>
          </cell>
          <cell r="L120">
            <v>10372212</v>
          </cell>
          <cell r="M120">
            <v>1302980</v>
          </cell>
          <cell r="N120">
            <v>3486752</v>
          </cell>
          <cell r="O120">
            <v>429210</v>
          </cell>
          <cell r="P120">
            <v>470790</v>
          </cell>
          <cell r="Q120">
            <v>23513434.5</v>
          </cell>
          <cell r="R120">
            <v>7121810</v>
          </cell>
          <cell r="S120">
            <v>5644007</v>
          </cell>
          <cell r="T120">
            <v>20999559.859999999</v>
          </cell>
          <cell r="U120">
            <v>2560525</v>
          </cell>
          <cell r="W120">
            <v>2013591.6599838899</v>
          </cell>
          <cell r="X120">
            <v>1374750</v>
          </cell>
          <cell r="Y120">
            <v>1803840</v>
          </cell>
          <cell r="Z120">
            <v>2300803</v>
          </cell>
          <cell r="AA120">
            <v>8551988.3399999999</v>
          </cell>
          <cell r="AB120">
            <v>2343750</v>
          </cell>
          <cell r="AC120">
            <v>16316247</v>
          </cell>
          <cell r="AD120">
            <v>1050000</v>
          </cell>
          <cell r="AE120">
            <v>80202486.480000004</v>
          </cell>
          <cell r="AF120">
            <v>1360000</v>
          </cell>
          <cell r="AG120">
            <v>93746588.676477998</v>
          </cell>
          <cell r="AH120">
            <v>3099905.073043162</v>
          </cell>
        </row>
        <row r="121">
          <cell r="A121">
            <v>36909</v>
          </cell>
          <cell r="B121">
            <v>1250000</v>
          </cell>
          <cell r="C121">
            <v>4375178.6900000004</v>
          </cell>
          <cell r="D121">
            <v>1247943.5</v>
          </cell>
          <cell r="H121">
            <v>1663000</v>
          </cell>
          <cell r="I121">
            <v>0</v>
          </cell>
          <cell r="K121">
            <v>23507915.000000261</v>
          </cell>
          <cell r="L121">
            <v>10372212</v>
          </cell>
          <cell r="M121">
            <v>1302980</v>
          </cell>
          <cell r="N121">
            <v>3486752</v>
          </cell>
          <cell r="O121">
            <v>429210</v>
          </cell>
          <cell r="P121">
            <v>470790</v>
          </cell>
          <cell r="Q121">
            <v>23513434.5</v>
          </cell>
          <cell r="R121">
            <v>7121810</v>
          </cell>
          <cell r="S121">
            <v>5644007</v>
          </cell>
          <cell r="T121">
            <v>20999559.859999999</v>
          </cell>
          <cell r="U121">
            <v>2560525</v>
          </cell>
          <cell r="W121">
            <v>2013591.6599838899</v>
          </cell>
          <cell r="X121">
            <v>1374750</v>
          </cell>
          <cell r="Y121">
            <v>1803840</v>
          </cell>
          <cell r="Z121">
            <v>2300803</v>
          </cell>
          <cell r="AA121">
            <v>8551988.3399999999</v>
          </cell>
          <cell r="AB121">
            <v>2343750</v>
          </cell>
          <cell r="AC121">
            <v>16316247</v>
          </cell>
          <cell r="AD121">
            <v>1050000</v>
          </cell>
          <cell r="AE121">
            <v>80202486.480000004</v>
          </cell>
          <cell r="AF121">
            <v>1360000</v>
          </cell>
          <cell r="AG121">
            <v>93746588.676477998</v>
          </cell>
          <cell r="AH121">
            <v>3064921.4961853107</v>
          </cell>
        </row>
        <row r="122">
          <cell r="A122">
            <v>36910</v>
          </cell>
          <cell r="B122">
            <v>1250000</v>
          </cell>
          <cell r="C122">
            <v>4375178.6900000004</v>
          </cell>
          <cell r="D122">
            <v>1247943.5</v>
          </cell>
          <cell r="H122">
            <v>1663000</v>
          </cell>
          <cell r="I122">
            <v>0</v>
          </cell>
          <cell r="K122">
            <v>23507915.000000264</v>
          </cell>
          <cell r="L122">
            <v>10372212</v>
          </cell>
          <cell r="M122">
            <v>1302980</v>
          </cell>
          <cell r="N122">
            <v>3486752</v>
          </cell>
          <cell r="O122">
            <v>429210</v>
          </cell>
          <cell r="P122">
            <v>470790</v>
          </cell>
          <cell r="Q122">
            <v>23513434.5</v>
          </cell>
          <cell r="R122">
            <v>7121810</v>
          </cell>
          <cell r="S122">
            <v>5644007</v>
          </cell>
          <cell r="T122">
            <v>20999559.859999999</v>
          </cell>
          <cell r="U122">
            <v>2560525</v>
          </cell>
          <cell r="W122">
            <v>2013591.6599838899</v>
          </cell>
          <cell r="X122">
            <v>1374750</v>
          </cell>
          <cell r="Y122">
            <v>1803840</v>
          </cell>
          <cell r="Z122">
            <v>2300803</v>
          </cell>
          <cell r="AA122">
            <v>8551988.3399999999</v>
          </cell>
          <cell r="AB122">
            <v>2343750</v>
          </cell>
          <cell r="AC122">
            <v>16316247</v>
          </cell>
          <cell r="AD122">
            <v>1050000</v>
          </cell>
          <cell r="AE122">
            <v>80202486.480000004</v>
          </cell>
          <cell r="AF122">
            <v>1360000</v>
          </cell>
          <cell r="AG122">
            <v>93746588.676477998</v>
          </cell>
          <cell r="AH122">
            <v>3068247.6881199931</v>
          </cell>
        </row>
        <row r="123">
          <cell r="A123">
            <v>36913</v>
          </cell>
          <cell r="B123">
            <v>1250000</v>
          </cell>
          <cell r="C123">
            <v>4375178.6900000004</v>
          </cell>
          <cell r="D123">
            <v>1247943.5</v>
          </cell>
          <cell r="H123">
            <v>1663000</v>
          </cell>
          <cell r="I123">
            <v>0</v>
          </cell>
          <cell r="K123">
            <v>23507915.000000268</v>
          </cell>
          <cell r="L123">
            <v>10372212</v>
          </cell>
          <cell r="M123">
            <v>1302980</v>
          </cell>
          <cell r="N123">
            <v>3486752</v>
          </cell>
          <cell r="O123">
            <v>429210</v>
          </cell>
          <cell r="P123">
            <v>470790</v>
          </cell>
          <cell r="Q123">
            <v>23513434.5</v>
          </cell>
          <cell r="R123">
            <v>7121810</v>
          </cell>
          <cell r="S123">
            <v>5644007</v>
          </cell>
          <cell r="T123">
            <v>20999559.859999999</v>
          </cell>
          <cell r="U123">
            <v>2560525</v>
          </cell>
          <cell r="W123">
            <v>2013591.6599838899</v>
          </cell>
          <cell r="X123">
            <v>1374750</v>
          </cell>
          <cell r="Y123">
            <v>1803840</v>
          </cell>
          <cell r="Z123">
            <v>2300803</v>
          </cell>
          <cell r="AA123">
            <v>8551988.3399999999</v>
          </cell>
          <cell r="AB123">
            <v>2343750</v>
          </cell>
          <cell r="AC123">
            <v>16316247</v>
          </cell>
          <cell r="AD123">
            <v>1050000</v>
          </cell>
          <cell r="AE123">
            <v>80202486.480000004</v>
          </cell>
          <cell r="AF123">
            <v>1360000</v>
          </cell>
          <cell r="AG123">
            <v>93746588.676477998</v>
          </cell>
          <cell r="AH123">
            <v>3060590.3310198318</v>
          </cell>
        </row>
        <row r="124">
          <cell r="A124">
            <v>36914</v>
          </cell>
          <cell r="B124">
            <v>1250000</v>
          </cell>
          <cell r="C124">
            <v>4375178.6900000004</v>
          </cell>
          <cell r="D124">
            <v>1247943.5</v>
          </cell>
          <cell r="H124">
            <v>1663000</v>
          </cell>
          <cell r="I124">
            <v>0</v>
          </cell>
          <cell r="K124">
            <v>23507915.000000272</v>
          </cell>
          <cell r="L124">
            <v>10372212</v>
          </cell>
          <cell r="M124">
            <v>1302980</v>
          </cell>
          <cell r="N124">
            <v>3486752</v>
          </cell>
          <cell r="O124">
            <v>429210</v>
          </cell>
          <cell r="P124">
            <v>470790</v>
          </cell>
          <cell r="Q124">
            <v>23513434.5</v>
          </cell>
          <cell r="R124">
            <v>7121810</v>
          </cell>
          <cell r="S124">
            <v>5644007</v>
          </cell>
          <cell r="T124">
            <v>20999559.859999999</v>
          </cell>
          <cell r="U124">
            <v>2560525</v>
          </cell>
          <cell r="W124">
            <v>2013591.6599838899</v>
          </cell>
          <cell r="X124">
            <v>1374750</v>
          </cell>
          <cell r="Y124">
            <v>1803840</v>
          </cell>
          <cell r="Z124">
            <v>2300803</v>
          </cell>
          <cell r="AA124">
            <v>8551988.3399999999</v>
          </cell>
          <cell r="AB124">
            <v>2343750</v>
          </cell>
          <cell r="AC124">
            <v>16316247</v>
          </cell>
          <cell r="AD124">
            <v>1050000</v>
          </cell>
          <cell r="AE124">
            <v>80202486.480000004</v>
          </cell>
          <cell r="AF124">
            <v>1360000</v>
          </cell>
          <cell r="AG124">
            <v>93746588.676477998</v>
          </cell>
          <cell r="AH124">
            <v>3058479.1755956206</v>
          </cell>
        </row>
        <row r="125">
          <cell r="A125">
            <v>36915</v>
          </cell>
          <cell r="B125">
            <v>1250000</v>
          </cell>
          <cell r="C125">
            <v>4375178.6900000004</v>
          </cell>
          <cell r="D125">
            <v>1247943.5</v>
          </cell>
          <cell r="H125">
            <v>1663000</v>
          </cell>
          <cell r="I125">
            <v>0</v>
          </cell>
          <cell r="K125">
            <v>23507915.000000276</v>
          </cell>
          <cell r="L125">
            <v>10372212</v>
          </cell>
          <cell r="M125">
            <v>1302980</v>
          </cell>
          <cell r="N125">
            <v>3486752</v>
          </cell>
          <cell r="O125">
            <v>429210</v>
          </cell>
          <cell r="P125">
            <v>470790</v>
          </cell>
          <cell r="Q125">
            <v>23513434.5</v>
          </cell>
          <cell r="R125">
            <v>7121810</v>
          </cell>
          <cell r="S125">
            <v>5644007</v>
          </cell>
          <cell r="T125">
            <v>20999559.859999999</v>
          </cell>
          <cell r="U125">
            <v>2560525</v>
          </cell>
          <cell r="W125">
            <v>2013591.6599838899</v>
          </cell>
          <cell r="X125">
            <v>1374750</v>
          </cell>
          <cell r="Y125">
            <v>1803840</v>
          </cell>
          <cell r="Z125">
            <v>2300803</v>
          </cell>
          <cell r="AA125">
            <v>8551988.3399999999</v>
          </cell>
          <cell r="AB125">
            <v>2343750</v>
          </cell>
          <cell r="AC125">
            <v>16316247</v>
          </cell>
          <cell r="AD125">
            <v>1050000</v>
          </cell>
          <cell r="AE125">
            <v>80202486.480000004</v>
          </cell>
          <cell r="AF125">
            <v>1360000</v>
          </cell>
          <cell r="AG125">
            <v>93746588.676477998</v>
          </cell>
          <cell r="AH125">
            <v>3056925.5647156164</v>
          </cell>
        </row>
        <row r="126">
          <cell r="A126">
            <v>36916</v>
          </cell>
          <cell r="B126">
            <v>1250000</v>
          </cell>
          <cell r="C126">
            <v>4375178.6900000004</v>
          </cell>
          <cell r="D126">
            <v>1247943.5</v>
          </cell>
          <cell r="H126">
            <v>1663000</v>
          </cell>
          <cell r="I126">
            <v>0</v>
          </cell>
          <cell r="K126">
            <v>23507915.000000276</v>
          </cell>
          <cell r="L126">
            <v>10372212</v>
          </cell>
          <cell r="M126">
            <v>1302980</v>
          </cell>
          <cell r="N126">
            <v>3486752</v>
          </cell>
          <cell r="O126">
            <v>429210</v>
          </cell>
          <cell r="P126">
            <v>470790</v>
          </cell>
          <cell r="Q126">
            <v>23513434.5</v>
          </cell>
          <cell r="R126">
            <v>7121810</v>
          </cell>
          <cell r="S126">
            <v>5644007</v>
          </cell>
          <cell r="T126">
            <v>20999559.859999999</v>
          </cell>
          <cell r="U126">
            <v>2560525</v>
          </cell>
          <cell r="W126">
            <v>2013591.6599838899</v>
          </cell>
          <cell r="X126">
            <v>1374750</v>
          </cell>
          <cell r="Y126">
            <v>1803840</v>
          </cell>
          <cell r="Z126">
            <v>2300803</v>
          </cell>
          <cell r="AA126">
            <v>8551988.3399999999</v>
          </cell>
          <cell r="AB126">
            <v>2343750</v>
          </cell>
          <cell r="AC126">
            <v>16316247</v>
          </cell>
          <cell r="AD126">
            <v>1050000</v>
          </cell>
          <cell r="AE126">
            <v>80202486.480000004</v>
          </cell>
          <cell r="AF126">
            <v>1360000</v>
          </cell>
          <cell r="AG126">
            <v>93746588.676477998</v>
          </cell>
          <cell r="AH126">
            <v>3054546.4100593119</v>
          </cell>
        </row>
        <row r="374">
          <cell r="A374" t="str">
            <v>End of Range</v>
          </cell>
          <cell r="B374" t="str">
            <v>End of Range</v>
          </cell>
          <cell r="C374" t="str">
            <v>End of Range</v>
          </cell>
          <cell r="D374" t="str">
            <v>End of Range</v>
          </cell>
          <cell r="E374" t="str">
            <v>End of Range</v>
          </cell>
          <cell r="F374" t="str">
            <v>End of Range</v>
          </cell>
          <cell r="G374" t="str">
            <v>End of Range</v>
          </cell>
          <cell r="H374" t="str">
            <v>End of Range</v>
          </cell>
          <cell r="I374" t="str">
            <v>End of Range</v>
          </cell>
          <cell r="J374" t="str">
            <v>End of Range</v>
          </cell>
          <cell r="K374" t="str">
            <v>End of Range</v>
          </cell>
          <cell r="L374" t="str">
            <v>End of Range</v>
          </cell>
          <cell r="M374" t="str">
            <v>End of Range</v>
          </cell>
          <cell r="N374" t="str">
            <v>End of Range</v>
          </cell>
          <cell r="O374" t="str">
            <v>End of Range</v>
          </cell>
          <cell r="P374" t="str">
            <v>End of Range</v>
          </cell>
          <cell r="Q374" t="str">
            <v>End of Range</v>
          </cell>
          <cell r="R374" t="str">
            <v>End of Range</v>
          </cell>
          <cell r="S374" t="str">
            <v>End of Range</v>
          </cell>
          <cell r="T374" t="str">
            <v>End of Range</v>
          </cell>
          <cell r="U374" t="str">
            <v>End of Range</v>
          </cell>
          <cell r="V374" t="str">
            <v>End of Range</v>
          </cell>
          <cell r="W374" t="str">
            <v>End of Range</v>
          </cell>
          <cell r="X374" t="str">
            <v>End of Range</v>
          </cell>
          <cell r="Y374" t="str">
            <v>End of Range</v>
          </cell>
          <cell r="Z374" t="str">
            <v>End of Range</v>
          </cell>
          <cell r="AA374" t="str">
            <v>End of Range</v>
          </cell>
          <cell r="AB374" t="str">
            <v>End of Range</v>
          </cell>
          <cell r="AC374" t="str">
            <v>End of Range</v>
          </cell>
          <cell r="AD374" t="str">
            <v>End of Range</v>
          </cell>
          <cell r="AE374" t="str">
            <v>End of Range</v>
          </cell>
          <cell r="AF374" t="str">
            <v>End of Range</v>
          </cell>
          <cell r="AG374" t="str">
            <v>End of Range</v>
          </cell>
          <cell r="AH374" t="str">
            <v>End of Range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 and Methodology"/>
      <sheetName val="Input and Calc"/>
      <sheetName val="Raptor 1"/>
      <sheetName val="Raptor 2"/>
      <sheetName val="Raptor 3"/>
      <sheetName val="Raptor 4"/>
      <sheetName val="Sheet4"/>
    </sheetNames>
    <sheetDataSet>
      <sheetData sheetId="0" refreshError="1"/>
      <sheetData sheetId="1">
        <row r="11">
          <cell r="M11">
            <v>37729</v>
          </cell>
        </row>
        <row r="17">
          <cell r="M17">
            <v>365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A43"/>
  <sheetViews>
    <sheetView topLeftCell="A16" workbookViewId="0">
      <selection activeCell="A44" sqref="A44"/>
    </sheetView>
  </sheetViews>
  <sheetFormatPr defaultRowHeight="11.25" x14ac:dyDescent="0.2"/>
  <cols>
    <col min="1" max="1" width="16.6640625" bestFit="1" customWidth="1"/>
  </cols>
  <sheetData>
    <row r="2" spans="1:1" x14ac:dyDescent="0.2">
      <c r="A2" t="s">
        <v>70</v>
      </c>
    </row>
    <row r="4" spans="1:1" x14ac:dyDescent="0.2">
      <c r="A4" t="s">
        <v>72</v>
      </c>
    </row>
    <row r="5" spans="1:1" x14ac:dyDescent="0.2">
      <c r="A5" t="s">
        <v>71</v>
      </c>
    </row>
    <row r="7" spans="1:1" x14ac:dyDescent="0.2">
      <c r="A7" t="s">
        <v>76</v>
      </c>
    </row>
    <row r="9" spans="1:1" x14ac:dyDescent="0.2">
      <c r="A9" t="s">
        <v>73</v>
      </c>
    </row>
    <row r="10" spans="1:1" x14ac:dyDescent="0.2">
      <c r="A10" t="s">
        <v>78</v>
      </c>
    </row>
    <row r="11" spans="1:1" x14ac:dyDescent="0.2">
      <c r="A11" t="s">
        <v>74</v>
      </c>
    </row>
    <row r="12" spans="1:1" x14ac:dyDescent="0.2">
      <c r="A12" t="s">
        <v>75</v>
      </c>
    </row>
    <row r="13" spans="1:1" x14ac:dyDescent="0.2">
      <c r="A13" t="s">
        <v>83</v>
      </c>
    </row>
    <row r="14" spans="1:1" x14ac:dyDescent="0.2">
      <c r="A14" t="s">
        <v>87</v>
      </c>
    </row>
    <row r="15" spans="1:1" x14ac:dyDescent="0.2">
      <c r="A15" t="s">
        <v>88</v>
      </c>
    </row>
    <row r="16" spans="1:1" x14ac:dyDescent="0.2">
      <c r="A16" t="s">
        <v>89</v>
      </c>
    </row>
    <row r="17" spans="1:1" x14ac:dyDescent="0.2">
      <c r="A17" t="s">
        <v>90</v>
      </c>
    </row>
    <row r="18" spans="1:1" x14ac:dyDescent="0.2">
      <c r="A18" t="s">
        <v>91</v>
      </c>
    </row>
    <row r="19" spans="1:1" x14ac:dyDescent="0.2">
      <c r="A19" t="s">
        <v>92</v>
      </c>
    </row>
    <row r="21" spans="1:1" x14ac:dyDescent="0.2">
      <c r="A21" t="s">
        <v>77</v>
      </c>
    </row>
    <row r="23" spans="1:1" x14ac:dyDescent="0.2">
      <c r="A23" t="s">
        <v>79</v>
      </c>
    </row>
    <row r="24" spans="1:1" x14ac:dyDescent="0.2">
      <c r="A24" t="s">
        <v>80</v>
      </c>
    </row>
    <row r="25" spans="1:1" x14ac:dyDescent="0.2">
      <c r="A25" t="s">
        <v>81</v>
      </c>
    </row>
    <row r="26" spans="1:1" x14ac:dyDescent="0.2">
      <c r="A26" t="s">
        <v>82</v>
      </c>
    </row>
    <row r="28" spans="1:1" x14ac:dyDescent="0.2">
      <c r="A28" t="s">
        <v>209</v>
      </c>
    </row>
    <row r="29" spans="1:1" x14ac:dyDescent="0.2">
      <c r="A29" t="s">
        <v>210</v>
      </c>
    </row>
    <row r="30" spans="1:1" x14ac:dyDescent="0.2">
      <c r="A30" t="s">
        <v>211</v>
      </c>
    </row>
    <row r="31" spans="1:1" x14ac:dyDescent="0.2">
      <c r="A31" t="s">
        <v>302</v>
      </c>
    </row>
    <row r="34" spans="1:1" x14ac:dyDescent="0.2">
      <c r="A34" t="s">
        <v>304</v>
      </c>
    </row>
    <row r="35" spans="1:1" x14ac:dyDescent="0.2">
      <c r="A35" t="s">
        <v>300</v>
      </c>
    </row>
    <row r="36" spans="1:1" x14ac:dyDescent="0.2">
      <c r="A36" t="s">
        <v>326</v>
      </c>
    </row>
    <row r="37" spans="1:1" x14ac:dyDescent="0.2">
      <c r="A37" t="s">
        <v>327</v>
      </c>
    </row>
    <row r="38" spans="1:1" x14ac:dyDescent="0.2">
      <c r="A38" t="s">
        <v>301</v>
      </c>
    </row>
    <row r="39" spans="1:1" x14ac:dyDescent="0.2">
      <c r="A39" t="s">
        <v>258</v>
      </c>
    </row>
    <row r="40" spans="1:1" x14ac:dyDescent="0.2">
      <c r="A40" t="s">
        <v>299</v>
      </c>
    </row>
    <row r="41" spans="1:1" x14ac:dyDescent="0.2">
      <c r="A41" t="s">
        <v>303</v>
      </c>
    </row>
    <row r="42" spans="1:1" x14ac:dyDescent="0.2">
      <c r="A42" t="s">
        <v>305</v>
      </c>
    </row>
    <row r="43" spans="1:1" x14ac:dyDescent="0.2">
      <c r="A43" t="s">
        <v>310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2"/>
  <sheetViews>
    <sheetView tabSelected="1" workbookViewId="0">
      <selection activeCell="F8" sqref="F8"/>
    </sheetView>
  </sheetViews>
  <sheetFormatPr defaultRowHeight="11.25" x14ac:dyDescent="0.2"/>
  <cols>
    <col min="1" max="1" width="35.83203125" customWidth="1"/>
    <col min="2" max="2" width="15.5" bestFit="1" customWidth="1"/>
    <col min="3" max="3" width="15" customWidth="1"/>
    <col min="4" max="5" width="13.33203125" bestFit="1" customWidth="1"/>
    <col min="6" max="6" width="15" customWidth="1"/>
    <col min="7" max="7" width="15.1640625" bestFit="1" customWidth="1"/>
    <col min="8" max="8" width="7" customWidth="1"/>
    <col min="9" max="9" width="13" customWidth="1"/>
    <col min="10" max="10" width="8" bestFit="1" customWidth="1"/>
    <col min="11" max="11" width="9.6640625" customWidth="1"/>
    <col min="12" max="12" width="22.1640625" bestFit="1" customWidth="1"/>
    <col min="13" max="13" width="13" customWidth="1"/>
    <col min="14" max="14" width="15.6640625" customWidth="1"/>
    <col min="15" max="15" width="12.33203125" customWidth="1"/>
    <col min="16" max="17" width="12.5" bestFit="1" customWidth="1"/>
  </cols>
  <sheetData>
    <row r="1" spans="1:17" x14ac:dyDescent="0.2">
      <c r="A1" t="s">
        <v>86</v>
      </c>
    </row>
    <row r="2" spans="1:17" x14ac:dyDescent="0.2">
      <c r="A2" s="30" t="s">
        <v>166</v>
      </c>
      <c r="C2" s="28"/>
      <c r="D2" s="28"/>
      <c r="E2" s="28"/>
      <c r="F2" s="28"/>
    </row>
    <row r="3" spans="1:17" x14ac:dyDescent="0.2">
      <c r="B3" s="30" t="s">
        <v>21</v>
      </c>
      <c r="C3" s="30" t="s">
        <v>95</v>
      </c>
      <c r="D3" s="30" t="s">
        <v>96</v>
      </c>
      <c r="E3" s="30" t="s">
        <v>307</v>
      </c>
      <c r="F3" s="30" t="s">
        <v>97</v>
      </c>
      <c r="G3" s="30" t="s">
        <v>247</v>
      </c>
      <c r="L3" s="30" t="s">
        <v>116</v>
      </c>
      <c r="O3" s="30" t="s">
        <v>161</v>
      </c>
    </row>
    <row r="4" spans="1:17" x14ac:dyDescent="0.2">
      <c r="A4" s="30"/>
      <c r="B4" s="44"/>
      <c r="C4" s="28"/>
      <c r="D4" s="28"/>
      <c r="E4" s="28"/>
      <c r="F4" s="28"/>
      <c r="G4" s="45"/>
      <c r="L4" s="30" t="s">
        <v>117</v>
      </c>
      <c r="N4" s="32">
        <v>50000000</v>
      </c>
    </row>
    <row r="5" spans="1:17" x14ac:dyDescent="0.2">
      <c r="A5" s="30" t="s">
        <v>1</v>
      </c>
      <c r="B5" s="43">
        <v>81</v>
      </c>
      <c r="C5" s="33"/>
      <c r="D5" s="33"/>
      <c r="E5" s="33">
        <v>0</v>
      </c>
      <c r="F5" s="33"/>
      <c r="G5" s="33">
        <v>10</v>
      </c>
      <c r="L5" s="30" t="s">
        <v>115</v>
      </c>
      <c r="N5" s="32">
        <v>2500000000</v>
      </c>
    </row>
    <row r="6" spans="1:17" x14ac:dyDescent="0.2">
      <c r="A6" s="30" t="s">
        <v>93</v>
      </c>
      <c r="B6" s="54">
        <f>N65</f>
        <v>0.113</v>
      </c>
      <c r="C6" s="54">
        <f>N68</f>
        <v>9.6000000000000002E-2</v>
      </c>
      <c r="D6" s="54">
        <v>0.1</v>
      </c>
      <c r="E6" s="54">
        <v>0.1</v>
      </c>
      <c r="F6" s="54">
        <f>N67</f>
        <v>0.14100000000000001</v>
      </c>
      <c r="G6" s="54">
        <f>N66</f>
        <v>0.22800000000000001</v>
      </c>
      <c r="L6" s="30" t="s">
        <v>139</v>
      </c>
      <c r="M6" s="39">
        <v>37667</v>
      </c>
      <c r="O6" s="37">
        <f ca="1">(M6-M16)/M17</f>
        <v>-11.558904109589042</v>
      </c>
    </row>
    <row r="7" spans="1:17" x14ac:dyDescent="0.2">
      <c r="A7" s="30" t="s">
        <v>94</v>
      </c>
      <c r="B7" s="33">
        <v>0</v>
      </c>
      <c r="C7" s="33">
        <v>0</v>
      </c>
      <c r="D7" s="33">
        <v>0</v>
      </c>
      <c r="E7" s="33"/>
      <c r="F7" s="33">
        <v>0</v>
      </c>
      <c r="G7" s="33">
        <v>0</v>
      </c>
      <c r="M7" t="s">
        <v>140</v>
      </c>
    </row>
    <row r="8" spans="1:17" x14ac:dyDescent="0.2">
      <c r="A8" s="30" t="s">
        <v>98</v>
      </c>
      <c r="B8" s="65">
        <f>B5</f>
        <v>81</v>
      </c>
      <c r="C8" s="65">
        <f>'Raptor 1'!I24</f>
        <v>83111757.186700001</v>
      </c>
      <c r="D8" s="65">
        <f>'Raptor 1'!I67</f>
        <v>189860935.37998417</v>
      </c>
      <c r="E8" s="65">
        <f>E5</f>
        <v>0</v>
      </c>
      <c r="F8" s="65">
        <f>'Raptor 2'!I16</f>
        <v>221404000</v>
      </c>
      <c r="G8" s="65">
        <f>G5</f>
        <v>10</v>
      </c>
      <c r="M8" s="30"/>
      <c r="N8" s="30" t="s">
        <v>110</v>
      </c>
      <c r="O8" s="30" t="s">
        <v>158</v>
      </c>
      <c r="P8" s="30" t="s">
        <v>254</v>
      </c>
    </row>
    <row r="9" spans="1:17" x14ac:dyDescent="0.2">
      <c r="A9" s="30" t="s">
        <v>0</v>
      </c>
      <c r="B9" s="54">
        <v>0.42139656828224964</v>
      </c>
      <c r="C9" s="54">
        <v>0.47784016004721458</v>
      </c>
      <c r="D9" s="54">
        <v>0.47784016004721458</v>
      </c>
      <c r="E9" s="54">
        <v>0</v>
      </c>
      <c r="F9" s="54">
        <v>0.68612697146855461</v>
      </c>
      <c r="G9" s="54">
        <v>1</v>
      </c>
      <c r="M9" s="30" t="s">
        <v>113</v>
      </c>
      <c r="N9" s="30" t="s">
        <v>111</v>
      </c>
      <c r="O9" s="30" t="s">
        <v>159</v>
      </c>
      <c r="P9" s="30" t="s">
        <v>180</v>
      </c>
      <c r="Q9" s="30" t="s">
        <v>256</v>
      </c>
    </row>
    <row r="10" spans="1:17" x14ac:dyDescent="0.2">
      <c r="A10" s="30" t="s">
        <v>124</v>
      </c>
      <c r="B10" s="33"/>
      <c r="C10" s="58">
        <f>'Raptor 1'!H24</f>
        <v>233020515.51991591</v>
      </c>
      <c r="D10" s="58">
        <f>'Raptor 1'!H67</f>
        <v>242722063</v>
      </c>
      <c r="E10" s="33"/>
      <c r="F10" s="58">
        <f>'Raptor 2'!M16</f>
        <v>460000000</v>
      </c>
      <c r="G10" s="33"/>
      <c r="L10" s="30" t="s">
        <v>105</v>
      </c>
      <c r="M10" s="30" t="s">
        <v>114</v>
      </c>
      <c r="N10" s="30" t="s">
        <v>112</v>
      </c>
      <c r="O10" s="30" t="s">
        <v>160</v>
      </c>
      <c r="P10" s="30" t="s">
        <v>255</v>
      </c>
      <c r="Q10" s="30" t="s">
        <v>257</v>
      </c>
    </row>
    <row r="11" spans="1:17" x14ac:dyDescent="0.2">
      <c r="A11" s="30"/>
      <c r="B11" s="33"/>
      <c r="C11" s="33"/>
      <c r="D11" s="33"/>
      <c r="E11" s="33"/>
      <c r="F11" s="33"/>
      <c r="G11" s="33"/>
      <c r="L11" t="s">
        <v>106</v>
      </c>
      <c r="M11" s="39">
        <v>37729</v>
      </c>
      <c r="N11" s="32">
        <v>3876755</v>
      </c>
      <c r="O11" s="37">
        <f>(M11-M6)/M17</f>
        <v>0.16986301369863013</v>
      </c>
      <c r="P11" s="32">
        <v>36000000</v>
      </c>
      <c r="Q11" s="68">
        <v>350000000</v>
      </c>
    </row>
    <row r="12" spans="1:17" x14ac:dyDescent="0.2">
      <c r="A12" s="30" t="s">
        <v>104</v>
      </c>
      <c r="B12" s="54">
        <v>0.05</v>
      </c>
      <c r="C12" s="50">
        <f>B12</f>
        <v>0.05</v>
      </c>
      <c r="D12" s="50">
        <f>B12</f>
        <v>0.05</v>
      </c>
      <c r="E12" s="50">
        <f>B12</f>
        <v>0.05</v>
      </c>
      <c r="F12" s="50">
        <f>B12</f>
        <v>0.05</v>
      </c>
      <c r="G12" s="50">
        <f>B12</f>
        <v>0.05</v>
      </c>
      <c r="L12" t="s">
        <v>107</v>
      </c>
      <c r="M12" s="39">
        <v>37801</v>
      </c>
      <c r="N12" s="32">
        <v>7809790</v>
      </c>
      <c r="O12" s="37">
        <f>(M12-M11)/$M$17</f>
        <v>0.19726027397260273</v>
      </c>
      <c r="P12" s="32">
        <v>31100000</v>
      </c>
      <c r="Q12" s="68">
        <v>375000000</v>
      </c>
    </row>
    <row r="13" spans="1:17" x14ac:dyDescent="0.2">
      <c r="L13" t="s">
        <v>108</v>
      </c>
      <c r="M13" s="39">
        <v>37833</v>
      </c>
      <c r="N13" s="32">
        <v>0</v>
      </c>
      <c r="O13" s="37">
        <f>(M13-M12)/$M$17</f>
        <v>8.7671232876712329E-2</v>
      </c>
      <c r="P13" s="32">
        <v>30000000</v>
      </c>
      <c r="Q13" s="32">
        <v>40000000</v>
      </c>
    </row>
    <row r="14" spans="1:17" x14ac:dyDescent="0.2">
      <c r="A14" s="30" t="s">
        <v>102</v>
      </c>
      <c r="L14" t="s">
        <v>109</v>
      </c>
      <c r="M14" s="39">
        <v>37864</v>
      </c>
      <c r="N14" s="32">
        <v>6326045</v>
      </c>
      <c r="O14" s="37">
        <f>(M14-M13)/$M$17</f>
        <v>8.4931506849315067E-2</v>
      </c>
      <c r="P14" s="32">
        <v>30000000</v>
      </c>
      <c r="Q14" s="32">
        <v>350000000</v>
      </c>
    </row>
    <row r="15" spans="1:17" x14ac:dyDescent="0.2">
      <c r="A15" t="s">
        <v>21</v>
      </c>
      <c r="B15" s="43">
        <v>1</v>
      </c>
      <c r="C15" s="43"/>
      <c r="D15" s="43"/>
      <c r="E15" s="43"/>
      <c r="F15" s="43"/>
      <c r="G15" s="43"/>
      <c r="N15" s="32"/>
    </row>
    <row r="16" spans="1:17" x14ac:dyDescent="0.2">
      <c r="A16" t="s">
        <v>95</v>
      </c>
      <c r="B16" s="43">
        <v>6.2133537780155769E-2</v>
      </c>
      <c r="C16" s="43">
        <v>1</v>
      </c>
      <c r="D16" s="43"/>
      <c r="E16" s="43"/>
      <c r="F16" s="43"/>
      <c r="G16" s="43"/>
      <c r="L16" t="s">
        <v>127</v>
      </c>
      <c r="M16" s="39">
        <f ca="1">TODAY()</f>
        <v>41886</v>
      </c>
    </row>
    <row r="17" spans="1:16" x14ac:dyDescent="0.2">
      <c r="A17" t="s">
        <v>96</v>
      </c>
      <c r="B17" s="43">
        <v>0.25797531633824744</v>
      </c>
      <c r="C17" s="43">
        <v>0.15532633438677035</v>
      </c>
      <c r="D17" s="43">
        <v>1</v>
      </c>
      <c r="E17" s="43"/>
      <c r="F17" s="43"/>
      <c r="G17" s="43"/>
      <c r="L17" t="s">
        <v>128</v>
      </c>
      <c r="M17" s="38">
        <v>365</v>
      </c>
    </row>
    <row r="18" spans="1:16" x14ac:dyDescent="0.2">
      <c r="A18" t="s">
        <v>307</v>
      </c>
      <c r="B18" s="43">
        <v>0</v>
      </c>
      <c r="C18" s="43">
        <v>0</v>
      </c>
      <c r="D18" s="43">
        <v>0</v>
      </c>
      <c r="E18" s="43">
        <v>1</v>
      </c>
      <c r="F18" s="43"/>
      <c r="G18" s="43"/>
    </row>
    <row r="19" spans="1:16" x14ac:dyDescent="0.2">
      <c r="A19" t="s">
        <v>97</v>
      </c>
      <c r="B19" s="43">
        <v>6.3345258429317597E-2</v>
      </c>
      <c r="C19" s="43">
        <v>1.5325810633801598E-2</v>
      </c>
      <c r="D19" s="43">
        <v>0.24322016703998139</v>
      </c>
      <c r="E19" s="43">
        <v>0</v>
      </c>
      <c r="F19" s="43">
        <v>1</v>
      </c>
      <c r="G19" s="43"/>
      <c r="L19" s="30" t="s">
        <v>120</v>
      </c>
    </row>
    <row r="20" spans="1:16" x14ac:dyDescent="0.2">
      <c r="A20" t="s">
        <v>68</v>
      </c>
      <c r="B20" s="43">
        <v>0.21986195876427173</v>
      </c>
      <c r="C20" s="43">
        <v>0.28357646584069601</v>
      </c>
      <c r="D20" s="43">
        <v>0.26547149466793979</v>
      </c>
      <c r="E20" s="43">
        <v>0</v>
      </c>
      <c r="F20" s="43">
        <v>0.20063144702592658</v>
      </c>
      <c r="G20" s="43">
        <v>1</v>
      </c>
      <c r="L20" t="s">
        <v>118</v>
      </c>
      <c r="N20" s="34">
        <f>N5/N4</f>
        <v>50</v>
      </c>
    </row>
    <row r="21" spans="1:16" x14ac:dyDescent="0.2">
      <c r="L21" t="s">
        <v>119</v>
      </c>
      <c r="N21" s="34">
        <f>N5/(N4-N11)</f>
        <v>54.202604348414773</v>
      </c>
    </row>
    <row r="22" spans="1:16" x14ac:dyDescent="0.2">
      <c r="A22" s="30" t="s">
        <v>103</v>
      </c>
      <c r="L22" t="s">
        <v>121</v>
      </c>
      <c r="N22" s="34">
        <f>N5/(N4-N11-N12)</f>
        <v>65.251228321747547</v>
      </c>
    </row>
    <row r="23" spans="1:16" x14ac:dyDescent="0.2">
      <c r="B23" s="51" t="e">
        <f t="array" aca="1" ref="B23:G28" ca="1">_xll.xCholeski(B15:G20)</f>
        <v>#NAME?</v>
      </c>
      <c r="C23" s="51" t="e">
        <f ca="1"/>
        <v>#NAME?</v>
      </c>
      <c r="D23" s="51" t="e">
        <f ca="1"/>
        <v>#NAME?</v>
      </c>
      <c r="E23" s="51" t="e">
        <f ca="1"/>
        <v>#NAME?</v>
      </c>
      <c r="F23" s="51" t="e">
        <f ca="1"/>
        <v>#NAME?</v>
      </c>
      <c r="G23" s="51" t="e">
        <f ca="1"/>
        <v>#NAME?</v>
      </c>
      <c r="L23" t="s">
        <v>122</v>
      </c>
      <c r="N23" s="34">
        <f>N5/(N4-N11-N12-N14)</f>
        <v>78.155749402655601</v>
      </c>
    </row>
    <row r="24" spans="1:16" x14ac:dyDescent="0.2">
      <c r="B24" s="51" t="e">
        <f ca="1"/>
        <v>#NAME?</v>
      </c>
      <c r="C24" s="51" t="e">
        <f ca="1"/>
        <v>#NAME?</v>
      </c>
      <c r="D24" s="51" t="e">
        <f ca="1"/>
        <v>#NAME?</v>
      </c>
      <c r="E24" s="51" t="e">
        <f ca="1"/>
        <v>#NAME?</v>
      </c>
      <c r="F24" s="51" t="e">
        <f ca="1"/>
        <v>#NAME?</v>
      </c>
      <c r="G24" s="51" t="e">
        <f ca="1"/>
        <v>#NAME?</v>
      </c>
    </row>
    <row r="25" spans="1:16" x14ac:dyDescent="0.2">
      <c r="B25" s="51" t="e">
        <f ca="1"/>
        <v>#NAME?</v>
      </c>
      <c r="C25" s="51" t="e">
        <f ca="1"/>
        <v>#NAME?</v>
      </c>
      <c r="D25" s="51" t="e">
        <f ca="1"/>
        <v>#NAME?</v>
      </c>
      <c r="E25" s="51" t="e">
        <f ca="1"/>
        <v>#NAME?</v>
      </c>
      <c r="F25" s="51" t="e">
        <f ca="1"/>
        <v>#NAME?</v>
      </c>
      <c r="G25" s="51" t="e">
        <f ca="1"/>
        <v>#NAME?</v>
      </c>
    </row>
    <row r="26" spans="1:16" x14ac:dyDescent="0.2">
      <c r="B26" s="51" t="e">
        <f ca="1"/>
        <v>#NAME?</v>
      </c>
      <c r="C26" s="51" t="e">
        <f ca="1"/>
        <v>#NAME?</v>
      </c>
      <c r="D26" s="51" t="e">
        <f ca="1"/>
        <v>#NAME?</v>
      </c>
      <c r="E26" s="51" t="e">
        <f ca="1"/>
        <v>#NAME?</v>
      </c>
      <c r="F26" s="51" t="e">
        <f ca="1"/>
        <v>#NAME?</v>
      </c>
      <c r="G26" s="51" t="e">
        <f ca="1"/>
        <v>#NAME?</v>
      </c>
      <c r="L26" s="30" t="s">
        <v>155</v>
      </c>
      <c r="M26" s="37"/>
    </row>
    <row r="27" spans="1:16" x14ac:dyDescent="0.2">
      <c r="B27" s="51" t="e">
        <f ca="1"/>
        <v>#NAME?</v>
      </c>
      <c r="C27" s="51" t="e">
        <f ca="1"/>
        <v>#NAME?</v>
      </c>
      <c r="D27" s="51" t="e">
        <f ca="1"/>
        <v>#NAME?</v>
      </c>
      <c r="E27" s="51" t="e">
        <f ca="1"/>
        <v>#NAME?</v>
      </c>
      <c r="F27" s="51" t="e">
        <f ca="1"/>
        <v>#NAME?</v>
      </c>
      <c r="G27" s="51" t="e">
        <f ca="1"/>
        <v>#NAME?</v>
      </c>
      <c r="L27" s="36" t="s">
        <v>144</v>
      </c>
      <c r="M27" s="49">
        <v>3739175</v>
      </c>
    </row>
    <row r="28" spans="1:16" x14ac:dyDescent="0.2">
      <c r="B28" s="51" t="e">
        <f ca="1"/>
        <v>#NAME?</v>
      </c>
      <c r="C28" s="51" t="e">
        <f ca="1"/>
        <v>#NAME?</v>
      </c>
      <c r="D28" s="51" t="e">
        <f ca="1"/>
        <v>#NAME?</v>
      </c>
      <c r="E28" s="51" t="e">
        <f ca="1"/>
        <v>#NAME?</v>
      </c>
      <c r="F28" s="51" t="e">
        <f ca="1"/>
        <v>#NAME?</v>
      </c>
      <c r="G28" s="51" t="e">
        <f ca="1"/>
        <v>#NAME?</v>
      </c>
      <c r="M28" s="42"/>
    </row>
    <row r="29" spans="1:16" x14ac:dyDescent="0.2">
      <c r="A29" s="30" t="s">
        <v>198</v>
      </c>
      <c r="B29" s="53">
        <v>0.12</v>
      </c>
    </row>
    <row r="30" spans="1:16" x14ac:dyDescent="0.2">
      <c r="A30" s="30" t="s">
        <v>197</v>
      </c>
      <c r="B30" s="47">
        <v>1</v>
      </c>
      <c r="C30">
        <f>B30</f>
        <v>1</v>
      </c>
      <c r="D30">
        <f>B30</f>
        <v>1</v>
      </c>
      <c r="E30">
        <f>B30</f>
        <v>1</v>
      </c>
      <c r="F30">
        <f>B30</f>
        <v>1</v>
      </c>
      <c r="G30">
        <f>B30</f>
        <v>1</v>
      </c>
      <c r="L30" s="30" t="s">
        <v>156</v>
      </c>
    </row>
    <row r="31" spans="1:16" x14ac:dyDescent="0.2">
      <c r="A31" s="30" t="s">
        <v>196</v>
      </c>
      <c r="B31" s="47">
        <v>0</v>
      </c>
      <c r="C31">
        <f>B31</f>
        <v>0</v>
      </c>
      <c r="D31">
        <f>B31</f>
        <v>0</v>
      </c>
      <c r="E31">
        <f>B31</f>
        <v>0</v>
      </c>
      <c r="F31">
        <f>B31</f>
        <v>0</v>
      </c>
      <c r="G31">
        <f>B31</f>
        <v>0</v>
      </c>
      <c r="L31" t="s">
        <v>146</v>
      </c>
      <c r="M31" s="49">
        <v>24117800</v>
      </c>
    </row>
    <row r="32" spans="1:16" x14ac:dyDescent="0.2">
      <c r="A32" s="30" t="s">
        <v>129</v>
      </c>
      <c r="B32" s="71">
        <v>-0.80873992025316321</v>
      </c>
      <c r="C32" s="71">
        <v>-0.68206928526636279</v>
      </c>
      <c r="D32" s="71">
        <v>1.7094881526519099</v>
      </c>
      <c r="E32" s="71">
        <v>-0.31343035782727729</v>
      </c>
      <c r="F32" s="71">
        <v>0.21495095009055615</v>
      </c>
      <c r="G32" s="71">
        <v>0.10069649673016613</v>
      </c>
      <c r="L32" t="s">
        <v>259</v>
      </c>
      <c r="M32" s="68">
        <v>19000000</v>
      </c>
      <c r="N32" t="s">
        <v>260</v>
      </c>
      <c r="O32" s="2">
        <v>21</v>
      </c>
      <c r="P32" t="s">
        <v>261</v>
      </c>
    </row>
    <row r="33" spans="1:15" x14ac:dyDescent="0.2">
      <c r="A33" s="30" t="s">
        <v>130</v>
      </c>
      <c r="B33" s="71">
        <v>-0.23645103583906962</v>
      </c>
      <c r="C33" s="71">
        <v>0.9856344037873348</v>
      </c>
      <c r="D33" s="71">
        <v>-0.69912800870198122</v>
      </c>
      <c r="E33" s="71">
        <v>1.6274205647284614</v>
      </c>
      <c r="F33" s="71">
        <v>1.3209917105230458</v>
      </c>
      <c r="G33" s="71">
        <v>0.12579373656694268</v>
      </c>
      <c r="L33" s="30" t="s">
        <v>177</v>
      </c>
    </row>
    <row r="34" spans="1:15" x14ac:dyDescent="0.2">
      <c r="A34" s="30" t="s">
        <v>131</v>
      </c>
      <c r="B34" s="71">
        <v>-6.0126228586902201E-3</v>
      </c>
      <c r="C34" s="71">
        <v>0.41328618405460532</v>
      </c>
      <c r="D34" s="71">
        <v>-3.0176146127543912</v>
      </c>
      <c r="E34" s="71">
        <v>6.2431480225850447E-2</v>
      </c>
      <c r="F34" s="71">
        <v>1.7742164744253832</v>
      </c>
      <c r="G34" s="71">
        <v>-8.4047152316583482E-2</v>
      </c>
      <c r="L34" t="s">
        <v>30</v>
      </c>
      <c r="M34" s="2">
        <v>0</v>
      </c>
    </row>
    <row r="35" spans="1:15" x14ac:dyDescent="0.2">
      <c r="A35" s="30" t="s">
        <v>132</v>
      </c>
      <c r="B35" s="71">
        <v>0.96866909468019902</v>
      </c>
      <c r="C35" s="71">
        <v>0.61316456684141241</v>
      </c>
      <c r="D35" s="71">
        <v>-1.3298453212001311</v>
      </c>
      <c r="E35" s="71">
        <v>0.42074289723168806</v>
      </c>
      <c r="F35" s="71">
        <v>-1.1324116008147611</v>
      </c>
      <c r="G35" s="71">
        <v>-0.7916190524036486</v>
      </c>
      <c r="L35" t="s">
        <v>178</v>
      </c>
      <c r="M35" s="2">
        <v>0</v>
      </c>
    </row>
    <row r="36" spans="1:15" x14ac:dyDescent="0.2">
      <c r="A36" s="30" t="s">
        <v>133</v>
      </c>
      <c r="B36" s="71">
        <v>-0.37606676394102317</v>
      </c>
      <c r="C36" s="71">
        <v>1.0992658256206096</v>
      </c>
      <c r="D36" s="71">
        <v>-1.1506558792325943</v>
      </c>
      <c r="E36" s="71">
        <v>0.27043065604349992</v>
      </c>
      <c r="F36" s="71">
        <v>0.59565454145490215</v>
      </c>
      <c r="G36" s="71">
        <v>-0.9033224172569676</v>
      </c>
      <c r="L36" s="30" t="s">
        <v>169</v>
      </c>
      <c r="N36" t="s">
        <v>174</v>
      </c>
    </row>
    <row r="37" spans="1:15" x14ac:dyDescent="0.2">
      <c r="A37" s="30" t="s">
        <v>134</v>
      </c>
      <c r="B37" s="72" t="e">
        <f t="array" aca="1" ref="B37:G41" ca="1">TRANSPOSE(MMULT(B23:G28,TRANSPOSE(B32:G36)))</f>
        <v>#NAME?</v>
      </c>
      <c r="C37" s="72" t="e">
        <f ca="1"/>
        <v>#NAME?</v>
      </c>
      <c r="D37" s="72" t="e">
        <f ca="1"/>
        <v>#NAME?</v>
      </c>
      <c r="E37" s="72" t="e">
        <f ca="1"/>
        <v>#NAME?</v>
      </c>
      <c r="F37" s="72" t="e">
        <f ca="1"/>
        <v>#NAME?</v>
      </c>
      <c r="G37" s="72" t="e">
        <f ca="1"/>
        <v>#NAME?</v>
      </c>
      <c r="I37" s="36"/>
      <c r="J37" s="37"/>
      <c r="L37" t="s">
        <v>170</v>
      </c>
      <c r="M37" s="2">
        <v>116</v>
      </c>
    </row>
    <row r="38" spans="1:15" x14ac:dyDescent="0.2">
      <c r="A38" s="30" t="s">
        <v>135</v>
      </c>
      <c r="B38" s="72" t="e">
        <f ca="1"/>
        <v>#NAME?</v>
      </c>
      <c r="C38" s="72" t="e">
        <f ca="1"/>
        <v>#NAME?</v>
      </c>
      <c r="D38" s="72" t="e">
        <f ca="1"/>
        <v>#NAME?</v>
      </c>
      <c r="E38" s="72" t="e">
        <f ca="1"/>
        <v>#NAME?</v>
      </c>
      <c r="F38" s="72" t="e">
        <f ca="1"/>
        <v>#NAME?</v>
      </c>
      <c r="G38" s="72" t="e">
        <f ca="1"/>
        <v>#NAME?</v>
      </c>
      <c r="I38" s="46"/>
      <c r="J38" s="37"/>
      <c r="L38" t="s">
        <v>171</v>
      </c>
      <c r="M38" s="2">
        <v>81</v>
      </c>
    </row>
    <row r="39" spans="1:15" x14ac:dyDescent="0.2">
      <c r="A39" s="30" t="s">
        <v>136</v>
      </c>
      <c r="B39" s="72" t="e">
        <f ca="1"/>
        <v>#NAME?</v>
      </c>
      <c r="C39" s="72" t="e">
        <f ca="1"/>
        <v>#NAME?</v>
      </c>
      <c r="D39" s="72" t="e">
        <f ca="1"/>
        <v>#NAME?</v>
      </c>
      <c r="E39" s="72" t="e">
        <f ca="1"/>
        <v>#NAME?</v>
      </c>
      <c r="F39" s="72" t="e">
        <f ca="1"/>
        <v>#NAME?</v>
      </c>
      <c r="G39" s="72" t="e">
        <f ca="1"/>
        <v>#NAME?</v>
      </c>
      <c r="I39" s="46"/>
      <c r="J39" s="37"/>
      <c r="L39" t="s">
        <v>172</v>
      </c>
      <c r="M39" s="2">
        <v>111.8633</v>
      </c>
      <c r="N39" t="s">
        <v>308</v>
      </c>
      <c r="O39">
        <v>1000000000</v>
      </c>
    </row>
    <row r="40" spans="1:15" x14ac:dyDescent="0.2">
      <c r="A40" s="30" t="s">
        <v>137</v>
      </c>
      <c r="B40" s="72" t="e">
        <f ca="1"/>
        <v>#NAME?</v>
      </c>
      <c r="C40" s="72" t="e">
        <f ca="1"/>
        <v>#NAME?</v>
      </c>
      <c r="D40" s="72" t="e">
        <f ca="1"/>
        <v>#NAME?</v>
      </c>
      <c r="E40" s="72" t="e">
        <f ca="1"/>
        <v>#NAME?</v>
      </c>
      <c r="F40" s="72" t="e">
        <f ca="1"/>
        <v>#NAME?</v>
      </c>
      <c r="G40" s="72" t="e">
        <f ca="1"/>
        <v>#NAME?</v>
      </c>
      <c r="I40" s="46"/>
      <c r="J40" s="37"/>
      <c r="L40" t="s">
        <v>173</v>
      </c>
      <c r="M40" s="2">
        <v>78.875</v>
      </c>
      <c r="N40" t="s">
        <v>309</v>
      </c>
      <c r="O40">
        <v>0</v>
      </c>
    </row>
    <row r="41" spans="1:15" x14ac:dyDescent="0.2">
      <c r="A41" s="30" t="s">
        <v>138</v>
      </c>
      <c r="B41" s="72" t="e">
        <f ca="1"/>
        <v>#NAME?</v>
      </c>
      <c r="C41" s="72" t="e">
        <f ca="1"/>
        <v>#NAME?</v>
      </c>
      <c r="D41" s="72" t="e">
        <f ca="1"/>
        <v>#NAME?</v>
      </c>
      <c r="E41" s="72" t="e">
        <f ca="1"/>
        <v>#NAME?</v>
      </c>
      <c r="F41" s="72" t="e">
        <f ca="1"/>
        <v>#NAME?</v>
      </c>
      <c r="G41" s="72" t="e">
        <f ca="1"/>
        <v>#NAME?</v>
      </c>
      <c r="I41" s="46"/>
      <c r="J41" s="37"/>
    </row>
    <row r="42" spans="1:15" x14ac:dyDescent="0.2">
      <c r="A42" s="30"/>
      <c r="B42" s="28"/>
      <c r="C42" s="28"/>
      <c r="D42" s="28"/>
      <c r="E42" s="28"/>
      <c r="F42" s="28"/>
      <c r="G42" s="28"/>
      <c r="I42" s="46"/>
      <c r="J42" s="37"/>
    </row>
    <row r="43" spans="1:15" x14ac:dyDescent="0.2">
      <c r="A43" s="30" t="s">
        <v>199</v>
      </c>
      <c r="B43" s="51">
        <f t="shared" ref="B43:G43" si="0">IF(B$31=0,B$6,$B$12)</f>
        <v>0.113</v>
      </c>
      <c r="C43" s="51">
        <f t="shared" si="0"/>
        <v>9.6000000000000002E-2</v>
      </c>
      <c r="D43" s="51">
        <f t="shared" si="0"/>
        <v>0.1</v>
      </c>
      <c r="E43" s="51">
        <f t="shared" si="0"/>
        <v>0.1</v>
      </c>
      <c r="F43" s="51">
        <f t="shared" si="0"/>
        <v>0.14100000000000001</v>
      </c>
      <c r="G43" s="51">
        <f t="shared" si="0"/>
        <v>0.22800000000000001</v>
      </c>
      <c r="I43" s="46"/>
      <c r="J43" s="37"/>
    </row>
    <row r="44" spans="1:15" x14ac:dyDescent="0.2">
      <c r="A44" s="30" t="s">
        <v>200</v>
      </c>
      <c r="B44" s="51">
        <f t="shared" ref="B44:G44" si="1">IF($B$30=0,$B$29,$B$12)</f>
        <v>0.05</v>
      </c>
      <c r="C44" s="51">
        <f t="shared" si="1"/>
        <v>0.05</v>
      </c>
      <c r="D44" s="51">
        <f t="shared" si="1"/>
        <v>0.05</v>
      </c>
      <c r="E44" s="51">
        <f t="shared" si="1"/>
        <v>0.05</v>
      </c>
      <c r="F44" s="51">
        <f t="shared" si="1"/>
        <v>0.05</v>
      </c>
      <c r="G44" s="51">
        <f t="shared" si="1"/>
        <v>0.05</v>
      </c>
      <c r="L44" s="30" t="s">
        <v>188</v>
      </c>
      <c r="N44" t="s">
        <v>123</v>
      </c>
      <c r="O44" t="s">
        <v>141</v>
      </c>
    </row>
    <row r="45" spans="1:15" x14ac:dyDescent="0.2">
      <c r="N45" t="s">
        <v>148</v>
      </c>
      <c r="O45" t="s">
        <v>142</v>
      </c>
    </row>
    <row r="46" spans="1:15" x14ac:dyDescent="0.2">
      <c r="A46" s="30"/>
    </row>
    <row r="47" spans="1:15" x14ac:dyDescent="0.2">
      <c r="B47" s="37"/>
      <c r="C47" s="37"/>
      <c r="D47" s="37"/>
      <c r="E47" s="37"/>
      <c r="F47" s="37"/>
      <c r="G47" s="37"/>
      <c r="H47" s="48"/>
      <c r="I47" s="42"/>
      <c r="J47" s="42"/>
      <c r="K47" s="42"/>
      <c r="L47" t="s">
        <v>143</v>
      </c>
      <c r="N47" s="40" t="e">
        <f ca="1">MIN(N4,N5/B51)</f>
        <v>#NAME?</v>
      </c>
      <c r="O47" s="40" t="e">
        <f ca="1">N4-N47</f>
        <v>#NAME?</v>
      </c>
    </row>
    <row r="48" spans="1:15" x14ac:dyDescent="0.2">
      <c r="G48" s="41"/>
      <c r="J48" s="30" t="s">
        <v>194</v>
      </c>
    </row>
    <row r="49" spans="1:15" x14ac:dyDescent="0.2">
      <c r="B49" s="30" t="s">
        <v>150</v>
      </c>
      <c r="C49" s="30" t="s">
        <v>95</v>
      </c>
      <c r="D49" s="30" t="s">
        <v>96</v>
      </c>
      <c r="E49" s="30" t="s">
        <v>307</v>
      </c>
      <c r="F49" s="30" t="s">
        <v>97</v>
      </c>
      <c r="G49" s="30" t="s">
        <v>252</v>
      </c>
      <c r="I49" s="30" t="s">
        <v>165</v>
      </c>
      <c r="J49" s="30" t="s">
        <v>195</v>
      </c>
      <c r="L49" t="s">
        <v>144</v>
      </c>
      <c r="N49" s="40" t="e">
        <f ca="1">MIN(O47,N11)</f>
        <v>#NAME?</v>
      </c>
      <c r="O49" s="40" t="e">
        <f ca="1">MAX(O47-N49,0)</f>
        <v>#NAME?</v>
      </c>
    </row>
    <row r="50" spans="1:15" x14ac:dyDescent="0.2">
      <c r="A50" s="30" t="s">
        <v>193</v>
      </c>
      <c r="B50" s="37">
        <f t="shared" ref="B50:G50" si="2">B8</f>
        <v>81</v>
      </c>
      <c r="C50" s="5">
        <f t="shared" si="2"/>
        <v>83111757.186700001</v>
      </c>
      <c r="D50" s="5">
        <f t="shared" si="2"/>
        <v>189860935.37998417</v>
      </c>
      <c r="E50" s="37">
        <f t="shared" si="2"/>
        <v>0</v>
      </c>
      <c r="F50" s="5">
        <f t="shared" si="2"/>
        <v>221404000</v>
      </c>
      <c r="G50" s="37">
        <f t="shared" si="2"/>
        <v>10</v>
      </c>
      <c r="L50" t="s">
        <v>145</v>
      </c>
      <c r="N50" s="40" t="e">
        <f ca="1">MIN(O49,N12)</f>
        <v>#NAME?</v>
      </c>
      <c r="O50" s="40" t="e">
        <f ca="1">MAX(O49-N50,0)</f>
        <v>#NAME?</v>
      </c>
    </row>
    <row r="51" spans="1:15" x14ac:dyDescent="0.2">
      <c r="A51" s="30" t="s">
        <v>149</v>
      </c>
      <c r="B51" s="37" t="e">
        <f t="shared" ref="B51:H54" ca="1" si="3">B50*EXP((B$43-B$7-0.5*B$9^2)*$J51+B$9*B37*SQRT($J51))</f>
        <v>#NAME?</v>
      </c>
      <c r="C51" s="5" t="e">
        <f t="shared" ca="1" si="3"/>
        <v>#NAME?</v>
      </c>
      <c r="D51" s="5" t="e">
        <f t="shared" ca="1" si="3"/>
        <v>#NAME?</v>
      </c>
      <c r="E51" s="37" t="e">
        <f t="shared" ca="1" si="3"/>
        <v>#NAME?</v>
      </c>
      <c r="F51" s="5" t="e">
        <f t="shared" ca="1" si="3"/>
        <v>#NAME?</v>
      </c>
      <c r="G51" s="37" t="e">
        <f t="shared" ca="1" si="3"/>
        <v>#NAME?</v>
      </c>
      <c r="H51" s="42"/>
      <c r="I51" s="36">
        <f>M6</f>
        <v>37667</v>
      </c>
      <c r="J51" s="37">
        <f ca="1">(I51-TODAY())/$M$17</f>
        <v>-11.558904109589042</v>
      </c>
      <c r="L51" t="s">
        <v>146</v>
      </c>
      <c r="N51" s="40" t="e">
        <f ca="1">MIN(O50,N13)</f>
        <v>#NAME?</v>
      </c>
      <c r="O51" s="40" t="e">
        <f ca="1">MAX(O50-N51,0)</f>
        <v>#NAME?</v>
      </c>
    </row>
    <row r="52" spans="1:15" x14ac:dyDescent="0.2">
      <c r="A52" s="30" t="s">
        <v>151</v>
      </c>
      <c r="B52" s="37" t="e">
        <f t="shared" ca="1" si="3"/>
        <v>#NAME?</v>
      </c>
      <c r="C52" s="5" t="e">
        <f t="shared" ca="1" si="3"/>
        <v>#NAME?</v>
      </c>
      <c r="D52" s="5" t="e">
        <f t="shared" ca="1" si="3"/>
        <v>#NAME?</v>
      </c>
      <c r="E52" s="37" t="e">
        <f t="shared" ca="1" si="3"/>
        <v>#NAME?</v>
      </c>
      <c r="F52" s="5" t="e">
        <f t="shared" ca="1" si="3"/>
        <v>#NAME?</v>
      </c>
      <c r="G52" s="37" t="e">
        <f t="shared" ca="1" si="3"/>
        <v>#NAME?</v>
      </c>
      <c r="I52" s="36">
        <f>M11</f>
        <v>37729</v>
      </c>
      <c r="J52" s="37">
        <f>(I52-I51)/$M$17</f>
        <v>0.16986301369863013</v>
      </c>
      <c r="L52" t="s">
        <v>147</v>
      </c>
      <c r="N52" s="40" t="e">
        <f ca="1">MIN(O51,N14)</f>
        <v>#NAME?</v>
      </c>
      <c r="O52" s="40" t="e">
        <f ca="1">MAX(O51-N52,0)</f>
        <v>#NAME?</v>
      </c>
    </row>
    <row r="53" spans="1:15" x14ac:dyDescent="0.2">
      <c r="A53" s="30" t="s">
        <v>153</v>
      </c>
      <c r="B53" s="37" t="e">
        <f t="shared" ca="1" si="3"/>
        <v>#NAME?</v>
      </c>
      <c r="C53" s="5" t="e">
        <f t="shared" ca="1" si="3"/>
        <v>#NAME?</v>
      </c>
      <c r="D53" s="5" t="e">
        <f t="shared" ca="1" si="3"/>
        <v>#NAME?</v>
      </c>
      <c r="E53" s="37" t="e">
        <f t="shared" ca="1" si="3"/>
        <v>#NAME?</v>
      </c>
      <c r="F53" s="5" t="e">
        <f t="shared" ca="1" si="3"/>
        <v>#NAME?</v>
      </c>
      <c r="G53" s="37" t="e">
        <f t="shared" ca="1" si="3"/>
        <v>#NAME?</v>
      </c>
      <c r="I53" s="36">
        <f>M12</f>
        <v>37801</v>
      </c>
      <c r="J53" s="37">
        <f>(I53-I52)/$M$17</f>
        <v>0.19726027397260273</v>
      </c>
    </row>
    <row r="54" spans="1:15" x14ac:dyDescent="0.2">
      <c r="A54" s="30" t="s">
        <v>157</v>
      </c>
      <c r="B54" s="37" t="e">
        <f t="shared" ca="1" si="3"/>
        <v>#NAME?</v>
      </c>
      <c r="C54" s="5" t="e">
        <f t="shared" ca="1" si="3"/>
        <v>#NAME?</v>
      </c>
      <c r="D54" s="5" t="e">
        <f t="shared" ca="1" si="3"/>
        <v>#NAME?</v>
      </c>
      <c r="E54" s="37" t="e">
        <f t="shared" ca="1" si="3"/>
        <v>#NAME?</v>
      </c>
      <c r="F54" s="5" t="e">
        <f t="shared" ca="1" si="3"/>
        <v>#NAME?</v>
      </c>
      <c r="G54" s="37" t="e">
        <f t="shared" ca="1" si="3"/>
        <v>#NAME?</v>
      </c>
      <c r="H54" s="37">
        <f t="shared" si="3"/>
        <v>0</v>
      </c>
      <c r="I54" s="36">
        <f>M13</f>
        <v>37833</v>
      </c>
      <c r="J54" s="37">
        <f>(I54-I53)/$M$17</f>
        <v>8.7671232876712329E-2</v>
      </c>
    </row>
    <row r="55" spans="1:15" x14ac:dyDescent="0.2">
      <c r="A55" s="30" t="s">
        <v>163</v>
      </c>
      <c r="B55" s="37" t="e">
        <f t="shared" ref="B55:G55" ca="1" si="4">B54*EXP((B$43-B$7-0.5*B$9^2)*$J55+B$9*B41*SQRT($J55))</f>
        <v>#NAME?</v>
      </c>
      <c r="C55" s="5" t="e">
        <f t="shared" ca="1" si="4"/>
        <v>#NAME?</v>
      </c>
      <c r="D55" s="5" t="e">
        <f t="shared" ca="1" si="4"/>
        <v>#NAME?</v>
      </c>
      <c r="E55" s="37" t="e">
        <f t="shared" ca="1" si="4"/>
        <v>#NAME?</v>
      </c>
      <c r="F55" s="5" t="e">
        <f t="shared" ca="1" si="4"/>
        <v>#NAME?</v>
      </c>
      <c r="G55" s="37" t="e">
        <f t="shared" ca="1" si="4"/>
        <v>#NAME?</v>
      </c>
      <c r="I55" s="36">
        <f>M14</f>
        <v>37864</v>
      </c>
      <c r="J55" s="37">
        <f>(I55-I54)/$M$17</f>
        <v>8.4931506849315067E-2</v>
      </c>
      <c r="L55" t="s">
        <v>185</v>
      </c>
      <c r="M55" s="61">
        <v>7.0000000000000007E-2</v>
      </c>
    </row>
    <row r="56" spans="1:15" x14ac:dyDescent="0.2">
      <c r="L56" t="s">
        <v>186</v>
      </c>
    </row>
    <row r="58" spans="1:15" x14ac:dyDescent="0.2">
      <c r="A58" s="30" t="s">
        <v>152</v>
      </c>
    </row>
    <row r="59" spans="1:15" x14ac:dyDescent="0.2">
      <c r="A59" t="s">
        <v>167</v>
      </c>
      <c r="B59" s="40" t="e">
        <f ca="1">B52*(M27+N49)</f>
        <v>#NAME?</v>
      </c>
      <c r="L59" s="30" t="s">
        <v>242</v>
      </c>
    </row>
    <row r="60" spans="1:15" x14ac:dyDescent="0.2">
      <c r="A60" t="s">
        <v>168</v>
      </c>
      <c r="B60" s="40" t="e">
        <f ca="1">(MAX(M38-B52,0)-MAX(B52-M37,0))*(M27+N11)</f>
        <v>#NAME?</v>
      </c>
      <c r="C60" s="37" t="e">
        <f ca="1">B60/(N11+M27)</f>
        <v>#NAME?</v>
      </c>
    </row>
    <row r="61" spans="1:15" x14ac:dyDescent="0.2">
      <c r="A61" t="s">
        <v>175</v>
      </c>
      <c r="B61" s="40" t="e">
        <f ca="1">C52-C10</f>
        <v>#NAME?</v>
      </c>
      <c r="L61" t="s">
        <v>243</v>
      </c>
      <c r="M61" s="60">
        <v>0.16</v>
      </c>
    </row>
    <row r="62" spans="1:15" x14ac:dyDescent="0.2">
      <c r="A62" t="s">
        <v>176</v>
      </c>
      <c r="B62" s="40" t="e">
        <f ca="1">D52-D10</f>
        <v>#NAME?</v>
      </c>
      <c r="L62" t="s">
        <v>244</v>
      </c>
      <c r="M62" s="60">
        <v>0.06</v>
      </c>
    </row>
    <row r="63" spans="1:15" x14ac:dyDescent="0.2">
      <c r="A63" t="s">
        <v>241</v>
      </c>
      <c r="B63" s="40">
        <f ca="1">-'Raptor 1'!G92</f>
        <v>0</v>
      </c>
    </row>
    <row r="64" spans="1:15" x14ac:dyDescent="0.2">
      <c r="A64" t="s">
        <v>179</v>
      </c>
      <c r="B64" s="40">
        <f>-Q11</f>
        <v>-350000000</v>
      </c>
      <c r="L64" s="30" t="s">
        <v>249</v>
      </c>
      <c r="M64" s="30" t="s">
        <v>245</v>
      </c>
      <c r="N64" s="30" t="s">
        <v>246</v>
      </c>
    </row>
    <row r="65" spans="1:17" x14ac:dyDescent="0.2">
      <c r="A65" t="s">
        <v>184</v>
      </c>
      <c r="B65" s="40" t="e">
        <f ca="1">SUM(B59:B64)</f>
        <v>#NAME?</v>
      </c>
      <c r="L65" s="30" t="s">
        <v>21</v>
      </c>
      <c r="M65" s="2">
        <v>0.53</v>
      </c>
      <c r="N65" s="50">
        <f>$M$62+($M$61-$M$62)*M65</f>
        <v>0.113</v>
      </c>
    </row>
    <row r="66" spans="1:17" x14ac:dyDescent="0.2">
      <c r="A66" t="s">
        <v>189</v>
      </c>
      <c r="B66" s="52" t="e">
        <f ca="1">MIN(MAX(B65,0),P11)</f>
        <v>#NAME?</v>
      </c>
      <c r="C66" s="40" t="e">
        <f ca="1">B66*EXP(-$B$44*SUM(J51:J52))</f>
        <v>#NAME?</v>
      </c>
      <c r="D66" s="30" t="s">
        <v>201</v>
      </c>
      <c r="L66" s="30" t="s">
        <v>247</v>
      </c>
      <c r="M66" s="2">
        <v>1.68</v>
      </c>
      <c r="N66" s="50">
        <f>$M$62+($M$61-$M$62)*M66</f>
        <v>0.22800000000000001</v>
      </c>
    </row>
    <row r="67" spans="1:17" x14ac:dyDescent="0.2">
      <c r="L67" s="30" t="s">
        <v>248</v>
      </c>
      <c r="M67" s="2">
        <v>0.81</v>
      </c>
      <c r="N67" s="50">
        <f>$M$62+($M$61-$M$62)*M67</f>
        <v>0.14100000000000001</v>
      </c>
    </row>
    <row r="68" spans="1:17" x14ac:dyDescent="0.2">
      <c r="A68" s="30" t="s">
        <v>154</v>
      </c>
      <c r="L68" s="30" t="s">
        <v>250</v>
      </c>
      <c r="M68" s="59">
        <v>0.36</v>
      </c>
      <c r="N68" s="50">
        <f>$M$62+($M$61-$M$62)*M68</f>
        <v>9.6000000000000002E-2</v>
      </c>
    </row>
    <row r="69" spans="1:17" x14ac:dyDescent="0.2">
      <c r="A69" t="s">
        <v>181</v>
      </c>
      <c r="B69" s="40" t="e">
        <f ca="1">B53*N50</f>
        <v>#NAME?</v>
      </c>
    </row>
    <row r="70" spans="1:17" x14ac:dyDescent="0.2">
      <c r="A70" t="s">
        <v>168</v>
      </c>
      <c r="B70" s="40" t="e">
        <f ca="1">(MAX(M40-B53,0)-MAX(B53-M39,0))*N12</f>
        <v>#NAME?</v>
      </c>
      <c r="C70" s="37" t="e">
        <f ca="1">B70/N12</f>
        <v>#NAME?</v>
      </c>
    </row>
    <row r="71" spans="1:17" x14ac:dyDescent="0.2">
      <c r="A71" t="s">
        <v>182</v>
      </c>
      <c r="B71" s="40" t="e">
        <f ca="1">F53-F10</f>
        <v>#NAME?</v>
      </c>
      <c r="L71" s="30" t="s">
        <v>262</v>
      </c>
    </row>
    <row r="72" spans="1:17" x14ac:dyDescent="0.2">
      <c r="A72" t="s">
        <v>325</v>
      </c>
      <c r="B72" s="40" t="e">
        <f ca="1">MAX('Raptor 2'!E20-E53,0)*'Raptor 2'!C20-MAX(E53-'Raptor 2'!E19,0)*'Raptor 2'!C19+(E53-'Raptor 2'!E21)*'Raptor 2'!C21</f>
        <v>#NAME?</v>
      </c>
      <c r="L72" s="30" t="s">
        <v>263</v>
      </c>
      <c r="M72" s="39">
        <f>M13</f>
        <v>37833</v>
      </c>
      <c r="P72" s="30" t="s">
        <v>295</v>
      </c>
      <c r="Q72" s="30" t="s">
        <v>296</v>
      </c>
    </row>
    <row r="73" spans="1:17" x14ac:dyDescent="0.2">
      <c r="A73" t="s">
        <v>179</v>
      </c>
      <c r="B73" s="40">
        <f>-Q12</f>
        <v>-375000000</v>
      </c>
      <c r="M73" s="77" t="s">
        <v>279</v>
      </c>
      <c r="N73" s="30" t="s">
        <v>280</v>
      </c>
      <c r="O73" s="30" t="s">
        <v>281</v>
      </c>
      <c r="P73" s="78">
        <v>21</v>
      </c>
      <c r="Q73" s="30" t="s">
        <v>297</v>
      </c>
    </row>
    <row r="74" spans="1:17" x14ac:dyDescent="0.2">
      <c r="B74" s="40"/>
      <c r="L74" s="30" t="s">
        <v>276</v>
      </c>
      <c r="M74" s="76">
        <f>'Raptor 3'!C12*200</f>
        <v>6766400</v>
      </c>
      <c r="N74" s="5">
        <f>'Raptor 3'!G12</f>
        <v>18122379.965277776</v>
      </c>
      <c r="O74" s="5">
        <f>'Raptor 3'!K12</f>
        <v>1996835.9375</v>
      </c>
      <c r="P74" s="79">
        <f>N74-MAX(0,N74-M74*$P$73)+MAX(0,$P$73*M74-O74-N74)</f>
        <v>140097564.0625</v>
      </c>
      <c r="Q74" s="40" t="e">
        <f ca="1">N74-MAX(0,N74-M74*$G$54)+MAX(0,$G$54*M74-O74-N74)-P74</f>
        <v>#NAME?</v>
      </c>
    </row>
    <row r="75" spans="1:17" x14ac:dyDescent="0.2">
      <c r="A75" t="s">
        <v>184</v>
      </c>
      <c r="B75" s="40" t="e">
        <f ca="1">SUM(B69:B73)</f>
        <v>#NAME?</v>
      </c>
      <c r="L75" s="30" t="s">
        <v>277</v>
      </c>
      <c r="M75" s="76">
        <f>'Raptor 3'!C13*200</f>
        <v>8458200</v>
      </c>
      <c r="N75" s="5">
        <f>'Raptor 3'!G13</f>
        <v>87485505.588640004</v>
      </c>
      <c r="O75" s="5">
        <f>'Raptor 3'!K13</f>
        <v>3998630.1425000001</v>
      </c>
      <c r="P75" s="79">
        <f>N75-MAX(0,N75-M75*$P$73)+MAX(0,$P$73*M75-O75-N75)</f>
        <v>173623569.85749999</v>
      </c>
      <c r="Q75" s="40" t="e">
        <f ca="1">N75-MAX(0,N75-M75*$G$54)+MAX(0,$G$54*M75-O75-N75)-P75</f>
        <v>#NAME?</v>
      </c>
    </row>
    <row r="76" spans="1:17" x14ac:dyDescent="0.2">
      <c r="A76" t="s">
        <v>190</v>
      </c>
      <c r="B76" s="52" t="e">
        <f ca="1">MIN(MAX(B75,0),P12)</f>
        <v>#NAME?</v>
      </c>
      <c r="C76" s="40" t="e">
        <f ca="1">B76*EXP(-$B$44*SUM(J51:J53))</f>
        <v>#NAME?</v>
      </c>
      <c r="D76" s="30" t="s">
        <v>201</v>
      </c>
      <c r="L76" s="30" t="s">
        <v>278</v>
      </c>
      <c r="M76" s="76">
        <f>'Raptor 3'!C14*200</f>
        <v>2791000</v>
      </c>
      <c r="N76" s="5">
        <f>'Raptor 3'!G14</f>
        <v>29289916.118244443</v>
      </c>
      <c r="O76" s="5">
        <f>'Raptor 3'!K14</f>
        <v>910859.14166666672</v>
      </c>
      <c r="P76" s="79">
        <f>N76-MAX(0,N76-M76*$P$73)+MAX(0,$P$73*M76-O76-N76)</f>
        <v>57700140.858333334</v>
      </c>
      <c r="Q76" s="40" t="e">
        <f ca="1">N76-MAX(0,N76-M76*$G$54)+MAX(0,$G$54*M76-O76-N76)-P76</f>
        <v>#NAME?</v>
      </c>
    </row>
    <row r="77" spans="1:17" x14ac:dyDescent="0.2">
      <c r="M77" s="39"/>
      <c r="Q77" s="40" t="e">
        <f ca="1">SUM(Q74:Q76)</f>
        <v>#NAME?</v>
      </c>
    </row>
    <row r="78" spans="1:17" x14ac:dyDescent="0.2">
      <c r="A78" s="30" t="s">
        <v>162</v>
      </c>
      <c r="L78" t="s">
        <v>123</v>
      </c>
      <c r="M78" s="68">
        <v>19000000</v>
      </c>
    </row>
    <row r="79" spans="1:17" x14ac:dyDescent="0.2">
      <c r="A79" t="s">
        <v>183</v>
      </c>
      <c r="B79" s="40" t="e">
        <f ca="1">G54*M31</f>
        <v>#NAME?</v>
      </c>
      <c r="L79" t="s">
        <v>264</v>
      </c>
      <c r="M79" s="68">
        <v>134767608.76449335</v>
      </c>
      <c r="N79" s="60">
        <v>0.1</v>
      </c>
      <c r="O79" s="74">
        <f ca="1">M79*EXP(N79*($M$72-$M$16)/$M$17)</f>
        <v>44395624.604338877</v>
      </c>
    </row>
    <row r="80" spans="1:17" x14ac:dyDescent="0.2">
      <c r="A80" t="s">
        <v>179</v>
      </c>
      <c r="B80" s="40">
        <f>-Q13</f>
        <v>-40000000</v>
      </c>
      <c r="L80" t="s">
        <v>265</v>
      </c>
      <c r="M80" s="68">
        <v>6901586.5141666699</v>
      </c>
      <c r="N80" s="60">
        <v>0.15</v>
      </c>
      <c r="O80" s="74">
        <f ca="1">M80*EXP(N80*($M$72-$M$16)/$M$17)</f>
        <v>1304911.0485314657</v>
      </c>
    </row>
    <row r="81" spans="1:15" x14ac:dyDescent="0.2">
      <c r="A81" t="s">
        <v>298</v>
      </c>
      <c r="B81" s="40" t="e">
        <f ca="1">Q77</f>
        <v>#NAME?</v>
      </c>
    </row>
    <row r="82" spans="1:15" x14ac:dyDescent="0.2">
      <c r="A82" t="s">
        <v>184</v>
      </c>
      <c r="B82" s="40" t="e">
        <f ca="1">SUM(B79:B81)</f>
        <v>#NAME?</v>
      </c>
      <c r="L82" t="s">
        <v>266</v>
      </c>
      <c r="M82" s="75">
        <f ca="1">$O$79-MAX(0,$O$79-$M$78*$O$82)+MAX(0,$O$82*$M$78-$O$80-$O$79)</f>
        <v>397695088.95146853</v>
      </c>
      <c r="N82" t="s">
        <v>267</v>
      </c>
      <c r="O82" s="2">
        <v>21</v>
      </c>
    </row>
    <row r="83" spans="1:15" x14ac:dyDescent="0.2">
      <c r="A83" t="s">
        <v>191</v>
      </c>
      <c r="B83" s="52" t="e">
        <f ca="1">MIN(MAX(B82,0),P13)</f>
        <v>#NAME?</v>
      </c>
      <c r="C83" s="40" t="e">
        <f ca="1">B83*EXP(-$B$44*SUM(J51:J54))</f>
        <v>#NAME?</v>
      </c>
      <c r="D83" s="30" t="s">
        <v>201</v>
      </c>
    </row>
    <row r="84" spans="1:15" x14ac:dyDescent="0.2">
      <c r="M84" s="44">
        <f ca="1">O82*M78-O80</f>
        <v>397695088.95146853</v>
      </c>
    </row>
    <row r="85" spans="1:15" x14ac:dyDescent="0.2">
      <c r="A85" s="30" t="s">
        <v>164</v>
      </c>
      <c r="M85" s="44"/>
    </row>
    <row r="86" spans="1:15" x14ac:dyDescent="0.2">
      <c r="A86" t="s">
        <v>181</v>
      </c>
      <c r="B86" s="40" t="e">
        <f ca="1">B55*N52</f>
        <v>#NAME?</v>
      </c>
      <c r="M86" s="44"/>
    </row>
    <row r="87" spans="1:15" x14ac:dyDescent="0.2">
      <c r="A87" t="s">
        <v>168</v>
      </c>
      <c r="B87" s="40" t="e">
        <f ca="1">(MAX(O40-B55,0)-MAX(B55-O39,0))*N14</f>
        <v>#NAME?</v>
      </c>
    </row>
    <row r="88" spans="1:15" x14ac:dyDescent="0.2">
      <c r="A88" t="s">
        <v>179</v>
      </c>
      <c r="B88" s="69">
        <f>-Q14</f>
        <v>-350000000</v>
      </c>
    </row>
    <row r="89" spans="1:15" x14ac:dyDescent="0.2">
      <c r="A89" t="s">
        <v>184</v>
      </c>
      <c r="B89" s="40" t="e">
        <f ca="1">SUM(B86:B88)</f>
        <v>#NAME?</v>
      </c>
    </row>
    <row r="90" spans="1:15" x14ac:dyDescent="0.2">
      <c r="A90" t="s">
        <v>192</v>
      </c>
      <c r="B90" s="52" t="e">
        <f ca="1">MIN(MAX(B89,0),P14)</f>
        <v>#NAME?</v>
      </c>
      <c r="C90" s="40" t="e">
        <f ca="1">B90*EXP(-$B$44*SUM(J51:J55))</f>
        <v>#NAME?</v>
      </c>
      <c r="D90" s="30" t="s">
        <v>201</v>
      </c>
      <c r="G90" s="40" t="e">
        <f ca="1">SUM(C66,C76,C83,C90)</f>
        <v>#NAME?</v>
      </c>
    </row>
    <row r="91" spans="1:15" x14ac:dyDescent="0.2">
      <c r="A91" t="s">
        <v>269</v>
      </c>
      <c r="B91" s="70" t="e">
        <f ca="1">SUM(B66,B76,B83,B90)</f>
        <v>#NAME?</v>
      </c>
      <c r="C91" s="40" t="e">
        <f ca="1">SUM(C66,C76,C83,C90)</f>
        <v>#NAME?</v>
      </c>
    </row>
    <row r="93" spans="1:15" x14ac:dyDescent="0.2">
      <c r="A93" s="30" t="s">
        <v>270</v>
      </c>
    </row>
    <row r="94" spans="1:15" x14ac:dyDescent="0.2">
      <c r="A94" t="s">
        <v>274</v>
      </c>
      <c r="B94" s="40" t="e">
        <f ca="1">B65*EXP(M55*(SUM(O12:O14)))+B75*EXP(M55*SUM(O13:O14))+B82*EXP(M55*O14)+B89</f>
        <v>#NAME?</v>
      </c>
      <c r="C94" s="42" t="e">
        <f ca="1">SUM(B65,B75,B82,B89)</f>
        <v>#NAME?</v>
      </c>
      <c r="D94" t="s">
        <v>187</v>
      </c>
    </row>
    <row r="95" spans="1:15" x14ac:dyDescent="0.2">
      <c r="A95" t="s">
        <v>268</v>
      </c>
      <c r="B95" s="52" t="e">
        <f ca="1">MIN(MAX(B94,0),SUM(P11:P14))</f>
        <v>#NAME?</v>
      </c>
      <c r="C95" s="40" t="e">
        <f ca="1">B95*EXP(-$B$44*SUM(J51:J55))</f>
        <v>#NAME?</v>
      </c>
      <c r="D95" s="30" t="s">
        <v>201</v>
      </c>
    </row>
    <row r="96" spans="1:15" x14ac:dyDescent="0.2">
      <c r="B96" s="30" t="s">
        <v>202</v>
      </c>
    </row>
    <row r="97" spans="1:2" x14ac:dyDescent="0.2">
      <c r="B97" s="30" t="s">
        <v>203</v>
      </c>
    </row>
    <row r="98" spans="1:2" x14ac:dyDescent="0.2">
      <c r="A98" t="s">
        <v>271</v>
      </c>
      <c r="B98" s="40" t="e">
        <f ca="1">-MIN(0,B65)-MIN(0,B75)-MIN(0,B82)-MIN(0,B89)</f>
        <v>#NAME?</v>
      </c>
    </row>
    <row r="99" spans="1:2" x14ac:dyDescent="0.2">
      <c r="A99" t="s">
        <v>272</v>
      </c>
      <c r="B99" s="40" t="e">
        <f ca="1">MIN(B98,B91)</f>
        <v>#NAME?</v>
      </c>
    </row>
    <row r="100" spans="1:2" x14ac:dyDescent="0.2">
      <c r="A100" t="s">
        <v>273</v>
      </c>
      <c r="B100" s="70" t="e">
        <f ca="1">B91-B99</f>
        <v>#NAME?</v>
      </c>
    </row>
    <row r="102" spans="1:2" x14ac:dyDescent="0.2">
      <c r="A102" t="s">
        <v>275</v>
      </c>
      <c r="B102" s="70" t="e">
        <f ca="1">B94-B100</f>
        <v>#NAME?</v>
      </c>
    </row>
  </sheetData>
  <pageMargins left="0.75" right="0.75" top="1" bottom="1" header="0.5" footer="0.5"/>
  <pageSetup orientation="portrait" verticalDpi="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2:N92"/>
  <sheetViews>
    <sheetView workbookViewId="0">
      <selection activeCell="I26" sqref="I26"/>
    </sheetView>
  </sheetViews>
  <sheetFormatPr defaultRowHeight="11.25" x14ac:dyDescent="0.2"/>
  <cols>
    <col min="1" max="1" width="25" bestFit="1" customWidth="1"/>
    <col min="2" max="2" width="12.5" bestFit="1" customWidth="1"/>
    <col min="3" max="3" width="12.83203125" customWidth="1"/>
    <col min="4" max="4" width="7.83203125" bestFit="1" customWidth="1"/>
    <col min="5" max="5" width="14.1640625" bestFit="1" customWidth="1"/>
    <col min="6" max="6" width="12.83203125" customWidth="1"/>
    <col min="7" max="7" width="12.33203125" customWidth="1"/>
    <col min="8" max="8" width="15.33203125" customWidth="1"/>
    <col min="9" max="9" width="12.83203125" bestFit="1" customWidth="1"/>
    <col min="10" max="10" width="4.5" bestFit="1" customWidth="1"/>
    <col min="11" max="11" width="8.1640625" bestFit="1" customWidth="1"/>
    <col min="12" max="12" width="7.83203125" bestFit="1" customWidth="1"/>
    <col min="13" max="13" width="15" bestFit="1" customWidth="1"/>
    <col min="14" max="14" width="13" bestFit="1" customWidth="1"/>
  </cols>
  <sheetData>
    <row r="2" spans="1:14" ht="39" thickBot="1" x14ac:dyDescent="0.25">
      <c r="A2" s="3" t="s">
        <v>4</v>
      </c>
      <c r="B2" s="3" t="s">
        <v>24</v>
      </c>
      <c r="C2" s="3" t="s">
        <v>30</v>
      </c>
      <c r="D2" s="3"/>
      <c r="E2" s="4" t="s">
        <v>5</v>
      </c>
      <c r="F2" s="3" t="s">
        <v>100</v>
      </c>
      <c r="G2" s="3"/>
      <c r="H2" s="30" t="s">
        <v>125</v>
      </c>
      <c r="I2" s="30" t="s">
        <v>253</v>
      </c>
      <c r="J2" t="s">
        <v>93</v>
      </c>
      <c r="K2" t="s">
        <v>99</v>
      </c>
      <c r="L2" t="s">
        <v>0</v>
      </c>
      <c r="M2" s="30" t="s">
        <v>311</v>
      </c>
      <c r="N2" t="s">
        <v>126</v>
      </c>
    </row>
    <row r="3" spans="1:14" x14ac:dyDescent="0.2">
      <c r="A3" t="s">
        <v>21</v>
      </c>
      <c r="B3" s="1" t="s">
        <v>23</v>
      </c>
      <c r="C3" s="5">
        <v>3739175</v>
      </c>
      <c r="D3" s="5" t="s">
        <v>6</v>
      </c>
      <c r="E3" s="6">
        <v>70.5</v>
      </c>
      <c r="F3" s="7"/>
      <c r="G3" s="7"/>
      <c r="H3" s="27"/>
      <c r="I3" s="27"/>
      <c r="J3" s="26"/>
      <c r="K3" s="26"/>
      <c r="L3" s="26"/>
      <c r="N3" s="27"/>
    </row>
    <row r="4" spans="1:14" x14ac:dyDescent="0.2">
      <c r="A4" t="s">
        <v>26</v>
      </c>
      <c r="B4" s="1" t="s">
        <v>22</v>
      </c>
      <c r="C4" s="5">
        <v>3876755</v>
      </c>
      <c r="D4" s="5" t="s">
        <v>7</v>
      </c>
      <c r="E4" s="6">
        <v>70.5</v>
      </c>
      <c r="F4" s="7"/>
      <c r="G4" s="7"/>
    </row>
    <row r="5" spans="1:14" x14ac:dyDescent="0.2">
      <c r="A5" t="s">
        <v>25</v>
      </c>
      <c r="B5" s="1"/>
      <c r="C5" s="5"/>
      <c r="D5" s="5"/>
      <c r="E5" s="6"/>
      <c r="F5" s="7"/>
      <c r="G5" s="7"/>
    </row>
    <row r="6" spans="1:14" x14ac:dyDescent="0.2">
      <c r="A6" t="s">
        <v>2</v>
      </c>
      <c r="B6" s="1"/>
      <c r="C6" s="5"/>
      <c r="D6" s="5"/>
      <c r="E6" s="6"/>
      <c r="F6" s="7"/>
      <c r="G6" s="7"/>
    </row>
    <row r="7" spans="1:14" x14ac:dyDescent="0.2">
      <c r="A7" t="s">
        <v>3</v>
      </c>
      <c r="B7" s="1"/>
      <c r="C7" s="5"/>
      <c r="D7" s="5"/>
      <c r="E7" s="6"/>
      <c r="F7" s="31"/>
      <c r="G7" s="31"/>
    </row>
    <row r="8" spans="1:14" ht="12.75" x14ac:dyDescent="0.2">
      <c r="A8" s="8" t="s">
        <v>8</v>
      </c>
      <c r="B8" s="9"/>
      <c r="C8" s="5"/>
      <c r="D8" s="5"/>
      <c r="E8" s="6"/>
      <c r="F8" s="7"/>
      <c r="G8" s="7"/>
    </row>
    <row r="9" spans="1:14" ht="12.75" x14ac:dyDescent="0.2">
      <c r="A9" s="8"/>
      <c r="B9" s="9"/>
      <c r="C9" s="5"/>
      <c r="D9" s="5"/>
      <c r="E9" s="6"/>
      <c r="F9" s="7"/>
      <c r="G9" s="7"/>
    </row>
    <row r="10" spans="1:14" ht="12.75" x14ac:dyDescent="0.2">
      <c r="A10" s="10" t="s">
        <v>27</v>
      </c>
      <c r="B10" s="9"/>
      <c r="C10" s="5"/>
      <c r="D10" s="5"/>
      <c r="E10" s="6"/>
      <c r="F10" s="7"/>
      <c r="G10" s="7"/>
    </row>
    <row r="11" spans="1:14" ht="12.75" x14ac:dyDescent="0.2">
      <c r="A11" s="8"/>
      <c r="B11" s="9"/>
      <c r="C11" s="92" t="s">
        <v>319</v>
      </c>
      <c r="D11" s="5"/>
      <c r="E11" s="6"/>
      <c r="F11" s="7"/>
      <c r="G11" s="7"/>
    </row>
    <row r="12" spans="1:14" ht="12.75" x14ac:dyDescent="0.2">
      <c r="A12" s="8"/>
      <c r="B12" s="9"/>
      <c r="C12" s="92" t="s">
        <v>320</v>
      </c>
      <c r="D12" s="5"/>
      <c r="E12" s="6"/>
      <c r="F12" s="7"/>
      <c r="G12" s="7"/>
    </row>
    <row r="13" spans="1:14" ht="12.75" x14ac:dyDescent="0.2">
      <c r="A13" s="11" t="s">
        <v>28</v>
      </c>
      <c r="B13" s="1"/>
      <c r="C13" s="30" t="s">
        <v>321</v>
      </c>
      <c r="E13" s="12" t="s">
        <v>31</v>
      </c>
    </row>
    <row r="14" spans="1:14" x14ac:dyDescent="0.2">
      <c r="A14" t="s">
        <v>9</v>
      </c>
      <c r="B14" s="1" t="s">
        <v>10</v>
      </c>
      <c r="C14" s="5">
        <f>78000*(1+0.3612/0.6)</f>
        <v>124956</v>
      </c>
      <c r="D14" s="1" t="s">
        <v>11</v>
      </c>
      <c r="E14" s="6">
        <v>1.17868389193476</v>
      </c>
      <c r="F14" s="62">
        <v>16.25</v>
      </c>
      <c r="H14" s="69">
        <f t="shared" ref="H14:H23" si="0">C14*E14</f>
        <v>147283.62440059986</v>
      </c>
      <c r="I14" s="69">
        <f>C14*F14</f>
        <v>2030535</v>
      </c>
      <c r="M14" s="56">
        <f t="shared" ref="M14:M23" si="1">+I14-H14</f>
        <v>1883251.3755994001</v>
      </c>
    </row>
    <row r="15" spans="1:14" x14ac:dyDescent="0.2">
      <c r="A15" t="s">
        <v>12</v>
      </c>
      <c r="B15" s="1" t="s">
        <v>10</v>
      </c>
      <c r="C15" s="5">
        <f>1276383-255276</f>
        <v>1021107</v>
      </c>
      <c r="D15" s="1" t="s">
        <v>11</v>
      </c>
      <c r="E15" s="6">
        <v>53.000000195865972</v>
      </c>
      <c r="F15" s="62">
        <v>22.875</v>
      </c>
      <c r="H15" s="69">
        <f t="shared" si="0"/>
        <v>54118671.200000115</v>
      </c>
      <c r="I15" s="69">
        <f t="shared" ref="I15:I23" si="2">C15*F15</f>
        <v>23357822.625</v>
      </c>
      <c r="M15" s="56">
        <f t="shared" si="1"/>
        <v>-30760848.575000115</v>
      </c>
    </row>
    <row r="16" spans="1:14" x14ac:dyDescent="0.2">
      <c r="A16" t="s">
        <v>13</v>
      </c>
      <c r="B16" s="1" t="s">
        <v>10</v>
      </c>
      <c r="C16" s="5">
        <f>1093426-1000</f>
        <v>1092426</v>
      </c>
      <c r="D16" s="1" t="s">
        <v>11</v>
      </c>
      <c r="E16" s="6">
        <v>162.5</v>
      </c>
      <c r="F16" s="63">
        <v>32.9375</v>
      </c>
      <c r="H16" s="69">
        <f t="shared" si="0"/>
        <v>177519225</v>
      </c>
      <c r="I16" s="69">
        <f t="shared" si="2"/>
        <v>35981781.375</v>
      </c>
      <c r="M16" s="56">
        <f t="shared" si="1"/>
        <v>-141537443.625</v>
      </c>
    </row>
    <row r="17" spans="1:14" x14ac:dyDescent="0.2">
      <c r="A17" t="s">
        <v>14</v>
      </c>
      <c r="B17" s="1" t="s">
        <v>10</v>
      </c>
      <c r="C17" s="5">
        <v>156250</v>
      </c>
      <c r="D17" s="1" t="s">
        <v>11</v>
      </c>
      <c r="E17" s="6">
        <v>4.1954025145547202</v>
      </c>
      <c r="F17">
        <v>10</v>
      </c>
      <c r="H17" s="69">
        <f t="shared" si="0"/>
        <v>655531.64289917506</v>
      </c>
      <c r="I17" s="69">
        <f t="shared" si="2"/>
        <v>1562500</v>
      </c>
      <c r="M17" s="56">
        <f t="shared" si="1"/>
        <v>906968.35710082494</v>
      </c>
    </row>
    <row r="18" spans="1:14" x14ac:dyDescent="0.2">
      <c r="A18" t="s">
        <v>15</v>
      </c>
      <c r="B18" s="1" t="s">
        <v>10</v>
      </c>
      <c r="C18" s="5">
        <v>1339286</v>
      </c>
      <c r="D18" s="1" t="s">
        <v>11</v>
      </c>
      <c r="E18" s="6">
        <v>0</v>
      </c>
      <c r="F18" s="62">
        <v>14.75</v>
      </c>
      <c r="H18" s="69">
        <f t="shared" si="0"/>
        <v>0</v>
      </c>
      <c r="I18" s="69">
        <f t="shared" si="2"/>
        <v>19754468.5</v>
      </c>
      <c r="M18" s="56">
        <f t="shared" si="1"/>
        <v>19754468.5</v>
      </c>
    </row>
    <row r="19" spans="1:14" x14ac:dyDescent="0.2">
      <c r="A19" t="s">
        <v>16</v>
      </c>
      <c r="B19" s="1" t="s">
        <v>10</v>
      </c>
      <c r="C19" s="5">
        <v>59891</v>
      </c>
      <c r="D19" s="1" t="s">
        <v>11</v>
      </c>
      <c r="E19" s="6">
        <v>5.875</v>
      </c>
      <c r="F19" s="62">
        <v>5.125</v>
      </c>
      <c r="H19" s="69">
        <f t="shared" si="0"/>
        <v>351859.625</v>
      </c>
      <c r="I19" s="69">
        <f t="shared" si="2"/>
        <v>306941.375</v>
      </c>
      <c r="M19" s="56">
        <f t="shared" si="1"/>
        <v>-44918.25</v>
      </c>
    </row>
    <row r="20" spans="1:14" x14ac:dyDescent="0.2">
      <c r="A20" t="s">
        <v>17</v>
      </c>
      <c r="B20" s="1" t="s">
        <v>10</v>
      </c>
      <c r="C20" s="5">
        <v>0</v>
      </c>
      <c r="D20" s="1" t="s">
        <v>11</v>
      </c>
      <c r="E20" s="6">
        <v>1.6839500000000001</v>
      </c>
      <c r="F20">
        <v>2.75</v>
      </c>
      <c r="H20" s="69">
        <f t="shared" si="0"/>
        <v>0</v>
      </c>
      <c r="I20" s="69">
        <f t="shared" si="2"/>
        <v>0</v>
      </c>
      <c r="M20" s="56">
        <f t="shared" si="1"/>
        <v>0</v>
      </c>
    </row>
    <row r="21" spans="1:14" x14ac:dyDescent="0.2">
      <c r="A21" t="s">
        <v>18</v>
      </c>
      <c r="B21" s="1" t="s">
        <v>10</v>
      </c>
      <c r="C21" s="5">
        <f>10134.6*(1+0.3612/0.6)</f>
        <v>16235.629200000001</v>
      </c>
      <c r="D21" s="1" t="s">
        <v>11</v>
      </c>
      <c r="E21" s="6">
        <v>14.039765555621337</v>
      </c>
      <c r="F21" s="62">
        <v>7.25</v>
      </c>
      <c r="H21" s="69">
        <f t="shared" si="0"/>
        <v>227944.427616</v>
      </c>
      <c r="I21" s="69">
        <f t="shared" si="2"/>
        <v>117708.31170000001</v>
      </c>
      <c r="M21" s="56">
        <f t="shared" si="1"/>
        <v>-110236.115916</v>
      </c>
    </row>
    <row r="22" spans="1:14" x14ac:dyDescent="0.2">
      <c r="A22" t="s">
        <v>19</v>
      </c>
      <c r="B22" s="1" t="s">
        <v>10</v>
      </c>
      <c r="C22" s="5">
        <v>0</v>
      </c>
      <c r="D22" s="1" t="s">
        <v>11</v>
      </c>
      <c r="E22" s="6">
        <v>4.0658823529411761</v>
      </c>
      <c r="H22" s="69">
        <f t="shared" si="0"/>
        <v>0</v>
      </c>
      <c r="I22" s="69">
        <f t="shared" si="2"/>
        <v>0</v>
      </c>
      <c r="M22" s="56">
        <f t="shared" si="1"/>
        <v>0</v>
      </c>
    </row>
    <row r="23" spans="1:14" x14ac:dyDescent="0.2">
      <c r="A23" t="s">
        <v>20</v>
      </c>
      <c r="B23" s="1" t="s">
        <v>10</v>
      </c>
      <c r="C23" s="5">
        <v>0</v>
      </c>
      <c r="D23" s="1" t="s">
        <v>11</v>
      </c>
      <c r="E23" s="6">
        <v>7.625</v>
      </c>
      <c r="F23">
        <v>9.6</v>
      </c>
      <c r="H23" s="69">
        <f t="shared" si="0"/>
        <v>0</v>
      </c>
      <c r="I23" s="69">
        <f t="shared" si="2"/>
        <v>0</v>
      </c>
      <c r="M23" s="56">
        <f t="shared" si="1"/>
        <v>0</v>
      </c>
    </row>
    <row r="24" spans="1:14" x14ac:dyDescent="0.2">
      <c r="A24" s="30" t="s">
        <v>84</v>
      </c>
      <c r="E24" s="5"/>
      <c r="H24" s="82">
        <f>SUM(H14:H23)</f>
        <v>233020515.51991591</v>
      </c>
      <c r="I24" s="82">
        <f>SUM(I14:I23)</f>
        <v>83111757.186700001</v>
      </c>
      <c r="J24" s="83"/>
      <c r="K24" s="83"/>
      <c r="L24" s="83"/>
      <c r="M24" s="84">
        <f>+I24-H24</f>
        <v>-149908758.33321589</v>
      </c>
      <c r="N24" t="s">
        <v>312</v>
      </c>
    </row>
    <row r="25" spans="1:14" x14ac:dyDescent="0.2">
      <c r="F25" s="30" t="s">
        <v>313</v>
      </c>
      <c r="H25" s="30" t="s">
        <v>314</v>
      </c>
      <c r="I25" s="30" t="s">
        <v>315</v>
      </c>
      <c r="J25" s="28"/>
      <c r="K25" s="28"/>
      <c r="L25" s="28"/>
      <c r="M25" s="85">
        <f>+M24+M26</f>
        <v>-205800588.73323172</v>
      </c>
      <c r="N25" t="s">
        <v>316</v>
      </c>
    </row>
    <row r="26" spans="1:14" ht="22.5" x14ac:dyDescent="0.2">
      <c r="A26" s="11" t="s">
        <v>29</v>
      </c>
      <c r="H26" s="86">
        <f>+SUM(H27:H57)</f>
        <v>242722063</v>
      </c>
      <c r="I26" s="86">
        <f>+SUM(I27:I57)</f>
        <v>186830232.59998417</v>
      </c>
      <c r="J26" s="87"/>
      <c r="K26" s="87"/>
      <c r="L26" s="87"/>
      <c r="M26" s="86">
        <f>+SUM(M27:M57)</f>
        <v>-55891830.400015831</v>
      </c>
      <c r="N26" s="88" t="s">
        <v>317</v>
      </c>
    </row>
    <row r="27" spans="1:14" x14ac:dyDescent="0.2">
      <c r="A27" s="13" t="s">
        <v>32</v>
      </c>
      <c r="B27" s="1" t="s">
        <v>10</v>
      </c>
      <c r="C27" s="14"/>
      <c r="D27" s="1" t="s">
        <v>11</v>
      </c>
      <c r="E27" s="6"/>
      <c r="F27" s="14">
        <v>1250000</v>
      </c>
      <c r="G27" s="14" t="s">
        <v>204</v>
      </c>
      <c r="H27" s="5">
        <f>+F27</f>
        <v>1250000</v>
      </c>
      <c r="I27" s="89">
        <v>1250000</v>
      </c>
      <c r="K27" s="14"/>
      <c r="L27" s="89"/>
      <c r="M27" s="56">
        <f t="shared" ref="M27:M57" si="3">+I27-H27</f>
        <v>0</v>
      </c>
      <c r="N27" s="14">
        <v>0</v>
      </c>
    </row>
    <row r="28" spans="1:14" x14ac:dyDescent="0.2">
      <c r="A28" s="15" t="s">
        <v>33</v>
      </c>
      <c r="B28" s="1" t="s">
        <v>10</v>
      </c>
      <c r="C28" s="14"/>
      <c r="D28" s="1" t="s">
        <v>11</v>
      </c>
      <c r="E28" s="6"/>
      <c r="F28" s="14">
        <v>4563600</v>
      </c>
      <c r="G28" s="14" t="s">
        <v>204</v>
      </c>
      <c r="H28" s="5">
        <f t="shared" ref="H28:H57" si="4">+F28</f>
        <v>4563600</v>
      </c>
      <c r="I28" s="89">
        <v>4375178.6900000004</v>
      </c>
      <c r="K28" s="14"/>
      <c r="L28" s="89"/>
      <c r="M28" s="56">
        <f t="shared" si="3"/>
        <v>-188421.30999999959</v>
      </c>
      <c r="N28" s="14">
        <v>-188421.31</v>
      </c>
    </row>
    <row r="29" spans="1:14" x14ac:dyDescent="0.2">
      <c r="A29" s="15" t="s">
        <v>212</v>
      </c>
      <c r="B29" s="1" t="s">
        <v>10</v>
      </c>
      <c r="C29" s="14"/>
      <c r="D29" s="1" t="s">
        <v>11</v>
      </c>
      <c r="E29" s="6"/>
      <c r="F29" s="14">
        <v>2136334</v>
      </c>
      <c r="G29" s="14" t="s">
        <v>205</v>
      </c>
      <c r="H29" s="5">
        <f t="shared" si="4"/>
        <v>2136334</v>
      </c>
      <c r="I29" s="89">
        <v>1247943.5</v>
      </c>
      <c r="K29" s="14"/>
      <c r="L29" s="89"/>
      <c r="M29" s="56">
        <f t="shared" si="3"/>
        <v>-888390.5</v>
      </c>
      <c r="N29" s="14">
        <v>-888390.5</v>
      </c>
    </row>
    <row r="30" spans="1:14" x14ac:dyDescent="0.2">
      <c r="A30" s="15" t="s">
        <v>34</v>
      </c>
      <c r="B30" s="1" t="s">
        <v>10</v>
      </c>
      <c r="C30" s="14"/>
      <c r="D30" s="1" t="s">
        <v>11</v>
      </c>
      <c r="E30" s="6" t="s">
        <v>318</v>
      </c>
      <c r="F30" s="14">
        <v>429975</v>
      </c>
      <c r="G30" s="14" t="s">
        <v>204</v>
      </c>
      <c r="H30" s="5">
        <v>0</v>
      </c>
      <c r="I30" s="89">
        <v>0</v>
      </c>
      <c r="K30" s="14"/>
      <c r="L30" s="89"/>
      <c r="M30" s="56">
        <f t="shared" si="3"/>
        <v>0</v>
      </c>
      <c r="N30" s="14">
        <v>0</v>
      </c>
    </row>
    <row r="31" spans="1:14" x14ac:dyDescent="0.2">
      <c r="A31" s="15" t="s">
        <v>35</v>
      </c>
      <c r="B31" s="1" t="s">
        <v>10</v>
      </c>
      <c r="C31" s="14"/>
      <c r="D31" s="1" t="s">
        <v>11</v>
      </c>
      <c r="E31" s="6" t="s">
        <v>318</v>
      </c>
      <c r="F31" s="14">
        <v>12500000</v>
      </c>
      <c r="G31" s="14" t="s">
        <v>206</v>
      </c>
      <c r="H31" s="5">
        <v>0</v>
      </c>
      <c r="I31" s="89">
        <v>0</v>
      </c>
      <c r="K31" s="14"/>
      <c r="L31" s="89"/>
      <c r="M31" s="56">
        <f t="shared" si="3"/>
        <v>0</v>
      </c>
      <c r="N31" s="14">
        <v>0</v>
      </c>
    </row>
    <row r="32" spans="1:14" x14ac:dyDescent="0.2">
      <c r="A32" s="15" t="s">
        <v>36</v>
      </c>
      <c r="B32" s="1" t="s">
        <v>10</v>
      </c>
      <c r="C32" s="14"/>
      <c r="D32" s="1" t="s">
        <v>11</v>
      </c>
      <c r="E32" s="6"/>
      <c r="F32" s="14">
        <v>0</v>
      </c>
      <c r="G32" s="14"/>
      <c r="H32" s="5">
        <f t="shared" si="4"/>
        <v>0</v>
      </c>
      <c r="I32" s="89">
        <v>0</v>
      </c>
      <c r="K32" s="14"/>
      <c r="L32" s="89"/>
      <c r="M32" s="56">
        <f t="shared" si="3"/>
        <v>0</v>
      </c>
      <c r="N32" s="14">
        <v>0</v>
      </c>
    </row>
    <row r="33" spans="1:14" x14ac:dyDescent="0.2">
      <c r="A33" s="15" t="s">
        <v>37</v>
      </c>
      <c r="B33" s="1" t="s">
        <v>10</v>
      </c>
      <c r="C33" s="14"/>
      <c r="D33" s="1" t="s">
        <v>11</v>
      </c>
      <c r="E33" s="6"/>
      <c r="F33" s="14">
        <v>1663000</v>
      </c>
      <c r="G33" s="14" t="s">
        <v>206</v>
      </c>
      <c r="H33" s="5">
        <f t="shared" si="4"/>
        <v>1663000</v>
      </c>
      <c r="I33" s="89">
        <v>1663000</v>
      </c>
      <c r="K33" s="14"/>
      <c r="L33" s="89"/>
      <c r="M33" s="56">
        <f t="shared" si="3"/>
        <v>0</v>
      </c>
      <c r="N33" s="14">
        <v>0</v>
      </c>
    </row>
    <row r="34" spans="1:14" x14ac:dyDescent="0.2">
      <c r="A34" t="s">
        <v>38</v>
      </c>
      <c r="B34" s="1" t="s">
        <v>10</v>
      </c>
      <c r="C34" s="14"/>
      <c r="D34" s="1" t="s">
        <v>11</v>
      </c>
      <c r="E34" s="6"/>
      <c r="F34" s="14">
        <v>12878050</v>
      </c>
      <c r="G34" s="14" t="s">
        <v>206</v>
      </c>
      <c r="H34" s="5">
        <f t="shared" si="4"/>
        <v>12878050</v>
      </c>
      <c r="I34" s="89">
        <v>0</v>
      </c>
      <c r="K34" s="14"/>
      <c r="L34" s="89"/>
      <c r="M34" s="56">
        <f t="shared" si="3"/>
        <v>-12878050</v>
      </c>
      <c r="N34" s="14">
        <v>-12878050</v>
      </c>
    </row>
    <row r="35" spans="1:14" x14ac:dyDescent="0.2">
      <c r="A35" s="15" t="s">
        <v>39</v>
      </c>
      <c r="B35" s="1" t="s">
        <v>10</v>
      </c>
      <c r="C35" s="14"/>
      <c r="D35" s="1" t="s">
        <v>11</v>
      </c>
      <c r="E35" s="6" t="s">
        <v>318</v>
      </c>
      <c r="F35" s="14">
        <v>1012500</v>
      </c>
      <c r="G35" s="14" t="s">
        <v>204</v>
      </c>
      <c r="H35" s="5">
        <v>0</v>
      </c>
      <c r="I35" s="89">
        <v>0</v>
      </c>
      <c r="K35" s="14"/>
      <c r="L35" s="89"/>
      <c r="M35" s="56">
        <f t="shared" si="3"/>
        <v>0</v>
      </c>
      <c r="N35" s="14">
        <v>0</v>
      </c>
    </row>
    <row r="36" spans="1:14" x14ac:dyDescent="0.2">
      <c r="A36" s="15" t="s">
        <v>40</v>
      </c>
      <c r="B36" s="1" t="s">
        <v>10</v>
      </c>
      <c r="C36" s="16">
        <v>172031</v>
      </c>
      <c r="D36" s="1" t="s">
        <v>11</v>
      </c>
      <c r="E36" s="6">
        <v>136.64929576646099</v>
      </c>
      <c r="F36" s="14">
        <v>23507915</v>
      </c>
      <c r="G36" s="14" t="s">
        <v>204</v>
      </c>
      <c r="H36" s="5">
        <f t="shared" si="4"/>
        <v>23507915</v>
      </c>
      <c r="I36" s="89">
        <v>2.8312206268310547E-7</v>
      </c>
      <c r="K36" s="14"/>
      <c r="L36" s="89"/>
      <c r="M36" s="56">
        <f t="shared" si="3"/>
        <v>-23507914.999999717</v>
      </c>
      <c r="N36" s="14">
        <v>-23507914.999999717</v>
      </c>
    </row>
    <row r="37" spans="1:14" x14ac:dyDescent="0.2">
      <c r="A37" s="15" t="s">
        <v>41</v>
      </c>
      <c r="B37" s="1" t="s">
        <v>10</v>
      </c>
      <c r="C37" s="14"/>
      <c r="D37" s="1" t="s">
        <v>11</v>
      </c>
      <c r="E37" s="6"/>
      <c r="F37" s="14">
        <v>10372212</v>
      </c>
      <c r="G37" s="14" t="s">
        <v>204</v>
      </c>
      <c r="H37" s="5">
        <f t="shared" si="4"/>
        <v>10372212</v>
      </c>
      <c r="I37" s="89">
        <v>0</v>
      </c>
      <c r="K37" s="14"/>
      <c r="L37" s="89"/>
      <c r="M37" s="56">
        <f t="shared" si="3"/>
        <v>-10372212</v>
      </c>
      <c r="N37" s="14">
        <v>-10372212</v>
      </c>
    </row>
    <row r="38" spans="1:14" x14ac:dyDescent="0.2">
      <c r="A38" s="15" t="s">
        <v>42</v>
      </c>
      <c r="B38" s="1" t="s">
        <v>10</v>
      </c>
      <c r="C38" s="14"/>
      <c r="D38" s="1" t="s">
        <v>11</v>
      </c>
      <c r="E38" s="6"/>
      <c r="F38" s="14">
        <v>1302980</v>
      </c>
      <c r="G38" s="14" t="s">
        <v>206</v>
      </c>
      <c r="H38" s="5">
        <f t="shared" si="4"/>
        <v>1302980</v>
      </c>
      <c r="I38" s="89">
        <v>137317.57</v>
      </c>
      <c r="K38" s="14"/>
      <c r="L38" s="89"/>
      <c r="M38" s="56">
        <f t="shared" si="3"/>
        <v>-1165662.43</v>
      </c>
      <c r="N38" s="14">
        <v>-1165662.43</v>
      </c>
    </row>
    <row r="39" spans="1:14" x14ac:dyDescent="0.2">
      <c r="A39" s="15" t="s">
        <v>43</v>
      </c>
      <c r="B39" s="1" t="s">
        <v>10</v>
      </c>
      <c r="C39" s="14"/>
      <c r="D39" s="1" t="s">
        <v>11</v>
      </c>
      <c r="E39" s="6"/>
      <c r="F39" s="14">
        <v>3486752</v>
      </c>
      <c r="G39" s="14" t="s">
        <v>207</v>
      </c>
      <c r="H39" s="5">
        <f t="shared" si="4"/>
        <v>3486752</v>
      </c>
      <c r="I39" s="89">
        <v>0</v>
      </c>
      <c r="K39" s="14"/>
      <c r="L39" s="89"/>
      <c r="M39" s="56">
        <f t="shared" si="3"/>
        <v>-3486752</v>
      </c>
      <c r="N39" s="14">
        <v>-3486752</v>
      </c>
    </row>
    <row r="40" spans="1:14" x14ac:dyDescent="0.2">
      <c r="A40" s="15" t="s">
        <v>44</v>
      </c>
      <c r="B40" s="1" t="s">
        <v>10</v>
      </c>
      <c r="C40" s="14"/>
      <c r="D40" s="1" t="s">
        <v>11</v>
      </c>
      <c r="E40" s="6"/>
      <c r="F40" s="14">
        <v>429210</v>
      </c>
      <c r="G40" s="14" t="s">
        <v>206</v>
      </c>
      <c r="H40" s="5">
        <f t="shared" si="4"/>
        <v>429210</v>
      </c>
      <c r="I40" s="89">
        <v>1000000</v>
      </c>
      <c r="K40" s="14"/>
      <c r="L40" s="89"/>
      <c r="M40" s="56">
        <f t="shared" si="3"/>
        <v>570790</v>
      </c>
      <c r="N40" s="14">
        <v>570790</v>
      </c>
    </row>
    <row r="41" spans="1:14" x14ac:dyDescent="0.2">
      <c r="A41" s="15" t="s">
        <v>45</v>
      </c>
      <c r="B41" s="1" t="s">
        <v>10</v>
      </c>
      <c r="C41" s="14"/>
      <c r="D41" s="1" t="s">
        <v>11</v>
      </c>
      <c r="E41" s="6"/>
      <c r="F41" s="14">
        <v>470790</v>
      </c>
      <c r="G41" s="14" t="s">
        <v>206</v>
      </c>
      <c r="H41" s="5">
        <f t="shared" si="4"/>
        <v>470790</v>
      </c>
      <c r="I41" s="89">
        <v>0</v>
      </c>
      <c r="K41" s="14"/>
      <c r="L41" s="89"/>
      <c r="M41" s="56">
        <f t="shared" si="3"/>
        <v>-470790</v>
      </c>
      <c r="N41" s="14">
        <v>-470790</v>
      </c>
    </row>
    <row r="42" spans="1:14" x14ac:dyDescent="0.2">
      <c r="A42" s="15" t="s">
        <v>46</v>
      </c>
      <c r="B42" s="1" t="s">
        <v>10</v>
      </c>
      <c r="C42" s="14"/>
      <c r="D42" s="1" t="s">
        <v>11</v>
      </c>
      <c r="E42" s="6"/>
      <c r="F42" s="14">
        <v>27082500</v>
      </c>
      <c r="G42" s="14" t="s">
        <v>207</v>
      </c>
      <c r="H42" s="5">
        <f t="shared" si="4"/>
        <v>27082500</v>
      </c>
      <c r="I42" s="89">
        <v>23513434.5</v>
      </c>
      <c r="K42" s="14"/>
      <c r="L42" s="89"/>
      <c r="M42" s="56">
        <f t="shared" si="3"/>
        <v>-3569065.5</v>
      </c>
      <c r="N42" s="14">
        <v>-3569065.5</v>
      </c>
    </row>
    <row r="43" spans="1:14" x14ac:dyDescent="0.2">
      <c r="A43" s="15" t="s">
        <v>47</v>
      </c>
      <c r="B43" s="1" t="s">
        <v>10</v>
      </c>
      <c r="C43" s="14"/>
      <c r="D43" s="1" t="s">
        <v>11</v>
      </c>
      <c r="E43" s="6"/>
      <c r="F43" s="14">
        <v>7121810</v>
      </c>
      <c r="G43" s="14" t="s">
        <v>206</v>
      </c>
      <c r="H43" s="5">
        <f t="shared" si="4"/>
        <v>7121810</v>
      </c>
      <c r="I43" s="89">
        <v>7121810</v>
      </c>
      <c r="K43" s="14"/>
      <c r="L43" s="89"/>
      <c r="M43" s="56">
        <f t="shared" si="3"/>
        <v>0</v>
      </c>
      <c r="N43" s="14">
        <v>0</v>
      </c>
    </row>
    <row r="44" spans="1:14" x14ac:dyDescent="0.2">
      <c r="A44" s="15" t="s">
        <v>48</v>
      </c>
      <c r="B44" s="1" t="s">
        <v>10</v>
      </c>
      <c r="C44" s="14"/>
      <c r="D44" s="1" t="s">
        <v>11</v>
      </c>
      <c r="E44" s="6"/>
      <c r="F44" s="14">
        <v>5644007</v>
      </c>
      <c r="G44" s="14" t="s">
        <v>204</v>
      </c>
      <c r="H44" s="5">
        <f t="shared" si="4"/>
        <v>5644007</v>
      </c>
      <c r="I44" s="89">
        <v>5644007</v>
      </c>
      <c r="K44" s="14"/>
      <c r="L44" s="89"/>
      <c r="M44" s="56">
        <f t="shared" si="3"/>
        <v>0</v>
      </c>
      <c r="N44" s="14">
        <v>0</v>
      </c>
    </row>
    <row r="45" spans="1:14" x14ac:dyDescent="0.2">
      <c r="A45" s="15" t="s">
        <v>49</v>
      </c>
      <c r="B45" s="1" t="s">
        <v>10</v>
      </c>
      <c r="C45" s="14"/>
      <c r="D45" s="1" t="s">
        <v>11</v>
      </c>
      <c r="E45" s="6"/>
      <c r="F45" s="14">
        <v>20916875</v>
      </c>
      <c r="G45" s="14" t="s">
        <v>204</v>
      </c>
      <c r="H45" s="5">
        <f t="shared" si="4"/>
        <v>20916875</v>
      </c>
      <c r="I45" s="89">
        <v>20999559.859999999</v>
      </c>
      <c r="K45" s="14"/>
      <c r="L45" s="89"/>
      <c r="M45" s="56">
        <f t="shared" si="3"/>
        <v>82684.859999999404</v>
      </c>
      <c r="N45" s="14">
        <v>82684.859999999404</v>
      </c>
    </row>
    <row r="46" spans="1:14" x14ac:dyDescent="0.2">
      <c r="A46" s="15" t="s">
        <v>50</v>
      </c>
      <c r="B46" s="1" t="s">
        <v>10</v>
      </c>
      <c r="C46" s="14"/>
      <c r="D46" s="1" t="s">
        <v>11</v>
      </c>
      <c r="E46" s="6"/>
      <c r="F46" s="14">
        <v>2560525</v>
      </c>
      <c r="G46" s="14" t="s">
        <v>204</v>
      </c>
      <c r="H46" s="5">
        <f t="shared" si="4"/>
        <v>2560525</v>
      </c>
      <c r="I46" s="89">
        <v>2560525</v>
      </c>
      <c r="K46" s="14"/>
      <c r="L46" s="89"/>
      <c r="M46" s="56">
        <f t="shared" si="3"/>
        <v>0</v>
      </c>
      <c r="N46" s="14">
        <v>0</v>
      </c>
    </row>
    <row r="47" spans="1:14" x14ac:dyDescent="0.2">
      <c r="A47" s="15" t="s">
        <v>51</v>
      </c>
      <c r="B47" s="1" t="s">
        <v>10</v>
      </c>
      <c r="C47" s="14"/>
      <c r="D47" s="1" t="s">
        <v>11</v>
      </c>
      <c r="E47" s="6" t="s">
        <v>318</v>
      </c>
      <c r="F47" s="14">
        <v>4774950</v>
      </c>
      <c r="G47" s="14" t="s">
        <v>204</v>
      </c>
      <c r="H47" s="5">
        <v>0</v>
      </c>
      <c r="I47" s="89">
        <v>0</v>
      </c>
      <c r="K47" s="14"/>
      <c r="L47" s="89"/>
      <c r="M47" s="56">
        <f t="shared" si="3"/>
        <v>0</v>
      </c>
      <c r="N47" s="14">
        <v>0</v>
      </c>
    </row>
    <row r="48" spans="1:14" x14ac:dyDescent="0.2">
      <c r="A48" s="15" t="s">
        <v>52</v>
      </c>
      <c r="B48" s="1" t="s">
        <v>10</v>
      </c>
      <c r="C48" s="14"/>
      <c r="D48" s="1" t="s">
        <v>11</v>
      </c>
      <c r="E48" s="6"/>
      <c r="F48" s="14">
        <v>1822363</v>
      </c>
      <c r="G48" s="14" t="s">
        <v>205</v>
      </c>
      <c r="H48" s="5">
        <f t="shared" si="4"/>
        <v>1822363</v>
      </c>
      <c r="I48" s="89">
        <v>2013591.6599838899</v>
      </c>
      <c r="K48" s="14"/>
      <c r="L48" s="89"/>
      <c r="M48" s="56">
        <f t="shared" si="3"/>
        <v>191228.6599838899</v>
      </c>
      <c r="N48" s="14">
        <v>191228.6599838899</v>
      </c>
    </row>
    <row r="49" spans="1:14" x14ac:dyDescent="0.2">
      <c r="A49" s="15" t="s">
        <v>53</v>
      </c>
      <c r="B49" s="1" t="s">
        <v>10</v>
      </c>
      <c r="C49" s="14"/>
      <c r="D49" s="1" t="s">
        <v>11</v>
      </c>
      <c r="E49" s="6"/>
      <c r="F49" s="14">
        <v>1374750</v>
      </c>
      <c r="G49" s="14" t="s">
        <v>207</v>
      </c>
      <c r="H49" s="5">
        <f t="shared" si="4"/>
        <v>1374750</v>
      </c>
      <c r="I49" s="89">
        <v>1374750</v>
      </c>
      <c r="K49" s="14"/>
      <c r="L49" s="89"/>
      <c r="M49" s="56">
        <f t="shared" si="3"/>
        <v>0</v>
      </c>
      <c r="N49" s="14">
        <v>0</v>
      </c>
    </row>
    <row r="50" spans="1:14" x14ac:dyDescent="0.2">
      <c r="A50" s="15" t="s">
        <v>54</v>
      </c>
      <c r="B50" s="1" t="s">
        <v>10</v>
      </c>
      <c r="C50" s="14"/>
      <c r="D50" s="1" t="s">
        <v>11</v>
      </c>
      <c r="E50" s="6"/>
      <c r="F50" s="14">
        <v>1803840</v>
      </c>
      <c r="G50" s="14" t="s">
        <v>204</v>
      </c>
      <c r="H50" s="5">
        <f t="shared" si="4"/>
        <v>1803840</v>
      </c>
      <c r="I50" s="89">
        <v>1803840</v>
      </c>
      <c r="K50" s="14"/>
      <c r="L50" s="89"/>
      <c r="M50" s="56">
        <f t="shared" si="3"/>
        <v>0</v>
      </c>
      <c r="N50" s="14">
        <v>0</v>
      </c>
    </row>
    <row r="51" spans="1:14" x14ac:dyDescent="0.2">
      <c r="A51" s="15" t="s">
        <v>55</v>
      </c>
      <c r="B51" s="1" t="s">
        <v>10</v>
      </c>
      <c r="C51" s="14"/>
      <c r="D51" s="1" t="s">
        <v>11</v>
      </c>
      <c r="E51" s="6"/>
      <c r="F51" s="14">
        <v>2300803</v>
      </c>
      <c r="G51" s="14" t="s">
        <v>206</v>
      </c>
      <c r="H51" s="5">
        <f t="shared" si="4"/>
        <v>2300803</v>
      </c>
      <c r="I51" s="89">
        <v>2300803</v>
      </c>
      <c r="K51" s="14"/>
      <c r="L51" s="89"/>
      <c r="M51" s="56">
        <f t="shared" si="3"/>
        <v>0</v>
      </c>
      <c r="N51" s="14">
        <v>0</v>
      </c>
    </row>
    <row r="52" spans="1:14" x14ac:dyDescent="0.2">
      <c r="A52" s="15" t="s">
        <v>56</v>
      </c>
      <c r="B52" s="1" t="s">
        <v>10</v>
      </c>
      <c r="C52" s="14"/>
      <c r="D52" s="1" t="s">
        <v>11</v>
      </c>
      <c r="E52" s="6"/>
      <c r="F52" s="14">
        <v>7483750</v>
      </c>
      <c r="G52" s="14" t="s">
        <v>204</v>
      </c>
      <c r="H52" s="5">
        <f t="shared" si="4"/>
        <v>7483750</v>
      </c>
      <c r="I52" s="89">
        <v>8551988.3399999999</v>
      </c>
      <c r="K52" s="14"/>
      <c r="L52" s="89"/>
      <c r="M52" s="56">
        <f t="shared" si="3"/>
        <v>1068238.3399999999</v>
      </c>
      <c r="N52" s="14">
        <v>1068238.3400000001</v>
      </c>
    </row>
    <row r="53" spans="1:14" x14ac:dyDescent="0.2">
      <c r="A53" s="15" t="s">
        <v>57</v>
      </c>
      <c r="B53" s="1" t="s">
        <v>10</v>
      </c>
      <c r="C53" s="14"/>
      <c r="D53" s="1" t="s">
        <v>11</v>
      </c>
      <c r="E53" s="6"/>
      <c r="F53" s="14">
        <v>2343750</v>
      </c>
      <c r="G53" s="14" t="s">
        <v>204</v>
      </c>
      <c r="H53" s="5">
        <f t="shared" si="4"/>
        <v>2343750</v>
      </c>
      <c r="I53" s="89">
        <v>2343750</v>
      </c>
      <c r="K53" s="14"/>
      <c r="L53" s="89"/>
      <c r="M53" s="56">
        <f t="shared" si="3"/>
        <v>0</v>
      </c>
      <c r="N53" s="14">
        <v>0</v>
      </c>
    </row>
    <row r="54" spans="1:14" x14ac:dyDescent="0.2">
      <c r="A54" t="s">
        <v>58</v>
      </c>
      <c r="B54" s="1" t="s">
        <v>10</v>
      </c>
      <c r="C54" s="14"/>
      <c r="D54" s="1" t="s">
        <v>11</v>
      </c>
      <c r="E54" s="6"/>
      <c r="F54" s="14">
        <v>16316247</v>
      </c>
      <c r="G54" s="14" t="s">
        <v>204</v>
      </c>
      <c r="H54" s="5">
        <f t="shared" si="4"/>
        <v>16316247</v>
      </c>
      <c r="I54" s="89">
        <v>16316247</v>
      </c>
      <c r="K54" s="14"/>
      <c r="L54" s="89"/>
      <c r="M54" s="56">
        <f t="shared" si="3"/>
        <v>0</v>
      </c>
      <c r="N54" s="14">
        <v>0</v>
      </c>
    </row>
    <row r="55" spans="1:14" x14ac:dyDescent="0.2">
      <c r="A55" t="s">
        <v>59</v>
      </c>
      <c r="B55" s="1" t="s">
        <v>10</v>
      </c>
      <c r="C55" s="14"/>
      <c r="D55" s="1" t="s">
        <v>11</v>
      </c>
      <c r="E55" s="6"/>
      <c r="F55" s="14">
        <v>1050000</v>
      </c>
      <c r="G55" s="14" t="s">
        <v>204</v>
      </c>
      <c r="H55" s="5">
        <f t="shared" si="4"/>
        <v>1050000</v>
      </c>
      <c r="I55" s="89">
        <v>1050000</v>
      </c>
      <c r="K55" s="14"/>
      <c r="L55" s="89"/>
      <c r="M55" s="56">
        <f t="shared" si="3"/>
        <v>0</v>
      </c>
      <c r="N55" s="14">
        <v>0</v>
      </c>
    </row>
    <row r="56" spans="1:14" x14ac:dyDescent="0.2">
      <c r="A56" s="15" t="s">
        <v>60</v>
      </c>
      <c r="B56" s="1" t="s">
        <v>10</v>
      </c>
      <c r="C56" s="5">
        <v>375000</v>
      </c>
      <c r="D56" s="1" t="s">
        <v>11</v>
      </c>
      <c r="E56" s="6">
        <v>217.28</v>
      </c>
      <c r="F56" s="14">
        <v>81480000</v>
      </c>
      <c r="G56" s="14" t="s">
        <v>208</v>
      </c>
      <c r="H56" s="5">
        <f t="shared" si="4"/>
        <v>81480000</v>
      </c>
      <c r="I56" s="89">
        <v>80202486.480000004</v>
      </c>
      <c r="K56" s="14"/>
      <c r="L56" s="89"/>
      <c r="M56" s="56">
        <f t="shared" si="3"/>
        <v>-1277513.5199999958</v>
      </c>
      <c r="N56" s="14">
        <v>-1277513.52</v>
      </c>
    </row>
    <row r="57" spans="1:14" x14ac:dyDescent="0.2">
      <c r="A57" s="15" t="s">
        <v>61</v>
      </c>
      <c r="B57" s="1" t="s">
        <v>10</v>
      </c>
      <c r="C57" s="5">
        <v>1000</v>
      </c>
      <c r="D57" s="1" t="s">
        <v>11</v>
      </c>
      <c r="E57" s="6">
        <v>1360</v>
      </c>
      <c r="F57" s="14">
        <v>1360000</v>
      </c>
      <c r="G57" s="14" t="s">
        <v>204</v>
      </c>
      <c r="H57" s="5">
        <f t="shared" si="4"/>
        <v>1360000</v>
      </c>
      <c r="I57" s="89">
        <v>1360000</v>
      </c>
      <c r="K57" s="14"/>
      <c r="L57" s="89"/>
      <c r="M57" s="56">
        <f t="shared" si="3"/>
        <v>0</v>
      </c>
      <c r="N57" s="14">
        <v>0</v>
      </c>
    </row>
    <row r="58" spans="1:14" x14ac:dyDescent="0.2">
      <c r="A58" s="15"/>
      <c r="B58" s="1"/>
      <c r="C58" s="14"/>
      <c r="D58" s="1"/>
      <c r="E58" s="6"/>
      <c r="F58" s="5"/>
      <c r="G58" s="14"/>
      <c r="I58" s="66"/>
      <c r="K58" s="14"/>
      <c r="L58" s="89"/>
      <c r="N58" s="14">
        <v>-1.3235220015048981</v>
      </c>
    </row>
    <row r="59" spans="1:14" x14ac:dyDescent="0.2">
      <c r="A59" s="15" t="s">
        <v>251</v>
      </c>
      <c r="B59" s="1"/>
      <c r="C59" s="14"/>
      <c r="D59" s="1"/>
      <c r="E59" s="6"/>
      <c r="F59" s="5"/>
      <c r="G59" s="14"/>
      <c r="L59" s="7"/>
    </row>
    <row r="60" spans="1:14" x14ac:dyDescent="0.2">
      <c r="A60" t="s">
        <v>9</v>
      </c>
      <c r="B60" s="1" t="s">
        <v>10</v>
      </c>
      <c r="C60" s="5">
        <f>ROUND(+C14/0.6*0.3612,2)</f>
        <v>75223.509999999995</v>
      </c>
      <c r="D60" s="1" t="s">
        <v>11</v>
      </c>
      <c r="E60" s="6">
        <f>+E14</f>
        <v>1.17868389193476</v>
      </c>
      <c r="F60" s="5"/>
      <c r="G60" s="14"/>
      <c r="L60" s="7"/>
    </row>
    <row r="61" spans="1:14" x14ac:dyDescent="0.2">
      <c r="A61" t="s">
        <v>17</v>
      </c>
      <c r="B61" s="1" t="s">
        <v>10</v>
      </c>
      <c r="C61" s="5">
        <f>ROUND(+C20/0.6*0.3612,2)</f>
        <v>0</v>
      </c>
      <c r="D61" s="1" t="s">
        <v>11</v>
      </c>
      <c r="E61" s="6">
        <f>+E20</f>
        <v>1.6839500000000001</v>
      </c>
      <c r="F61" s="5"/>
      <c r="G61" s="14"/>
      <c r="L61" s="7"/>
    </row>
    <row r="62" spans="1:14" x14ac:dyDescent="0.2">
      <c r="A62" t="str">
        <f>+A21</f>
        <v>DevX Energy Common</v>
      </c>
      <c r="B62" s="1" t="s">
        <v>10</v>
      </c>
      <c r="C62" s="5">
        <f>ROUND(+C21/0.6*0.3612,4)</f>
        <v>9773.8487999999998</v>
      </c>
      <c r="D62" s="1" t="s">
        <v>11</v>
      </c>
      <c r="E62" s="6">
        <f>+E21</f>
        <v>14.039765555621337</v>
      </c>
      <c r="F62" s="5"/>
      <c r="G62" s="14"/>
      <c r="L62" s="7"/>
    </row>
    <row r="63" spans="1:14" x14ac:dyDescent="0.2">
      <c r="A63" t="str">
        <f>+A22</f>
        <v>DevX Energy Pref</v>
      </c>
      <c r="B63" s="1" t="s">
        <v>10</v>
      </c>
      <c r="C63" s="5">
        <f>ROUND(+C22/0.6*0.3612,4)</f>
        <v>0</v>
      </c>
      <c r="D63" s="1" t="s">
        <v>11</v>
      </c>
      <c r="E63" s="6">
        <f>+E22</f>
        <v>4.0658823529411761</v>
      </c>
      <c r="F63" s="5"/>
      <c r="G63" s="14"/>
      <c r="L63" s="7"/>
    </row>
    <row r="64" spans="1:14" x14ac:dyDescent="0.2">
      <c r="A64" t="s">
        <v>20</v>
      </c>
      <c r="B64" s="1" t="s">
        <v>10</v>
      </c>
      <c r="C64" s="5">
        <f>ROUND(+C23/0.6*0.3612,3)</f>
        <v>0</v>
      </c>
      <c r="D64" s="1" t="s">
        <v>11</v>
      </c>
      <c r="E64" s="6">
        <f>+E23</f>
        <v>7.625</v>
      </c>
      <c r="F64" s="5"/>
      <c r="G64" s="14"/>
      <c r="L64" s="7"/>
    </row>
    <row r="65" spans="1:14" x14ac:dyDescent="0.2">
      <c r="A65" s="15" t="s">
        <v>33</v>
      </c>
      <c r="B65" s="1" t="s">
        <v>10</v>
      </c>
      <c r="C65" s="14"/>
      <c r="D65" s="1" t="s">
        <v>11</v>
      </c>
      <c r="E65" s="6"/>
      <c r="F65" s="5">
        <v>2747287.2</v>
      </c>
      <c r="G65" s="14"/>
      <c r="I65" s="56">
        <f>F65</f>
        <v>2747287.2</v>
      </c>
      <c r="L65" s="7"/>
    </row>
    <row r="66" spans="1:14" x14ac:dyDescent="0.2">
      <c r="A66" s="15" t="s">
        <v>45</v>
      </c>
      <c r="B66" s="1" t="s">
        <v>10</v>
      </c>
      <c r="C66" s="14"/>
      <c r="D66" s="1" t="s">
        <v>11</v>
      </c>
      <c r="E66" s="6"/>
      <c r="F66" s="5">
        <v>283415.58</v>
      </c>
      <c r="G66" s="14"/>
      <c r="I66" s="56">
        <f>F66</f>
        <v>283415.58</v>
      </c>
      <c r="L66" s="7"/>
    </row>
    <row r="67" spans="1:14" x14ac:dyDescent="0.2">
      <c r="A67" s="30" t="s">
        <v>85</v>
      </c>
      <c r="H67" s="5">
        <f>SUM(H27:H57)</f>
        <v>242722063</v>
      </c>
      <c r="I67" s="67">
        <f>SUM(I27:I66)</f>
        <v>189860935.37998417</v>
      </c>
      <c r="J67" s="27"/>
      <c r="K67" s="27"/>
      <c r="L67" s="90"/>
      <c r="M67" s="27"/>
      <c r="N67" s="27"/>
    </row>
    <row r="68" spans="1:14" x14ac:dyDescent="0.2">
      <c r="D68" t="s">
        <v>234</v>
      </c>
      <c r="F68" t="s">
        <v>237</v>
      </c>
      <c r="G68" t="s">
        <v>8</v>
      </c>
      <c r="J68" s="28"/>
      <c r="K68" s="28"/>
      <c r="L68" s="91"/>
    </row>
    <row r="69" spans="1:14" x14ac:dyDescent="0.2">
      <c r="A69" s="55" t="s">
        <v>62</v>
      </c>
      <c r="B69" s="1" t="s">
        <v>214</v>
      </c>
      <c r="C69" s="14" t="s">
        <v>233</v>
      </c>
      <c r="D69" s="1" t="s">
        <v>235</v>
      </c>
      <c r="E69" s="6" t="s">
        <v>236</v>
      </c>
      <c r="F69" s="5" t="s">
        <v>238</v>
      </c>
      <c r="G69" s="14" t="s">
        <v>239</v>
      </c>
      <c r="I69" s="28"/>
      <c r="J69" s="28"/>
      <c r="K69" s="28"/>
      <c r="L69" s="91"/>
      <c r="M69" s="28"/>
      <c r="N69" s="28"/>
    </row>
    <row r="70" spans="1:14" x14ac:dyDescent="0.2">
      <c r="A70" t="s">
        <v>213</v>
      </c>
      <c r="B70" s="5">
        <v>35000000</v>
      </c>
      <c r="C70" s="50">
        <v>0.08</v>
      </c>
      <c r="D70" s="57">
        <f ca="1">1-EXP(-C70*('[2]Input and Calc'!$M$11-TODAY())/'[2]Input and Calc'!$M$17)</f>
        <v>-1.4871147101732234</v>
      </c>
      <c r="E70" s="73">
        <f ca="1">RAND()</f>
        <v>0.36229414930112724</v>
      </c>
      <c r="F70">
        <f ca="1">IF(E70&lt;D70,0,1)</f>
        <v>1</v>
      </c>
      <c r="G70" s="56">
        <f ca="1">F70*B70</f>
        <v>35000000</v>
      </c>
      <c r="J70" s="29"/>
      <c r="K70" s="28"/>
      <c r="L70" s="91"/>
    </row>
    <row r="71" spans="1:14" x14ac:dyDescent="0.2">
      <c r="A71" t="s">
        <v>215</v>
      </c>
      <c r="B71" s="5">
        <v>12265128</v>
      </c>
      <c r="C71" s="50">
        <v>0.08</v>
      </c>
      <c r="D71" s="57">
        <f ca="1">1-EXP(-C71*('[2]Input and Calc'!$M$11-TODAY())/'[2]Input and Calc'!$M$17)</f>
        <v>-1.4871147101732234</v>
      </c>
      <c r="E71" s="73">
        <f t="shared" ref="E71:E88" ca="1" si="5">RAND()</f>
        <v>0.63227728931149563</v>
      </c>
      <c r="F71">
        <f t="shared" ref="F71:F88" ca="1" si="6">IF(E71&lt;D71,0,1)</f>
        <v>1</v>
      </c>
      <c r="G71" s="56">
        <f t="shared" ref="G71:G88" ca="1" si="7">F71*B71</f>
        <v>12265128</v>
      </c>
      <c r="L71" s="7"/>
    </row>
    <row r="72" spans="1:14" x14ac:dyDescent="0.2">
      <c r="A72" t="s">
        <v>216</v>
      </c>
      <c r="B72" s="5">
        <v>15000000</v>
      </c>
      <c r="C72" s="50">
        <v>0.08</v>
      </c>
      <c r="D72" s="57">
        <f ca="1">1-EXP(-C72*('[2]Input and Calc'!$M$11-TODAY())/'[2]Input and Calc'!$M$17)</f>
        <v>-1.4871147101732234</v>
      </c>
      <c r="E72" s="73">
        <f t="shared" ca="1" si="5"/>
        <v>0.97246502958377212</v>
      </c>
      <c r="F72">
        <f t="shared" ca="1" si="6"/>
        <v>1</v>
      </c>
      <c r="G72" s="56">
        <f t="shared" ca="1" si="7"/>
        <v>15000000</v>
      </c>
      <c r="L72" s="7"/>
    </row>
    <row r="73" spans="1:14" x14ac:dyDescent="0.2">
      <c r="A73" t="s">
        <v>217</v>
      </c>
      <c r="B73" s="5">
        <v>15000000</v>
      </c>
      <c r="C73" s="50">
        <v>0.08</v>
      </c>
      <c r="D73" s="57">
        <f ca="1">1-EXP(-C73*('[2]Input and Calc'!$M$11-TODAY())/'[2]Input and Calc'!$M$17)</f>
        <v>-1.4871147101732234</v>
      </c>
      <c r="E73" s="73">
        <f t="shared" ca="1" si="5"/>
        <v>0.78235063541398098</v>
      </c>
      <c r="F73">
        <f t="shared" ca="1" si="6"/>
        <v>1</v>
      </c>
      <c r="G73" s="56">
        <f t="shared" ca="1" si="7"/>
        <v>15000000</v>
      </c>
      <c r="L73" s="7"/>
    </row>
    <row r="74" spans="1:14" x14ac:dyDescent="0.2">
      <c r="A74" t="s">
        <v>218</v>
      </c>
      <c r="B74" s="5">
        <v>25000000</v>
      </c>
      <c r="C74" s="50">
        <v>0.08</v>
      </c>
      <c r="D74" s="57">
        <f ca="1">1-EXP(-C74*('[2]Input and Calc'!$M$11-TODAY())/'[2]Input and Calc'!$M$17)</f>
        <v>-1.4871147101732234</v>
      </c>
      <c r="E74" s="73">
        <f t="shared" ca="1" si="5"/>
        <v>0.70910488520670512</v>
      </c>
      <c r="F74">
        <f t="shared" ca="1" si="6"/>
        <v>1</v>
      </c>
      <c r="G74" s="56">
        <f t="shared" ca="1" si="7"/>
        <v>25000000</v>
      </c>
      <c r="L74" s="7"/>
    </row>
    <row r="75" spans="1:14" x14ac:dyDescent="0.2">
      <c r="A75" t="s">
        <v>220</v>
      </c>
      <c r="B75" s="5">
        <v>10000000</v>
      </c>
      <c r="C75" s="50">
        <v>0.08</v>
      </c>
      <c r="D75" s="57">
        <f ca="1">1-EXP(-C75*('[2]Input and Calc'!$M$11-TODAY())/'[2]Input and Calc'!$M$17)</f>
        <v>-1.4871147101732234</v>
      </c>
      <c r="E75" s="73">
        <f t="shared" ca="1" si="5"/>
        <v>2.0382129099945523E-2</v>
      </c>
      <c r="F75">
        <f t="shared" ca="1" si="6"/>
        <v>1</v>
      </c>
      <c r="G75" s="56">
        <f t="shared" ca="1" si="7"/>
        <v>10000000</v>
      </c>
      <c r="L75" s="7"/>
    </row>
    <row r="76" spans="1:14" x14ac:dyDescent="0.2">
      <c r="A76" t="s">
        <v>219</v>
      </c>
      <c r="B76" s="5">
        <v>19610000</v>
      </c>
      <c r="C76" s="50">
        <v>0.08</v>
      </c>
      <c r="D76" s="57">
        <f ca="1">1-EXP(-C76*('[2]Input and Calc'!$M$11-TODAY())/'[2]Input and Calc'!$M$17)</f>
        <v>-1.4871147101732234</v>
      </c>
      <c r="E76" s="73">
        <f t="shared" ca="1" si="5"/>
        <v>0.51122148715737081</v>
      </c>
      <c r="F76">
        <f t="shared" ca="1" si="6"/>
        <v>1</v>
      </c>
      <c r="G76" s="56">
        <f t="shared" ca="1" si="7"/>
        <v>19610000</v>
      </c>
      <c r="L76" s="7"/>
    </row>
    <row r="77" spans="1:14" x14ac:dyDescent="0.2">
      <c r="A77" t="s">
        <v>221</v>
      </c>
      <c r="B77" s="5">
        <v>7146416</v>
      </c>
      <c r="C77" s="50">
        <v>0.08</v>
      </c>
      <c r="D77" s="57">
        <f ca="1">1-EXP(-C77*('[2]Input and Calc'!$M$11-TODAY())/'[2]Input and Calc'!$M$17)</f>
        <v>-1.4871147101732234</v>
      </c>
      <c r="E77" s="73">
        <f t="shared" ca="1" si="5"/>
        <v>0.17970149851563688</v>
      </c>
      <c r="F77">
        <f t="shared" ca="1" si="6"/>
        <v>1</v>
      </c>
      <c r="G77" s="56">
        <f t="shared" ca="1" si="7"/>
        <v>7146416</v>
      </c>
      <c r="L77" s="7"/>
    </row>
    <row r="78" spans="1:14" x14ac:dyDescent="0.2">
      <c r="A78" t="s">
        <v>222</v>
      </c>
      <c r="B78" s="5">
        <v>15908269</v>
      </c>
      <c r="C78" s="50">
        <v>0.08</v>
      </c>
      <c r="D78" s="57">
        <f ca="1">1-EXP(-C78*('[2]Input and Calc'!$M$11-TODAY())/'[2]Input and Calc'!$M$17)</f>
        <v>-1.4871147101732234</v>
      </c>
      <c r="E78" s="73">
        <f t="shared" ca="1" si="5"/>
        <v>0.38561366577666767</v>
      </c>
      <c r="F78">
        <f t="shared" ca="1" si="6"/>
        <v>1</v>
      </c>
      <c r="G78" s="56">
        <f t="shared" ca="1" si="7"/>
        <v>15908269</v>
      </c>
      <c r="L78" s="7"/>
    </row>
    <row r="79" spans="1:14" x14ac:dyDescent="0.2">
      <c r="A79" t="s">
        <v>223</v>
      </c>
      <c r="B79" s="5">
        <v>30000000</v>
      </c>
      <c r="C79" s="50">
        <v>0.08</v>
      </c>
      <c r="D79" s="57">
        <f ca="1">1-EXP(-C79*('[2]Input and Calc'!$M$11-TODAY())/'[2]Input and Calc'!$M$17)</f>
        <v>-1.4871147101732234</v>
      </c>
      <c r="E79" s="73">
        <f t="shared" ca="1" si="5"/>
        <v>0.45163902042881376</v>
      </c>
      <c r="F79">
        <f t="shared" ca="1" si="6"/>
        <v>1</v>
      </c>
      <c r="G79" s="56">
        <f t="shared" ca="1" si="7"/>
        <v>30000000</v>
      </c>
      <c r="L79" s="7"/>
    </row>
    <row r="80" spans="1:14" x14ac:dyDescent="0.2">
      <c r="A80" t="s">
        <v>224</v>
      </c>
      <c r="B80" s="5">
        <v>15000000</v>
      </c>
      <c r="C80" s="50">
        <v>0.08</v>
      </c>
      <c r="D80" s="57">
        <f ca="1">1-EXP(-C80*('[2]Input and Calc'!$M$11-TODAY())/'[2]Input and Calc'!$M$17)</f>
        <v>-1.4871147101732234</v>
      </c>
      <c r="E80" s="73">
        <f t="shared" ca="1" si="5"/>
        <v>0.87946772573260845</v>
      </c>
      <c r="F80">
        <f t="shared" ca="1" si="6"/>
        <v>1</v>
      </c>
      <c r="G80" s="56">
        <f t="shared" ca="1" si="7"/>
        <v>15000000</v>
      </c>
      <c r="L80" s="7"/>
    </row>
    <row r="81" spans="1:12" x14ac:dyDescent="0.2">
      <c r="A81" t="s">
        <v>225</v>
      </c>
      <c r="B81" s="5">
        <v>23542484</v>
      </c>
      <c r="C81" s="50">
        <v>0.08</v>
      </c>
      <c r="D81" s="57">
        <f ca="1">1-EXP(-C81*('[2]Input and Calc'!$M$11-TODAY())/'[2]Input and Calc'!$M$17)</f>
        <v>-1.4871147101732234</v>
      </c>
      <c r="E81" s="73">
        <f t="shared" ca="1" si="5"/>
        <v>9.9323022450363951E-2</v>
      </c>
      <c r="F81">
        <f t="shared" ca="1" si="6"/>
        <v>1</v>
      </c>
      <c r="G81" s="56">
        <f t="shared" ca="1" si="7"/>
        <v>23542484</v>
      </c>
      <c r="L81" s="7"/>
    </row>
    <row r="82" spans="1:12" x14ac:dyDescent="0.2">
      <c r="A82" t="s">
        <v>226</v>
      </c>
      <c r="B82" s="5">
        <v>23740282</v>
      </c>
      <c r="C82" s="50">
        <v>0.08</v>
      </c>
      <c r="D82" s="57">
        <f ca="1">1-EXP(-C82*('[2]Input and Calc'!$M$11-TODAY())/'[2]Input and Calc'!$M$17)</f>
        <v>-1.4871147101732234</v>
      </c>
      <c r="E82" s="73">
        <f t="shared" ca="1" si="5"/>
        <v>0.73759065604551566</v>
      </c>
      <c r="F82">
        <f t="shared" ca="1" si="6"/>
        <v>1</v>
      </c>
      <c r="G82" s="56">
        <f t="shared" ca="1" si="7"/>
        <v>23740282</v>
      </c>
    </row>
    <row r="83" spans="1:12" x14ac:dyDescent="0.2">
      <c r="A83" t="s">
        <v>227</v>
      </c>
      <c r="B83" s="5">
        <v>2216667</v>
      </c>
      <c r="C83" s="50">
        <v>0.08</v>
      </c>
      <c r="D83" s="57">
        <f ca="1">1-EXP(-C83*('[2]Input and Calc'!$M$11-TODAY())/'[2]Input and Calc'!$M$17)</f>
        <v>-1.4871147101732234</v>
      </c>
      <c r="E83" s="73">
        <f t="shared" ca="1" si="5"/>
        <v>0.59277939749901254</v>
      </c>
      <c r="F83">
        <f t="shared" ca="1" si="6"/>
        <v>1</v>
      </c>
      <c r="G83" s="56">
        <f t="shared" ca="1" si="7"/>
        <v>2216667</v>
      </c>
    </row>
    <row r="84" spans="1:12" x14ac:dyDescent="0.2">
      <c r="A84" t="s">
        <v>228</v>
      </c>
      <c r="B84" s="5">
        <v>5200000</v>
      </c>
      <c r="C84" s="50">
        <v>0.08</v>
      </c>
      <c r="D84" s="57">
        <f ca="1">1-EXP(-C84*('[2]Input and Calc'!$M$11-TODAY())/'[2]Input and Calc'!$M$17)</f>
        <v>-1.4871147101732234</v>
      </c>
      <c r="E84" s="73">
        <f t="shared" ca="1" si="5"/>
        <v>0.61975281236341784</v>
      </c>
      <c r="F84">
        <f t="shared" ca="1" si="6"/>
        <v>1</v>
      </c>
      <c r="G84" s="56">
        <f t="shared" ca="1" si="7"/>
        <v>5200000</v>
      </c>
    </row>
    <row r="85" spans="1:12" x14ac:dyDescent="0.2">
      <c r="A85" t="s">
        <v>229</v>
      </c>
      <c r="B85" s="5">
        <v>5000000</v>
      </c>
      <c r="C85" s="50">
        <v>0.08</v>
      </c>
      <c r="D85" s="57">
        <f ca="1">1-EXP(-C85*('[2]Input and Calc'!$M$11-TODAY())/'[2]Input and Calc'!$M$17)</f>
        <v>-1.4871147101732234</v>
      </c>
      <c r="E85" s="73">
        <f t="shared" ca="1" si="5"/>
        <v>0.75280745610144617</v>
      </c>
      <c r="F85">
        <f t="shared" ca="1" si="6"/>
        <v>1</v>
      </c>
      <c r="G85" s="56">
        <f t="shared" ca="1" si="7"/>
        <v>5000000</v>
      </c>
    </row>
    <row r="86" spans="1:12" x14ac:dyDescent="0.2">
      <c r="A86" t="s">
        <v>230</v>
      </c>
      <c r="B86" s="5">
        <v>24410000</v>
      </c>
      <c r="C86" s="50">
        <v>0.08</v>
      </c>
      <c r="D86" s="57">
        <f ca="1">1-EXP(-C86*('[2]Input and Calc'!$M$11-TODAY())/'[2]Input and Calc'!$M$17)</f>
        <v>-1.4871147101732234</v>
      </c>
      <c r="E86" s="73">
        <f t="shared" ca="1" si="5"/>
        <v>0.91881799215924886</v>
      </c>
      <c r="F86">
        <f t="shared" ca="1" si="6"/>
        <v>1</v>
      </c>
      <c r="G86" s="56">
        <f t="shared" ca="1" si="7"/>
        <v>24410000</v>
      </c>
    </row>
    <row r="87" spans="1:12" x14ac:dyDescent="0.2">
      <c r="A87" t="s">
        <v>231</v>
      </c>
      <c r="B87" s="5">
        <v>28142234</v>
      </c>
      <c r="C87" s="50">
        <v>0.08</v>
      </c>
      <c r="D87" s="57">
        <f ca="1">1-EXP(-C87*('[2]Input and Calc'!$M$11-TODAY())/'[2]Input and Calc'!$M$17)</f>
        <v>-1.4871147101732234</v>
      </c>
      <c r="E87" s="73">
        <f t="shared" ca="1" si="5"/>
        <v>0.91598836474830858</v>
      </c>
      <c r="F87">
        <f t="shared" ca="1" si="6"/>
        <v>1</v>
      </c>
      <c r="G87" s="56">
        <f t="shared" ca="1" si="7"/>
        <v>28142234</v>
      </c>
    </row>
    <row r="88" spans="1:12" x14ac:dyDescent="0.2">
      <c r="A88" t="s">
        <v>232</v>
      </c>
      <c r="B88" s="5">
        <v>20000000</v>
      </c>
      <c r="C88" s="50">
        <v>0.08</v>
      </c>
      <c r="D88" s="57">
        <f ca="1">1-EXP(-C88*('[2]Input and Calc'!$M$11-TODAY())/'[2]Input and Calc'!$M$17)</f>
        <v>-1.4871147101732234</v>
      </c>
      <c r="E88" s="73">
        <f t="shared" ca="1" si="5"/>
        <v>0.58177709817722301</v>
      </c>
      <c r="F88">
        <f t="shared" ca="1" si="6"/>
        <v>1</v>
      </c>
      <c r="G88" s="56">
        <f t="shared" ca="1" si="7"/>
        <v>20000000</v>
      </c>
    </row>
    <row r="90" spans="1:12" x14ac:dyDescent="0.2">
      <c r="A90" t="s">
        <v>8</v>
      </c>
      <c r="B90" s="56">
        <f>SUM(B70:B88)</f>
        <v>332181480</v>
      </c>
      <c r="G90" s="56">
        <f ca="1">SUM(G70:G88)</f>
        <v>332181480</v>
      </c>
    </row>
    <row r="92" spans="1:12" x14ac:dyDescent="0.2">
      <c r="F92" t="s">
        <v>240</v>
      </c>
      <c r="G92" s="67">
        <f ca="1">B90-G90</f>
        <v>0</v>
      </c>
    </row>
  </sheetData>
  <pageMargins left="0.75" right="0.75" top="1" bottom="1" header="0.5" footer="0.5"/>
  <pageSetup orientation="portrait" verticalDpi="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64"/>
  <sheetViews>
    <sheetView workbookViewId="0">
      <selection activeCell="E20" sqref="E20"/>
    </sheetView>
  </sheetViews>
  <sheetFormatPr defaultRowHeight="11.25" x14ac:dyDescent="0.2"/>
  <cols>
    <col min="1" max="1" width="25" bestFit="1" customWidth="1"/>
    <col min="3" max="3" width="10.5" bestFit="1" customWidth="1"/>
    <col min="4" max="4" width="12.83203125" customWidth="1"/>
    <col min="5" max="5" width="10.5" bestFit="1" customWidth="1"/>
    <col min="6" max="6" width="14" bestFit="1" customWidth="1"/>
    <col min="7" max="7" width="13.5" bestFit="1" customWidth="1"/>
    <col min="9" max="9" width="12.83203125" bestFit="1" customWidth="1"/>
    <col min="10" max="10" width="4.5" bestFit="1" customWidth="1"/>
    <col min="11" max="11" width="8.1640625" bestFit="1" customWidth="1"/>
    <col min="12" max="12" width="7.83203125" bestFit="1" customWidth="1"/>
    <col min="13" max="13" width="14.5" customWidth="1"/>
  </cols>
  <sheetData>
    <row r="2" spans="1:13" ht="64.5" thickBot="1" x14ac:dyDescent="0.25">
      <c r="A2" s="3" t="s">
        <v>4</v>
      </c>
      <c r="B2" s="3" t="s">
        <v>24</v>
      </c>
      <c r="C2" s="3" t="s">
        <v>30</v>
      </c>
      <c r="D2" s="3"/>
      <c r="E2" s="4" t="s">
        <v>5</v>
      </c>
      <c r="F2" s="3" t="s">
        <v>100</v>
      </c>
      <c r="G2" s="3"/>
      <c r="I2" t="s">
        <v>98</v>
      </c>
      <c r="J2" t="s">
        <v>93</v>
      </c>
      <c r="K2" t="s">
        <v>99</v>
      </c>
      <c r="L2" t="s">
        <v>0</v>
      </c>
      <c r="M2" t="s">
        <v>125</v>
      </c>
    </row>
    <row r="3" spans="1:13" x14ac:dyDescent="0.2">
      <c r="A3" t="s">
        <v>26</v>
      </c>
      <c r="B3" s="1" t="s">
        <v>22</v>
      </c>
      <c r="C3" s="17">
        <v>7809790</v>
      </c>
      <c r="D3" s="5" t="s">
        <v>7</v>
      </c>
      <c r="E3" s="6">
        <v>68.75</v>
      </c>
      <c r="F3" s="31"/>
      <c r="G3" s="7"/>
    </row>
    <row r="4" spans="1:13" x14ac:dyDescent="0.2">
      <c r="A4" t="s">
        <v>2</v>
      </c>
      <c r="B4" s="1"/>
      <c r="C4" s="5"/>
      <c r="D4" s="5"/>
      <c r="E4" s="6"/>
      <c r="F4" s="31"/>
      <c r="G4" s="31"/>
    </row>
    <row r="5" spans="1:13" x14ac:dyDescent="0.2">
      <c r="A5" t="s">
        <v>3</v>
      </c>
      <c r="B5" s="1"/>
      <c r="C5" s="5"/>
      <c r="D5" s="5"/>
      <c r="E5" s="6"/>
      <c r="F5" s="31"/>
      <c r="G5" s="31"/>
    </row>
    <row r="6" spans="1:13" ht="12.75" x14ac:dyDescent="0.2">
      <c r="A6" s="8" t="s">
        <v>8</v>
      </c>
      <c r="B6" s="9"/>
      <c r="C6" s="5"/>
      <c r="D6" s="5"/>
      <c r="E6" s="6"/>
      <c r="F6" s="7"/>
      <c r="G6" s="7"/>
    </row>
    <row r="7" spans="1:13" ht="12.75" x14ac:dyDescent="0.2">
      <c r="A7" s="8"/>
      <c r="B7" s="9"/>
      <c r="C7" s="5"/>
      <c r="D7" s="5"/>
      <c r="E7" s="6"/>
      <c r="F7" s="7"/>
      <c r="G7" s="7"/>
    </row>
    <row r="8" spans="1:13" ht="12.75" x14ac:dyDescent="0.2">
      <c r="A8" s="10" t="s">
        <v>27</v>
      </c>
      <c r="B8" s="9"/>
      <c r="C8" s="5"/>
      <c r="D8" s="5"/>
      <c r="E8" s="6"/>
      <c r="F8" s="7"/>
      <c r="G8" s="7"/>
    </row>
    <row r="9" spans="1:13" ht="12.75" x14ac:dyDescent="0.2">
      <c r="A9" s="8"/>
      <c r="B9" s="9"/>
      <c r="C9" s="5"/>
      <c r="D9" s="5"/>
      <c r="E9" s="6"/>
      <c r="F9" s="7"/>
      <c r="G9" s="7"/>
    </row>
    <row r="10" spans="1:13" ht="12.75" x14ac:dyDescent="0.2">
      <c r="A10" s="8"/>
      <c r="B10" s="9"/>
      <c r="C10" s="5"/>
      <c r="D10" s="5"/>
      <c r="E10" s="6"/>
      <c r="F10" s="7"/>
      <c r="G10" s="7"/>
    </row>
    <row r="11" spans="1:13" ht="12.75" x14ac:dyDescent="0.2">
      <c r="A11" s="11" t="s">
        <v>63</v>
      </c>
      <c r="B11" s="1"/>
      <c r="E11" s="12" t="s">
        <v>31</v>
      </c>
    </row>
    <row r="12" spans="1:13" x14ac:dyDescent="0.2">
      <c r="A12" t="s">
        <v>64</v>
      </c>
      <c r="B12" s="1" t="s">
        <v>10</v>
      </c>
      <c r="C12" s="5"/>
      <c r="D12" s="1" t="s">
        <v>11</v>
      </c>
      <c r="E12" s="6"/>
      <c r="F12" s="5">
        <v>58424000</v>
      </c>
      <c r="I12" s="56">
        <v>105135000</v>
      </c>
    </row>
    <row r="13" spans="1:13" x14ac:dyDescent="0.2">
      <c r="A13" t="s">
        <v>65</v>
      </c>
      <c r="B13" s="1" t="s">
        <v>10</v>
      </c>
      <c r="C13" s="5"/>
      <c r="D13" s="1" t="s">
        <v>11</v>
      </c>
      <c r="E13" s="6"/>
      <c r="F13" s="5">
        <v>66100000</v>
      </c>
      <c r="I13" s="56">
        <v>97200000</v>
      </c>
    </row>
    <row r="14" spans="1:13" x14ac:dyDescent="0.2">
      <c r="A14" t="s">
        <v>66</v>
      </c>
      <c r="B14" s="1" t="s">
        <v>10</v>
      </c>
      <c r="C14" s="5"/>
      <c r="D14" s="1" t="s">
        <v>11</v>
      </c>
      <c r="E14" s="6"/>
      <c r="F14" s="5">
        <v>3088000</v>
      </c>
      <c r="I14" s="56">
        <v>6439000</v>
      </c>
    </row>
    <row r="15" spans="1:13" x14ac:dyDescent="0.2">
      <c r="A15" t="s">
        <v>67</v>
      </c>
      <c r="B15" s="1" t="s">
        <v>10</v>
      </c>
      <c r="C15" s="5"/>
      <c r="D15" s="1" t="s">
        <v>11</v>
      </c>
      <c r="E15" s="6"/>
      <c r="F15" s="5">
        <v>12630000</v>
      </c>
      <c r="I15" s="56">
        <f>F15</f>
        <v>12630000</v>
      </c>
    </row>
    <row r="16" spans="1:13" x14ac:dyDescent="0.2">
      <c r="A16" s="30" t="s">
        <v>101</v>
      </c>
      <c r="B16" s="1"/>
      <c r="C16" s="5"/>
      <c r="D16" s="1"/>
      <c r="E16" s="6"/>
      <c r="I16" s="67">
        <f>SUM(I12:I15)</f>
        <v>221404000</v>
      </c>
      <c r="J16" s="27"/>
      <c r="K16" s="27"/>
      <c r="L16" s="27"/>
      <c r="M16" s="64">
        <v>460000000</v>
      </c>
    </row>
    <row r="17" spans="1:7" x14ac:dyDescent="0.2">
      <c r="B17" s="1"/>
      <c r="C17" s="5"/>
      <c r="D17" s="1"/>
      <c r="E17" s="6"/>
    </row>
    <row r="18" spans="1:7" x14ac:dyDescent="0.2">
      <c r="A18" t="s">
        <v>322</v>
      </c>
      <c r="B18" s="1"/>
      <c r="C18" s="5"/>
      <c r="D18" s="1"/>
      <c r="E18" s="6"/>
    </row>
    <row r="19" spans="1:7" x14ac:dyDescent="0.2">
      <c r="B19" s="1" t="s">
        <v>323</v>
      </c>
      <c r="C19" s="5">
        <v>3314340</v>
      </c>
      <c r="E19" s="6">
        <v>92.677999999999997</v>
      </c>
    </row>
    <row r="20" spans="1:7" x14ac:dyDescent="0.2">
      <c r="B20" s="1" t="s">
        <v>324</v>
      </c>
      <c r="C20" s="5">
        <f>5309572-C19</f>
        <v>1995232</v>
      </c>
      <c r="E20" s="6">
        <v>34.875</v>
      </c>
    </row>
    <row r="21" spans="1:7" x14ac:dyDescent="0.2">
      <c r="B21" s="1" t="s">
        <v>10</v>
      </c>
      <c r="C21" s="5">
        <f>C20</f>
        <v>1995232</v>
      </c>
      <c r="E21" s="6">
        <v>44.875</v>
      </c>
    </row>
    <row r="23" spans="1:7" ht="12.75" x14ac:dyDescent="0.2">
      <c r="A23" s="11"/>
    </row>
    <row r="24" spans="1:7" x14ac:dyDescent="0.2">
      <c r="A24" s="13"/>
      <c r="B24" s="1"/>
      <c r="C24" s="14"/>
      <c r="D24" s="1"/>
      <c r="E24" s="6"/>
      <c r="F24" s="5"/>
      <c r="G24" s="14"/>
    </row>
    <row r="25" spans="1:7" x14ac:dyDescent="0.2">
      <c r="A25" s="15"/>
      <c r="B25" s="1"/>
      <c r="C25" s="14"/>
      <c r="D25" s="1"/>
      <c r="E25" s="6"/>
      <c r="F25" s="5"/>
      <c r="G25" s="14"/>
    </row>
    <row r="26" spans="1:7" x14ac:dyDescent="0.2">
      <c r="A26" s="15"/>
      <c r="B26" s="1"/>
      <c r="C26" s="14"/>
      <c r="D26" s="1"/>
      <c r="E26" s="6"/>
      <c r="F26" s="5"/>
      <c r="G26" s="14"/>
    </row>
    <row r="27" spans="1:7" x14ac:dyDescent="0.2">
      <c r="A27" s="15"/>
      <c r="B27" s="1"/>
      <c r="C27" s="14"/>
      <c r="D27" s="1"/>
      <c r="E27" s="6"/>
      <c r="F27" s="5"/>
      <c r="G27" s="14"/>
    </row>
    <row r="28" spans="1:7" x14ac:dyDescent="0.2">
      <c r="A28" s="15"/>
      <c r="B28" s="1"/>
      <c r="C28" s="14"/>
      <c r="D28" s="1"/>
      <c r="E28" s="6"/>
      <c r="F28" s="5"/>
      <c r="G28" s="14"/>
    </row>
    <row r="29" spans="1:7" x14ac:dyDescent="0.2">
      <c r="A29" s="15"/>
      <c r="B29" s="1"/>
      <c r="C29" s="14"/>
      <c r="D29" s="1"/>
      <c r="E29" s="6"/>
      <c r="F29" s="5"/>
      <c r="G29" s="14"/>
    </row>
    <row r="30" spans="1:7" x14ac:dyDescent="0.2">
      <c r="A30" s="15"/>
      <c r="B30" s="1"/>
      <c r="C30" s="14"/>
      <c r="D30" s="1"/>
      <c r="E30" s="6"/>
      <c r="F30" s="5"/>
      <c r="G30" s="14"/>
    </row>
    <row r="31" spans="1:7" x14ac:dyDescent="0.2">
      <c r="B31" s="1"/>
      <c r="C31" s="14"/>
      <c r="D31" s="1"/>
      <c r="E31" s="6"/>
      <c r="F31" s="5"/>
      <c r="G31" s="14"/>
    </row>
    <row r="32" spans="1:7" x14ac:dyDescent="0.2">
      <c r="A32" s="15"/>
      <c r="B32" s="1"/>
      <c r="C32" s="14"/>
      <c r="D32" s="1"/>
      <c r="E32" s="6"/>
      <c r="F32" s="5"/>
      <c r="G32" s="14"/>
    </row>
    <row r="33" spans="1:7" x14ac:dyDescent="0.2">
      <c r="A33" s="15"/>
      <c r="B33" s="1"/>
      <c r="C33" s="16"/>
      <c r="D33" s="1"/>
      <c r="E33" s="6"/>
      <c r="F33" s="5"/>
      <c r="G33" s="14"/>
    </row>
    <row r="34" spans="1:7" x14ac:dyDescent="0.2">
      <c r="A34" s="15"/>
      <c r="B34" s="1"/>
      <c r="C34" s="14"/>
      <c r="D34" s="1"/>
      <c r="E34" s="6"/>
      <c r="F34" s="5"/>
      <c r="G34" s="14"/>
    </row>
    <row r="35" spans="1:7" x14ac:dyDescent="0.2">
      <c r="A35" s="15"/>
      <c r="B35" s="1"/>
      <c r="C35" s="14"/>
      <c r="D35" s="1"/>
      <c r="E35" s="6"/>
      <c r="F35" s="5"/>
      <c r="G35" s="14"/>
    </row>
    <row r="36" spans="1:7" x14ac:dyDescent="0.2">
      <c r="A36" s="15"/>
      <c r="B36" s="1"/>
      <c r="C36" s="14"/>
      <c r="D36" s="1"/>
      <c r="E36" s="6"/>
      <c r="F36" s="5"/>
      <c r="G36" s="14"/>
    </row>
    <row r="37" spans="1:7" x14ac:dyDescent="0.2">
      <c r="A37" s="15"/>
      <c r="B37" s="1"/>
      <c r="C37" s="14"/>
      <c r="D37" s="1"/>
      <c r="E37" s="6"/>
      <c r="F37" s="5"/>
      <c r="G37" s="14"/>
    </row>
    <row r="38" spans="1:7" x14ac:dyDescent="0.2">
      <c r="A38" s="15"/>
      <c r="B38" s="1"/>
      <c r="C38" s="14"/>
      <c r="D38" s="1"/>
      <c r="E38" s="6"/>
      <c r="F38" s="5"/>
      <c r="G38" s="14"/>
    </row>
    <row r="39" spans="1:7" x14ac:dyDescent="0.2">
      <c r="A39" s="15"/>
      <c r="B39" s="1"/>
      <c r="C39" s="14"/>
      <c r="D39" s="1"/>
      <c r="E39" s="6"/>
      <c r="F39" s="5"/>
      <c r="G39" s="14"/>
    </row>
    <row r="40" spans="1:7" x14ac:dyDescent="0.2">
      <c r="A40" s="15"/>
      <c r="B40" s="1"/>
      <c r="C40" s="14"/>
      <c r="D40" s="1"/>
      <c r="E40" s="6"/>
      <c r="F40" s="5"/>
      <c r="G40" s="14"/>
    </row>
    <row r="41" spans="1:7" x14ac:dyDescent="0.2">
      <c r="A41" s="15"/>
      <c r="B41" s="1"/>
      <c r="C41" s="14"/>
      <c r="D41" s="1"/>
      <c r="E41" s="6"/>
      <c r="F41" s="5"/>
      <c r="G41" s="14"/>
    </row>
    <row r="42" spans="1:7" x14ac:dyDescent="0.2">
      <c r="A42" s="15"/>
      <c r="B42" s="1"/>
      <c r="C42" s="14"/>
      <c r="D42" s="1"/>
      <c r="E42" s="6"/>
      <c r="F42" s="5"/>
      <c r="G42" s="14"/>
    </row>
    <row r="43" spans="1:7" x14ac:dyDescent="0.2">
      <c r="A43" s="15"/>
      <c r="B43" s="1"/>
      <c r="C43" s="14"/>
      <c r="D43" s="1"/>
      <c r="E43" s="6"/>
      <c r="F43" s="5"/>
      <c r="G43" s="14"/>
    </row>
    <row r="44" spans="1:7" x14ac:dyDescent="0.2">
      <c r="A44" s="15"/>
      <c r="B44" s="1"/>
      <c r="C44" s="14"/>
      <c r="D44" s="1"/>
      <c r="E44" s="6"/>
      <c r="F44" s="5"/>
      <c r="G44" s="14"/>
    </row>
    <row r="45" spans="1:7" x14ac:dyDescent="0.2">
      <c r="A45" s="15"/>
      <c r="B45" s="1"/>
      <c r="C45" s="14"/>
      <c r="D45" s="1"/>
      <c r="E45" s="6"/>
      <c r="F45" s="5"/>
      <c r="G45" s="14"/>
    </row>
    <row r="46" spans="1:7" x14ac:dyDescent="0.2">
      <c r="A46" s="15"/>
      <c r="B46" s="1"/>
      <c r="C46" s="14"/>
      <c r="D46" s="1"/>
      <c r="E46" s="6"/>
      <c r="F46" s="5"/>
      <c r="G46" s="14"/>
    </row>
    <row r="47" spans="1:7" x14ac:dyDescent="0.2">
      <c r="A47" s="15"/>
      <c r="B47" s="1"/>
      <c r="C47" s="14"/>
      <c r="D47" s="1"/>
      <c r="E47" s="6"/>
      <c r="F47" s="5"/>
      <c r="G47" s="14"/>
    </row>
    <row r="48" spans="1:7" x14ac:dyDescent="0.2">
      <c r="A48" s="15"/>
      <c r="B48" s="1"/>
      <c r="C48" s="14"/>
      <c r="D48" s="1"/>
      <c r="E48" s="6"/>
      <c r="F48" s="5"/>
      <c r="G48" s="14"/>
    </row>
    <row r="49" spans="1:7" x14ac:dyDescent="0.2">
      <c r="A49" s="15"/>
      <c r="B49" s="1"/>
      <c r="C49" s="14"/>
      <c r="D49" s="1"/>
      <c r="E49" s="6"/>
      <c r="F49" s="5"/>
      <c r="G49" s="14"/>
    </row>
    <row r="50" spans="1:7" x14ac:dyDescent="0.2">
      <c r="A50" s="15"/>
      <c r="B50" s="1"/>
      <c r="C50" s="14"/>
      <c r="D50" s="1"/>
      <c r="E50" s="6"/>
      <c r="F50" s="5"/>
      <c r="G50" s="14"/>
    </row>
    <row r="51" spans="1:7" x14ac:dyDescent="0.2">
      <c r="B51" s="1"/>
      <c r="C51" s="14"/>
      <c r="D51" s="1"/>
      <c r="E51" s="6"/>
      <c r="F51" s="5"/>
      <c r="G51" s="14"/>
    </row>
    <row r="52" spans="1:7" x14ac:dyDescent="0.2">
      <c r="B52" s="1"/>
      <c r="C52" s="14"/>
      <c r="D52" s="1"/>
      <c r="E52" s="6"/>
      <c r="F52" s="5"/>
      <c r="G52" s="14"/>
    </row>
    <row r="53" spans="1:7" x14ac:dyDescent="0.2">
      <c r="A53" s="15"/>
      <c r="B53" s="1"/>
      <c r="C53" s="5"/>
      <c r="D53" s="1"/>
      <c r="E53" s="6"/>
      <c r="F53" s="5"/>
      <c r="G53" s="14"/>
    </row>
    <row r="54" spans="1:7" x14ac:dyDescent="0.2">
      <c r="A54" s="15"/>
      <c r="B54" s="1"/>
      <c r="C54" s="5"/>
      <c r="D54" s="1"/>
      <c r="E54" s="6"/>
      <c r="F54" s="5"/>
      <c r="G54" s="14"/>
    </row>
    <row r="55" spans="1:7" x14ac:dyDescent="0.2">
      <c r="A55" s="15"/>
      <c r="B55" s="1"/>
      <c r="C55" s="14"/>
      <c r="D55" s="1"/>
      <c r="E55" s="6"/>
      <c r="F55" s="5"/>
      <c r="G55" s="14"/>
    </row>
    <row r="56" spans="1:7" x14ac:dyDescent="0.2">
      <c r="A56" s="15"/>
      <c r="B56" s="1"/>
      <c r="C56" s="14"/>
      <c r="D56" s="1"/>
      <c r="E56" s="6"/>
      <c r="F56" s="5"/>
      <c r="G56" s="14"/>
    </row>
    <row r="57" spans="1:7" x14ac:dyDescent="0.2">
      <c r="A57" s="15"/>
      <c r="B57" s="1"/>
      <c r="C57" s="14"/>
      <c r="D57" s="1"/>
      <c r="E57" s="6"/>
      <c r="F57" s="5"/>
      <c r="G57" s="14"/>
    </row>
    <row r="58" spans="1:7" x14ac:dyDescent="0.2">
      <c r="B58" s="1"/>
      <c r="C58" s="5"/>
      <c r="D58" s="1"/>
      <c r="E58" s="6"/>
      <c r="F58" s="5"/>
      <c r="G58" s="14"/>
    </row>
    <row r="59" spans="1:7" x14ac:dyDescent="0.2">
      <c r="B59" s="1"/>
      <c r="C59" s="5"/>
      <c r="D59" s="1"/>
      <c r="E59" s="6"/>
      <c r="F59" s="5"/>
      <c r="G59" s="14"/>
    </row>
    <row r="60" spans="1:7" x14ac:dyDescent="0.2">
      <c r="B60" s="1"/>
      <c r="C60" s="5"/>
      <c r="D60" s="1"/>
      <c r="E60" s="6"/>
      <c r="F60" s="5"/>
      <c r="G60" s="14"/>
    </row>
    <row r="61" spans="1:7" x14ac:dyDescent="0.2">
      <c r="B61" s="1"/>
      <c r="C61" s="5"/>
      <c r="D61" s="1"/>
      <c r="E61" s="6"/>
      <c r="F61" s="5"/>
      <c r="G61" s="14"/>
    </row>
    <row r="62" spans="1:7" x14ac:dyDescent="0.2">
      <c r="B62" s="1"/>
      <c r="C62" s="5"/>
      <c r="D62" s="1"/>
      <c r="E62" s="6"/>
      <c r="F62" s="5"/>
      <c r="G62" s="14"/>
    </row>
    <row r="63" spans="1:7" x14ac:dyDescent="0.2">
      <c r="A63" s="15"/>
      <c r="B63" s="1"/>
      <c r="C63" s="14"/>
      <c r="D63" s="1"/>
      <c r="E63" s="6"/>
      <c r="F63" s="5"/>
      <c r="G63" s="14"/>
    </row>
    <row r="64" spans="1:7" x14ac:dyDescent="0.2">
      <c r="A64" s="15"/>
      <c r="B64" s="1"/>
      <c r="C64" s="14"/>
      <c r="D64" s="1"/>
      <c r="E64" s="6"/>
      <c r="F64" s="5"/>
      <c r="G64" s="14"/>
    </row>
  </sheetData>
  <pageMargins left="0.75" right="0.75" top="1" bottom="1" header="0.5" footer="0.5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workbookViewId="0">
      <selection activeCell="C15" sqref="C15"/>
    </sheetView>
  </sheetViews>
  <sheetFormatPr defaultRowHeight="11.25" x14ac:dyDescent="0.2"/>
  <cols>
    <col min="1" max="1" width="20.83203125" bestFit="1" customWidth="1"/>
    <col min="3" max="3" width="13" bestFit="1" customWidth="1"/>
    <col min="5" max="5" width="15" bestFit="1" customWidth="1"/>
    <col min="6" max="6" width="12.5" bestFit="1" customWidth="1"/>
    <col min="7" max="7" width="12.83203125" bestFit="1" customWidth="1"/>
    <col min="8" max="8" width="10.5" bestFit="1" customWidth="1"/>
    <col min="11" max="11" width="13" bestFit="1" customWidth="1"/>
  </cols>
  <sheetData>
    <row r="2" spans="1:11" ht="26.25" thickBot="1" x14ac:dyDescent="0.25">
      <c r="A2" s="3" t="s">
        <v>4</v>
      </c>
      <c r="B2" s="3" t="s">
        <v>24</v>
      </c>
      <c r="C2" s="3" t="s">
        <v>30</v>
      </c>
      <c r="D2" s="3"/>
      <c r="E2" s="4" t="s">
        <v>5</v>
      </c>
      <c r="F2" s="3" t="s">
        <v>100</v>
      </c>
      <c r="G2" t="s">
        <v>98</v>
      </c>
      <c r="H2" t="s">
        <v>93</v>
      </c>
      <c r="I2" t="s">
        <v>99</v>
      </c>
      <c r="J2" t="s">
        <v>0</v>
      </c>
      <c r="K2" t="s">
        <v>126</v>
      </c>
    </row>
    <row r="3" spans="1:11" s="22" customFormat="1" x14ac:dyDescent="0.2">
      <c r="A3" s="18" t="s">
        <v>68</v>
      </c>
      <c r="B3" s="19" t="s">
        <v>69</v>
      </c>
      <c r="C3" s="20">
        <v>24117800</v>
      </c>
      <c r="D3" s="21"/>
      <c r="E3" s="23">
        <v>10.75</v>
      </c>
      <c r="F3" s="24"/>
      <c r="G3" s="18"/>
      <c r="K3" s="35"/>
    </row>
    <row r="4" spans="1:11" x14ac:dyDescent="0.2">
      <c r="A4" t="s">
        <v>2</v>
      </c>
      <c r="B4" s="1"/>
      <c r="C4" s="5"/>
      <c r="D4" s="5"/>
      <c r="E4" s="6"/>
      <c r="F4" s="31"/>
      <c r="G4" s="31"/>
    </row>
    <row r="5" spans="1:11" x14ac:dyDescent="0.2">
      <c r="A5" t="s">
        <v>3</v>
      </c>
      <c r="B5" s="1"/>
      <c r="C5" s="5"/>
      <c r="D5" s="5"/>
      <c r="E5" s="6"/>
      <c r="F5" s="31"/>
      <c r="G5" s="31"/>
    </row>
    <row r="6" spans="1:11" ht="12.75" x14ac:dyDescent="0.2">
      <c r="A6" s="8" t="s">
        <v>8</v>
      </c>
      <c r="B6" s="9"/>
      <c r="C6" s="5"/>
      <c r="D6" s="5"/>
      <c r="E6" s="6"/>
      <c r="F6" s="7"/>
      <c r="G6" s="7"/>
    </row>
    <row r="7" spans="1:11" x14ac:dyDescent="0.2">
      <c r="B7" s="1"/>
      <c r="C7" s="5"/>
      <c r="D7" s="1"/>
      <c r="E7" s="6"/>
    </row>
    <row r="8" spans="1:11" x14ac:dyDescent="0.2">
      <c r="A8" s="30" t="s">
        <v>282</v>
      </c>
      <c r="B8" s="1"/>
      <c r="C8" s="5"/>
      <c r="D8" s="1"/>
      <c r="E8" s="6"/>
    </row>
    <row r="9" spans="1:11" x14ac:dyDescent="0.2">
      <c r="A9" t="s">
        <v>283</v>
      </c>
      <c r="B9" s="80">
        <v>36916</v>
      </c>
    </row>
    <row r="11" spans="1:11" x14ac:dyDescent="0.2">
      <c r="A11" s="30" t="s">
        <v>284</v>
      </c>
      <c r="B11" s="30" t="s">
        <v>114</v>
      </c>
      <c r="C11" s="30" t="s">
        <v>285</v>
      </c>
      <c r="D11" s="30" t="s">
        <v>286</v>
      </c>
      <c r="E11" s="30" t="s">
        <v>287</v>
      </c>
      <c r="F11" s="30" t="s">
        <v>280</v>
      </c>
      <c r="G11" s="30" t="s">
        <v>288</v>
      </c>
      <c r="H11" s="30" t="s">
        <v>281</v>
      </c>
      <c r="I11" s="30" t="s">
        <v>289</v>
      </c>
      <c r="J11" s="30" t="s">
        <v>290</v>
      </c>
      <c r="K11" s="30" t="s">
        <v>291</v>
      </c>
    </row>
    <row r="12" spans="1:11" x14ac:dyDescent="0.2">
      <c r="A12" s="30" t="s">
        <v>292</v>
      </c>
      <c r="B12">
        <v>36616</v>
      </c>
      <c r="C12" s="2">
        <v>33832</v>
      </c>
      <c r="D12">
        <v>591</v>
      </c>
      <c r="E12" s="5">
        <v>19994712</v>
      </c>
      <c r="F12" s="5">
        <v>18023750</v>
      </c>
      <c r="G12" s="68">
        <v>18122379.965277776</v>
      </c>
      <c r="H12" s="5">
        <v>1976250</v>
      </c>
      <c r="I12">
        <v>0.15</v>
      </c>
      <c r="J12">
        <v>300</v>
      </c>
      <c r="K12" s="68">
        <v>1996835.9375</v>
      </c>
    </row>
    <row r="13" spans="1:11" x14ac:dyDescent="0.2">
      <c r="A13" s="30" t="s">
        <v>293</v>
      </c>
      <c r="B13">
        <v>36798</v>
      </c>
      <c r="C13" s="2">
        <v>42291</v>
      </c>
      <c r="D13">
        <v>2150</v>
      </c>
      <c r="E13" s="5">
        <v>90925650</v>
      </c>
      <c r="F13" s="5">
        <v>86971504</v>
      </c>
      <c r="G13" s="68">
        <v>87485505.588640004</v>
      </c>
      <c r="H13" s="5">
        <v>3954146</v>
      </c>
      <c r="I13">
        <v>0.15</v>
      </c>
      <c r="J13">
        <v>118</v>
      </c>
      <c r="K13" s="68">
        <v>3998630.1425000001</v>
      </c>
    </row>
    <row r="14" spans="1:11" x14ac:dyDescent="0.2">
      <c r="A14" s="30" t="s">
        <v>294</v>
      </c>
      <c r="B14">
        <v>36766</v>
      </c>
      <c r="C14" s="2">
        <v>13955</v>
      </c>
      <c r="D14">
        <v>2150.6162665711213</v>
      </c>
      <c r="E14" s="5">
        <v>30011849.999999996</v>
      </c>
      <c r="F14" s="5">
        <v>29111495</v>
      </c>
      <c r="G14" s="68">
        <v>29289916.118244443</v>
      </c>
      <c r="H14" s="5">
        <v>900355</v>
      </c>
      <c r="I14">
        <v>0.15</v>
      </c>
      <c r="J14">
        <v>150</v>
      </c>
      <c r="K14" s="68">
        <v>910859.14166666672</v>
      </c>
    </row>
    <row r="15" spans="1:11" x14ac:dyDescent="0.2">
      <c r="C15">
        <v>90078</v>
      </c>
      <c r="E15" s="5">
        <v>140932212</v>
      </c>
      <c r="F15" s="5">
        <v>134106749</v>
      </c>
      <c r="G15" s="5">
        <v>134897801.67216223</v>
      </c>
      <c r="H15" s="5">
        <v>6830751</v>
      </c>
      <c r="K15">
        <v>6906325.2216666667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"/>
  <sheetViews>
    <sheetView workbookViewId="0">
      <selection activeCell="A10" sqref="A10"/>
    </sheetView>
  </sheetViews>
  <sheetFormatPr defaultRowHeight="11.25" x14ac:dyDescent="0.2"/>
  <cols>
    <col min="1" max="1" width="20.83203125" bestFit="1" customWidth="1"/>
    <col min="2" max="2" width="8.6640625" bestFit="1" customWidth="1"/>
    <col min="3" max="3" width="11.5" bestFit="1" customWidth="1"/>
    <col min="6" max="6" width="13.5" bestFit="1" customWidth="1"/>
    <col min="7" max="7" width="8.83203125" bestFit="1" customWidth="1"/>
    <col min="12" max="12" width="13" bestFit="1" customWidth="1"/>
  </cols>
  <sheetData>
    <row r="2" spans="1:12" ht="64.5" thickBot="1" x14ac:dyDescent="0.25">
      <c r="A2" s="3" t="s">
        <v>4</v>
      </c>
      <c r="B2" s="3" t="s">
        <v>24</v>
      </c>
      <c r="C2" s="3" t="s">
        <v>30</v>
      </c>
      <c r="D2" s="3"/>
      <c r="E2" s="4" t="s">
        <v>5</v>
      </c>
      <c r="F2" s="3" t="s">
        <v>100</v>
      </c>
      <c r="G2" t="s">
        <v>98</v>
      </c>
      <c r="H2" t="s">
        <v>93</v>
      </c>
      <c r="I2" t="s">
        <v>99</v>
      </c>
      <c r="J2" t="s">
        <v>0</v>
      </c>
      <c r="K2" t="s">
        <v>125</v>
      </c>
      <c r="L2" t="s">
        <v>126</v>
      </c>
    </row>
    <row r="3" spans="1:12" x14ac:dyDescent="0.2">
      <c r="A3" t="s">
        <v>26</v>
      </c>
      <c r="B3" s="1" t="s">
        <v>22</v>
      </c>
      <c r="C3" s="25">
        <v>6326045</v>
      </c>
      <c r="D3" s="5"/>
      <c r="E3" s="6">
        <v>84.88</v>
      </c>
      <c r="F3" s="31"/>
      <c r="G3" s="7"/>
      <c r="L3" s="27"/>
    </row>
    <row r="4" spans="1:12" x14ac:dyDescent="0.2">
      <c r="A4" t="s">
        <v>2</v>
      </c>
      <c r="B4" s="1"/>
      <c r="C4" s="5"/>
      <c r="D4" s="5"/>
      <c r="E4" s="6"/>
      <c r="F4" s="31"/>
      <c r="G4" s="31"/>
    </row>
    <row r="5" spans="1:12" x14ac:dyDescent="0.2">
      <c r="A5" t="s">
        <v>3</v>
      </c>
      <c r="B5" s="1"/>
      <c r="C5" s="5"/>
      <c r="D5" s="5"/>
      <c r="E5" s="6"/>
      <c r="F5" s="31"/>
      <c r="G5" s="31"/>
    </row>
    <row r="6" spans="1:12" ht="12.75" x14ac:dyDescent="0.2">
      <c r="A6" s="8" t="s">
        <v>8</v>
      </c>
      <c r="B6" s="9"/>
      <c r="C6" s="5"/>
      <c r="D6" s="5"/>
      <c r="E6" s="6"/>
      <c r="F6" s="7"/>
      <c r="G6" s="7"/>
    </row>
    <row r="7" spans="1:12" ht="12.75" x14ac:dyDescent="0.2">
      <c r="A7" s="8"/>
      <c r="B7" s="9"/>
      <c r="C7" s="5"/>
      <c r="D7" s="5"/>
      <c r="E7" s="6"/>
      <c r="F7" s="7"/>
      <c r="G7" s="7"/>
    </row>
    <row r="8" spans="1:12" ht="12.75" x14ac:dyDescent="0.2">
      <c r="A8" s="10" t="s">
        <v>27</v>
      </c>
      <c r="B8" s="9"/>
      <c r="C8" s="5"/>
      <c r="D8" s="5"/>
      <c r="E8" s="6"/>
      <c r="F8" s="7"/>
      <c r="G8" s="7"/>
    </row>
    <row r="9" spans="1:12" ht="12.75" x14ac:dyDescent="0.2">
      <c r="A9" s="8"/>
      <c r="B9" s="9"/>
      <c r="C9" s="5"/>
      <c r="D9" s="5"/>
      <c r="E9" s="6"/>
      <c r="F9" s="7"/>
      <c r="G9" s="7"/>
    </row>
    <row r="10" spans="1:12" ht="12.75" x14ac:dyDescent="0.2">
      <c r="A10" s="81" t="s">
        <v>306</v>
      </c>
      <c r="B10" s="9"/>
      <c r="C10" s="5"/>
      <c r="D10" s="5"/>
      <c r="E10" s="6"/>
      <c r="F10" s="7"/>
      <c r="G10" s="7"/>
    </row>
    <row r="11" spans="1:12" ht="12.75" x14ac:dyDescent="0.2">
      <c r="A11" s="11"/>
      <c r="B11" s="1"/>
      <c r="E11" s="12"/>
    </row>
    <row r="12" spans="1:12" x14ac:dyDescent="0.2">
      <c r="B12" s="1"/>
      <c r="C12" s="5"/>
      <c r="D12" s="1"/>
      <c r="E12" s="6"/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Assumptions and Methodology</vt:lpstr>
      <vt:lpstr>Input and Calc</vt:lpstr>
      <vt:lpstr>Raptor 1</vt:lpstr>
      <vt:lpstr>Raptor 2</vt:lpstr>
      <vt:lpstr>Raptor 3</vt:lpstr>
      <vt:lpstr>Raptor 4</vt:lpstr>
      <vt:lpstr>Sheet4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pfissle</dc:creator>
  <cp:lastModifiedBy>Felienne</cp:lastModifiedBy>
  <cp:lastPrinted>2001-02-06T15:16:13Z</cp:lastPrinted>
  <dcterms:created xsi:type="dcterms:W3CDTF">2001-01-12T20:48:35Z</dcterms:created>
  <dcterms:modified xsi:type="dcterms:W3CDTF">2014-09-04T16:26:01Z</dcterms:modified>
</cp:coreProperties>
</file>