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2300" windowHeight="909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G9" i="1"/>
  <c r="G13" i="1" s="1"/>
  <c r="G21" i="1" s="1"/>
  <c r="G23" i="1" s="1"/>
  <c r="E23" i="1" s="1"/>
  <c r="E12" i="1"/>
  <c r="G12" i="1"/>
  <c r="E15" i="1"/>
  <c r="E19" i="1" s="1"/>
  <c r="G15" i="1"/>
  <c r="G19" i="1" s="1"/>
  <c r="E18" i="1"/>
  <c r="G18" i="1"/>
  <c r="E30" i="1"/>
  <c r="C30" i="1" s="1"/>
  <c r="C32" i="1"/>
  <c r="C39" i="1"/>
  <c r="C46" i="1" s="1"/>
  <c r="E39" i="1"/>
  <c r="E11" i="1" s="1"/>
  <c r="E40" i="1"/>
  <c r="C40" i="1" s="1"/>
  <c r="C124" i="1" s="1"/>
  <c r="E41" i="1"/>
  <c r="C41" i="1" s="1"/>
  <c r="C42" i="1"/>
  <c r="E42" i="1"/>
  <c r="E43" i="1"/>
  <c r="C43" i="1" s="1"/>
  <c r="C44" i="1"/>
  <c r="C45" i="1"/>
  <c r="E46" i="1"/>
  <c r="C49" i="1"/>
  <c r="E49" i="1"/>
  <c r="E50" i="1"/>
  <c r="C50" i="1" s="1"/>
  <c r="E51" i="1"/>
  <c r="C51" i="1" s="1"/>
  <c r="C54" i="1"/>
  <c r="C55" i="1"/>
  <c r="C59" i="1"/>
  <c r="C60" i="1"/>
  <c r="C62" i="1" s="1"/>
  <c r="C61" i="1"/>
  <c r="E62" i="1"/>
  <c r="C65" i="1"/>
  <c r="C66" i="1"/>
  <c r="C67" i="1"/>
  <c r="C74" i="1"/>
  <c r="E74" i="1"/>
  <c r="E75" i="1"/>
  <c r="C75" i="1" s="1"/>
  <c r="E76" i="1"/>
  <c r="C76" i="1" s="1"/>
  <c r="E77" i="1"/>
  <c r="C80" i="1"/>
  <c r="E80" i="1"/>
  <c r="E83" i="1" s="1"/>
  <c r="E85" i="1" s="1"/>
  <c r="C85" i="1" s="1"/>
  <c r="E81" i="1"/>
  <c r="C81" i="1" s="1"/>
  <c r="C82" i="1"/>
  <c r="C87" i="1"/>
  <c r="E89" i="1"/>
  <c r="C89" i="1" s="1"/>
  <c r="E94" i="1"/>
  <c r="C94" i="1" s="1"/>
  <c r="C106" i="1" s="1"/>
  <c r="C95" i="1"/>
  <c r="E96" i="1"/>
  <c r="C96" i="1" s="1"/>
  <c r="C97" i="1"/>
  <c r="E98" i="1"/>
  <c r="C98" i="1" s="1"/>
  <c r="C99" i="1"/>
  <c r="E100" i="1"/>
  <c r="C100" i="1" s="1"/>
  <c r="C101" i="1"/>
  <c r="C102" i="1"/>
  <c r="C104" i="1"/>
  <c r="E104" i="1"/>
  <c r="C110" i="1"/>
  <c r="E111" i="1"/>
  <c r="E113" i="1" s="1"/>
  <c r="C112" i="1"/>
  <c r="C121" i="1"/>
  <c r="C122" i="1"/>
  <c r="C123" i="1"/>
  <c r="C77" i="1" l="1"/>
  <c r="E13" i="1"/>
  <c r="E21" i="1" s="1"/>
  <c r="E25" i="1" s="1"/>
  <c r="C83" i="1"/>
  <c r="E52" i="1"/>
  <c r="C52" i="1" s="1"/>
  <c r="C56" i="1" s="1"/>
  <c r="C70" i="1" s="1"/>
  <c r="E53" i="1"/>
  <c r="C53" i="1" s="1"/>
  <c r="E10" i="1"/>
  <c r="E31" i="1"/>
  <c r="C111" i="1"/>
  <c r="C113" i="1" s="1"/>
  <c r="E106" i="1"/>
  <c r="E56" i="1" l="1"/>
  <c r="E70" i="1" s="1"/>
  <c r="C25" i="1"/>
  <c r="C31" i="1"/>
  <c r="E34" i="1"/>
  <c r="C34" i="1" s="1"/>
  <c r="C116" i="1" l="1"/>
  <c r="C120" i="1"/>
  <c r="C125" i="1" s="1"/>
  <c r="E116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<sst xmlns="http://schemas.openxmlformats.org/spreadsheetml/2006/main" count="114" uniqueCount="83">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</sst>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-64.886100000000013</v>
          </cell>
          <cell r="E52">
            <v>80.744100000000003</v>
          </cell>
          <cell r="G52">
            <v>-4.8039999999999994</v>
          </cell>
          <cell r="U52">
            <v>3.5282999999999998</v>
          </cell>
          <cell r="AA52">
            <v>0.12080000000000002</v>
          </cell>
        </row>
        <row r="54">
          <cell r="C54">
            <v>-56878.939400000017</v>
          </cell>
          <cell r="E54">
            <v>-161533.2493</v>
          </cell>
          <cell r="G54">
            <v>-64917.338200000013</v>
          </cell>
          <cell r="U54">
            <v>270519.2304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-24583.023700000005</v>
          </cell>
          <cell r="U77">
            <v>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-140553.9</v>
          </cell>
          <cell r="N17">
            <v>152624.99</v>
          </cell>
          <cell r="O17">
            <v>11267.9</v>
          </cell>
        </row>
      </sheetData>
      <sheetData sheetId="20">
        <row r="6">
          <cell r="C6">
            <v>5757277.4549999991</v>
          </cell>
          <cell r="D6">
            <v>2776229</v>
          </cell>
          <cell r="K6">
            <v>5808142.5524999984</v>
          </cell>
          <cell r="L6">
            <v>2776229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-149674.48000000074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3</v>
          </cell>
        </row>
        <row r="4">
          <cell r="A4">
            <v>37169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C124" sqref="C124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28</v>
      </c>
      <c r="D2" s="6"/>
      <c r="E2" s="7">
        <f>'[1]Total Summary'!E2</f>
        <v>3</v>
      </c>
      <c r="J2" s="7">
        <v>2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37169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37169</v>
      </c>
      <c r="F6" s="17" t="s">
        <v>4</v>
      </c>
      <c r="G6" s="18"/>
      <c r="H6" s="19"/>
      <c r="I6" s="20"/>
      <c r="J6" s="16">
        <v>37168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5757277.4549999991</v>
      </c>
      <c r="G9" s="30">
        <f>'[1]New York Physical'!D6</f>
        <v>2776229</v>
      </c>
      <c r="H9" s="31"/>
      <c r="I9" s="23"/>
      <c r="J9" s="29">
        <v>3861522.81</v>
      </c>
      <c r="L9" s="30">
        <v>1861318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5757277.4549999991</v>
      </c>
      <c r="F13" s="30"/>
      <c r="G13" s="34">
        <f>SUM(G9:G12)</f>
        <v>2776229</v>
      </c>
      <c r="H13" s="31"/>
      <c r="I13" s="23"/>
      <c r="J13" s="32">
        <v>3861522.81</v>
      </c>
      <c r="K13" s="30"/>
      <c r="L13" s="34">
        <v>1861318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5808142.5524999984</v>
      </c>
      <c r="F15" s="30"/>
      <c r="G15" s="30">
        <f>'[1]New York Physical'!L6</f>
        <v>2776229</v>
      </c>
      <c r="H15" s="31"/>
      <c r="I15" s="23"/>
      <c r="J15" s="29">
        <v>3896459.5924999989</v>
      </c>
      <c r="K15" s="30"/>
      <c r="L15" s="30">
        <v>1861318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5808142.5524999984</v>
      </c>
      <c r="F19" s="30"/>
      <c r="G19" s="34">
        <f>SUM(G15:G18)</f>
        <v>2776229</v>
      </c>
      <c r="H19" s="31"/>
      <c r="I19" s="23"/>
      <c r="J19" s="32">
        <v>3896459.5924999989</v>
      </c>
      <c r="K19" s="30"/>
      <c r="L19" s="34">
        <v>1861318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-50865.097499999218</v>
      </c>
      <c r="F21" s="30"/>
      <c r="G21" s="33">
        <f>-G13+G19</f>
        <v>0</v>
      </c>
      <c r="H21" s="31"/>
      <c r="I21" s="23"/>
      <c r="J21" s="36">
        <v>-34936.782499998808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-15928.31500000041</v>
      </c>
      <c r="D25" s="39"/>
      <c r="E25" s="40">
        <f>+E21+E23</f>
        <v>-50865.097499999218</v>
      </c>
      <c r="F25" s="9"/>
      <c r="G25" s="41"/>
      <c r="H25" s="27"/>
      <c r="I25" s="23"/>
      <c r="J25" s="40">
        <v>-34936.782499998808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39267.317500001867</v>
      </c>
      <c r="D31" s="6"/>
      <c r="E31" s="45">
        <f>'[1]New York Physical'!C79-E49-E50</f>
        <v>-149674.48000000074</v>
      </c>
      <c r="H31" s="31"/>
      <c r="I31" s="23"/>
      <c r="J31" s="45">
        <v>-188941.79750000261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39267.317500001867</v>
      </c>
      <c r="D34" s="39"/>
      <c r="E34" s="40">
        <f>SUM(E30:E33)</f>
        <v>-149674.48000000074</v>
      </c>
      <c r="G34" s="43"/>
      <c r="H34" s="31"/>
      <c r="I34" s="23"/>
      <c r="J34" s="40">
        <v>-188941.79750000261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-0.10440000000380678</v>
      </c>
      <c r="D94" s="39"/>
      <c r="E94" s="45">
        <f>+[1]Report!C54-[1]Report!C49+[1]Report!C52</f>
        <v>-56943.825500000021</v>
      </c>
      <c r="H94" s="31"/>
      <c r="I94" s="23"/>
      <c r="J94" s="45">
        <v>-56943.721100000017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-0.14160000000265427</v>
      </c>
      <c r="D96" s="6"/>
      <c r="E96" s="45">
        <f>+[1]Report!E54-[1]Report!E49+[1]Report!E52</f>
        <v>-161452.50519999999</v>
      </c>
      <c r="H96" s="31"/>
      <c r="I96" s="23"/>
      <c r="J96" s="45">
        <v>-161452.36359999998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2.9400000006717164E-2</v>
      </c>
      <c r="D98" s="6"/>
      <c r="E98" s="45">
        <f>+[1]Report!G54-[1]Report!G49+[1]Report!G52</f>
        <v>-64922.142200000009</v>
      </c>
      <c r="H98" s="31"/>
      <c r="I98" s="23"/>
      <c r="J98" s="45">
        <v>-40339.147900000011</v>
      </c>
      <c r="M98" s="6"/>
      <c r="N98" s="6"/>
    </row>
    <row r="99" spans="1:18">
      <c r="A99" s="9" t="s">
        <v>64</v>
      </c>
      <c r="C99" s="39">
        <f>+[1]Report!G77</f>
        <v>-24583.023700000005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14896.906999999948</v>
      </c>
      <c r="D100" s="6"/>
      <c r="E100" s="45">
        <f>+[1]Report!U54-[1]Report!U49+[1]Report!AA54-[1]Report!AA49+[1]Report!U52+[1]Report!AA52</f>
        <v>287736.98959999997</v>
      </c>
      <c r="G100" s="6" t="s">
        <v>68</v>
      </c>
      <c r="H100" s="31"/>
      <c r="I100" s="23"/>
      <c r="J100" s="45">
        <v>272840.08260000002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-9686.3333000000566</v>
      </c>
      <c r="D106" s="39"/>
      <c r="E106" s="40">
        <f>SUM(E94:E105)</f>
        <v>4418.5166999999783</v>
      </c>
      <c r="H106" s="31"/>
      <c r="I106" s="23"/>
      <c r="J106" s="40">
        <v>14104.85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13652.669200001401</v>
      </c>
      <c r="D116" s="67"/>
      <c r="E116" s="68">
        <f>E25+E34+E70+E89+E106+E85+E113+E87</f>
        <v>-101349.06079999998</v>
      </c>
      <c r="H116" s="27"/>
      <c r="I116" s="28"/>
      <c r="J116" s="68">
        <v>-115001.73000000141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23339.002500001458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11267.9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152624.99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-140553.9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1.2500001466833055E-2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2001-10-05T21:43:14Z</dcterms:created>
  <dcterms:modified xsi:type="dcterms:W3CDTF">2014-09-04T14:02:48Z</dcterms:modified>
</cp:coreProperties>
</file>