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5" yWindow="555" windowWidth="14760" windowHeight="8430" tabRatio="669" activeTab="4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Data!$A$1:$X$3002</definedName>
    <definedName name="Data">Data!$A$1:$X$3002</definedName>
    <definedName name="Data2" localSheetId="3">Data!$AB$2:$DF$24</definedName>
    <definedName name="Data2">Data!$AB$2:$DF$24</definedName>
    <definedName name="gd_00">Data!$A$1832:$Z$2198</definedName>
    <definedName name="gd_01">Data!$A$2199:$Z$2564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152511"/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AL7" i="10" s="1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B27" i="10"/>
  <c r="B28" i="10"/>
  <c r="B29" i="10"/>
  <c r="B30" i="10"/>
  <c r="B31" i="10"/>
  <c r="B32" i="10"/>
  <c r="B33" i="10"/>
  <c r="B34" i="10"/>
  <c r="AN13" i="10" s="1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AY11" i="10" s="1"/>
  <c r="B369" i="10"/>
  <c r="AW15" i="10" s="1"/>
  <c r="B370" i="10"/>
  <c r="AV3" i="10" s="1"/>
  <c r="B371" i="10"/>
  <c r="AZ10" i="10" s="1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K8" i="10" s="1"/>
  <c r="B739" i="10"/>
  <c r="BE15" i="10" s="1"/>
  <c r="B740" i="10"/>
  <c r="BC3" i="10" s="1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R3" i="10" s="1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CA5" i="10" s="1"/>
  <c r="B1468" i="10"/>
  <c r="BZ7" i="10" s="1"/>
  <c r="B1469" i="10"/>
  <c r="CI7" i="10" s="1"/>
  <c r="B1470" i="10"/>
  <c r="CF9" i="10" s="1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D2174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S2174" i="10"/>
  <c r="T2174" i="10"/>
  <c r="U2174" i="10"/>
  <c r="V2174" i="10"/>
  <c r="W2174" i="10"/>
  <c r="X2174" i="10"/>
  <c r="Y2174" i="10"/>
  <c r="B2175" i="10"/>
  <c r="D2175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S2175" i="10"/>
  <c r="T2175" i="10"/>
  <c r="U2175" i="10"/>
  <c r="V2175" i="10"/>
  <c r="W2175" i="10"/>
  <c r="X2175" i="10"/>
  <c r="Y2175" i="10"/>
  <c r="B2176" i="10"/>
  <c r="D2176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S2176" i="10"/>
  <c r="T2176" i="10"/>
  <c r="U2176" i="10"/>
  <c r="V2176" i="10"/>
  <c r="W2176" i="10"/>
  <c r="X2176" i="10"/>
  <c r="Y2176" i="10"/>
  <c r="B2177" i="10"/>
  <c r="D2177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S2177" i="10"/>
  <c r="T2177" i="10"/>
  <c r="U2177" i="10"/>
  <c r="V2177" i="10"/>
  <c r="W2177" i="10"/>
  <c r="X2177" i="10"/>
  <c r="Y2177" i="10"/>
  <c r="B2178" i="10"/>
  <c r="D2178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S2178" i="10"/>
  <c r="T2178" i="10"/>
  <c r="U2178" i="10"/>
  <c r="V2178" i="10"/>
  <c r="W2178" i="10"/>
  <c r="X2178" i="10"/>
  <c r="Y2178" i="10"/>
  <c r="B2179" i="10"/>
  <c r="D2179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S2179" i="10"/>
  <c r="T2179" i="10"/>
  <c r="U2179" i="10"/>
  <c r="V2179" i="10"/>
  <c r="W2179" i="10"/>
  <c r="X2179" i="10"/>
  <c r="Y2179" i="10"/>
  <c r="B2180" i="10"/>
  <c r="D2180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S2180" i="10"/>
  <c r="T2180" i="10"/>
  <c r="U2180" i="10"/>
  <c r="V2180" i="10"/>
  <c r="W2180" i="10"/>
  <c r="X2180" i="10"/>
  <c r="Y2180" i="10"/>
  <c r="B2181" i="10"/>
  <c r="D2181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S2181" i="10"/>
  <c r="T2181" i="10"/>
  <c r="U2181" i="10"/>
  <c r="V2181" i="10"/>
  <c r="W2181" i="10"/>
  <c r="X2181" i="10"/>
  <c r="Y2181" i="10"/>
  <c r="B2182" i="10"/>
  <c r="D2182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S2182" i="10"/>
  <c r="T2182" i="10"/>
  <c r="U2182" i="10"/>
  <c r="V2182" i="10"/>
  <c r="W2182" i="10"/>
  <c r="X2182" i="10"/>
  <c r="Y2182" i="10"/>
  <c r="B2183" i="10"/>
  <c r="D2183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S2183" i="10"/>
  <c r="T2183" i="10"/>
  <c r="U2183" i="10"/>
  <c r="V2183" i="10"/>
  <c r="W2183" i="10"/>
  <c r="X2183" i="10"/>
  <c r="Y2183" i="10"/>
  <c r="B2184" i="10"/>
  <c r="D2184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S2184" i="10"/>
  <c r="T2184" i="10"/>
  <c r="U2184" i="10"/>
  <c r="V2184" i="10"/>
  <c r="W2184" i="10"/>
  <c r="X2184" i="10"/>
  <c r="Y2184" i="10"/>
  <c r="B2185" i="10"/>
  <c r="D2185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S2185" i="10"/>
  <c r="T2185" i="10"/>
  <c r="U2185" i="10"/>
  <c r="V2185" i="10"/>
  <c r="W2185" i="10"/>
  <c r="X2185" i="10"/>
  <c r="Y2185" i="10"/>
  <c r="B2186" i="10"/>
  <c r="D2186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S2186" i="10"/>
  <c r="T2186" i="10"/>
  <c r="U2186" i="10"/>
  <c r="V2186" i="10"/>
  <c r="W2186" i="10"/>
  <c r="X2186" i="10"/>
  <c r="Y2186" i="10"/>
  <c r="B2187" i="10"/>
  <c r="D2187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S2187" i="10"/>
  <c r="T2187" i="10"/>
  <c r="U2187" i="10"/>
  <c r="V2187" i="10"/>
  <c r="W2187" i="10"/>
  <c r="X2187" i="10"/>
  <c r="Y2187" i="10"/>
  <c r="B2188" i="10"/>
  <c r="D2188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S2188" i="10"/>
  <c r="T2188" i="10"/>
  <c r="U2188" i="10"/>
  <c r="V2188" i="10"/>
  <c r="W2188" i="10"/>
  <c r="X2188" i="10"/>
  <c r="Y2188" i="10"/>
  <c r="B2189" i="10"/>
  <c r="D2189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S2189" i="10"/>
  <c r="T2189" i="10"/>
  <c r="U2189" i="10"/>
  <c r="V2189" i="10"/>
  <c r="W2189" i="10"/>
  <c r="X2189" i="10"/>
  <c r="Y2189" i="10"/>
  <c r="B2190" i="10"/>
  <c r="D2190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S2190" i="10"/>
  <c r="T2190" i="10"/>
  <c r="U2190" i="10"/>
  <c r="V2190" i="10"/>
  <c r="W2190" i="10"/>
  <c r="X2190" i="10"/>
  <c r="Y2190" i="10"/>
  <c r="B2191" i="10"/>
  <c r="D2191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S2191" i="10"/>
  <c r="T2191" i="10"/>
  <c r="U2191" i="10"/>
  <c r="V2191" i="10"/>
  <c r="W2191" i="10"/>
  <c r="X2191" i="10"/>
  <c r="Y2191" i="10"/>
  <c r="B2192" i="10"/>
  <c r="D2192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S2192" i="10"/>
  <c r="T2192" i="10"/>
  <c r="U2192" i="10"/>
  <c r="V2192" i="10"/>
  <c r="W2192" i="10"/>
  <c r="X2192" i="10"/>
  <c r="Y2192" i="10"/>
  <c r="B2193" i="10"/>
  <c r="D2193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S2193" i="10"/>
  <c r="T2193" i="10"/>
  <c r="U2193" i="10"/>
  <c r="V2193" i="10"/>
  <c r="W2193" i="10"/>
  <c r="X2193" i="10"/>
  <c r="Y2193" i="10"/>
  <c r="B2194" i="10"/>
  <c r="D2194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S2194" i="10"/>
  <c r="T2194" i="10"/>
  <c r="U2194" i="10"/>
  <c r="V2194" i="10"/>
  <c r="W2194" i="10"/>
  <c r="X2194" i="10"/>
  <c r="Y2194" i="10"/>
  <c r="B2195" i="10"/>
  <c r="D2195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S2195" i="10"/>
  <c r="T2195" i="10"/>
  <c r="U2195" i="10"/>
  <c r="V2195" i="10"/>
  <c r="W2195" i="10"/>
  <c r="X2195" i="10"/>
  <c r="Y2195" i="10"/>
  <c r="B2196" i="10"/>
  <c r="D2196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S2196" i="10"/>
  <c r="T2196" i="10"/>
  <c r="U2196" i="10"/>
  <c r="V2196" i="10"/>
  <c r="W2196" i="10"/>
  <c r="X2196" i="10"/>
  <c r="Y2196" i="10"/>
  <c r="B2197" i="10"/>
  <c r="D2197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S2197" i="10"/>
  <c r="T2197" i="10"/>
  <c r="U2197" i="10"/>
  <c r="V2197" i="10"/>
  <c r="W2197" i="10"/>
  <c r="X2197" i="10"/>
  <c r="Y2197" i="10"/>
  <c r="B2198" i="10"/>
  <c r="D2198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S2198" i="10"/>
  <c r="T2198" i="10"/>
  <c r="U2198" i="10"/>
  <c r="V2198" i="10"/>
  <c r="W2198" i="10"/>
  <c r="X2198" i="10"/>
  <c r="Y2198" i="10"/>
  <c r="B2200" i="10"/>
  <c r="D2200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S2200" i="10"/>
  <c r="T2200" i="10"/>
  <c r="U2200" i="10"/>
  <c r="V2200" i="10"/>
  <c r="W2200" i="10"/>
  <c r="X2200" i="10"/>
  <c r="Y2200" i="10"/>
  <c r="B2201" i="10"/>
  <c r="D2201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S2201" i="10"/>
  <c r="T2201" i="10"/>
  <c r="U2201" i="10"/>
  <c r="V2201" i="10"/>
  <c r="W2201" i="10"/>
  <c r="X2201" i="10"/>
  <c r="Y2201" i="10"/>
  <c r="B2202" i="10"/>
  <c r="D2202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S2202" i="10"/>
  <c r="T2202" i="10"/>
  <c r="U2202" i="10"/>
  <c r="V2202" i="10"/>
  <c r="W2202" i="10"/>
  <c r="X2202" i="10"/>
  <c r="Y2202" i="10"/>
  <c r="B2203" i="10"/>
  <c r="D2203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S2203" i="10"/>
  <c r="T2203" i="10"/>
  <c r="U2203" i="10"/>
  <c r="V2203" i="10"/>
  <c r="W2203" i="10"/>
  <c r="X2203" i="10"/>
  <c r="Y2203" i="10"/>
  <c r="B2204" i="10"/>
  <c r="D2204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S2204" i="10"/>
  <c r="T2204" i="10"/>
  <c r="U2204" i="10"/>
  <c r="V2204" i="10"/>
  <c r="W2204" i="10"/>
  <c r="X2204" i="10"/>
  <c r="Y2204" i="10"/>
  <c r="B2205" i="10"/>
  <c r="D2205" i="10"/>
  <c r="E2205" i="10"/>
  <c r="F2205" i="10"/>
  <c r="G2205" i="10"/>
  <c r="H2205" i="10"/>
  <c r="I2205" i="10"/>
  <c r="J2205" i="10"/>
  <c r="K2205" i="10"/>
  <c r="L2205" i="10"/>
  <c r="M2205" i="10"/>
  <c r="N2205" i="10"/>
  <c r="O2205" i="10"/>
  <c r="P2205" i="10"/>
  <c r="Q2205" i="10"/>
  <c r="R2205" i="10"/>
  <c r="S2205" i="10"/>
  <c r="T2205" i="10"/>
  <c r="U2205" i="10"/>
  <c r="V2205" i="10"/>
  <c r="W2205" i="10"/>
  <c r="X2205" i="10"/>
  <c r="Y2205" i="10"/>
  <c r="B2206" i="10"/>
  <c r="D2206" i="10"/>
  <c r="E2206" i="10"/>
  <c r="F2206" i="10"/>
  <c r="G2206" i="10"/>
  <c r="H2206" i="10"/>
  <c r="I2206" i="10"/>
  <c r="J2206" i="10"/>
  <c r="K2206" i="10"/>
  <c r="L2206" i="10"/>
  <c r="M2206" i="10"/>
  <c r="N2206" i="10"/>
  <c r="O2206" i="10"/>
  <c r="P2206" i="10"/>
  <c r="Q2206" i="10"/>
  <c r="R2206" i="10"/>
  <c r="S2206" i="10"/>
  <c r="T2206" i="10"/>
  <c r="U2206" i="10"/>
  <c r="V2206" i="10"/>
  <c r="W2206" i="10"/>
  <c r="X2206" i="10"/>
  <c r="Y2206" i="10"/>
  <c r="B2207" i="10"/>
  <c r="D2207" i="10"/>
  <c r="E2207" i="10"/>
  <c r="F2207" i="10"/>
  <c r="G2207" i="10"/>
  <c r="H2207" i="10"/>
  <c r="I2207" i="10"/>
  <c r="J2207" i="10"/>
  <c r="K2207" i="10"/>
  <c r="L2207" i="10"/>
  <c r="M2207" i="10"/>
  <c r="N2207" i="10"/>
  <c r="O2207" i="10"/>
  <c r="P2207" i="10"/>
  <c r="Q2207" i="10"/>
  <c r="R2207" i="10"/>
  <c r="S2207" i="10"/>
  <c r="T2207" i="10"/>
  <c r="U2207" i="10"/>
  <c r="V2207" i="10"/>
  <c r="W2207" i="10"/>
  <c r="X2207" i="10"/>
  <c r="Y2207" i="10"/>
  <c r="B2208" i="10"/>
  <c r="D2208" i="10"/>
  <c r="E2208" i="10"/>
  <c r="F2208" i="10"/>
  <c r="G2208" i="10"/>
  <c r="H2208" i="10"/>
  <c r="I2208" i="10"/>
  <c r="J2208" i="10"/>
  <c r="K2208" i="10"/>
  <c r="L2208" i="10"/>
  <c r="M2208" i="10"/>
  <c r="N2208" i="10"/>
  <c r="O2208" i="10"/>
  <c r="P2208" i="10"/>
  <c r="Q2208" i="10"/>
  <c r="R2208" i="10"/>
  <c r="S2208" i="10"/>
  <c r="T2208" i="10"/>
  <c r="U2208" i="10"/>
  <c r="V2208" i="10"/>
  <c r="W2208" i="10"/>
  <c r="X2208" i="10"/>
  <c r="Y2208" i="10"/>
  <c r="B2209" i="10"/>
  <c r="D2209" i="10"/>
  <c r="E2209" i="10"/>
  <c r="F2209" i="10"/>
  <c r="G2209" i="10"/>
  <c r="H2209" i="10"/>
  <c r="I2209" i="10"/>
  <c r="J2209" i="10"/>
  <c r="K2209" i="10"/>
  <c r="L2209" i="10"/>
  <c r="M2209" i="10"/>
  <c r="N2209" i="10"/>
  <c r="O2209" i="10"/>
  <c r="P2209" i="10"/>
  <c r="Q2209" i="10"/>
  <c r="R2209" i="10"/>
  <c r="S2209" i="10"/>
  <c r="T2209" i="10"/>
  <c r="U2209" i="10"/>
  <c r="V2209" i="10"/>
  <c r="W2209" i="10"/>
  <c r="X2209" i="10"/>
  <c r="Y2209" i="10"/>
  <c r="B2210" i="10"/>
  <c r="D2210" i="10"/>
  <c r="E2210" i="10"/>
  <c r="F2210" i="10"/>
  <c r="G2210" i="10"/>
  <c r="H2210" i="10"/>
  <c r="I2210" i="10"/>
  <c r="J2210" i="10"/>
  <c r="K2210" i="10"/>
  <c r="L2210" i="10"/>
  <c r="M2210" i="10"/>
  <c r="N2210" i="10"/>
  <c r="O2210" i="10"/>
  <c r="P2210" i="10"/>
  <c r="Q2210" i="10"/>
  <c r="R2210" i="10"/>
  <c r="S2210" i="10"/>
  <c r="T2210" i="10"/>
  <c r="U2210" i="10"/>
  <c r="V2210" i="10"/>
  <c r="W2210" i="10"/>
  <c r="X2210" i="10"/>
  <c r="Y2210" i="10"/>
  <c r="B2211" i="10"/>
  <c r="D2211" i="10"/>
  <c r="E2211" i="10"/>
  <c r="F2211" i="10"/>
  <c r="G2211" i="10"/>
  <c r="H2211" i="10"/>
  <c r="I2211" i="10"/>
  <c r="J2211" i="10"/>
  <c r="K2211" i="10"/>
  <c r="L2211" i="10"/>
  <c r="M2211" i="10"/>
  <c r="N2211" i="10"/>
  <c r="O2211" i="10"/>
  <c r="P2211" i="10"/>
  <c r="Q2211" i="10"/>
  <c r="R2211" i="10"/>
  <c r="S2211" i="10"/>
  <c r="T2211" i="10"/>
  <c r="U2211" i="10"/>
  <c r="V2211" i="10"/>
  <c r="W2211" i="10"/>
  <c r="X2211" i="10"/>
  <c r="Y2211" i="10"/>
  <c r="B2212" i="10"/>
  <c r="D2212" i="10"/>
  <c r="E2212" i="10"/>
  <c r="F2212" i="10"/>
  <c r="G2212" i="10"/>
  <c r="H2212" i="10"/>
  <c r="I2212" i="10"/>
  <c r="J2212" i="10"/>
  <c r="K2212" i="10"/>
  <c r="L2212" i="10"/>
  <c r="M2212" i="10"/>
  <c r="N2212" i="10"/>
  <c r="O2212" i="10"/>
  <c r="P2212" i="10"/>
  <c r="Q2212" i="10"/>
  <c r="R2212" i="10"/>
  <c r="S2212" i="10"/>
  <c r="T2212" i="10"/>
  <c r="U2212" i="10"/>
  <c r="V2212" i="10"/>
  <c r="W2212" i="10"/>
  <c r="X2212" i="10"/>
  <c r="Y2212" i="10"/>
  <c r="B2213" i="10"/>
  <c r="D2213" i="10"/>
  <c r="E2213" i="10"/>
  <c r="F2213" i="10"/>
  <c r="G2213" i="10"/>
  <c r="H2213" i="10"/>
  <c r="I2213" i="10"/>
  <c r="J2213" i="10"/>
  <c r="K2213" i="10"/>
  <c r="L2213" i="10"/>
  <c r="M2213" i="10"/>
  <c r="N2213" i="10"/>
  <c r="O2213" i="10"/>
  <c r="P2213" i="10"/>
  <c r="Q2213" i="10"/>
  <c r="R2213" i="10"/>
  <c r="S2213" i="10"/>
  <c r="T2213" i="10"/>
  <c r="U2213" i="10"/>
  <c r="V2213" i="10"/>
  <c r="W2213" i="10"/>
  <c r="X2213" i="10"/>
  <c r="Y2213" i="10"/>
  <c r="B2214" i="10"/>
  <c r="D2214" i="10"/>
  <c r="E2214" i="10"/>
  <c r="F2214" i="10"/>
  <c r="G2214" i="10"/>
  <c r="H2214" i="10"/>
  <c r="I2214" i="10"/>
  <c r="J2214" i="10"/>
  <c r="K2214" i="10"/>
  <c r="L2214" i="10"/>
  <c r="M2214" i="10"/>
  <c r="N2214" i="10"/>
  <c r="O2214" i="10"/>
  <c r="P2214" i="10"/>
  <c r="Q2214" i="10"/>
  <c r="R2214" i="10"/>
  <c r="S2214" i="10"/>
  <c r="T2214" i="10"/>
  <c r="U2214" i="10"/>
  <c r="V2214" i="10"/>
  <c r="W2214" i="10"/>
  <c r="X2214" i="10"/>
  <c r="Y2214" i="10"/>
  <c r="B2215" i="10"/>
  <c r="D2215" i="10"/>
  <c r="E2215" i="10"/>
  <c r="F2215" i="10"/>
  <c r="G2215" i="10"/>
  <c r="H2215" i="10"/>
  <c r="I2215" i="10"/>
  <c r="J2215" i="10"/>
  <c r="K2215" i="10"/>
  <c r="L2215" i="10"/>
  <c r="M2215" i="10"/>
  <c r="N2215" i="10"/>
  <c r="O2215" i="10"/>
  <c r="P2215" i="10"/>
  <c r="Q2215" i="10"/>
  <c r="R2215" i="10"/>
  <c r="S2215" i="10"/>
  <c r="T2215" i="10"/>
  <c r="U2215" i="10"/>
  <c r="V2215" i="10"/>
  <c r="W2215" i="10"/>
  <c r="X2215" i="10"/>
  <c r="Y2215" i="10"/>
  <c r="B2216" i="10"/>
  <c r="D2216" i="10"/>
  <c r="E2216" i="10"/>
  <c r="F2216" i="10"/>
  <c r="G2216" i="10"/>
  <c r="H2216" i="10"/>
  <c r="I2216" i="10"/>
  <c r="J2216" i="10"/>
  <c r="K2216" i="10"/>
  <c r="L2216" i="10"/>
  <c r="M2216" i="10"/>
  <c r="N2216" i="10"/>
  <c r="O2216" i="10"/>
  <c r="P2216" i="10"/>
  <c r="Q2216" i="10"/>
  <c r="R2216" i="10"/>
  <c r="S2216" i="10"/>
  <c r="T2216" i="10"/>
  <c r="U2216" i="10"/>
  <c r="V2216" i="10"/>
  <c r="W2216" i="10"/>
  <c r="X2216" i="10"/>
  <c r="Y2216" i="10"/>
  <c r="B2217" i="10"/>
  <c r="D2217" i="10"/>
  <c r="E2217" i="10"/>
  <c r="F2217" i="10"/>
  <c r="G2217" i="10"/>
  <c r="H2217" i="10"/>
  <c r="I2217" i="10"/>
  <c r="J2217" i="10"/>
  <c r="K2217" i="10"/>
  <c r="L2217" i="10"/>
  <c r="M2217" i="10"/>
  <c r="N2217" i="10"/>
  <c r="O2217" i="10"/>
  <c r="P2217" i="10"/>
  <c r="Q2217" i="10"/>
  <c r="R2217" i="10"/>
  <c r="S2217" i="10"/>
  <c r="T2217" i="10"/>
  <c r="U2217" i="10"/>
  <c r="V2217" i="10"/>
  <c r="W2217" i="10"/>
  <c r="X2217" i="10"/>
  <c r="Y2217" i="10"/>
  <c r="B2218" i="10"/>
  <c r="D2218" i="10"/>
  <c r="E2218" i="10"/>
  <c r="F2218" i="10"/>
  <c r="G2218" i="10"/>
  <c r="H2218" i="10"/>
  <c r="I2218" i="10"/>
  <c r="J2218" i="10"/>
  <c r="K2218" i="10"/>
  <c r="L2218" i="10"/>
  <c r="M2218" i="10"/>
  <c r="N2218" i="10"/>
  <c r="O2218" i="10"/>
  <c r="P2218" i="10"/>
  <c r="Q2218" i="10"/>
  <c r="R2218" i="10"/>
  <c r="S2218" i="10"/>
  <c r="T2218" i="10"/>
  <c r="U2218" i="10"/>
  <c r="V2218" i="10"/>
  <c r="W2218" i="10"/>
  <c r="X2218" i="10"/>
  <c r="Y2218" i="10"/>
  <c r="B2219" i="10"/>
  <c r="D2219" i="10"/>
  <c r="E2219" i="10"/>
  <c r="F2219" i="10"/>
  <c r="G2219" i="10"/>
  <c r="H2219" i="10"/>
  <c r="I2219" i="10"/>
  <c r="J2219" i="10"/>
  <c r="K2219" i="10"/>
  <c r="L2219" i="10"/>
  <c r="M2219" i="10"/>
  <c r="N2219" i="10"/>
  <c r="O2219" i="10"/>
  <c r="P2219" i="10"/>
  <c r="Q2219" i="10"/>
  <c r="R2219" i="10"/>
  <c r="S2219" i="10"/>
  <c r="T2219" i="10"/>
  <c r="U2219" i="10"/>
  <c r="V2219" i="10"/>
  <c r="W2219" i="10"/>
  <c r="X2219" i="10"/>
  <c r="Y2219" i="10"/>
  <c r="B2220" i="10"/>
  <c r="D2220" i="10"/>
  <c r="E2220" i="10"/>
  <c r="F2220" i="10"/>
  <c r="G2220" i="10"/>
  <c r="H2220" i="10"/>
  <c r="I2220" i="10"/>
  <c r="J2220" i="10"/>
  <c r="K2220" i="10"/>
  <c r="L2220" i="10"/>
  <c r="M2220" i="10"/>
  <c r="N2220" i="10"/>
  <c r="O2220" i="10"/>
  <c r="P2220" i="10"/>
  <c r="Q2220" i="10"/>
  <c r="R2220" i="10"/>
  <c r="S2220" i="10"/>
  <c r="T2220" i="10"/>
  <c r="U2220" i="10"/>
  <c r="V2220" i="10"/>
  <c r="W2220" i="10"/>
  <c r="X2220" i="10"/>
  <c r="Y2220" i="10"/>
  <c r="B2221" i="10"/>
  <c r="D2221" i="10"/>
  <c r="E2221" i="10"/>
  <c r="F2221" i="10"/>
  <c r="G2221" i="10"/>
  <c r="H2221" i="10"/>
  <c r="I2221" i="10"/>
  <c r="J2221" i="10"/>
  <c r="K2221" i="10"/>
  <c r="L2221" i="10"/>
  <c r="M2221" i="10"/>
  <c r="N2221" i="10"/>
  <c r="O2221" i="10"/>
  <c r="P2221" i="10"/>
  <c r="Q2221" i="10"/>
  <c r="R2221" i="10"/>
  <c r="S2221" i="10"/>
  <c r="T2221" i="10"/>
  <c r="U2221" i="10"/>
  <c r="V2221" i="10"/>
  <c r="W2221" i="10"/>
  <c r="X2221" i="10"/>
  <c r="Y2221" i="10"/>
  <c r="B2222" i="10"/>
  <c r="D2222" i="10"/>
  <c r="E2222" i="10"/>
  <c r="F2222" i="10"/>
  <c r="G2222" i="10"/>
  <c r="H2222" i="10"/>
  <c r="I2222" i="10"/>
  <c r="J2222" i="10"/>
  <c r="K2222" i="10"/>
  <c r="L2222" i="10"/>
  <c r="M2222" i="10"/>
  <c r="N2222" i="10"/>
  <c r="O2222" i="10"/>
  <c r="P2222" i="10"/>
  <c r="Q2222" i="10"/>
  <c r="R2222" i="10"/>
  <c r="S2222" i="10"/>
  <c r="T2222" i="10"/>
  <c r="U2222" i="10"/>
  <c r="V2222" i="10"/>
  <c r="W2222" i="10"/>
  <c r="X2222" i="10"/>
  <c r="Y2222" i="10"/>
  <c r="B2223" i="10"/>
  <c r="D2223" i="10"/>
  <c r="E2223" i="10"/>
  <c r="F2223" i="10"/>
  <c r="G2223" i="10"/>
  <c r="H2223" i="10"/>
  <c r="I2223" i="10"/>
  <c r="J2223" i="10"/>
  <c r="K2223" i="10"/>
  <c r="L2223" i="10"/>
  <c r="M2223" i="10"/>
  <c r="N2223" i="10"/>
  <c r="O2223" i="10"/>
  <c r="P2223" i="10"/>
  <c r="Q2223" i="10"/>
  <c r="R2223" i="10"/>
  <c r="S2223" i="10"/>
  <c r="T2223" i="10"/>
  <c r="U2223" i="10"/>
  <c r="V2223" i="10"/>
  <c r="W2223" i="10"/>
  <c r="X2223" i="10"/>
  <c r="Y2223" i="10"/>
  <c r="B2224" i="10"/>
  <c r="D2224" i="10"/>
  <c r="E2224" i="10"/>
  <c r="F2224" i="10"/>
  <c r="G2224" i="10"/>
  <c r="H2224" i="10"/>
  <c r="I2224" i="10"/>
  <c r="J2224" i="10"/>
  <c r="K2224" i="10"/>
  <c r="L2224" i="10"/>
  <c r="M2224" i="10"/>
  <c r="N2224" i="10"/>
  <c r="O2224" i="10"/>
  <c r="P2224" i="10"/>
  <c r="Q2224" i="10"/>
  <c r="R2224" i="10"/>
  <c r="S2224" i="10"/>
  <c r="T2224" i="10"/>
  <c r="U2224" i="10"/>
  <c r="V2224" i="10"/>
  <c r="W2224" i="10"/>
  <c r="X2224" i="10"/>
  <c r="Y2224" i="10"/>
  <c r="B2225" i="10"/>
  <c r="D2225" i="10"/>
  <c r="E2225" i="10"/>
  <c r="F2225" i="10"/>
  <c r="G2225" i="10"/>
  <c r="H2225" i="10"/>
  <c r="I2225" i="10"/>
  <c r="J2225" i="10"/>
  <c r="K2225" i="10"/>
  <c r="L2225" i="10"/>
  <c r="M2225" i="10"/>
  <c r="N2225" i="10"/>
  <c r="O2225" i="10"/>
  <c r="P2225" i="10"/>
  <c r="Q2225" i="10"/>
  <c r="R2225" i="10"/>
  <c r="S2225" i="10"/>
  <c r="T2225" i="10"/>
  <c r="U2225" i="10"/>
  <c r="V2225" i="10"/>
  <c r="W2225" i="10"/>
  <c r="X2225" i="10"/>
  <c r="Y2225" i="10"/>
  <c r="B2226" i="10"/>
  <c r="D2226" i="10"/>
  <c r="E2226" i="10"/>
  <c r="F2226" i="10"/>
  <c r="G2226" i="10"/>
  <c r="H2226" i="10"/>
  <c r="I2226" i="10"/>
  <c r="J2226" i="10"/>
  <c r="K2226" i="10"/>
  <c r="L2226" i="10"/>
  <c r="M2226" i="10"/>
  <c r="N2226" i="10"/>
  <c r="O2226" i="10"/>
  <c r="P2226" i="10"/>
  <c r="Q2226" i="10"/>
  <c r="R2226" i="10"/>
  <c r="S2226" i="10"/>
  <c r="T2226" i="10"/>
  <c r="U2226" i="10"/>
  <c r="V2226" i="10"/>
  <c r="W2226" i="10"/>
  <c r="X2226" i="10"/>
  <c r="Y2226" i="10"/>
  <c r="B2227" i="10"/>
  <c r="D2227" i="10"/>
  <c r="E2227" i="10"/>
  <c r="F2227" i="10"/>
  <c r="G2227" i="10"/>
  <c r="H2227" i="10"/>
  <c r="I2227" i="10"/>
  <c r="J2227" i="10"/>
  <c r="K2227" i="10"/>
  <c r="L2227" i="10"/>
  <c r="M2227" i="10"/>
  <c r="N2227" i="10"/>
  <c r="O2227" i="10"/>
  <c r="P2227" i="10"/>
  <c r="Q2227" i="10"/>
  <c r="R2227" i="10"/>
  <c r="S2227" i="10"/>
  <c r="T2227" i="10"/>
  <c r="U2227" i="10"/>
  <c r="V2227" i="10"/>
  <c r="W2227" i="10"/>
  <c r="X2227" i="10"/>
  <c r="Y2227" i="10"/>
  <c r="B2228" i="10"/>
  <c r="D2228" i="10"/>
  <c r="E2228" i="10"/>
  <c r="F2228" i="10"/>
  <c r="G2228" i="10"/>
  <c r="H2228" i="10"/>
  <c r="I2228" i="10"/>
  <c r="J2228" i="10"/>
  <c r="K2228" i="10"/>
  <c r="L2228" i="10"/>
  <c r="M2228" i="10"/>
  <c r="N2228" i="10"/>
  <c r="O2228" i="10"/>
  <c r="P2228" i="10"/>
  <c r="Q2228" i="10"/>
  <c r="R2228" i="10"/>
  <c r="S2228" i="10"/>
  <c r="T2228" i="10"/>
  <c r="U2228" i="10"/>
  <c r="V2228" i="10"/>
  <c r="W2228" i="10"/>
  <c r="X2228" i="10"/>
  <c r="Y2228" i="10"/>
  <c r="B2229" i="10"/>
  <c r="D2229" i="10"/>
  <c r="E2229" i="10"/>
  <c r="F2229" i="10"/>
  <c r="G2229" i="10"/>
  <c r="H2229" i="10"/>
  <c r="I2229" i="10"/>
  <c r="J2229" i="10"/>
  <c r="K2229" i="10"/>
  <c r="L2229" i="10"/>
  <c r="M2229" i="10"/>
  <c r="N2229" i="10"/>
  <c r="O2229" i="10"/>
  <c r="P2229" i="10"/>
  <c r="Q2229" i="10"/>
  <c r="R2229" i="10"/>
  <c r="S2229" i="10"/>
  <c r="T2229" i="10"/>
  <c r="U2229" i="10"/>
  <c r="V2229" i="10"/>
  <c r="W2229" i="10"/>
  <c r="X2229" i="10"/>
  <c r="Y2229" i="10"/>
  <c r="B2230" i="10"/>
  <c r="D2230" i="10"/>
  <c r="E2230" i="10"/>
  <c r="F2230" i="10"/>
  <c r="G2230" i="10"/>
  <c r="H2230" i="10"/>
  <c r="I2230" i="10"/>
  <c r="J2230" i="10"/>
  <c r="K2230" i="10"/>
  <c r="L2230" i="10"/>
  <c r="M2230" i="10"/>
  <c r="N2230" i="10"/>
  <c r="O2230" i="10"/>
  <c r="P2230" i="10"/>
  <c r="Q2230" i="10"/>
  <c r="R2230" i="10"/>
  <c r="S2230" i="10"/>
  <c r="T2230" i="10"/>
  <c r="U2230" i="10"/>
  <c r="V2230" i="10"/>
  <c r="W2230" i="10"/>
  <c r="X2230" i="10"/>
  <c r="Y2230" i="10"/>
  <c r="B2231" i="10"/>
  <c r="D2231" i="10"/>
  <c r="E2231" i="10"/>
  <c r="F2231" i="10"/>
  <c r="G2231" i="10"/>
  <c r="H2231" i="10"/>
  <c r="I2231" i="10"/>
  <c r="J2231" i="10"/>
  <c r="K2231" i="10"/>
  <c r="L2231" i="10"/>
  <c r="M2231" i="10"/>
  <c r="N2231" i="10"/>
  <c r="O2231" i="10"/>
  <c r="P2231" i="10"/>
  <c r="Q2231" i="10"/>
  <c r="R2231" i="10"/>
  <c r="S2231" i="10"/>
  <c r="T2231" i="10"/>
  <c r="U2231" i="10"/>
  <c r="V2231" i="10"/>
  <c r="W2231" i="10"/>
  <c r="X2231" i="10"/>
  <c r="Y2231" i="10"/>
  <c r="B2232" i="10"/>
  <c r="D2232" i="10"/>
  <c r="E2232" i="10"/>
  <c r="F2232" i="10"/>
  <c r="G2232" i="10"/>
  <c r="H2232" i="10"/>
  <c r="I2232" i="10"/>
  <c r="J2232" i="10"/>
  <c r="K2232" i="10"/>
  <c r="L2232" i="10"/>
  <c r="M2232" i="10"/>
  <c r="N2232" i="10"/>
  <c r="O2232" i="10"/>
  <c r="P2232" i="10"/>
  <c r="Q2232" i="10"/>
  <c r="R2232" i="10"/>
  <c r="S2232" i="10"/>
  <c r="T2232" i="10"/>
  <c r="U2232" i="10"/>
  <c r="V2232" i="10"/>
  <c r="W2232" i="10"/>
  <c r="X2232" i="10"/>
  <c r="Y2232" i="10"/>
  <c r="B2233" i="10"/>
  <c r="D2233" i="10"/>
  <c r="E2233" i="10"/>
  <c r="F2233" i="10"/>
  <c r="G2233" i="10"/>
  <c r="H2233" i="10"/>
  <c r="I2233" i="10"/>
  <c r="J2233" i="10"/>
  <c r="K2233" i="10"/>
  <c r="L2233" i="10"/>
  <c r="M2233" i="10"/>
  <c r="N2233" i="10"/>
  <c r="O2233" i="10"/>
  <c r="P2233" i="10"/>
  <c r="Q2233" i="10"/>
  <c r="R2233" i="10"/>
  <c r="S2233" i="10"/>
  <c r="T2233" i="10"/>
  <c r="U2233" i="10"/>
  <c r="V2233" i="10"/>
  <c r="W2233" i="10"/>
  <c r="X2233" i="10"/>
  <c r="Y2233" i="10"/>
  <c r="B2234" i="10"/>
  <c r="D2234" i="10"/>
  <c r="E2234" i="10"/>
  <c r="F2234" i="10"/>
  <c r="G2234" i="10"/>
  <c r="H2234" i="10"/>
  <c r="I2234" i="10"/>
  <c r="J2234" i="10"/>
  <c r="K2234" i="10"/>
  <c r="L2234" i="10"/>
  <c r="M2234" i="10"/>
  <c r="N2234" i="10"/>
  <c r="O2234" i="10"/>
  <c r="P2234" i="10"/>
  <c r="Q2234" i="10"/>
  <c r="R2234" i="10"/>
  <c r="S2234" i="10"/>
  <c r="T2234" i="10"/>
  <c r="U2234" i="10"/>
  <c r="V2234" i="10"/>
  <c r="W2234" i="10"/>
  <c r="X2234" i="10"/>
  <c r="Y2234" i="10"/>
  <c r="B2235" i="10"/>
  <c r="D2235" i="10"/>
  <c r="E2235" i="10"/>
  <c r="F2235" i="10"/>
  <c r="G2235" i="10"/>
  <c r="H2235" i="10"/>
  <c r="I2235" i="10"/>
  <c r="J2235" i="10"/>
  <c r="K2235" i="10"/>
  <c r="L2235" i="10"/>
  <c r="M2235" i="10"/>
  <c r="N2235" i="10"/>
  <c r="O2235" i="10"/>
  <c r="P2235" i="10"/>
  <c r="Q2235" i="10"/>
  <c r="R2235" i="10"/>
  <c r="S2235" i="10"/>
  <c r="T2235" i="10"/>
  <c r="U2235" i="10"/>
  <c r="V2235" i="10"/>
  <c r="W2235" i="10"/>
  <c r="X2235" i="10"/>
  <c r="Y2235" i="10"/>
  <c r="B2236" i="10"/>
  <c r="D2236" i="10"/>
  <c r="E2236" i="10"/>
  <c r="F2236" i="10"/>
  <c r="G2236" i="10"/>
  <c r="H2236" i="10"/>
  <c r="I2236" i="10"/>
  <c r="J2236" i="10"/>
  <c r="K2236" i="10"/>
  <c r="L2236" i="10"/>
  <c r="M2236" i="10"/>
  <c r="N2236" i="10"/>
  <c r="O2236" i="10"/>
  <c r="P2236" i="10"/>
  <c r="Q2236" i="10"/>
  <c r="R2236" i="10"/>
  <c r="S2236" i="10"/>
  <c r="T2236" i="10"/>
  <c r="U2236" i="10"/>
  <c r="V2236" i="10"/>
  <c r="W2236" i="10"/>
  <c r="X2236" i="10"/>
  <c r="Y2236" i="10"/>
  <c r="B2237" i="10"/>
  <c r="D2237" i="10"/>
  <c r="E2237" i="10"/>
  <c r="F2237" i="10"/>
  <c r="G2237" i="10"/>
  <c r="H2237" i="10"/>
  <c r="I2237" i="10"/>
  <c r="J2237" i="10"/>
  <c r="K2237" i="10"/>
  <c r="L2237" i="10"/>
  <c r="M2237" i="10"/>
  <c r="N2237" i="10"/>
  <c r="O2237" i="10"/>
  <c r="P2237" i="10"/>
  <c r="Q2237" i="10"/>
  <c r="R2237" i="10"/>
  <c r="S2237" i="10"/>
  <c r="T2237" i="10"/>
  <c r="U2237" i="10"/>
  <c r="V2237" i="10"/>
  <c r="W2237" i="10"/>
  <c r="X2237" i="10"/>
  <c r="Y2237" i="10"/>
  <c r="B2238" i="10"/>
  <c r="D2238" i="10"/>
  <c r="E2238" i="10"/>
  <c r="F2238" i="10"/>
  <c r="G2238" i="10"/>
  <c r="H2238" i="10"/>
  <c r="I2238" i="10"/>
  <c r="J2238" i="10"/>
  <c r="K2238" i="10"/>
  <c r="L2238" i="10"/>
  <c r="M2238" i="10"/>
  <c r="N2238" i="10"/>
  <c r="O2238" i="10"/>
  <c r="P2238" i="10"/>
  <c r="Q2238" i="10"/>
  <c r="R2238" i="10"/>
  <c r="S2238" i="10"/>
  <c r="T2238" i="10"/>
  <c r="U2238" i="10"/>
  <c r="V2238" i="10"/>
  <c r="W2238" i="10"/>
  <c r="X2238" i="10"/>
  <c r="Y2238" i="10"/>
  <c r="B2239" i="10"/>
  <c r="D2239" i="10"/>
  <c r="E2239" i="10"/>
  <c r="F2239" i="10"/>
  <c r="G2239" i="10"/>
  <c r="H2239" i="10"/>
  <c r="I2239" i="10"/>
  <c r="J2239" i="10"/>
  <c r="K2239" i="10"/>
  <c r="L2239" i="10"/>
  <c r="M2239" i="10"/>
  <c r="N2239" i="10"/>
  <c r="O2239" i="10"/>
  <c r="P2239" i="10"/>
  <c r="Q2239" i="10"/>
  <c r="R2239" i="10"/>
  <c r="S2239" i="10"/>
  <c r="T2239" i="10"/>
  <c r="U2239" i="10"/>
  <c r="V2239" i="10"/>
  <c r="W2239" i="10"/>
  <c r="X2239" i="10"/>
  <c r="Y2239" i="10"/>
  <c r="B2240" i="10"/>
  <c r="D2240" i="10"/>
  <c r="E2240" i="10"/>
  <c r="F2240" i="10"/>
  <c r="G2240" i="10"/>
  <c r="H2240" i="10"/>
  <c r="I2240" i="10"/>
  <c r="J2240" i="10"/>
  <c r="K2240" i="10"/>
  <c r="L2240" i="10"/>
  <c r="M2240" i="10"/>
  <c r="N2240" i="10"/>
  <c r="O2240" i="10"/>
  <c r="P2240" i="10"/>
  <c r="Q2240" i="10"/>
  <c r="R2240" i="10"/>
  <c r="S2240" i="10"/>
  <c r="T2240" i="10"/>
  <c r="U2240" i="10"/>
  <c r="V2240" i="10"/>
  <c r="W2240" i="10"/>
  <c r="X2240" i="10"/>
  <c r="Y2240" i="10"/>
  <c r="B2241" i="10"/>
  <c r="D2241" i="10"/>
  <c r="E2241" i="10"/>
  <c r="F2241" i="10"/>
  <c r="G2241" i="10"/>
  <c r="H2241" i="10"/>
  <c r="I2241" i="10"/>
  <c r="J2241" i="10"/>
  <c r="K2241" i="10"/>
  <c r="L2241" i="10"/>
  <c r="M2241" i="10"/>
  <c r="N2241" i="10"/>
  <c r="O2241" i="10"/>
  <c r="P2241" i="10"/>
  <c r="Q2241" i="10"/>
  <c r="R2241" i="10"/>
  <c r="S2241" i="10"/>
  <c r="T2241" i="10"/>
  <c r="U2241" i="10"/>
  <c r="V2241" i="10"/>
  <c r="W2241" i="10"/>
  <c r="X2241" i="10"/>
  <c r="Y2241" i="10"/>
  <c r="B2242" i="10"/>
  <c r="D2242" i="10"/>
  <c r="E2242" i="10"/>
  <c r="F2242" i="10"/>
  <c r="G2242" i="10"/>
  <c r="H2242" i="10"/>
  <c r="I2242" i="10"/>
  <c r="J2242" i="10"/>
  <c r="K2242" i="10"/>
  <c r="L2242" i="10"/>
  <c r="M2242" i="10"/>
  <c r="N2242" i="10"/>
  <c r="O2242" i="10"/>
  <c r="P2242" i="10"/>
  <c r="Q2242" i="10"/>
  <c r="R2242" i="10"/>
  <c r="S2242" i="10"/>
  <c r="T2242" i="10"/>
  <c r="U2242" i="10"/>
  <c r="V2242" i="10"/>
  <c r="W2242" i="10"/>
  <c r="X2242" i="10"/>
  <c r="Y2242" i="10"/>
  <c r="B2243" i="10"/>
  <c r="D2243" i="10"/>
  <c r="E2243" i="10"/>
  <c r="F2243" i="10"/>
  <c r="G2243" i="10"/>
  <c r="H2243" i="10"/>
  <c r="I2243" i="10"/>
  <c r="J2243" i="10"/>
  <c r="K2243" i="10"/>
  <c r="L2243" i="10"/>
  <c r="M2243" i="10"/>
  <c r="N2243" i="10"/>
  <c r="O2243" i="10"/>
  <c r="P2243" i="10"/>
  <c r="Q2243" i="10"/>
  <c r="R2243" i="10"/>
  <c r="S2243" i="10"/>
  <c r="T2243" i="10"/>
  <c r="U2243" i="10"/>
  <c r="V2243" i="10"/>
  <c r="W2243" i="10"/>
  <c r="X2243" i="10"/>
  <c r="Y2243" i="10"/>
  <c r="B2244" i="10"/>
  <c r="D2244" i="10"/>
  <c r="E2244" i="10"/>
  <c r="F2244" i="10"/>
  <c r="G2244" i="10"/>
  <c r="H2244" i="10"/>
  <c r="I2244" i="10"/>
  <c r="J2244" i="10"/>
  <c r="K2244" i="10"/>
  <c r="L2244" i="10"/>
  <c r="M2244" i="10"/>
  <c r="N2244" i="10"/>
  <c r="O2244" i="10"/>
  <c r="P2244" i="10"/>
  <c r="Q2244" i="10"/>
  <c r="R2244" i="10"/>
  <c r="S2244" i="10"/>
  <c r="T2244" i="10"/>
  <c r="U2244" i="10"/>
  <c r="V2244" i="10"/>
  <c r="W2244" i="10"/>
  <c r="X2244" i="10"/>
  <c r="Y2244" i="10"/>
  <c r="B2245" i="10"/>
  <c r="D2245" i="10"/>
  <c r="E2245" i="10"/>
  <c r="F2245" i="10"/>
  <c r="G2245" i="10"/>
  <c r="H2245" i="10"/>
  <c r="I2245" i="10"/>
  <c r="J2245" i="10"/>
  <c r="K2245" i="10"/>
  <c r="L2245" i="10"/>
  <c r="M2245" i="10"/>
  <c r="N2245" i="10"/>
  <c r="O2245" i="10"/>
  <c r="P2245" i="10"/>
  <c r="Q2245" i="10"/>
  <c r="R2245" i="10"/>
  <c r="S2245" i="10"/>
  <c r="T2245" i="10"/>
  <c r="U2245" i="10"/>
  <c r="V2245" i="10"/>
  <c r="W2245" i="10"/>
  <c r="X2245" i="10"/>
  <c r="Y2245" i="10"/>
  <c r="B2246" i="10"/>
  <c r="D2246" i="10"/>
  <c r="E2246" i="10"/>
  <c r="F2246" i="10"/>
  <c r="G2246" i="10"/>
  <c r="H2246" i="10"/>
  <c r="I2246" i="10"/>
  <c r="J2246" i="10"/>
  <c r="K2246" i="10"/>
  <c r="L2246" i="10"/>
  <c r="M2246" i="10"/>
  <c r="N2246" i="10"/>
  <c r="O2246" i="10"/>
  <c r="P2246" i="10"/>
  <c r="Q2246" i="10"/>
  <c r="R2246" i="10"/>
  <c r="S2246" i="10"/>
  <c r="T2246" i="10"/>
  <c r="U2246" i="10"/>
  <c r="V2246" i="10"/>
  <c r="W2246" i="10"/>
  <c r="X2246" i="10"/>
  <c r="Y2246" i="10"/>
  <c r="B2247" i="10"/>
  <c r="D2247" i="10"/>
  <c r="E2247" i="10"/>
  <c r="F2247" i="10"/>
  <c r="G2247" i="10"/>
  <c r="H2247" i="10"/>
  <c r="I2247" i="10"/>
  <c r="J2247" i="10"/>
  <c r="K2247" i="10"/>
  <c r="L2247" i="10"/>
  <c r="M2247" i="10"/>
  <c r="N2247" i="10"/>
  <c r="O2247" i="10"/>
  <c r="P2247" i="10"/>
  <c r="Q2247" i="10"/>
  <c r="R2247" i="10"/>
  <c r="S2247" i="10"/>
  <c r="T2247" i="10"/>
  <c r="U2247" i="10"/>
  <c r="V2247" i="10"/>
  <c r="W2247" i="10"/>
  <c r="X2247" i="10"/>
  <c r="Y2247" i="10"/>
  <c r="B2248" i="10"/>
  <c r="D2248" i="10"/>
  <c r="E2248" i="10"/>
  <c r="F2248" i="10"/>
  <c r="G2248" i="10"/>
  <c r="H2248" i="10"/>
  <c r="I2248" i="10"/>
  <c r="J2248" i="10"/>
  <c r="K2248" i="10"/>
  <c r="L2248" i="10"/>
  <c r="M2248" i="10"/>
  <c r="N2248" i="10"/>
  <c r="O2248" i="10"/>
  <c r="P2248" i="10"/>
  <c r="Q2248" i="10"/>
  <c r="R2248" i="10"/>
  <c r="S2248" i="10"/>
  <c r="T2248" i="10"/>
  <c r="U2248" i="10"/>
  <c r="V2248" i="10"/>
  <c r="W2248" i="10"/>
  <c r="X2248" i="10"/>
  <c r="Y2248" i="10"/>
  <c r="B2249" i="10"/>
  <c r="D2249" i="10"/>
  <c r="E2249" i="10"/>
  <c r="F2249" i="10"/>
  <c r="G2249" i="10"/>
  <c r="H2249" i="10"/>
  <c r="I2249" i="10"/>
  <c r="J2249" i="10"/>
  <c r="K2249" i="10"/>
  <c r="L2249" i="10"/>
  <c r="M2249" i="10"/>
  <c r="N2249" i="10"/>
  <c r="O2249" i="10"/>
  <c r="P2249" i="10"/>
  <c r="Q2249" i="10"/>
  <c r="R2249" i="10"/>
  <c r="S2249" i="10"/>
  <c r="T2249" i="10"/>
  <c r="U2249" i="10"/>
  <c r="V2249" i="10"/>
  <c r="W2249" i="10"/>
  <c r="X2249" i="10"/>
  <c r="Y2249" i="10"/>
  <c r="B2250" i="10"/>
  <c r="D2250" i="10"/>
  <c r="E2250" i="10"/>
  <c r="F2250" i="10"/>
  <c r="G2250" i="10"/>
  <c r="H2250" i="10"/>
  <c r="I2250" i="10"/>
  <c r="J2250" i="10"/>
  <c r="K2250" i="10"/>
  <c r="L2250" i="10"/>
  <c r="M2250" i="10"/>
  <c r="N2250" i="10"/>
  <c r="O2250" i="10"/>
  <c r="P2250" i="10"/>
  <c r="Q2250" i="10"/>
  <c r="R2250" i="10"/>
  <c r="S2250" i="10"/>
  <c r="T2250" i="10"/>
  <c r="U2250" i="10"/>
  <c r="V2250" i="10"/>
  <c r="W2250" i="10"/>
  <c r="X2250" i="10"/>
  <c r="Y2250" i="10"/>
  <c r="B2251" i="10"/>
  <c r="D2251" i="10"/>
  <c r="E2251" i="10"/>
  <c r="F2251" i="10"/>
  <c r="G2251" i="10"/>
  <c r="H2251" i="10"/>
  <c r="I2251" i="10"/>
  <c r="J2251" i="10"/>
  <c r="K2251" i="10"/>
  <c r="L2251" i="10"/>
  <c r="M2251" i="10"/>
  <c r="N2251" i="10"/>
  <c r="O2251" i="10"/>
  <c r="P2251" i="10"/>
  <c r="Q2251" i="10"/>
  <c r="R2251" i="10"/>
  <c r="S2251" i="10"/>
  <c r="T2251" i="10"/>
  <c r="U2251" i="10"/>
  <c r="V2251" i="10"/>
  <c r="W2251" i="10"/>
  <c r="X2251" i="10"/>
  <c r="Y2251" i="10"/>
  <c r="B2252" i="10"/>
  <c r="D2252" i="10"/>
  <c r="E2252" i="10"/>
  <c r="F2252" i="10"/>
  <c r="G2252" i="10"/>
  <c r="H2252" i="10"/>
  <c r="I2252" i="10"/>
  <c r="J2252" i="10"/>
  <c r="K2252" i="10"/>
  <c r="L2252" i="10"/>
  <c r="M2252" i="10"/>
  <c r="N2252" i="10"/>
  <c r="O2252" i="10"/>
  <c r="P2252" i="10"/>
  <c r="Q2252" i="10"/>
  <c r="R2252" i="10"/>
  <c r="S2252" i="10"/>
  <c r="T2252" i="10"/>
  <c r="U2252" i="10"/>
  <c r="V2252" i="10"/>
  <c r="W2252" i="10"/>
  <c r="X2252" i="10"/>
  <c r="Y2252" i="10"/>
  <c r="B2253" i="10"/>
  <c r="D2253" i="10"/>
  <c r="E2253" i="10"/>
  <c r="F2253" i="10"/>
  <c r="G2253" i="10"/>
  <c r="H2253" i="10"/>
  <c r="I2253" i="10"/>
  <c r="J2253" i="10"/>
  <c r="K2253" i="10"/>
  <c r="L2253" i="10"/>
  <c r="M2253" i="10"/>
  <c r="N2253" i="10"/>
  <c r="O2253" i="10"/>
  <c r="P2253" i="10"/>
  <c r="Q2253" i="10"/>
  <c r="R2253" i="10"/>
  <c r="S2253" i="10"/>
  <c r="T2253" i="10"/>
  <c r="U2253" i="10"/>
  <c r="V2253" i="10"/>
  <c r="W2253" i="10"/>
  <c r="X2253" i="10"/>
  <c r="Y2253" i="10"/>
  <c r="B2254" i="10"/>
  <c r="D2254" i="10"/>
  <c r="E2254" i="10"/>
  <c r="F2254" i="10"/>
  <c r="G2254" i="10"/>
  <c r="H2254" i="10"/>
  <c r="I2254" i="10"/>
  <c r="J2254" i="10"/>
  <c r="K2254" i="10"/>
  <c r="L2254" i="10"/>
  <c r="M2254" i="10"/>
  <c r="N2254" i="10"/>
  <c r="O2254" i="10"/>
  <c r="P2254" i="10"/>
  <c r="Q2254" i="10"/>
  <c r="R2254" i="10"/>
  <c r="S2254" i="10"/>
  <c r="T2254" i="10"/>
  <c r="U2254" i="10"/>
  <c r="V2254" i="10"/>
  <c r="W2254" i="10"/>
  <c r="X2254" i="10"/>
  <c r="Y2254" i="10"/>
  <c r="B2255" i="10"/>
  <c r="D2255" i="10"/>
  <c r="E2255" i="10"/>
  <c r="F2255" i="10"/>
  <c r="G2255" i="10"/>
  <c r="H2255" i="10"/>
  <c r="I2255" i="10"/>
  <c r="J2255" i="10"/>
  <c r="K2255" i="10"/>
  <c r="L2255" i="10"/>
  <c r="M2255" i="10"/>
  <c r="N2255" i="10"/>
  <c r="O2255" i="10"/>
  <c r="P2255" i="10"/>
  <c r="Q2255" i="10"/>
  <c r="R2255" i="10"/>
  <c r="S2255" i="10"/>
  <c r="T2255" i="10"/>
  <c r="U2255" i="10"/>
  <c r="V2255" i="10"/>
  <c r="W2255" i="10"/>
  <c r="X2255" i="10"/>
  <c r="Y2255" i="10"/>
  <c r="B2256" i="10"/>
  <c r="D2256" i="10"/>
  <c r="E2256" i="10"/>
  <c r="F2256" i="10"/>
  <c r="G2256" i="10"/>
  <c r="H2256" i="10"/>
  <c r="I2256" i="10"/>
  <c r="J2256" i="10"/>
  <c r="K2256" i="10"/>
  <c r="L2256" i="10"/>
  <c r="M2256" i="10"/>
  <c r="N2256" i="10"/>
  <c r="O2256" i="10"/>
  <c r="P2256" i="10"/>
  <c r="Q2256" i="10"/>
  <c r="R2256" i="10"/>
  <c r="S2256" i="10"/>
  <c r="T2256" i="10"/>
  <c r="U2256" i="10"/>
  <c r="V2256" i="10"/>
  <c r="W2256" i="10"/>
  <c r="X2256" i="10"/>
  <c r="Y2256" i="10"/>
  <c r="B2257" i="10"/>
  <c r="D2257" i="10"/>
  <c r="E2257" i="10"/>
  <c r="F2257" i="10"/>
  <c r="G2257" i="10"/>
  <c r="H2257" i="10"/>
  <c r="I2257" i="10"/>
  <c r="J2257" i="10"/>
  <c r="K2257" i="10"/>
  <c r="L2257" i="10"/>
  <c r="M2257" i="10"/>
  <c r="N2257" i="10"/>
  <c r="O2257" i="10"/>
  <c r="P2257" i="10"/>
  <c r="Q2257" i="10"/>
  <c r="R2257" i="10"/>
  <c r="S2257" i="10"/>
  <c r="T2257" i="10"/>
  <c r="U2257" i="10"/>
  <c r="V2257" i="10"/>
  <c r="W2257" i="10"/>
  <c r="X2257" i="10"/>
  <c r="Y2257" i="10"/>
  <c r="B2258" i="10"/>
  <c r="D2258" i="10"/>
  <c r="E2258" i="10"/>
  <c r="F2258" i="10"/>
  <c r="G2258" i="10"/>
  <c r="H2258" i="10"/>
  <c r="I2258" i="10"/>
  <c r="J2258" i="10"/>
  <c r="K2258" i="10"/>
  <c r="L2258" i="10"/>
  <c r="M2258" i="10"/>
  <c r="N2258" i="10"/>
  <c r="O2258" i="10"/>
  <c r="P2258" i="10"/>
  <c r="Q2258" i="10"/>
  <c r="R2258" i="10"/>
  <c r="S2258" i="10"/>
  <c r="T2258" i="10"/>
  <c r="U2258" i="10"/>
  <c r="V2258" i="10"/>
  <c r="W2258" i="10"/>
  <c r="X2258" i="10"/>
  <c r="Y2258" i="10"/>
  <c r="B2259" i="10"/>
  <c r="D2259" i="10"/>
  <c r="E2259" i="10"/>
  <c r="F2259" i="10"/>
  <c r="G2259" i="10"/>
  <c r="H2259" i="10"/>
  <c r="I2259" i="10"/>
  <c r="J2259" i="10"/>
  <c r="K2259" i="10"/>
  <c r="L2259" i="10"/>
  <c r="M2259" i="10"/>
  <c r="N2259" i="10"/>
  <c r="O2259" i="10"/>
  <c r="P2259" i="10"/>
  <c r="Q2259" i="10"/>
  <c r="R2259" i="10"/>
  <c r="S2259" i="10"/>
  <c r="T2259" i="10"/>
  <c r="U2259" i="10"/>
  <c r="V2259" i="10"/>
  <c r="W2259" i="10"/>
  <c r="X2259" i="10"/>
  <c r="Y2259" i="10"/>
  <c r="B2260" i="10"/>
  <c r="D2260" i="10"/>
  <c r="E2260" i="10"/>
  <c r="F2260" i="10"/>
  <c r="G2260" i="10"/>
  <c r="H2260" i="10"/>
  <c r="I2260" i="10"/>
  <c r="J2260" i="10"/>
  <c r="K2260" i="10"/>
  <c r="L2260" i="10"/>
  <c r="M2260" i="10"/>
  <c r="N2260" i="10"/>
  <c r="O2260" i="10"/>
  <c r="P2260" i="10"/>
  <c r="Q2260" i="10"/>
  <c r="R2260" i="10"/>
  <c r="S2260" i="10"/>
  <c r="T2260" i="10"/>
  <c r="U2260" i="10"/>
  <c r="V2260" i="10"/>
  <c r="W2260" i="10"/>
  <c r="X2260" i="10"/>
  <c r="Y2260" i="10"/>
  <c r="B2261" i="10"/>
  <c r="D2261" i="10"/>
  <c r="E2261" i="10"/>
  <c r="F2261" i="10"/>
  <c r="G2261" i="10"/>
  <c r="H2261" i="10"/>
  <c r="I2261" i="10"/>
  <c r="J2261" i="10"/>
  <c r="K2261" i="10"/>
  <c r="L2261" i="10"/>
  <c r="M2261" i="10"/>
  <c r="N2261" i="10"/>
  <c r="O2261" i="10"/>
  <c r="P2261" i="10"/>
  <c r="Q2261" i="10"/>
  <c r="R2261" i="10"/>
  <c r="S2261" i="10"/>
  <c r="T2261" i="10"/>
  <c r="U2261" i="10"/>
  <c r="V2261" i="10"/>
  <c r="W2261" i="10"/>
  <c r="X2261" i="10"/>
  <c r="Y2261" i="10"/>
  <c r="B2262" i="10"/>
  <c r="D2262" i="10"/>
  <c r="E2262" i="10"/>
  <c r="F2262" i="10"/>
  <c r="G2262" i="10"/>
  <c r="H2262" i="10"/>
  <c r="I2262" i="10"/>
  <c r="J2262" i="10"/>
  <c r="K2262" i="10"/>
  <c r="L2262" i="10"/>
  <c r="M2262" i="10"/>
  <c r="N2262" i="10"/>
  <c r="O2262" i="10"/>
  <c r="P2262" i="10"/>
  <c r="Q2262" i="10"/>
  <c r="R2262" i="10"/>
  <c r="S2262" i="10"/>
  <c r="T2262" i="10"/>
  <c r="U2262" i="10"/>
  <c r="V2262" i="10"/>
  <c r="W2262" i="10"/>
  <c r="X2262" i="10"/>
  <c r="Y2262" i="10"/>
  <c r="B2263" i="10"/>
  <c r="D2263" i="10"/>
  <c r="E2263" i="10"/>
  <c r="F2263" i="10"/>
  <c r="G2263" i="10"/>
  <c r="H2263" i="10"/>
  <c r="I2263" i="10"/>
  <c r="J2263" i="10"/>
  <c r="K2263" i="10"/>
  <c r="L2263" i="10"/>
  <c r="M2263" i="10"/>
  <c r="N2263" i="10"/>
  <c r="O2263" i="10"/>
  <c r="P2263" i="10"/>
  <c r="Q2263" i="10"/>
  <c r="R2263" i="10"/>
  <c r="S2263" i="10"/>
  <c r="T2263" i="10"/>
  <c r="U2263" i="10"/>
  <c r="V2263" i="10"/>
  <c r="W2263" i="10"/>
  <c r="X2263" i="10"/>
  <c r="Y2263" i="10"/>
  <c r="B2264" i="10"/>
  <c r="D2264" i="10"/>
  <c r="E2264" i="10"/>
  <c r="F2264" i="10"/>
  <c r="G2264" i="10"/>
  <c r="H2264" i="10"/>
  <c r="I2264" i="10"/>
  <c r="J2264" i="10"/>
  <c r="K2264" i="10"/>
  <c r="L2264" i="10"/>
  <c r="M2264" i="10"/>
  <c r="N2264" i="10"/>
  <c r="O2264" i="10"/>
  <c r="P2264" i="10"/>
  <c r="Q2264" i="10"/>
  <c r="R2264" i="10"/>
  <c r="S2264" i="10"/>
  <c r="T2264" i="10"/>
  <c r="U2264" i="10"/>
  <c r="V2264" i="10"/>
  <c r="W2264" i="10"/>
  <c r="X2264" i="10"/>
  <c r="Y2264" i="10"/>
  <c r="B2265" i="10"/>
  <c r="D2265" i="10"/>
  <c r="E2265" i="10"/>
  <c r="F2265" i="10"/>
  <c r="G2265" i="10"/>
  <c r="H2265" i="10"/>
  <c r="I2265" i="10"/>
  <c r="J2265" i="10"/>
  <c r="K2265" i="10"/>
  <c r="L2265" i="10"/>
  <c r="M2265" i="10"/>
  <c r="N2265" i="10"/>
  <c r="O2265" i="10"/>
  <c r="P2265" i="10"/>
  <c r="Q2265" i="10"/>
  <c r="R2265" i="10"/>
  <c r="S2265" i="10"/>
  <c r="T2265" i="10"/>
  <c r="U2265" i="10"/>
  <c r="V2265" i="10"/>
  <c r="W2265" i="10"/>
  <c r="X2265" i="10"/>
  <c r="Y2265" i="10"/>
  <c r="B2266" i="10"/>
  <c r="D2266" i="10"/>
  <c r="E2266" i="10"/>
  <c r="F2266" i="10"/>
  <c r="G2266" i="10"/>
  <c r="H2266" i="10"/>
  <c r="I2266" i="10"/>
  <c r="J2266" i="10"/>
  <c r="K2266" i="10"/>
  <c r="L2266" i="10"/>
  <c r="M2266" i="10"/>
  <c r="N2266" i="10"/>
  <c r="O2266" i="10"/>
  <c r="P2266" i="10"/>
  <c r="Q2266" i="10"/>
  <c r="R2266" i="10"/>
  <c r="S2266" i="10"/>
  <c r="T2266" i="10"/>
  <c r="U2266" i="10"/>
  <c r="V2266" i="10"/>
  <c r="W2266" i="10"/>
  <c r="X2266" i="10"/>
  <c r="Y2266" i="10"/>
  <c r="B2267" i="10"/>
  <c r="D2267" i="10"/>
  <c r="E2267" i="10"/>
  <c r="F2267" i="10"/>
  <c r="G2267" i="10"/>
  <c r="H2267" i="10"/>
  <c r="I2267" i="10"/>
  <c r="J2267" i="10"/>
  <c r="K2267" i="10"/>
  <c r="L2267" i="10"/>
  <c r="M2267" i="10"/>
  <c r="N2267" i="10"/>
  <c r="O2267" i="10"/>
  <c r="P2267" i="10"/>
  <c r="Q2267" i="10"/>
  <c r="R2267" i="10"/>
  <c r="S2267" i="10"/>
  <c r="T2267" i="10"/>
  <c r="U2267" i="10"/>
  <c r="V2267" i="10"/>
  <c r="W2267" i="10"/>
  <c r="X2267" i="10"/>
  <c r="Y2267" i="10"/>
  <c r="B2268" i="10"/>
  <c r="D2268" i="10"/>
  <c r="E2268" i="10"/>
  <c r="F2268" i="10"/>
  <c r="G2268" i="10"/>
  <c r="H2268" i="10"/>
  <c r="I2268" i="10"/>
  <c r="J2268" i="10"/>
  <c r="K2268" i="10"/>
  <c r="L2268" i="10"/>
  <c r="M2268" i="10"/>
  <c r="N2268" i="10"/>
  <c r="O2268" i="10"/>
  <c r="P2268" i="10"/>
  <c r="Q2268" i="10"/>
  <c r="R2268" i="10"/>
  <c r="S2268" i="10"/>
  <c r="T2268" i="10"/>
  <c r="U2268" i="10"/>
  <c r="V2268" i="10"/>
  <c r="W2268" i="10"/>
  <c r="X2268" i="10"/>
  <c r="Y2268" i="10"/>
  <c r="B2269" i="10"/>
  <c r="D2269" i="10"/>
  <c r="E2269" i="10"/>
  <c r="F2269" i="10"/>
  <c r="G2269" i="10"/>
  <c r="H2269" i="10"/>
  <c r="I2269" i="10"/>
  <c r="J2269" i="10"/>
  <c r="K2269" i="10"/>
  <c r="L2269" i="10"/>
  <c r="M2269" i="10"/>
  <c r="N2269" i="10"/>
  <c r="O2269" i="10"/>
  <c r="P2269" i="10"/>
  <c r="Q2269" i="10"/>
  <c r="R2269" i="10"/>
  <c r="S2269" i="10"/>
  <c r="T2269" i="10"/>
  <c r="U2269" i="10"/>
  <c r="V2269" i="10"/>
  <c r="W2269" i="10"/>
  <c r="X2269" i="10"/>
  <c r="Y2269" i="10"/>
  <c r="B2270" i="10"/>
  <c r="D2270" i="10"/>
  <c r="E2270" i="10"/>
  <c r="F2270" i="10"/>
  <c r="G2270" i="10"/>
  <c r="H2270" i="10"/>
  <c r="I2270" i="10"/>
  <c r="J2270" i="10"/>
  <c r="K2270" i="10"/>
  <c r="L2270" i="10"/>
  <c r="M2270" i="10"/>
  <c r="N2270" i="10"/>
  <c r="O2270" i="10"/>
  <c r="P2270" i="10"/>
  <c r="Q2270" i="10"/>
  <c r="R2270" i="10"/>
  <c r="S2270" i="10"/>
  <c r="T2270" i="10"/>
  <c r="U2270" i="10"/>
  <c r="V2270" i="10"/>
  <c r="W2270" i="10"/>
  <c r="X2270" i="10"/>
  <c r="Y2270" i="10"/>
  <c r="B2271" i="10"/>
  <c r="D2271" i="10"/>
  <c r="E2271" i="10"/>
  <c r="F2271" i="10"/>
  <c r="G2271" i="10"/>
  <c r="H2271" i="10"/>
  <c r="I2271" i="10"/>
  <c r="J2271" i="10"/>
  <c r="K2271" i="10"/>
  <c r="L2271" i="10"/>
  <c r="M2271" i="10"/>
  <c r="N2271" i="10"/>
  <c r="O2271" i="10"/>
  <c r="P2271" i="10"/>
  <c r="Q2271" i="10"/>
  <c r="R2271" i="10"/>
  <c r="S2271" i="10"/>
  <c r="T2271" i="10"/>
  <c r="U2271" i="10"/>
  <c r="V2271" i="10"/>
  <c r="W2271" i="10"/>
  <c r="X2271" i="10"/>
  <c r="Y2271" i="10"/>
  <c r="B2272" i="10"/>
  <c r="D2272" i="10"/>
  <c r="E2272" i="10"/>
  <c r="F2272" i="10"/>
  <c r="G2272" i="10"/>
  <c r="H2272" i="10"/>
  <c r="I2272" i="10"/>
  <c r="J2272" i="10"/>
  <c r="K2272" i="10"/>
  <c r="L2272" i="10"/>
  <c r="M2272" i="10"/>
  <c r="N2272" i="10"/>
  <c r="O2272" i="10"/>
  <c r="P2272" i="10"/>
  <c r="Q2272" i="10"/>
  <c r="R2272" i="10"/>
  <c r="S2272" i="10"/>
  <c r="T2272" i="10"/>
  <c r="U2272" i="10"/>
  <c r="V2272" i="10"/>
  <c r="W2272" i="10"/>
  <c r="X2272" i="10"/>
  <c r="Y2272" i="10"/>
  <c r="B2273" i="10"/>
  <c r="D2273" i="10"/>
  <c r="E2273" i="10"/>
  <c r="F2273" i="10"/>
  <c r="G2273" i="10"/>
  <c r="H2273" i="10"/>
  <c r="I2273" i="10"/>
  <c r="J2273" i="10"/>
  <c r="K2273" i="10"/>
  <c r="L2273" i="10"/>
  <c r="M2273" i="10"/>
  <c r="N2273" i="10"/>
  <c r="O2273" i="10"/>
  <c r="P2273" i="10"/>
  <c r="Q2273" i="10"/>
  <c r="R2273" i="10"/>
  <c r="S2273" i="10"/>
  <c r="T2273" i="10"/>
  <c r="U2273" i="10"/>
  <c r="V2273" i="10"/>
  <c r="W2273" i="10"/>
  <c r="X2273" i="10"/>
  <c r="Y2273" i="10"/>
  <c r="B2274" i="10"/>
  <c r="D2274" i="10"/>
  <c r="E2274" i="10"/>
  <c r="F2274" i="10"/>
  <c r="G2274" i="10"/>
  <c r="H2274" i="10"/>
  <c r="I2274" i="10"/>
  <c r="J2274" i="10"/>
  <c r="K2274" i="10"/>
  <c r="L2274" i="10"/>
  <c r="M2274" i="10"/>
  <c r="N2274" i="10"/>
  <c r="O2274" i="10"/>
  <c r="P2274" i="10"/>
  <c r="Q2274" i="10"/>
  <c r="R2274" i="10"/>
  <c r="S2274" i="10"/>
  <c r="T2274" i="10"/>
  <c r="U2274" i="10"/>
  <c r="V2274" i="10"/>
  <c r="W2274" i="10"/>
  <c r="X2274" i="10"/>
  <c r="Y2274" i="10"/>
  <c r="B2275" i="10"/>
  <c r="D2275" i="10"/>
  <c r="E2275" i="10"/>
  <c r="F2275" i="10"/>
  <c r="G2275" i="10"/>
  <c r="H2275" i="10"/>
  <c r="I2275" i="10"/>
  <c r="J2275" i="10"/>
  <c r="K2275" i="10"/>
  <c r="L2275" i="10"/>
  <c r="M2275" i="10"/>
  <c r="N2275" i="10"/>
  <c r="O2275" i="10"/>
  <c r="P2275" i="10"/>
  <c r="Q2275" i="10"/>
  <c r="R2275" i="10"/>
  <c r="S2275" i="10"/>
  <c r="T2275" i="10"/>
  <c r="U2275" i="10"/>
  <c r="V2275" i="10"/>
  <c r="W2275" i="10"/>
  <c r="X2275" i="10"/>
  <c r="Y2275" i="10"/>
  <c r="B2276" i="10"/>
  <c r="D2276" i="10"/>
  <c r="E2276" i="10"/>
  <c r="F2276" i="10"/>
  <c r="G2276" i="10"/>
  <c r="H2276" i="10"/>
  <c r="I2276" i="10"/>
  <c r="J2276" i="10"/>
  <c r="K2276" i="10"/>
  <c r="L2276" i="10"/>
  <c r="M2276" i="10"/>
  <c r="N2276" i="10"/>
  <c r="O2276" i="10"/>
  <c r="P2276" i="10"/>
  <c r="Q2276" i="10"/>
  <c r="R2276" i="10"/>
  <c r="S2276" i="10"/>
  <c r="T2276" i="10"/>
  <c r="U2276" i="10"/>
  <c r="V2276" i="10"/>
  <c r="W2276" i="10"/>
  <c r="X2276" i="10"/>
  <c r="Y2276" i="10"/>
  <c r="B2277" i="10"/>
  <c r="D2277" i="10"/>
  <c r="E2277" i="10"/>
  <c r="F2277" i="10"/>
  <c r="G2277" i="10"/>
  <c r="H2277" i="10"/>
  <c r="I2277" i="10"/>
  <c r="J2277" i="10"/>
  <c r="K2277" i="10"/>
  <c r="L2277" i="10"/>
  <c r="M2277" i="10"/>
  <c r="N2277" i="10"/>
  <c r="O2277" i="10"/>
  <c r="P2277" i="10"/>
  <c r="Q2277" i="10"/>
  <c r="R2277" i="10"/>
  <c r="S2277" i="10"/>
  <c r="T2277" i="10"/>
  <c r="U2277" i="10"/>
  <c r="V2277" i="10"/>
  <c r="W2277" i="10"/>
  <c r="X2277" i="10"/>
  <c r="Y2277" i="10"/>
  <c r="B2278" i="10"/>
  <c r="D2278" i="10"/>
  <c r="E2278" i="10"/>
  <c r="F2278" i="10"/>
  <c r="G2278" i="10"/>
  <c r="H2278" i="10"/>
  <c r="I2278" i="10"/>
  <c r="J2278" i="10"/>
  <c r="K2278" i="10"/>
  <c r="L2278" i="10"/>
  <c r="M2278" i="10"/>
  <c r="N2278" i="10"/>
  <c r="O2278" i="10"/>
  <c r="P2278" i="10"/>
  <c r="Q2278" i="10"/>
  <c r="R2278" i="10"/>
  <c r="S2278" i="10"/>
  <c r="T2278" i="10"/>
  <c r="U2278" i="10"/>
  <c r="V2278" i="10"/>
  <c r="W2278" i="10"/>
  <c r="X2278" i="10"/>
  <c r="Y2278" i="10"/>
  <c r="B2279" i="10"/>
  <c r="D2279" i="10"/>
  <c r="E2279" i="10"/>
  <c r="F2279" i="10"/>
  <c r="G2279" i="10"/>
  <c r="H2279" i="10"/>
  <c r="I2279" i="10"/>
  <c r="J2279" i="10"/>
  <c r="K2279" i="10"/>
  <c r="L2279" i="10"/>
  <c r="M2279" i="10"/>
  <c r="N2279" i="10"/>
  <c r="O2279" i="10"/>
  <c r="P2279" i="10"/>
  <c r="Q2279" i="10"/>
  <c r="R2279" i="10"/>
  <c r="S2279" i="10"/>
  <c r="T2279" i="10"/>
  <c r="U2279" i="10"/>
  <c r="V2279" i="10"/>
  <c r="W2279" i="10"/>
  <c r="X2279" i="10"/>
  <c r="Y2279" i="10"/>
  <c r="B2280" i="10"/>
  <c r="D2280" i="10"/>
  <c r="E2280" i="10"/>
  <c r="F2280" i="10"/>
  <c r="G2280" i="10"/>
  <c r="H2280" i="10"/>
  <c r="I2280" i="10"/>
  <c r="J2280" i="10"/>
  <c r="K2280" i="10"/>
  <c r="L2280" i="10"/>
  <c r="M2280" i="10"/>
  <c r="N2280" i="10"/>
  <c r="O2280" i="10"/>
  <c r="P2280" i="10"/>
  <c r="Q2280" i="10"/>
  <c r="R2280" i="10"/>
  <c r="S2280" i="10"/>
  <c r="T2280" i="10"/>
  <c r="U2280" i="10"/>
  <c r="V2280" i="10"/>
  <c r="W2280" i="10"/>
  <c r="X2280" i="10"/>
  <c r="Y2280" i="10"/>
  <c r="B2281" i="10"/>
  <c r="D2281" i="10"/>
  <c r="E2281" i="10"/>
  <c r="F2281" i="10"/>
  <c r="G2281" i="10"/>
  <c r="H2281" i="10"/>
  <c r="I2281" i="10"/>
  <c r="J2281" i="10"/>
  <c r="K2281" i="10"/>
  <c r="L2281" i="10"/>
  <c r="M2281" i="10"/>
  <c r="N2281" i="10"/>
  <c r="O2281" i="10"/>
  <c r="P2281" i="10"/>
  <c r="Q2281" i="10"/>
  <c r="R2281" i="10"/>
  <c r="S2281" i="10"/>
  <c r="T2281" i="10"/>
  <c r="U2281" i="10"/>
  <c r="V2281" i="10"/>
  <c r="W2281" i="10"/>
  <c r="X2281" i="10"/>
  <c r="Y2281" i="10"/>
  <c r="B2282" i="10"/>
  <c r="D2282" i="10"/>
  <c r="E2282" i="10"/>
  <c r="F2282" i="10"/>
  <c r="G2282" i="10"/>
  <c r="H2282" i="10"/>
  <c r="I2282" i="10"/>
  <c r="J2282" i="10"/>
  <c r="K2282" i="10"/>
  <c r="L2282" i="10"/>
  <c r="M2282" i="10"/>
  <c r="N2282" i="10"/>
  <c r="O2282" i="10"/>
  <c r="P2282" i="10"/>
  <c r="Q2282" i="10"/>
  <c r="R2282" i="10"/>
  <c r="S2282" i="10"/>
  <c r="T2282" i="10"/>
  <c r="U2282" i="10"/>
  <c r="V2282" i="10"/>
  <c r="W2282" i="10"/>
  <c r="X2282" i="10"/>
  <c r="Y2282" i="10"/>
  <c r="B2283" i="10"/>
  <c r="D2283" i="10"/>
  <c r="E2283" i="10"/>
  <c r="F2283" i="10"/>
  <c r="G2283" i="10"/>
  <c r="H2283" i="10"/>
  <c r="I2283" i="10"/>
  <c r="J2283" i="10"/>
  <c r="K2283" i="10"/>
  <c r="L2283" i="10"/>
  <c r="M2283" i="10"/>
  <c r="N2283" i="10"/>
  <c r="O2283" i="10"/>
  <c r="P2283" i="10"/>
  <c r="Q2283" i="10"/>
  <c r="R2283" i="10"/>
  <c r="S2283" i="10"/>
  <c r="T2283" i="10"/>
  <c r="U2283" i="10"/>
  <c r="V2283" i="10"/>
  <c r="W2283" i="10"/>
  <c r="X2283" i="10"/>
  <c r="Y2283" i="10"/>
  <c r="B2284" i="10"/>
  <c r="D2284" i="10"/>
  <c r="E2284" i="10"/>
  <c r="F2284" i="10"/>
  <c r="G2284" i="10"/>
  <c r="H2284" i="10"/>
  <c r="I2284" i="10"/>
  <c r="J2284" i="10"/>
  <c r="K2284" i="10"/>
  <c r="L2284" i="10"/>
  <c r="M2284" i="10"/>
  <c r="N2284" i="10"/>
  <c r="O2284" i="10"/>
  <c r="P2284" i="10"/>
  <c r="Q2284" i="10"/>
  <c r="R2284" i="10"/>
  <c r="S2284" i="10"/>
  <c r="T2284" i="10"/>
  <c r="U2284" i="10"/>
  <c r="V2284" i="10"/>
  <c r="W2284" i="10"/>
  <c r="X2284" i="10"/>
  <c r="Y2284" i="10"/>
  <c r="B2285" i="10"/>
  <c r="D2285" i="10"/>
  <c r="E2285" i="10"/>
  <c r="F2285" i="10"/>
  <c r="G2285" i="10"/>
  <c r="H2285" i="10"/>
  <c r="I2285" i="10"/>
  <c r="J2285" i="10"/>
  <c r="K2285" i="10"/>
  <c r="L2285" i="10"/>
  <c r="M2285" i="10"/>
  <c r="N2285" i="10"/>
  <c r="O2285" i="10"/>
  <c r="P2285" i="10"/>
  <c r="Q2285" i="10"/>
  <c r="R2285" i="10"/>
  <c r="S2285" i="10"/>
  <c r="T2285" i="10"/>
  <c r="U2285" i="10"/>
  <c r="V2285" i="10"/>
  <c r="W2285" i="10"/>
  <c r="X2285" i="10"/>
  <c r="Y2285" i="10"/>
  <c r="B2286" i="10"/>
  <c r="D2286" i="10"/>
  <c r="E2286" i="10"/>
  <c r="F2286" i="10"/>
  <c r="G2286" i="10"/>
  <c r="H2286" i="10"/>
  <c r="I2286" i="10"/>
  <c r="J2286" i="10"/>
  <c r="K2286" i="10"/>
  <c r="L2286" i="10"/>
  <c r="M2286" i="10"/>
  <c r="N2286" i="10"/>
  <c r="O2286" i="10"/>
  <c r="P2286" i="10"/>
  <c r="Q2286" i="10"/>
  <c r="R2286" i="10"/>
  <c r="S2286" i="10"/>
  <c r="T2286" i="10"/>
  <c r="U2286" i="10"/>
  <c r="V2286" i="10"/>
  <c r="W2286" i="10"/>
  <c r="X2286" i="10"/>
  <c r="Y2286" i="10"/>
  <c r="B2287" i="10"/>
  <c r="D2287" i="10"/>
  <c r="E2287" i="10"/>
  <c r="F2287" i="10"/>
  <c r="G2287" i="10"/>
  <c r="H2287" i="10"/>
  <c r="I2287" i="10"/>
  <c r="J2287" i="10"/>
  <c r="K2287" i="10"/>
  <c r="L2287" i="10"/>
  <c r="M2287" i="10"/>
  <c r="N2287" i="10"/>
  <c r="O2287" i="10"/>
  <c r="P2287" i="10"/>
  <c r="Q2287" i="10"/>
  <c r="R2287" i="10"/>
  <c r="S2287" i="10"/>
  <c r="T2287" i="10"/>
  <c r="U2287" i="10"/>
  <c r="V2287" i="10"/>
  <c r="W2287" i="10"/>
  <c r="X2287" i="10"/>
  <c r="Y2287" i="10"/>
  <c r="B2288" i="10"/>
  <c r="D2288" i="10"/>
  <c r="E2288" i="10"/>
  <c r="F2288" i="10"/>
  <c r="G2288" i="10"/>
  <c r="H2288" i="10"/>
  <c r="I2288" i="10"/>
  <c r="J2288" i="10"/>
  <c r="K2288" i="10"/>
  <c r="L2288" i="10"/>
  <c r="M2288" i="10"/>
  <c r="N2288" i="10"/>
  <c r="O2288" i="10"/>
  <c r="P2288" i="10"/>
  <c r="Q2288" i="10"/>
  <c r="R2288" i="10"/>
  <c r="S2288" i="10"/>
  <c r="T2288" i="10"/>
  <c r="U2288" i="10"/>
  <c r="V2288" i="10"/>
  <c r="W2288" i="10"/>
  <c r="X2288" i="10"/>
  <c r="Y2288" i="10"/>
  <c r="B2289" i="10"/>
  <c r="D2289" i="10"/>
  <c r="E2289" i="10"/>
  <c r="F2289" i="10"/>
  <c r="G2289" i="10"/>
  <c r="H2289" i="10"/>
  <c r="I2289" i="10"/>
  <c r="J2289" i="10"/>
  <c r="K2289" i="10"/>
  <c r="L2289" i="10"/>
  <c r="M2289" i="10"/>
  <c r="N2289" i="10"/>
  <c r="O2289" i="10"/>
  <c r="P2289" i="10"/>
  <c r="Q2289" i="10"/>
  <c r="R2289" i="10"/>
  <c r="S2289" i="10"/>
  <c r="T2289" i="10"/>
  <c r="U2289" i="10"/>
  <c r="V2289" i="10"/>
  <c r="W2289" i="10"/>
  <c r="X2289" i="10"/>
  <c r="Y2289" i="10"/>
  <c r="B2290" i="10"/>
  <c r="D2290" i="10"/>
  <c r="E2290" i="10"/>
  <c r="F2290" i="10"/>
  <c r="G2290" i="10"/>
  <c r="H2290" i="10"/>
  <c r="I2290" i="10"/>
  <c r="J2290" i="10"/>
  <c r="K2290" i="10"/>
  <c r="L2290" i="10"/>
  <c r="M2290" i="10"/>
  <c r="N2290" i="10"/>
  <c r="O2290" i="10"/>
  <c r="P2290" i="10"/>
  <c r="Q2290" i="10"/>
  <c r="R2290" i="10"/>
  <c r="S2290" i="10"/>
  <c r="T2290" i="10"/>
  <c r="U2290" i="10"/>
  <c r="V2290" i="10"/>
  <c r="W2290" i="10"/>
  <c r="X2290" i="10"/>
  <c r="Y2290" i="10"/>
  <c r="Z2290" i="10"/>
  <c r="B2291" i="10"/>
  <c r="D2291" i="10"/>
  <c r="E2291" i="10"/>
  <c r="F2291" i="10"/>
  <c r="G2291" i="10"/>
  <c r="H2291" i="10"/>
  <c r="I2291" i="10"/>
  <c r="J2291" i="10"/>
  <c r="K2291" i="10"/>
  <c r="L2291" i="10"/>
  <c r="M2291" i="10"/>
  <c r="N2291" i="10"/>
  <c r="O2291" i="10"/>
  <c r="P2291" i="10"/>
  <c r="Q2291" i="10"/>
  <c r="R2291" i="10"/>
  <c r="S2291" i="10"/>
  <c r="T2291" i="10"/>
  <c r="U2291" i="10"/>
  <c r="V2291" i="10"/>
  <c r="W2291" i="10"/>
  <c r="X2291" i="10"/>
  <c r="Y2291" i="10"/>
  <c r="Z2291" i="10"/>
  <c r="B2292" i="10"/>
  <c r="D2292" i="10"/>
  <c r="E2292" i="10"/>
  <c r="F2292" i="10"/>
  <c r="G2292" i="10"/>
  <c r="H2292" i="10"/>
  <c r="I2292" i="10"/>
  <c r="J2292" i="10"/>
  <c r="K2292" i="10"/>
  <c r="L2292" i="10"/>
  <c r="M2292" i="10"/>
  <c r="N2292" i="10"/>
  <c r="O2292" i="10"/>
  <c r="P2292" i="10"/>
  <c r="Q2292" i="10"/>
  <c r="R2292" i="10"/>
  <c r="S2292" i="10"/>
  <c r="T2292" i="10"/>
  <c r="U2292" i="10"/>
  <c r="V2292" i="10"/>
  <c r="W2292" i="10"/>
  <c r="X2292" i="10"/>
  <c r="Y2292" i="10"/>
  <c r="Z2292" i="10"/>
  <c r="B2293" i="10"/>
  <c r="D2293" i="10"/>
  <c r="E2293" i="10"/>
  <c r="F2293" i="10"/>
  <c r="G2293" i="10"/>
  <c r="H2293" i="10"/>
  <c r="I2293" i="10"/>
  <c r="J2293" i="10"/>
  <c r="K2293" i="10"/>
  <c r="L2293" i="10"/>
  <c r="M2293" i="10"/>
  <c r="N2293" i="10"/>
  <c r="O2293" i="10"/>
  <c r="P2293" i="10"/>
  <c r="Q2293" i="10"/>
  <c r="R2293" i="10"/>
  <c r="S2293" i="10"/>
  <c r="T2293" i="10"/>
  <c r="U2293" i="10"/>
  <c r="V2293" i="10"/>
  <c r="W2293" i="10"/>
  <c r="X2293" i="10"/>
  <c r="Y2293" i="10"/>
  <c r="Z2293" i="10"/>
  <c r="B2294" i="10"/>
  <c r="D2294" i="10"/>
  <c r="E2294" i="10"/>
  <c r="F2294" i="10"/>
  <c r="G2294" i="10"/>
  <c r="H2294" i="10"/>
  <c r="I2294" i="10"/>
  <c r="J2294" i="10"/>
  <c r="K2294" i="10"/>
  <c r="L2294" i="10"/>
  <c r="M2294" i="10"/>
  <c r="N2294" i="10"/>
  <c r="O2294" i="10"/>
  <c r="P2294" i="10"/>
  <c r="Q2294" i="10"/>
  <c r="R2294" i="10"/>
  <c r="S2294" i="10"/>
  <c r="T2294" i="10"/>
  <c r="U2294" i="10"/>
  <c r="V2294" i="10"/>
  <c r="W2294" i="10"/>
  <c r="X2294" i="10"/>
  <c r="Y2294" i="10"/>
  <c r="Z2294" i="10"/>
  <c r="B2295" i="10"/>
  <c r="D2295" i="10"/>
  <c r="E2295" i="10"/>
  <c r="F2295" i="10"/>
  <c r="G2295" i="10"/>
  <c r="H2295" i="10"/>
  <c r="I2295" i="10"/>
  <c r="J2295" i="10"/>
  <c r="K2295" i="10"/>
  <c r="L2295" i="10"/>
  <c r="M2295" i="10"/>
  <c r="N2295" i="10"/>
  <c r="O2295" i="10"/>
  <c r="P2295" i="10"/>
  <c r="Q2295" i="10"/>
  <c r="R2295" i="10"/>
  <c r="S2295" i="10"/>
  <c r="T2295" i="10"/>
  <c r="U2295" i="10"/>
  <c r="V2295" i="10"/>
  <c r="W2295" i="10"/>
  <c r="X2295" i="10"/>
  <c r="Y2295" i="10"/>
  <c r="Z2295" i="10"/>
  <c r="B2296" i="10"/>
  <c r="D2296" i="10"/>
  <c r="E2296" i="10"/>
  <c r="F2296" i="10"/>
  <c r="G2296" i="10"/>
  <c r="H2296" i="10"/>
  <c r="I2296" i="10"/>
  <c r="J2296" i="10"/>
  <c r="K2296" i="10"/>
  <c r="L2296" i="10"/>
  <c r="M2296" i="10"/>
  <c r="N2296" i="10"/>
  <c r="O2296" i="10"/>
  <c r="P2296" i="10"/>
  <c r="Q2296" i="10"/>
  <c r="R2296" i="10"/>
  <c r="S2296" i="10"/>
  <c r="T2296" i="10"/>
  <c r="U2296" i="10"/>
  <c r="V2296" i="10"/>
  <c r="W2296" i="10"/>
  <c r="X2296" i="10"/>
  <c r="Y2296" i="10"/>
  <c r="Z2296" i="10"/>
  <c r="B2297" i="10"/>
  <c r="D2297" i="10"/>
  <c r="E2297" i="10"/>
  <c r="F2297" i="10"/>
  <c r="G2297" i="10"/>
  <c r="H2297" i="10"/>
  <c r="I2297" i="10"/>
  <c r="J2297" i="10"/>
  <c r="K2297" i="10"/>
  <c r="L2297" i="10"/>
  <c r="M2297" i="10"/>
  <c r="N2297" i="10"/>
  <c r="O2297" i="10"/>
  <c r="P2297" i="10"/>
  <c r="Q2297" i="10"/>
  <c r="R2297" i="10"/>
  <c r="S2297" i="10"/>
  <c r="T2297" i="10"/>
  <c r="U2297" i="10"/>
  <c r="V2297" i="10"/>
  <c r="W2297" i="10"/>
  <c r="X2297" i="10"/>
  <c r="Y2297" i="10"/>
  <c r="Z2297" i="10"/>
  <c r="B2298" i="10"/>
  <c r="D2298" i="10"/>
  <c r="E2298" i="10"/>
  <c r="F2298" i="10"/>
  <c r="G2298" i="10"/>
  <c r="H2298" i="10"/>
  <c r="I2298" i="10"/>
  <c r="J2298" i="10"/>
  <c r="K2298" i="10"/>
  <c r="L2298" i="10"/>
  <c r="M2298" i="10"/>
  <c r="N2298" i="10"/>
  <c r="O2298" i="10"/>
  <c r="P2298" i="10"/>
  <c r="Q2298" i="10"/>
  <c r="R2298" i="10"/>
  <c r="S2298" i="10"/>
  <c r="T2298" i="10"/>
  <c r="U2298" i="10"/>
  <c r="V2298" i="10"/>
  <c r="W2298" i="10"/>
  <c r="X2298" i="10"/>
  <c r="Y2298" i="10"/>
  <c r="Z2298" i="10"/>
  <c r="B2299" i="10"/>
  <c r="D2299" i="10"/>
  <c r="E2299" i="10"/>
  <c r="F2299" i="10"/>
  <c r="G2299" i="10"/>
  <c r="H2299" i="10"/>
  <c r="I2299" i="10"/>
  <c r="J2299" i="10"/>
  <c r="K2299" i="10"/>
  <c r="L2299" i="10"/>
  <c r="M2299" i="10"/>
  <c r="N2299" i="10"/>
  <c r="O2299" i="10"/>
  <c r="P2299" i="10"/>
  <c r="Q2299" i="10"/>
  <c r="R2299" i="10"/>
  <c r="S2299" i="10"/>
  <c r="T2299" i="10"/>
  <c r="U2299" i="10"/>
  <c r="V2299" i="10"/>
  <c r="W2299" i="10"/>
  <c r="X2299" i="10"/>
  <c r="Y2299" i="10"/>
  <c r="Z2299" i="10"/>
  <c r="B2300" i="10"/>
  <c r="D2300" i="10"/>
  <c r="E2300" i="10"/>
  <c r="F2300" i="10"/>
  <c r="G2300" i="10"/>
  <c r="H2300" i="10"/>
  <c r="I2300" i="10"/>
  <c r="J2300" i="10"/>
  <c r="K2300" i="10"/>
  <c r="L2300" i="10"/>
  <c r="M2300" i="10"/>
  <c r="N2300" i="10"/>
  <c r="O2300" i="10"/>
  <c r="P2300" i="10"/>
  <c r="Q2300" i="10"/>
  <c r="R2300" i="10"/>
  <c r="S2300" i="10"/>
  <c r="T2300" i="10"/>
  <c r="U2300" i="10"/>
  <c r="V2300" i="10"/>
  <c r="W2300" i="10"/>
  <c r="X2300" i="10"/>
  <c r="Y2300" i="10"/>
  <c r="Z2300" i="10"/>
  <c r="B2301" i="10"/>
  <c r="D2301" i="10"/>
  <c r="E2301" i="10"/>
  <c r="F2301" i="10"/>
  <c r="G2301" i="10"/>
  <c r="H2301" i="10"/>
  <c r="I2301" i="10"/>
  <c r="J2301" i="10"/>
  <c r="K2301" i="10"/>
  <c r="L2301" i="10"/>
  <c r="M2301" i="10"/>
  <c r="N2301" i="10"/>
  <c r="O2301" i="10"/>
  <c r="P2301" i="10"/>
  <c r="Q2301" i="10"/>
  <c r="R2301" i="10"/>
  <c r="S2301" i="10"/>
  <c r="T2301" i="10"/>
  <c r="U2301" i="10"/>
  <c r="V2301" i="10"/>
  <c r="W2301" i="10"/>
  <c r="X2301" i="10"/>
  <c r="Y2301" i="10"/>
  <c r="Z2301" i="10"/>
  <c r="B2302" i="10"/>
  <c r="D2302" i="10"/>
  <c r="E2302" i="10"/>
  <c r="F2302" i="10"/>
  <c r="G2302" i="10"/>
  <c r="H2302" i="10"/>
  <c r="I2302" i="10"/>
  <c r="J2302" i="10"/>
  <c r="K2302" i="10"/>
  <c r="L2302" i="10"/>
  <c r="M2302" i="10"/>
  <c r="N2302" i="10"/>
  <c r="O2302" i="10"/>
  <c r="P2302" i="10"/>
  <c r="Q2302" i="10"/>
  <c r="R2302" i="10"/>
  <c r="S2302" i="10"/>
  <c r="T2302" i="10"/>
  <c r="U2302" i="10"/>
  <c r="V2302" i="10"/>
  <c r="W2302" i="10"/>
  <c r="X2302" i="10"/>
  <c r="Y2302" i="10"/>
  <c r="Z2302" i="10"/>
  <c r="B2303" i="10"/>
  <c r="D2303" i="10"/>
  <c r="E2303" i="10"/>
  <c r="F2303" i="10"/>
  <c r="G2303" i="10"/>
  <c r="H2303" i="10"/>
  <c r="I2303" i="10"/>
  <c r="J2303" i="10"/>
  <c r="K2303" i="10"/>
  <c r="L2303" i="10"/>
  <c r="M2303" i="10"/>
  <c r="N2303" i="10"/>
  <c r="O2303" i="10"/>
  <c r="P2303" i="10"/>
  <c r="Q2303" i="10"/>
  <c r="R2303" i="10"/>
  <c r="S2303" i="10"/>
  <c r="T2303" i="10"/>
  <c r="U2303" i="10"/>
  <c r="V2303" i="10"/>
  <c r="W2303" i="10"/>
  <c r="X2303" i="10"/>
  <c r="Y2303" i="10"/>
  <c r="Z2303" i="10"/>
  <c r="B2304" i="10"/>
  <c r="D2304" i="10"/>
  <c r="E2304" i="10"/>
  <c r="F2304" i="10"/>
  <c r="G2304" i="10"/>
  <c r="H2304" i="10"/>
  <c r="I2304" i="10"/>
  <c r="J2304" i="10"/>
  <c r="K2304" i="10"/>
  <c r="L2304" i="10"/>
  <c r="M2304" i="10"/>
  <c r="N2304" i="10"/>
  <c r="O2304" i="10"/>
  <c r="P2304" i="10"/>
  <c r="Q2304" i="10"/>
  <c r="R2304" i="10"/>
  <c r="S2304" i="10"/>
  <c r="T2304" i="10"/>
  <c r="U2304" i="10"/>
  <c r="V2304" i="10"/>
  <c r="W2304" i="10"/>
  <c r="X2304" i="10"/>
  <c r="Y2304" i="10"/>
  <c r="Z2304" i="10"/>
  <c r="B2305" i="10"/>
  <c r="D2305" i="10"/>
  <c r="E2305" i="10"/>
  <c r="F2305" i="10"/>
  <c r="G2305" i="10"/>
  <c r="H2305" i="10"/>
  <c r="I2305" i="10"/>
  <c r="J2305" i="10"/>
  <c r="K2305" i="10"/>
  <c r="L2305" i="10"/>
  <c r="M2305" i="10"/>
  <c r="N2305" i="10"/>
  <c r="O2305" i="10"/>
  <c r="P2305" i="10"/>
  <c r="Q2305" i="10"/>
  <c r="R2305" i="10"/>
  <c r="S2305" i="10"/>
  <c r="T2305" i="10"/>
  <c r="U2305" i="10"/>
  <c r="V2305" i="10"/>
  <c r="W2305" i="10"/>
  <c r="X2305" i="10"/>
  <c r="Y2305" i="10"/>
  <c r="Z2305" i="10"/>
  <c r="B2306" i="10"/>
  <c r="D2306" i="10"/>
  <c r="E2306" i="10"/>
  <c r="F2306" i="10"/>
  <c r="G2306" i="10"/>
  <c r="H2306" i="10"/>
  <c r="I2306" i="10"/>
  <c r="J2306" i="10"/>
  <c r="K2306" i="10"/>
  <c r="L2306" i="10"/>
  <c r="M2306" i="10"/>
  <c r="N2306" i="10"/>
  <c r="O2306" i="10"/>
  <c r="P2306" i="10"/>
  <c r="Q2306" i="10"/>
  <c r="R2306" i="10"/>
  <c r="S2306" i="10"/>
  <c r="T2306" i="10"/>
  <c r="U2306" i="10"/>
  <c r="V2306" i="10"/>
  <c r="W2306" i="10"/>
  <c r="X2306" i="10"/>
  <c r="Y2306" i="10"/>
  <c r="Z2306" i="10"/>
  <c r="B2307" i="10"/>
  <c r="D2307" i="10"/>
  <c r="E2307" i="10"/>
  <c r="F2307" i="10"/>
  <c r="G2307" i="10"/>
  <c r="H2307" i="10"/>
  <c r="I2307" i="10"/>
  <c r="J2307" i="10"/>
  <c r="K2307" i="10"/>
  <c r="L2307" i="10"/>
  <c r="M2307" i="10"/>
  <c r="N2307" i="10"/>
  <c r="O2307" i="10"/>
  <c r="P2307" i="10"/>
  <c r="Q2307" i="10"/>
  <c r="R2307" i="10"/>
  <c r="S2307" i="10"/>
  <c r="T2307" i="10"/>
  <c r="U2307" i="10"/>
  <c r="V2307" i="10"/>
  <c r="W2307" i="10"/>
  <c r="X2307" i="10"/>
  <c r="Y2307" i="10"/>
  <c r="Z2307" i="10"/>
  <c r="B2308" i="10"/>
  <c r="D2308" i="10"/>
  <c r="E2308" i="10"/>
  <c r="F2308" i="10"/>
  <c r="G2308" i="10"/>
  <c r="H2308" i="10"/>
  <c r="I2308" i="10"/>
  <c r="J2308" i="10"/>
  <c r="K2308" i="10"/>
  <c r="L2308" i="10"/>
  <c r="M2308" i="10"/>
  <c r="N2308" i="10"/>
  <c r="O2308" i="10"/>
  <c r="P2308" i="10"/>
  <c r="Q2308" i="10"/>
  <c r="R2308" i="10"/>
  <c r="S2308" i="10"/>
  <c r="T2308" i="10"/>
  <c r="U2308" i="10"/>
  <c r="V2308" i="10"/>
  <c r="W2308" i="10"/>
  <c r="X2308" i="10"/>
  <c r="Y2308" i="10"/>
  <c r="Z2308" i="10"/>
  <c r="B2309" i="10"/>
  <c r="D2309" i="10"/>
  <c r="E2309" i="10"/>
  <c r="F2309" i="10"/>
  <c r="G2309" i="10"/>
  <c r="H2309" i="10"/>
  <c r="I2309" i="10"/>
  <c r="J2309" i="10"/>
  <c r="K2309" i="10"/>
  <c r="L2309" i="10"/>
  <c r="M2309" i="10"/>
  <c r="N2309" i="10"/>
  <c r="O2309" i="10"/>
  <c r="P2309" i="10"/>
  <c r="Q2309" i="10"/>
  <c r="R2309" i="10"/>
  <c r="S2309" i="10"/>
  <c r="T2309" i="10"/>
  <c r="U2309" i="10"/>
  <c r="V2309" i="10"/>
  <c r="W2309" i="10"/>
  <c r="X2309" i="10"/>
  <c r="Y2309" i="10"/>
  <c r="Z2309" i="10"/>
  <c r="B2310" i="10"/>
  <c r="D2310" i="10"/>
  <c r="E2310" i="10"/>
  <c r="F2310" i="10"/>
  <c r="G2310" i="10"/>
  <c r="H2310" i="10"/>
  <c r="I2310" i="10"/>
  <c r="J2310" i="10"/>
  <c r="K2310" i="10"/>
  <c r="L2310" i="10"/>
  <c r="M2310" i="10"/>
  <c r="N2310" i="10"/>
  <c r="O2310" i="10"/>
  <c r="P2310" i="10"/>
  <c r="Q2310" i="10"/>
  <c r="R2310" i="10"/>
  <c r="S2310" i="10"/>
  <c r="T2310" i="10"/>
  <c r="U2310" i="10"/>
  <c r="V2310" i="10"/>
  <c r="W2310" i="10"/>
  <c r="X2310" i="10"/>
  <c r="Y2310" i="10"/>
  <c r="Z2310" i="10"/>
  <c r="B2311" i="10"/>
  <c r="D2311" i="10"/>
  <c r="E2311" i="10"/>
  <c r="F2311" i="10"/>
  <c r="G2311" i="10"/>
  <c r="H2311" i="10"/>
  <c r="I2311" i="10"/>
  <c r="J2311" i="10"/>
  <c r="K2311" i="10"/>
  <c r="L2311" i="10"/>
  <c r="M2311" i="10"/>
  <c r="N2311" i="10"/>
  <c r="O2311" i="10"/>
  <c r="P2311" i="10"/>
  <c r="Q2311" i="10"/>
  <c r="R2311" i="10"/>
  <c r="S2311" i="10"/>
  <c r="T2311" i="10"/>
  <c r="U2311" i="10"/>
  <c r="V2311" i="10"/>
  <c r="W2311" i="10"/>
  <c r="X2311" i="10"/>
  <c r="Y2311" i="10"/>
  <c r="Z2311" i="10"/>
  <c r="B2312" i="10"/>
  <c r="D2312" i="10"/>
  <c r="E2312" i="10"/>
  <c r="F2312" i="10"/>
  <c r="G2312" i="10"/>
  <c r="H2312" i="10"/>
  <c r="I2312" i="10"/>
  <c r="J2312" i="10"/>
  <c r="K2312" i="10"/>
  <c r="L2312" i="10"/>
  <c r="M2312" i="10"/>
  <c r="N2312" i="10"/>
  <c r="O2312" i="10"/>
  <c r="P2312" i="10"/>
  <c r="Q2312" i="10"/>
  <c r="R2312" i="10"/>
  <c r="S2312" i="10"/>
  <c r="T2312" i="10"/>
  <c r="U2312" i="10"/>
  <c r="V2312" i="10"/>
  <c r="W2312" i="10"/>
  <c r="X2312" i="10"/>
  <c r="Y2312" i="10"/>
  <c r="Z2312" i="10"/>
  <c r="B2313" i="10"/>
  <c r="D2313" i="10"/>
  <c r="E2313" i="10"/>
  <c r="F2313" i="10"/>
  <c r="G2313" i="10"/>
  <c r="H2313" i="10"/>
  <c r="I2313" i="10"/>
  <c r="J2313" i="10"/>
  <c r="K2313" i="10"/>
  <c r="L2313" i="10"/>
  <c r="M2313" i="10"/>
  <c r="N2313" i="10"/>
  <c r="O2313" i="10"/>
  <c r="P2313" i="10"/>
  <c r="Q2313" i="10"/>
  <c r="R2313" i="10"/>
  <c r="S2313" i="10"/>
  <c r="T2313" i="10"/>
  <c r="U2313" i="10"/>
  <c r="V2313" i="10"/>
  <c r="W2313" i="10"/>
  <c r="X2313" i="10"/>
  <c r="Y2313" i="10"/>
  <c r="Z2313" i="10"/>
  <c r="B2314" i="10"/>
  <c r="D2314" i="10"/>
  <c r="E2314" i="10"/>
  <c r="F2314" i="10"/>
  <c r="G2314" i="10"/>
  <c r="H2314" i="10"/>
  <c r="I2314" i="10"/>
  <c r="J2314" i="10"/>
  <c r="K2314" i="10"/>
  <c r="L2314" i="10"/>
  <c r="M2314" i="10"/>
  <c r="N2314" i="10"/>
  <c r="O2314" i="10"/>
  <c r="P2314" i="10"/>
  <c r="Q2314" i="10"/>
  <c r="R2314" i="10"/>
  <c r="S2314" i="10"/>
  <c r="T2314" i="10"/>
  <c r="U2314" i="10"/>
  <c r="V2314" i="10"/>
  <c r="W2314" i="10"/>
  <c r="X2314" i="10"/>
  <c r="Y2314" i="10"/>
  <c r="Z2314" i="10"/>
  <c r="B2315" i="10"/>
  <c r="D2315" i="10"/>
  <c r="E2315" i="10"/>
  <c r="F2315" i="10"/>
  <c r="G2315" i="10"/>
  <c r="H2315" i="10"/>
  <c r="I2315" i="10"/>
  <c r="J2315" i="10"/>
  <c r="K2315" i="10"/>
  <c r="L2315" i="10"/>
  <c r="M2315" i="10"/>
  <c r="N2315" i="10"/>
  <c r="O2315" i="10"/>
  <c r="P2315" i="10"/>
  <c r="Q2315" i="10"/>
  <c r="R2315" i="10"/>
  <c r="S2315" i="10"/>
  <c r="T2315" i="10"/>
  <c r="U2315" i="10"/>
  <c r="V2315" i="10"/>
  <c r="W2315" i="10"/>
  <c r="X2315" i="10"/>
  <c r="Y2315" i="10"/>
  <c r="Z2315" i="10"/>
  <c r="B2316" i="10"/>
  <c r="D2316" i="10"/>
  <c r="E2316" i="10"/>
  <c r="F2316" i="10"/>
  <c r="G2316" i="10"/>
  <c r="H2316" i="10"/>
  <c r="I2316" i="10"/>
  <c r="J2316" i="10"/>
  <c r="K2316" i="10"/>
  <c r="L2316" i="10"/>
  <c r="M2316" i="10"/>
  <c r="N2316" i="10"/>
  <c r="O2316" i="10"/>
  <c r="P2316" i="10"/>
  <c r="Q2316" i="10"/>
  <c r="R2316" i="10"/>
  <c r="S2316" i="10"/>
  <c r="T2316" i="10"/>
  <c r="U2316" i="10"/>
  <c r="V2316" i="10"/>
  <c r="W2316" i="10"/>
  <c r="X2316" i="10"/>
  <c r="Y2316" i="10"/>
  <c r="Z2316" i="10"/>
  <c r="B2317" i="10"/>
  <c r="D2317" i="10"/>
  <c r="E2317" i="10"/>
  <c r="F2317" i="10"/>
  <c r="G2317" i="10"/>
  <c r="H2317" i="10"/>
  <c r="I2317" i="10"/>
  <c r="J2317" i="10"/>
  <c r="K2317" i="10"/>
  <c r="L2317" i="10"/>
  <c r="M2317" i="10"/>
  <c r="N2317" i="10"/>
  <c r="O2317" i="10"/>
  <c r="P2317" i="10"/>
  <c r="Q2317" i="10"/>
  <c r="R2317" i="10"/>
  <c r="S2317" i="10"/>
  <c r="T2317" i="10"/>
  <c r="U2317" i="10"/>
  <c r="V2317" i="10"/>
  <c r="W2317" i="10"/>
  <c r="X2317" i="10"/>
  <c r="Y2317" i="10"/>
  <c r="Z2317" i="10"/>
  <c r="B2318" i="10"/>
  <c r="D2318" i="10"/>
  <c r="E2318" i="10"/>
  <c r="F2318" i="10"/>
  <c r="G2318" i="10"/>
  <c r="H2318" i="10"/>
  <c r="I2318" i="10"/>
  <c r="J2318" i="10"/>
  <c r="K2318" i="10"/>
  <c r="L2318" i="10"/>
  <c r="M2318" i="10"/>
  <c r="N2318" i="10"/>
  <c r="O2318" i="10"/>
  <c r="P2318" i="10"/>
  <c r="Q2318" i="10"/>
  <c r="R2318" i="10"/>
  <c r="S2318" i="10"/>
  <c r="T2318" i="10"/>
  <c r="U2318" i="10"/>
  <c r="V2318" i="10"/>
  <c r="W2318" i="10"/>
  <c r="X2318" i="10"/>
  <c r="Y2318" i="10"/>
  <c r="Z2318" i="10"/>
  <c r="B2319" i="10"/>
  <c r="D2319" i="10"/>
  <c r="E2319" i="10"/>
  <c r="F2319" i="10"/>
  <c r="G2319" i="10"/>
  <c r="H2319" i="10"/>
  <c r="I2319" i="10"/>
  <c r="J2319" i="10"/>
  <c r="K2319" i="10"/>
  <c r="L2319" i="10"/>
  <c r="M2319" i="10"/>
  <c r="N2319" i="10"/>
  <c r="O2319" i="10"/>
  <c r="P2319" i="10"/>
  <c r="Q2319" i="10"/>
  <c r="R2319" i="10"/>
  <c r="S2319" i="10"/>
  <c r="T2319" i="10"/>
  <c r="U2319" i="10"/>
  <c r="V2319" i="10"/>
  <c r="W2319" i="10"/>
  <c r="X2319" i="10"/>
  <c r="Y2319" i="10"/>
  <c r="Z2319" i="10"/>
  <c r="B2320" i="10"/>
  <c r="D2320" i="10"/>
  <c r="E2320" i="10"/>
  <c r="F2320" i="10"/>
  <c r="G2320" i="10"/>
  <c r="H2320" i="10"/>
  <c r="I2320" i="10"/>
  <c r="J2320" i="10"/>
  <c r="K2320" i="10"/>
  <c r="L2320" i="10"/>
  <c r="M2320" i="10"/>
  <c r="N2320" i="10"/>
  <c r="O2320" i="10"/>
  <c r="P2320" i="10"/>
  <c r="Q2320" i="10"/>
  <c r="R2320" i="10"/>
  <c r="S2320" i="10"/>
  <c r="T2320" i="10"/>
  <c r="U2320" i="10"/>
  <c r="V2320" i="10"/>
  <c r="W2320" i="10"/>
  <c r="X2320" i="10"/>
  <c r="Y2320" i="10"/>
  <c r="Z2320" i="10"/>
  <c r="B2321" i="10"/>
  <c r="D2321" i="10"/>
  <c r="E2321" i="10"/>
  <c r="F2321" i="10"/>
  <c r="G2321" i="10"/>
  <c r="H2321" i="10"/>
  <c r="I2321" i="10"/>
  <c r="J2321" i="10"/>
  <c r="K2321" i="10"/>
  <c r="L2321" i="10"/>
  <c r="M2321" i="10"/>
  <c r="N2321" i="10"/>
  <c r="O2321" i="10"/>
  <c r="P2321" i="10"/>
  <c r="Q2321" i="10"/>
  <c r="R2321" i="10"/>
  <c r="S2321" i="10"/>
  <c r="T2321" i="10"/>
  <c r="U2321" i="10"/>
  <c r="V2321" i="10"/>
  <c r="W2321" i="10"/>
  <c r="X2321" i="10"/>
  <c r="Y2321" i="10"/>
  <c r="Z2321" i="10"/>
  <c r="B2322" i="10"/>
  <c r="D2322" i="10"/>
  <c r="E2322" i="10"/>
  <c r="F2322" i="10"/>
  <c r="G2322" i="10"/>
  <c r="H2322" i="10"/>
  <c r="I2322" i="10"/>
  <c r="J2322" i="10"/>
  <c r="K2322" i="10"/>
  <c r="L2322" i="10"/>
  <c r="M2322" i="10"/>
  <c r="N2322" i="10"/>
  <c r="O2322" i="10"/>
  <c r="P2322" i="10"/>
  <c r="Q2322" i="10"/>
  <c r="R2322" i="10"/>
  <c r="S2322" i="10"/>
  <c r="T2322" i="10"/>
  <c r="U2322" i="10"/>
  <c r="V2322" i="10"/>
  <c r="W2322" i="10"/>
  <c r="X2322" i="10"/>
  <c r="Y2322" i="10"/>
  <c r="Z2322" i="10"/>
  <c r="B2323" i="10"/>
  <c r="D2323" i="10"/>
  <c r="E2323" i="10"/>
  <c r="F2323" i="10"/>
  <c r="G2323" i="10"/>
  <c r="H2323" i="10"/>
  <c r="I2323" i="10"/>
  <c r="J2323" i="10"/>
  <c r="K2323" i="10"/>
  <c r="L2323" i="10"/>
  <c r="M2323" i="10"/>
  <c r="N2323" i="10"/>
  <c r="O2323" i="10"/>
  <c r="P2323" i="10"/>
  <c r="Q2323" i="10"/>
  <c r="R2323" i="10"/>
  <c r="S2323" i="10"/>
  <c r="T2323" i="10"/>
  <c r="U2323" i="10"/>
  <c r="V2323" i="10"/>
  <c r="W2323" i="10"/>
  <c r="X2323" i="10"/>
  <c r="Y2323" i="10"/>
  <c r="Z2323" i="10"/>
  <c r="B2324" i="10"/>
  <c r="D2324" i="10"/>
  <c r="E2324" i="10"/>
  <c r="F2324" i="10"/>
  <c r="G2324" i="10"/>
  <c r="H2324" i="10"/>
  <c r="I2324" i="10"/>
  <c r="J2324" i="10"/>
  <c r="K2324" i="10"/>
  <c r="L2324" i="10"/>
  <c r="M2324" i="10"/>
  <c r="N2324" i="10"/>
  <c r="O2324" i="10"/>
  <c r="P2324" i="10"/>
  <c r="Q2324" i="10"/>
  <c r="R2324" i="10"/>
  <c r="S2324" i="10"/>
  <c r="T2324" i="10"/>
  <c r="U2324" i="10"/>
  <c r="V2324" i="10"/>
  <c r="W2324" i="10"/>
  <c r="X2324" i="10"/>
  <c r="Y2324" i="10"/>
  <c r="Z2324" i="10"/>
  <c r="B2325" i="10"/>
  <c r="D2325" i="10"/>
  <c r="E2325" i="10"/>
  <c r="F2325" i="10"/>
  <c r="G2325" i="10"/>
  <c r="H2325" i="10"/>
  <c r="I2325" i="10"/>
  <c r="J2325" i="10"/>
  <c r="K2325" i="10"/>
  <c r="L2325" i="10"/>
  <c r="M2325" i="10"/>
  <c r="N2325" i="10"/>
  <c r="O2325" i="10"/>
  <c r="P2325" i="10"/>
  <c r="Q2325" i="10"/>
  <c r="R2325" i="10"/>
  <c r="S2325" i="10"/>
  <c r="T2325" i="10"/>
  <c r="U2325" i="10"/>
  <c r="V2325" i="10"/>
  <c r="W2325" i="10"/>
  <c r="X2325" i="10"/>
  <c r="Y2325" i="10"/>
  <c r="Z2325" i="10"/>
  <c r="B2326" i="10"/>
  <c r="D2326" i="10"/>
  <c r="E2326" i="10"/>
  <c r="F2326" i="10"/>
  <c r="G2326" i="10"/>
  <c r="H2326" i="10"/>
  <c r="I2326" i="10"/>
  <c r="J2326" i="10"/>
  <c r="K2326" i="10"/>
  <c r="L2326" i="10"/>
  <c r="M2326" i="10"/>
  <c r="N2326" i="10"/>
  <c r="O2326" i="10"/>
  <c r="P2326" i="10"/>
  <c r="Q2326" i="10"/>
  <c r="R2326" i="10"/>
  <c r="S2326" i="10"/>
  <c r="T2326" i="10"/>
  <c r="U2326" i="10"/>
  <c r="V2326" i="10"/>
  <c r="W2326" i="10"/>
  <c r="X2326" i="10"/>
  <c r="Y2326" i="10"/>
  <c r="Z2326" i="10"/>
  <c r="B2327" i="10"/>
  <c r="D2327" i="10"/>
  <c r="E2327" i="10"/>
  <c r="F2327" i="10"/>
  <c r="G2327" i="10"/>
  <c r="H2327" i="10"/>
  <c r="I2327" i="10"/>
  <c r="J2327" i="10"/>
  <c r="K2327" i="10"/>
  <c r="L2327" i="10"/>
  <c r="M2327" i="10"/>
  <c r="N2327" i="10"/>
  <c r="O2327" i="10"/>
  <c r="P2327" i="10"/>
  <c r="Q2327" i="10"/>
  <c r="R2327" i="10"/>
  <c r="S2327" i="10"/>
  <c r="T2327" i="10"/>
  <c r="U2327" i="10"/>
  <c r="V2327" i="10"/>
  <c r="W2327" i="10"/>
  <c r="X2327" i="10"/>
  <c r="Y2327" i="10"/>
  <c r="Z2327" i="10"/>
  <c r="B2328" i="10"/>
  <c r="D2328" i="10"/>
  <c r="E2328" i="10"/>
  <c r="F2328" i="10"/>
  <c r="G2328" i="10"/>
  <c r="H2328" i="10"/>
  <c r="I2328" i="10"/>
  <c r="J2328" i="10"/>
  <c r="K2328" i="10"/>
  <c r="L2328" i="10"/>
  <c r="M2328" i="10"/>
  <c r="N2328" i="10"/>
  <c r="O2328" i="10"/>
  <c r="P2328" i="10"/>
  <c r="Q2328" i="10"/>
  <c r="R2328" i="10"/>
  <c r="S2328" i="10"/>
  <c r="T2328" i="10"/>
  <c r="U2328" i="10"/>
  <c r="V2328" i="10"/>
  <c r="W2328" i="10"/>
  <c r="X2328" i="10"/>
  <c r="Y2328" i="10"/>
  <c r="Z2328" i="10"/>
  <c r="B2329" i="10"/>
  <c r="D2329" i="10"/>
  <c r="E2329" i="10"/>
  <c r="F2329" i="10"/>
  <c r="G2329" i="10"/>
  <c r="H2329" i="10"/>
  <c r="I2329" i="10"/>
  <c r="J2329" i="10"/>
  <c r="K2329" i="10"/>
  <c r="L2329" i="10"/>
  <c r="M2329" i="10"/>
  <c r="N2329" i="10"/>
  <c r="O2329" i="10"/>
  <c r="P2329" i="10"/>
  <c r="Q2329" i="10"/>
  <c r="R2329" i="10"/>
  <c r="S2329" i="10"/>
  <c r="T2329" i="10"/>
  <c r="U2329" i="10"/>
  <c r="V2329" i="10"/>
  <c r="W2329" i="10"/>
  <c r="X2329" i="10"/>
  <c r="Y2329" i="10"/>
  <c r="Z2329" i="10"/>
  <c r="B2330" i="10"/>
  <c r="D2330" i="10"/>
  <c r="E2330" i="10"/>
  <c r="F2330" i="10"/>
  <c r="G2330" i="10"/>
  <c r="H2330" i="10"/>
  <c r="I2330" i="10"/>
  <c r="J2330" i="10"/>
  <c r="K2330" i="10"/>
  <c r="L2330" i="10"/>
  <c r="M2330" i="10"/>
  <c r="N2330" i="10"/>
  <c r="O2330" i="10"/>
  <c r="P2330" i="10"/>
  <c r="Q2330" i="10"/>
  <c r="R2330" i="10"/>
  <c r="S2330" i="10"/>
  <c r="T2330" i="10"/>
  <c r="U2330" i="10"/>
  <c r="V2330" i="10"/>
  <c r="W2330" i="10"/>
  <c r="X2330" i="10"/>
  <c r="Y2330" i="10"/>
  <c r="Z2330" i="10"/>
  <c r="B2331" i="10"/>
  <c r="D2331" i="10"/>
  <c r="E2331" i="10"/>
  <c r="F2331" i="10"/>
  <c r="G2331" i="10"/>
  <c r="H2331" i="10"/>
  <c r="I2331" i="10"/>
  <c r="J2331" i="10"/>
  <c r="K2331" i="10"/>
  <c r="L2331" i="10"/>
  <c r="M2331" i="10"/>
  <c r="N2331" i="10"/>
  <c r="O2331" i="10"/>
  <c r="P2331" i="10"/>
  <c r="Q2331" i="10"/>
  <c r="R2331" i="10"/>
  <c r="S2331" i="10"/>
  <c r="T2331" i="10"/>
  <c r="U2331" i="10"/>
  <c r="V2331" i="10"/>
  <c r="W2331" i="10"/>
  <c r="X2331" i="10"/>
  <c r="Y2331" i="10"/>
  <c r="Z2331" i="10"/>
  <c r="B2332" i="10"/>
  <c r="D2332" i="10"/>
  <c r="E2332" i="10"/>
  <c r="F2332" i="10"/>
  <c r="G2332" i="10"/>
  <c r="H2332" i="10"/>
  <c r="I2332" i="10"/>
  <c r="J2332" i="10"/>
  <c r="K2332" i="10"/>
  <c r="L2332" i="10"/>
  <c r="M2332" i="10"/>
  <c r="N2332" i="10"/>
  <c r="O2332" i="10"/>
  <c r="P2332" i="10"/>
  <c r="Q2332" i="10"/>
  <c r="R2332" i="10"/>
  <c r="S2332" i="10"/>
  <c r="T2332" i="10"/>
  <c r="U2332" i="10"/>
  <c r="V2332" i="10"/>
  <c r="W2332" i="10"/>
  <c r="X2332" i="10"/>
  <c r="Y2332" i="10"/>
  <c r="Z2332" i="10"/>
  <c r="B2333" i="10"/>
  <c r="D2333" i="10"/>
  <c r="E2333" i="10"/>
  <c r="F2333" i="10"/>
  <c r="G2333" i="10"/>
  <c r="H2333" i="10"/>
  <c r="I2333" i="10"/>
  <c r="J2333" i="10"/>
  <c r="K2333" i="10"/>
  <c r="L2333" i="10"/>
  <c r="M2333" i="10"/>
  <c r="N2333" i="10"/>
  <c r="O2333" i="10"/>
  <c r="P2333" i="10"/>
  <c r="Q2333" i="10"/>
  <c r="R2333" i="10"/>
  <c r="S2333" i="10"/>
  <c r="T2333" i="10"/>
  <c r="U2333" i="10"/>
  <c r="V2333" i="10"/>
  <c r="W2333" i="10"/>
  <c r="X2333" i="10"/>
  <c r="Y2333" i="10"/>
  <c r="Z2333" i="10"/>
  <c r="B2334" i="10"/>
  <c r="D2334" i="10"/>
  <c r="E2334" i="10"/>
  <c r="F2334" i="10"/>
  <c r="G2334" i="10"/>
  <c r="H2334" i="10"/>
  <c r="I2334" i="10"/>
  <c r="J2334" i="10"/>
  <c r="K2334" i="10"/>
  <c r="L2334" i="10"/>
  <c r="M2334" i="10"/>
  <c r="N2334" i="10"/>
  <c r="O2334" i="10"/>
  <c r="P2334" i="10"/>
  <c r="Q2334" i="10"/>
  <c r="R2334" i="10"/>
  <c r="S2334" i="10"/>
  <c r="T2334" i="10"/>
  <c r="U2334" i="10"/>
  <c r="V2334" i="10"/>
  <c r="W2334" i="10"/>
  <c r="X2334" i="10"/>
  <c r="Y2334" i="10"/>
  <c r="Z2334" i="10"/>
  <c r="B2335" i="10"/>
  <c r="D2335" i="10"/>
  <c r="E2335" i="10"/>
  <c r="F2335" i="10"/>
  <c r="G2335" i="10"/>
  <c r="H2335" i="10"/>
  <c r="I2335" i="10"/>
  <c r="J2335" i="10"/>
  <c r="K2335" i="10"/>
  <c r="L2335" i="10"/>
  <c r="M2335" i="10"/>
  <c r="N2335" i="10"/>
  <c r="O2335" i="10"/>
  <c r="P2335" i="10"/>
  <c r="Q2335" i="10"/>
  <c r="R2335" i="10"/>
  <c r="S2335" i="10"/>
  <c r="T2335" i="10"/>
  <c r="U2335" i="10"/>
  <c r="V2335" i="10"/>
  <c r="W2335" i="10"/>
  <c r="X2335" i="10"/>
  <c r="Y2335" i="10"/>
  <c r="Z2335" i="10"/>
  <c r="B2336" i="10"/>
  <c r="D2336" i="10"/>
  <c r="E2336" i="10"/>
  <c r="F2336" i="10"/>
  <c r="G2336" i="10"/>
  <c r="H2336" i="10"/>
  <c r="I2336" i="10"/>
  <c r="J2336" i="10"/>
  <c r="K2336" i="10"/>
  <c r="L2336" i="10"/>
  <c r="M2336" i="10"/>
  <c r="N2336" i="10"/>
  <c r="O2336" i="10"/>
  <c r="P2336" i="10"/>
  <c r="Q2336" i="10"/>
  <c r="R2336" i="10"/>
  <c r="S2336" i="10"/>
  <c r="T2336" i="10"/>
  <c r="U2336" i="10"/>
  <c r="V2336" i="10"/>
  <c r="W2336" i="10"/>
  <c r="X2336" i="10"/>
  <c r="Y2336" i="10"/>
  <c r="Z2336" i="10"/>
  <c r="B2337" i="10"/>
  <c r="D2337" i="10"/>
  <c r="E2337" i="10"/>
  <c r="F2337" i="10"/>
  <c r="G2337" i="10"/>
  <c r="H2337" i="10"/>
  <c r="I2337" i="10"/>
  <c r="J2337" i="10"/>
  <c r="K2337" i="10"/>
  <c r="L2337" i="10"/>
  <c r="M2337" i="10"/>
  <c r="N2337" i="10"/>
  <c r="O2337" i="10"/>
  <c r="P2337" i="10"/>
  <c r="Q2337" i="10"/>
  <c r="R2337" i="10"/>
  <c r="S2337" i="10"/>
  <c r="T2337" i="10"/>
  <c r="U2337" i="10"/>
  <c r="V2337" i="10"/>
  <c r="W2337" i="10"/>
  <c r="X2337" i="10"/>
  <c r="Y2337" i="10"/>
  <c r="Z2337" i="10"/>
  <c r="B2338" i="10"/>
  <c r="D2338" i="10"/>
  <c r="E2338" i="10"/>
  <c r="F2338" i="10"/>
  <c r="G2338" i="10"/>
  <c r="H2338" i="10"/>
  <c r="I2338" i="10"/>
  <c r="J2338" i="10"/>
  <c r="K2338" i="10"/>
  <c r="L2338" i="10"/>
  <c r="M2338" i="10"/>
  <c r="N2338" i="10"/>
  <c r="O2338" i="10"/>
  <c r="P2338" i="10"/>
  <c r="Q2338" i="10"/>
  <c r="R2338" i="10"/>
  <c r="S2338" i="10"/>
  <c r="T2338" i="10"/>
  <c r="U2338" i="10"/>
  <c r="V2338" i="10"/>
  <c r="W2338" i="10"/>
  <c r="X2338" i="10"/>
  <c r="Y2338" i="10"/>
  <c r="Z2338" i="10"/>
  <c r="B2339" i="10"/>
  <c r="D2339" i="10"/>
  <c r="E2339" i="10"/>
  <c r="F2339" i="10"/>
  <c r="G2339" i="10"/>
  <c r="H2339" i="10"/>
  <c r="I2339" i="10"/>
  <c r="J2339" i="10"/>
  <c r="K2339" i="10"/>
  <c r="L2339" i="10"/>
  <c r="M2339" i="10"/>
  <c r="N2339" i="10"/>
  <c r="O2339" i="10"/>
  <c r="P2339" i="10"/>
  <c r="Q2339" i="10"/>
  <c r="R2339" i="10"/>
  <c r="S2339" i="10"/>
  <c r="T2339" i="10"/>
  <c r="U2339" i="10"/>
  <c r="V2339" i="10"/>
  <c r="W2339" i="10"/>
  <c r="X2339" i="10"/>
  <c r="Y2339" i="10"/>
  <c r="Z2339" i="10"/>
  <c r="B2340" i="10"/>
  <c r="D2340" i="10"/>
  <c r="E2340" i="10"/>
  <c r="F2340" i="10"/>
  <c r="G2340" i="10"/>
  <c r="H2340" i="10"/>
  <c r="I2340" i="10"/>
  <c r="J2340" i="10"/>
  <c r="K2340" i="10"/>
  <c r="L2340" i="10"/>
  <c r="M2340" i="10"/>
  <c r="N2340" i="10"/>
  <c r="O2340" i="10"/>
  <c r="P2340" i="10"/>
  <c r="Q2340" i="10"/>
  <c r="R2340" i="10"/>
  <c r="S2340" i="10"/>
  <c r="T2340" i="10"/>
  <c r="U2340" i="10"/>
  <c r="V2340" i="10"/>
  <c r="W2340" i="10"/>
  <c r="X2340" i="10"/>
  <c r="Y2340" i="10"/>
  <c r="Z2340" i="10"/>
  <c r="B2341" i="10"/>
  <c r="D2341" i="10"/>
  <c r="E2341" i="10"/>
  <c r="F2341" i="10"/>
  <c r="G2341" i="10"/>
  <c r="H2341" i="10"/>
  <c r="I2341" i="10"/>
  <c r="J2341" i="10"/>
  <c r="K2341" i="10"/>
  <c r="L2341" i="10"/>
  <c r="M2341" i="10"/>
  <c r="N2341" i="10"/>
  <c r="O2341" i="10"/>
  <c r="P2341" i="10"/>
  <c r="Q2341" i="10"/>
  <c r="R2341" i="10"/>
  <c r="S2341" i="10"/>
  <c r="T2341" i="10"/>
  <c r="U2341" i="10"/>
  <c r="V2341" i="10"/>
  <c r="W2341" i="10"/>
  <c r="X2341" i="10"/>
  <c r="Y2341" i="10"/>
  <c r="Z2341" i="10"/>
  <c r="B2342" i="10"/>
  <c r="D2342" i="10"/>
  <c r="E2342" i="10"/>
  <c r="F2342" i="10"/>
  <c r="G2342" i="10"/>
  <c r="H2342" i="10"/>
  <c r="I2342" i="10"/>
  <c r="J2342" i="10"/>
  <c r="K2342" i="10"/>
  <c r="L2342" i="10"/>
  <c r="M2342" i="10"/>
  <c r="N2342" i="10"/>
  <c r="O2342" i="10"/>
  <c r="P2342" i="10"/>
  <c r="Q2342" i="10"/>
  <c r="R2342" i="10"/>
  <c r="S2342" i="10"/>
  <c r="T2342" i="10"/>
  <c r="U2342" i="10"/>
  <c r="V2342" i="10"/>
  <c r="W2342" i="10"/>
  <c r="X2342" i="10"/>
  <c r="Y2342" i="10"/>
  <c r="Z2342" i="10"/>
  <c r="B2343" i="10"/>
  <c r="D2343" i="10"/>
  <c r="E2343" i="10"/>
  <c r="F2343" i="10"/>
  <c r="G2343" i="10"/>
  <c r="H2343" i="10"/>
  <c r="I2343" i="10"/>
  <c r="J2343" i="10"/>
  <c r="K2343" i="10"/>
  <c r="L2343" i="10"/>
  <c r="M2343" i="10"/>
  <c r="N2343" i="10"/>
  <c r="O2343" i="10"/>
  <c r="P2343" i="10"/>
  <c r="Q2343" i="10"/>
  <c r="R2343" i="10"/>
  <c r="S2343" i="10"/>
  <c r="T2343" i="10"/>
  <c r="U2343" i="10"/>
  <c r="V2343" i="10"/>
  <c r="W2343" i="10"/>
  <c r="X2343" i="10"/>
  <c r="Y2343" i="10"/>
  <c r="Z2343" i="10"/>
  <c r="B2344" i="10"/>
  <c r="D2344" i="10"/>
  <c r="E2344" i="10"/>
  <c r="F2344" i="10"/>
  <c r="G2344" i="10"/>
  <c r="H2344" i="10"/>
  <c r="I2344" i="10"/>
  <c r="J2344" i="10"/>
  <c r="K2344" i="10"/>
  <c r="L2344" i="10"/>
  <c r="M2344" i="10"/>
  <c r="N2344" i="10"/>
  <c r="O2344" i="10"/>
  <c r="P2344" i="10"/>
  <c r="Q2344" i="10"/>
  <c r="R2344" i="10"/>
  <c r="S2344" i="10"/>
  <c r="T2344" i="10"/>
  <c r="U2344" i="10"/>
  <c r="V2344" i="10"/>
  <c r="W2344" i="10"/>
  <c r="X2344" i="10"/>
  <c r="Y2344" i="10"/>
  <c r="Z2344" i="10"/>
  <c r="B2345" i="10"/>
  <c r="D2345" i="10"/>
  <c r="E2345" i="10"/>
  <c r="F2345" i="10"/>
  <c r="G2345" i="10"/>
  <c r="H2345" i="10"/>
  <c r="I2345" i="10"/>
  <c r="J2345" i="10"/>
  <c r="K2345" i="10"/>
  <c r="L2345" i="10"/>
  <c r="M2345" i="10"/>
  <c r="N2345" i="10"/>
  <c r="O2345" i="10"/>
  <c r="P2345" i="10"/>
  <c r="Q2345" i="10"/>
  <c r="R2345" i="10"/>
  <c r="S2345" i="10"/>
  <c r="T2345" i="10"/>
  <c r="U2345" i="10"/>
  <c r="V2345" i="10"/>
  <c r="W2345" i="10"/>
  <c r="X2345" i="10"/>
  <c r="Y2345" i="10"/>
  <c r="Z2345" i="10"/>
  <c r="B2346" i="10"/>
  <c r="D2346" i="10"/>
  <c r="E2346" i="10"/>
  <c r="F2346" i="10"/>
  <c r="G2346" i="10"/>
  <c r="H2346" i="10"/>
  <c r="I2346" i="10"/>
  <c r="J2346" i="10"/>
  <c r="K2346" i="10"/>
  <c r="L2346" i="10"/>
  <c r="M2346" i="10"/>
  <c r="N2346" i="10"/>
  <c r="O2346" i="10"/>
  <c r="P2346" i="10"/>
  <c r="Q2346" i="10"/>
  <c r="R2346" i="10"/>
  <c r="S2346" i="10"/>
  <c r="T2346" i="10"/>
  <c r="U2346" i="10"/>
  <c r="V2346" i="10"/>
  <c r="W2346" i="10"/>
  <c r="X2346" i="10"/>
  <c r="Y2346" i="10"/>
  <c r="Z2346" i="10"/>
  <c r="B2347" i="10"/>
  <c r="D2347" i="10"/>
  <c r="E2347" i="10"/>
  <c r="F2347" i="10"/>
  <c r="G2347" i="10"/>
  <c r="H2347" i="10"/>
  <c r="I2347" i="10"/>
  <c r="J2347" i="10"/>
  <c r="K2347" i="10"/>
  <c r="L2347" i="10"/>
  <c r="M2347" i="10"/>
  <c r="N2347" i="10"/>
  <c r="O2347" i="10"/>
  <c r="P2347" i="10"/>
  <c r="Q2347" i="10"/>
  <c r="R2347" i="10"/>
  <c r="S2347" i="10"/>
  <c r="T2347" i="10"/>
  <c r="U2347" i="10"/>
  <c r="V2347" i="10"/>
  <c r="W2347" i="10"/>
  <c r="X2347" i="10"/>
  <c r="Y2347" i="10"/>
  <c r="Z2347" i="10"/>
  <c r="B2348" i="10"/>
  <c r="D2348" i="10"/>
  <c r="E2348" i="10"/>
  <c r="F2348" i="10"/>
  <c r="G2348" i="10"/>
  <c r="H2348" i="10"/>
  <c r="I2348" i="10"/>
  <c r="J2348" i="10"/>
  <c r="K2348" i="10"/>
  <c r="L2348" i="10"/>
  <c r="M2348" i="10"/>
  <c r="N2348" i="10"/>
  <c r="O2348" i="10"/>
  <c r="P2348" i="10"/>
  <c r="Q2348" i="10"/>
  <c r="R2348" i="10"/>
  <c r="S2348" i="10"/>
  <c r="T2348" i="10"/>
  <c r="U2348" i="10"/>
  <c r="V2348" i="10"/>
  <c r="W2348" i="10"/>
  <c r="X2348" i="10"/>
  <c r="Y2348" i="10"/>
  <c r="Z2348" i="10"/>
  <c r="B2349" i="10"/>
  <c r="D2349" i="10"/>
  <c r="E2349" i="10"/>
  <c r="F2349" i="10"/>
  <c r="G2349" i="10"/>
  <c r="H2349" i="10"/>
  <c r="I2349" i="10"/>
  <c r="J2349" i="10"/>
  <c r="K2349" i="10"/>
  <c r="L2349" i="10"/>
  <c r="M2349" i="10"/>
  <c r="N2349" i="10"/>
  <c r="O2349" i="10"/>
  <c r="P2349" i="10"/>
  <c r="Q2349" i="10"/>
  <c r="R2349" i="10"/>
  <c r="S2349" i="10"/>
  <c r="T2349" i="10"/>
  <c r="U2349" i="10"/>
  <c r="V2349" i="10"/>
  <c r="W2349" i="10"/>
  <c r="X2349" i="10"/>
  <c r="Y2349" i="10"/>
  <c r="Z2349" i="10"/>
  <c r="B2350" i="10"/>
  <c r="D2350" i="10"/>
  <c r="E2350" i="10"/>
  <c r="F2350" i="10"/>
  <c r="G2350" i="10"/>
  <c r="H2350" i="10"/>
  <c r="I2350" i="10"/>
  <c r="J2350" i="10"/>
  <c r="K2350" i="10"/>
  <c r="L2350" i="10"/>
  <c r="M2350" i="10"/>
  <c r="N2350" i="10"/>
  <c r="O2350" i="10"/>
  <c r="P2350" i="10"/>
  <c r="Q2350" i="10"/>
  <c r="R2350" i="10"/>
  <c r="S2350" i="10"/>
  <c r="T2350" i="10"/>
  <c r="U2350" i="10"/>
  <c r="V2350" i="10"/>
  <c r="W2350" i="10"/>
  <c r="X2350" i="10"/>
  <c r="Y2350" i="10"/>
  <c r="Z2350" i="10"/>
  <c r="B2351" i="10"/>
  <c r="D2351" i="10"/>
  <c r="E2351" i="10"/>
  <c r="F2351" i="10"/>
  <c r="G2351" i="10"/>
  <c r="H2351" i="10"/>
  <c r="I2351" i="10"/>
  <c r="J2351" i="10"/>
  <c r="K2351" i="10"/>
  <c r="L2351" i="10"/>
  <c r="M2351" i="10"/>
  <c r="N2351" i="10"/>
  <c r="O2351" i="10"/>
  <c r="P2351" i="10"/>
  <c r="Q2351" i="10"/>
  <c r="R2351" i="10"/>
  <c r="S2351" i="10"/>
  <c r="T2351" i="10"/>
  <c r="U2351" i="10"/>
  <c r="V2351" i="10"/>
  <c r="W2351" i="10"/>
  <c r="X2351" i="10"/>
  <c r="Y2351" i="10"/>
  <c r="Z2351" i="10"/>
  <c r="B2352" i="10"/>
  <c r="D2352" i="10"/>
  <c r="E2352" i="10"/>
  <c r="F2352" i="10"/>
  <c r="G2352" i="10"/>
  <c r="H2352" i="10"/>
  <c r="I2352" i="10"/>
  <c r="J2352" i="10"/>
  <c r="K2352" i="10"/>
  <c r="L2352" i="10"/>
  <c r="M2352" i="10"/>
  <c r="N2352" i="10"/>
  <c r="O2352" i="10"/>
  <c r="P2352" i="10"/>
  <c r="Q2352" i="10"/>
  <c r="R2352" i="10"/>
  <c r="S2352" i="10"/>
  <c r="T2352" i="10"/>
  <c r="U2352" i="10"/>
  <c r="V2352" i="10"/>
  <c r="W2352" i="10"/>
  <c r="X2352" i="10"/>
  <c r="Y2352" i="10"/>
  <c r="Z2352" i="10"/>
  <c r="B2353" i="10"/>
  <c r="D2353" i="10"/>
  <c r="E2353" i="10"/>
  <c r="F2353" i="10"/>
  <c r="G2353" i="10"/>
  <c r="H2353" i="10"/>
  <c r="I2353" i="10"/>
  <c r="J2353" i="10"/>
  <c r="K2353" i="10"/>
  <c r="L2353" i="10"/>
  <c r="M2353" i="10"/>
  <c r="N2353" i="10"/>
  <c r="O2353" i="10"/>
  <c r="P2353" i="10"/>
  <c r="Q2353" i="10"/>
  <c r="R2353" i="10"/>
  <c r="S2353" i="10"/>
  <c r="T2353" i="10"/>
  <c r="U2353" i="10"/>
  <c r="V2353" i="10"/>
  <c r="W2353" i="10"/>
  <c r="X2353" i="10"/>
  <c r="Y2353" i="10"/>
  <c r="Z2353" i="10"/>
  <c r="B2354" i="10"/>
  <c r="D2354" i="10"/>
  <c r="E2354" i="10"/>
  <c r="F2354" i="10"/>
  <c r="G2354" i="10"/>
  <c r="H2354" i="10"/>
  <c r="I2354" i="10"/>
  <c r="J2354" i="10"/>
  <c r="K2354" i="10"/>
  <c r="L2354" i="10"/>
  <c r="M2354" i="10"/>
  <c r="N2354" i="10"/>
  <c r="O2354" i="10"/>
  <c r="P2354" i="10"/>
  <c r="Q2354" i="10"/>
  <c r="R2354" i="10"/>
  <c r="S2354" i="10"/>
  <c r="T2354" i="10"/>
  <c r="U2354" i="10"/>
  <c r="V2354" i="10"/>
  <c r="W2354" i="10"/>
  <c r="X2354" i="10"/>
  <c r="Y2354" i="10"/>
  <c r="Z2354" i="10"/>
  <c r="B2355" i="10"/>
  <c r="D2355" i="10"/>
  <c r="E2355" i="10"/>
  <c r="F2355" i="10"/>
  <c r="G2355" i="10"/>
  <c r="H2355" i="10"/>
  <c r="I2355" i="10"/>
  <c r="J2355" i="10"/>
  <c r="K2355" i="10"/>
  <c r="L2355" i="10"/>
  <c r="M2355" i="10"/>
  <c r="N2355" i="10"/>
  <c r="O2355" i="10"/>
  <c r="P2355" i="10"/>
  <c r="Q2355" i="10"/>
  <c r="R2355" i="10"/>
  <c r="S2355" i="10"/>
  <c r="T2355" i="10"/>
  <c r="U2355" i="10"/>
  <c r="V2355" i="10"/>
  <c r="W2355" i="10"/>
  <c r="X2355" i="10"/>
  <c r="Y2355" i="10"/>
  <c r="Z2355" i="10"/>
  <c r="B2356" i="10"/>
  <c r="D2356" i="10"/>
  <c r="E2356" i="10"/>
  <c r="F2356" i="10"/>
  <c r="G2356" i="10"/>
  <c r="H2356" i="10"/>
  <c r="I2356" i="10"/>
  <c r="J2356" i="10"/>
  <c r="K2356" i="10"/>
  <c r="L2356" i="10"/>
  <c r="M2356" i="10"/>
  <c r="N2356" i="10"/>
  <c r="O2356" i="10"/>
  <c r="P2356" i="10"/>
  <c r="Q2356" i="10"/>
  <c r="R2356" i="10"/>
  <c r="S2356" i="10"/>
  <c r="T2356" i="10"/>
  <c r="U2356" i="10"/>
  <c r="V2356" i="10"/>
  <c r="W2356" i="10"/>
  <c r="X2356" i="10"/>
  <c r="Y2356" i="10"/>
  <c r="Z2356" i="10"/>
  <c r="B2357" i="10"/>
  <c r="D2357" i="10"/>
  <c r="E2357" i="10"/>
  <c r="F2357" i="10"/>
  <c r="G2357" i="10"/>
  <c r="H2357" i="10"/>
  <c r="I2357" i="10"/>
  <c r="J2357" i="10"/>
  <c r="K2357" i="10"/>
  <c r="L2357" i="10"/>
  <c r="M2357" i="10"/>
  <c r="N2357" i="10"/>
  <c r="O2357" i="10"/>
  <c r="P2357" i="10"/>
  <c r="Q2357" i="10"/>
  <c r="R2357" i="10"/>
  <c r="S2357" i="10"/>
  <c r="T2357" i="10"/>
  <c r="U2357" i="10"/>
  <c r="V2357" i="10"/>
  <c r="W2357" i="10"/>
  <c r="X2357" i="10"/>
  <c r="Y2357" i="10"/>
  <c r="Z2357" i="10"/>
  <c r="B2358" i="10"/>
  <c r="D2358" i="10"/>
  <c r="E2358" i="10"/>
  <c r="F2358" i="10"/>
  <c r="G2358" i="10"/>
  <c r="H2358" i="10"/>
  <c r="I2358" i="10"/>
  <c r="J2358" i="10"/>
  <c r="K2358" i="10"/>
  <c r="L2358" i="10"/>
  <c r="M2358" i="10"/>
  <c r="N2358" i="10"/>
  <c r="O2358" i="10"/>
  <c r="P2358" i="10"/>
  <c r="Q2358" i="10"/>
  <c r="R2358" i="10"/>
  <c r="S2358" i="10"/>
  <c r="T2358" i="10"/>
  <c r="U2358" i="10"/>
  <c r="V2358" i="10"/>
  <c r="W2358" i="10"/>
  <c r="X2358" i="10"/>
  <c r="Y2358" i="10"/>
  <c r="Z2358" i="10"/>
  <c r="B2359" i="10"/>
  <c r="D2359" i="10"/>
  <c r="E2359" i="10"/>
  <c r="F2359" i="10"/>
  <c r="G2359" i="10"/>
  <c r="H2359" i="10"/>
  <c r="I2359" i="10"/>
  <c r="J2359" i="10"/>
  <c r="K2359" i="10"/>
  <c r="L2359" i="10"/>
  <c r="M2359" i="10"/>
  <c r="N2359" i="10"/>
  <c r="O2359" i="10"/>
  <c r="P2359" i="10"/>
  <c r="Q2359" i="10"/>
  <c r="R2359" i="10"/>
  <c r="S2359" i="10"/>
  <c r="T2359" i="10"/>
  <c r="U2359" i="10"/>
  <c r="V2359" i="10"/>
  <c r="W2359" i="10"/>
  <c r="X2359" i="10"/>
  <c r="Y2359" i="10"/>
  <c r="Z2359" i="10"/>
  <c r="B2360" i="10"/>
  <c r="D2360" i="10"/>
  <c r="E2360" i="10"/>
  <c r="F2360" i="10"/>
  <c r="G2360" i="10"/>
  <c r="H2360" i="10"/>
  <c r="I2360" i="10"/>
  <c r="J2360" i="10"/>
  <c r="K2360" i="10"/>
  <c r="L2360" i="10"/>
  <c r="M2360" i="10"/>
  <c r="N2360" i="10"/>
  <c r="O2360" i="10"/>
  <c r="P2360" i="10"/>
  <c r="Q2360" i="10"/>
  <c r="R2360" i="10"/>
  <c r="S2360" i="10"/>
  <c r="T2360" i="10"/>
  <c r="U2360" i="10"/>
  <c r="V2360" i="10"/>
  <c r="W2360" i="10"/>
  <c r="X2360" i="10"/>
  <c r="Y2360" i="10"/>
  <c r="Z2360" i="10"/>
  <c r="B2361" i="10"/>
  <c r="D2361" i="10"/>
  <c r="E2361" i="10"/>
  <c r="F2361" i="10"/>
  <c r="G2361" i="10"/>
  <c r="H2361" i="10"/>
  <c r="I2361" i="10"/>
  <c r="J2361" i="10"/>
  <c r="K2361" i="10"/>
  <c r="L2361" i="10"/>
  <c r="M2361" i="10"/>
  <c r="N2361" i="10"/>
  <c r="O2361" i="10"/>
  <c r="P2361" i="10"/>
  <c r="Q2361" i="10"/>
  <c r="R2361" i="10"/>
  <c r="S2361" i="10"/>
  <c r="T2361" i="10"/>
  <c r="U2361" i="10"/>
  <c r="V2361" i="10"/>
  <c r="W2361" i="10"/>
  <c r="X2361" i="10"/>
  <c r="Y2361" i="10"/>
  <c r="Z2361" i="10"/>
  <c r="B2362" i="10"/>
  <c r="D2362" i="10"/>
  <c r="E2362" i="10"/>
  <c r="F2362" i="10"/>
  <c r="G2362" i="10"/>
  <c r="H2362" i="10"/>
  <c r="I2362" i="10"/>
  <c r="J2362" i="10"/>
  <c r="K2362" i="10"/>
  <c r="L2362" i="10"/>
  <c r="M2362" i="10"/>
  <c r="N2362" i="10"/>
  <c r="O2362" i="10"/>
  <c r="P2362" i="10"/>
  <c r="Q2362" i="10"/>
  <c r="R2362" i="10"/>
  <c r="S2362" i="10"/>
  <c r="T2362" i="10"/>
  <c r="U2362" i="10"/>
  <c r="V2362" i="10"/>
  <c r="W2362" i="10"/>
  <c r="X2362" i="10"/>
  <c r="Y2362" i="10"/>
  <c r="Z2362" i="10"/>
  <c r="B2363" i="10"/>
  <c r="D2363" i="10"/>
  <c r="E2363" i="10"/>
  <c r="F2363" i="10"/>
  <c r="G2363" i="10"/>
  <c r="H2363" i="10"/>
  <c r="I2363" i="10"/>
  <c r="J2363" i="10"/>
  <c r="K2363" i="10"/>
  <c r="L2363" i="10"/>
  <c r="M2363" i="10"/>
  <c r="N2363" i="10"/>
  <c r="O2363" i="10"/>
  <c r="P2363" i="10"/>
  <c r="Q2363" i="10"/>
  <c r="R2363" i="10"/>
  <c r="S2363" i="10"/>
  <c r="T2363" i="10"/>
  <c r="U2363" i="10"/>
  <c r="V2363" i="10"/>
  <c r="W2363" i="10"/>
  <c r="X2363" i="10"/>
  <c r="Y2363" i="10"/>
  <c r="Z2363" i="10"/>
  <c r="B2364" i="10"/>
  <c r="D2364" i="10"/>
  <c r="E2364" i="10"/>
  <c r="F2364" i="10"/>
  <c r="G2364" i="10"/>
  <c r="H2364" i="10"/>
  <c r="I2364" i="10"/>
  <c r="J2364" i="10"/>
  <c r="K2364" i="10"/>
  <c r="L2364" i="10"/>
  <c r="M2364" i="10"/>
  <c r="N2364" i="10"/>
  <c r="O2364" i="10"/>
  <c r="P2364" i="10"/>
  <c r="Q2364" i="10"/>
  <c r="R2364" i="10"/>
  <c r="S2364" i="10"/>
  <c r="T2364" i="10"/>
  <c r="U2364" i="10"/>
  <c r="V2364" i="10"/>
  <c r="W2364" i="10"/>
  <c r="X2364" i="10"/>
  <c r="Y2364" i="10"/>
  <c r="Z2364" i="10"/>
  <c r="B2365" i="10"/>
  <c r="D2365" i="10"/>
  <c r="E2365" i="10"/>
  <c r="F2365" i="10"/>
  <c r="G2365" i="10"/>
  <c r="H2365" i="10"/>
  <c r="I2365" i="10"/>
  <c r="J2365" i="10"/>
  <c r="K2365" i="10"/>
  <c r="L2365" i="10"/>
  <c r="M2365" i="10"/>
  <c r="N2365" i="10"/>
  <c r="O2365" i="10"/>
  <c r="P2365" i="10"/>
  <c r="Q2365" i="10"/>
  <c r="R2365" i="10"/>
  <c r="S2365" i="10"/>
  <c r="T2365" i="10"/>
  <c r="U2365" i="10"/>
  <c r="V2365" i="10"/>
  <c r="W2365" i="10"/>
  <c r="X2365" i="10"/>
  <c r="Y2365" i="10"/>
  <c r="Z2365" i="10"/>
  <c r="B2366" i="10"/>
  <c r="D2366" i="10"/>
  <c r="E2366" i="10"/>
  <c r="F2366" i="10"/>
  <c r="G2366" i="10"/>
  <c r="H2366" i="10"/>
  <c r="I2366" i="10"/>
  <c r="J2366" i="10"/>
  <c r="K2366" i="10"/>
  <c r="L2366" i="10"/>
  <c r="M2366" i="10"/>
  <c r="N2366" i="10"/>
  <c r="O2366" i="10"/>
  <c r="P2366" i="10"/>
  <c r="Q2366" i="10"/>
  <c r="R2366" i="10"/>
  <c r="S2366" i="10"/>
  <c r="T2366" i="10"/>
  <c r="U2366" i="10"/>
  <c r="V2366" i="10"/>
  <c r="W2366" i="10"/>
  <c r="X2366" i="10"/>
  <c r="Y2366" i="10"/>
  <c r="Z2366" i="10"/>
  <c r="B2367" i="10"/>
  <c r="D2367" i="10"/>
  <c r="E2367" i="10"/>
  <c r="F2367" i="10"/>
  <c r="G2367" i="10"/>
  <c r="H2367" i="10"/>
  <c r="I2367" i="10"/>
  <c r="J2367" i="10"/>
  <c r="K2367" i="10"/>
  <c r="L2367" i="10"/>
  <c r="M2367" i="10"/>
  <c r="N2367" i="10"/>
  <c r="O2367" i="10"/>
  <c r="P2367" i="10"/>
  <c r="Q2367" i="10"/>
  <c r="R2367" i="10"/>
  <c r="S2367" i="10"/>
  <c r="T2367" i="10"/>
  <c r="U2367" i="10"/>
  <c r="V2367" i="10"/>
  <c r="W2367" i="10"/>
  <c r="X2367" i="10"/>
  <c r="Y2367" i="10"/>
  <c r="Z2367" i="10"/>
  <c r="B2368" i="10"/>
  <c r="D2368" i="10"/>
  <c r="E2368" i="10"/>
  <c r="F2368" i="10"/>
  <c r="G2368" i="10"/>
  <c r="H2368" i="10"/>
  <c r="I2368" i="10"/>
  <c r="J2368" i="10"/>
  <c r="K2368" i="10"/>
  <c r="L2368" i="10"/>
  <c r="M2368" i="10"/>
  <c r="N2368" i="10"/>
  <c r="O2368" i="10"/>
  <c r="P2368" i="10"/>
  <c r="Q2368" i="10"/>
  <c r="R2368" i="10"/>
  <c r="S2368" i="10"/>
  <c r="T2368" i="10"/>
  <c r="U2368" i="10"/>
  <c r="V2368" i="10"/>
  <c r="W2368" i="10"/>
  <c r="X2368" i="10"/>
  <c r="Y2368" i="10"/>
  <c r="Z2368" i="10"/>
  <c r="B2369" i="10"/>
  <c r="D2369" i="10"/>
  <c r="E2369" i="10"/>
  <c r="F2369" i="10"/>
  <c r="G2369" i="10"/>
  <c r="H2369" i="10"/>
  <c r="I2369" i="10"/>
  <c r="J2369" i="10"/>
  <c r="K2369" i="10"/>
  <c r="L2369" i="10"/>
  <c r="M2369" i="10"/>
  <c r="N2369" i="10"/>
  <c r="O2369" i="10"/>
  <c r="P2369" i="10"/>
  <c r="Q2369" i="10"/>
  <c r="R2369" i="10"/>
  <c r="S2369" i="10"/>
  <c r="T2369" i="10"/>
  <c r="U2369" i="10"/>
  <c r="V2369" i="10"/>
  <c r="W2369" i="10"/>
  <c r="X2369" i="10"/>
  <c r="Y2369" i="10"/>
  <c r="Z2369" i="10"/>
  <c r="B2370" i="10"/>
  <c r="D2370" i="10"/>
  <c r="E2370" i="10"/>
  <c r="F2370" i="10"/>
  <c r="G2370" i="10"/>
  <c r="H2370" i="10"/>
  <c r="I2370" i="10"/>
  <c r="J2370" i="10"/>
  <c r="K2370" i="10"/>
  <c r="L2370" i="10"/>
  <c r="M2370" i="10"/>
  <c r="N2370" i="10"/>
  <c r="O2370" i="10"/>
  <c r="P2370" i="10"/>
  <c r="Q2370" i="10"/>
  <c r="R2370" i="10"/>
  <c r="S2370" i="10"/>
  <c r="T2370" i="10"/>
  <c r="U2370" i="10"/>
  <c r="V2370" i="10"/>
  <c r="W2370" i="10"/>
  <c r="X2370" i="10"/>
  <c r="Y2370" i="10"/>
  <c r="Z2370" i="10"/>
  <c r="B2371" i="10"/>
  <c r="D2371" i="10"/>
  <c r="E2371" i="10"/>
  <c r="F2371" i="10"/>
  <c r="G2371" i="10"/>
  <c r="H2371" i="10"/>
  <c r="I2371" i="10"/>
  <c r="J2371" i="10"/>
  <c r="K2371" i="10"/>
  <c r="L2371" i="10"/>
  <c r="M2371" i="10"/>
  <c r="N2371" i="10"/>
  <c r="O2371" i="10"/>
  <c r="P2371" i="10"/>
  <c r="Q2371" i="10"/>
  <c r="R2371" i="10"/>
  <c r="S2371" i="10"/>
  <c r="T2371" i="10"/>
  <c r="U2371" i="10"/>
  <c r="V2371" i="10"/>
  <c r="W2371" i="10"/>
  <c r="X2371" i="10"/>
  <c r="Y2371" i="10"/>
  <c r="Z2371" i="10"/>
  <c r="B2372" i="10"/>
  <c r="D2372" i="10"/>
  <c r="E2372" i="10"/>
  <c r="F2372" i="10"/>
  <c r="G2372" i="10"/>
  <c r="H2372" i="10"/>
  <c r="I2372" i="10"/>
  <c r="J2372" i="10"/>
  <c r="K2372" i="10"/>
  <c r="L2372" i="10"/>
  <c r="M2372" i="10"/>
  <c r="N2372" i="10"/>
  <c r="O2372" i="10"/>
  <c r="P2372" i="10"/>
  <c r="Q2372" i="10"/>
  <c r="R2372" i="10"/>
  <c r="S2372" i="10"/>
  <c r="T2372" i="10"/>
  <c r="U2372" i="10"/>
  <c r="V2372" i="10"/>
  <c r="W2372" i="10"/>
  <c r="X2372" i="10"/>
  <c r="Y2372" i="10"/>
  <c r="Z2372" i="10"/>
  <c r="B2373" i="10"/>
  <c r="D2373" i="10"/>
  <c r="E2373" i="10"/>
  <c r="F2373" i="10"/>
  <c r="G2373" i="10"/>
  <c r="H2373" i="10"/>
  <c r="I2373" i="10"/>
  <c r="J2373" i="10"/>
  <c r="K2373" i="10"/>
  <c r="L2373" i="10"/>
  <c r="M2373" i="10"/>
  <c r="N2373" i="10"/>
  <c r="O2373" i="10"/>
  <c r="P2373" i="10"/>
  <c r="Q2373" i="10"/>
  <c r="R2373" i="10"/>
  <c r="S2373" i="10"/>
  <c r="T2373" i="10"/>
  <c r="U2373" i="10"/>
  <c r="V2373" i="10"/>
  <c r="W2373" i="10"/>
  <c r="X2373" i="10"/>
  <c r="Y2373" i="10"/>
  <c r="Z2373" i="10"/>
  <c r="B2374" i="10"/>
  <c r="D2374" i="10"/>
  <c r="E2374" i="10"/>
  <c r="F2374" i="10"/>
  <c r="G2374" i="10"/>
  <c r="H2374" i="10"/>
  <c r="I2374" i="10"/>
  <c r="J2374" i="10"/>
  <c r="K2374" i="10"/>
  <c r="L2374" i="10"/>
  <c r="M2374" i="10"/>
  <c r="N2374" i="10"/>
  <c r="O2374" i="10"/>
  <c r="P2374" i="10"/>
  <c r="Q2374" i="10"/>
  <c r="R2374" i="10"/>
  <c r="S2374" i="10"/>
  <c r="T2374" i="10"/>
  <c r="U2374" i="10"/>
  <c r="V2374" i="10"/>
  <c r="W2374" i="10"/>
  <c r="X2374" i="10"/>
  <c r="Y2374" i="10"/>
  <c r="Z2374" i="10"/>
  <c r="B2375" i="10"/>
  <c r="D2375" i="10"/>
  <c r="E2375" i="10"/>
  <c r="F2375" i="10"/>
  <c r="G2375" i="10"/>
  <c r="H2375" i="10"/>
  <c r="I2375" i="10"/>
  <c r="J2375" i="10"/>
  <c r="K2375" i="10"/>
  <c r="L2375" i="10"/>
  <c r="M2375" i="10"/>
  <c r="N2375" i="10"/>
  <c r="O2375" i="10"/>
  <c r="P2375" i="10"/>
  <c r="Q2375" i="10"/>
  <c r="R2375" i="10"/>
  <c r="S2375" i="10"/>
  <c r="T2375" i="10"/>
  <c r="U2375" i="10"/>
  <c r="V2375" i="10"/>
  <c r="W2375" i="10"/>
  <c r="X2375" i="10"/>
  <c r="Y2375" i="10"/>
  <c r="Z2375" i="10"/>
  <c r="B2376" i="10"/>
  <c r="D2376" i="10"/>
  <c r="E2376" i="10"/>
  <c r="F2376" i="10"/>
  <c r="G2376" i="10"/>
  <c r="H2376" i="10"/>
  <c r="I2376" i="10"/>
  <c r="J2376" i="10"/>
  <c r="K2376" i="10"/>
  <c r="L2376" i="10"/>
  <c r="M2376" i="10"/>
  <c r="N2376" i="10"/>
  <c r="O2376" i="10"/>
  <c r="P2376" i="10"/>
  <c r="Q2376" i="10"/>
  <c r="R2376" i="10"/>
  <c r="S2376" i="10"/>
  <c r="T2376" i="10"/>
  <c r="U2376" i="10"/>
  <c r="V2376" i="10"/>
  <c r="W2376" i="10"/>
  <c r="X2376" i="10"/>
  <c r="Y2376" i="10"/>
  <c r="Z2376" i="10"/>
  <c r="B2377" i="10"/>
  <c r="D2377" i="10"/>
  <c r="E2377" i="10"/>
  <c r="F2377" i="10"/>
  <c r="G2377" i="10"/>
  <c r="H2377" i="10"/>
  <c r="I2377" i="10"/>
  <c r="J2377" i="10"/>
  <c r="K2377" i="10"/>
  <c r="L2377" i="10"/>
  <c r="M2377" i="10"/>
  <c r="N2377" i="10"/>
  <c r="O2377" i="10"/>
  <c r="P2377" i="10"/>
  <c r="Q2377" i="10"/>
  <c r="R2377" i="10"/>
  <c r="S2377" i="10"/>
  <c r="T2377" i="10"/>
  <c r="U2377" i="10"/>
  <c r="V2377" i="10"/>
  <c r="W2377" i="10"/>
  <c r="X2377" i="10"/>
  <c r="Y2377" i="10"/>
  <c r="Z2377" i="10"/>
  <c r="B2378" i="10"/>
  <c r="D2378" i="10"/>
  <c r="E2378" i="10"/>
  <c r="F2378" i="10"/>
  <c r="G2378" i="10"/>
  <c r="H2378" i="10"/>
  <c r="I2378" i="10"/>
  <c r="J2378" i="10"/>
  <c r="K2378" i="10"/>
  <c r="L2378" i="10"/>
  <c r="M2378" i="10"/>
  <c r="N2378" i="10"/>
  <c r="O2378" i="10"/>
  <c r="P2378" i="10"/>
  <c r="Q2378" i="10"/>
  <c r="R2378" i="10"/>
  <c r="S2378" i="10"/>
  <c r="T2378" i="10"/>
  <c r="U2378" i="10"/>
  <c r="V2378" i="10"/>
  <c r="W2378" i="10"/>
  <c r="X2378" i="10"/>
  <c r="Y2378" i="10"/>
  <c r="Z2378" i="10"/>
  <c r="B2379" i="10"/>
  <c r="D2379" i="10"/>
  <c r="E2379" i="10"/>
  <c r="F2379" i="10"/>
  <c r="G2379" i="10"/>
  <c r="H2379" i="10"/>
  <c r="I2379" i="10"/>
  <c r="J2379" i="10"/>
  <c r="K2379" i="10"/>
  <c r="L2379" i="10"/>
  <c r="M2379" i="10"/>
  <c r="N2379" i="10"/>
  <c r="O2379" i="10"/>
  <c r="P2379" i="10"/>
  <c r="Q2379" i="10"/>
  <c r="R2379" i="10"/>
  <c r="S2379" i="10"/>
  <c r="T2379" i="10"/>
  <c r="U2379" i="10"/>
  <c r="V2379" i="10"/>
  <c r="W2379" i="10"/>
  <c r="X2379" i="10"/>
  <c r="Y2379" i="10"/>
  <c r="Z2379" i="10"/>
  <c r="B2380" i="10"/>
  <c r="D2380" i="10"/>
  <c r="E2380" i="10"/>
  <c r="F2380" i="10"/>
  <c r="G2380" i="10"/>
  <c r="H2380" i="10"/>
  <c r="I2380" i="10"/>
  <c r="J2380" i="10"/>
  <c r="K2380" i="10"/>
  <c r="L2380" i="10"/>
  <c r="M2380" i="10"/>
  <c r="N2380" i="10"/>
  <c r="O2380" i="10"/>
  <c r="P2380" i="10"/>
  <c r="Q2380" i="10"/>
  <c r="R2380" i="10"/>
  <c r="S2380" i="10"/>
  <c r="T2380" i="10"/>
  <c r="U2380" i="10"/>
  <c r="V2380" i="10"/>
  <c r="W2380" i="10"/>
  <c r="X2380" i="10"/>
  <c r="Y2380" i="10"/>
  <c r="Z2380" i="10"/>
  <c r="B2381" i="10"/>
  <c r="D2381" i="10"/>
  <c r="E2381" i="10"/>
  <c r="F2381" i="10"/>
  <c r="G2381" i="10"/>
  <c r="H2381" i="10"/>
  <c r="I2381" i="10"/>
  <c r="J2381" i="10"/>
  <c r="K2381" i="10"/>
  <c r="L2381" i="10"/>
  <c r="M2381" i="10"/>
  <c r="N2381" i="10"/>
  <c r="O2381" i="10"/>
  <c r="P2381" i="10"/>
  <c r="Q2381" i="10"/>
  <c r="R2381" i="10"/>
  <c r="S2381" i="10"/>
  <c r="T2381" i="10"/>
  <c r="U2381" i="10"/>
  <c r="V2381" i="10"/>
  <c r="W2381" i="10"/>
  <c r="X2381" i="10"/>
  <c r="Y2381" i="10"/>
  <c r="Z2381" i="10"/>
  <c r="B2382" i="10"/>
  <c r="D2382" i="10"/>
  <c r="E2382" i="10"/>
  <c r="F2382" i="10"/>
  <c r="G2382" i="10"/>
  <c r="H2382" i="10"/>
  <c r="I2382" i="10"/>
  <c r="J2382" i="10"/>
  <c r="K2382" i="10"/>
  <c r="L2382" i="10"/>
  <c r="M2382" i="10"/>
  <c r="N2382" i="10"/>
  <c r="O2382" i="10"/>
  <c r="P2382" i="10"/>
  <c r="Q2382" i="10"/>
  <c r="R2382" i="10"/>
  <c r="S2382" i="10"/>
  <c r="T2382" i="10"/>
  <c r="U2382" i="10"/>
  <c r="V2382" i="10"/>
  <c r="W2382" i="10"/>
  <c r="X2382" i="10"/>
  <c r="Y2382" i="10"/>
  <c r="Z2382" i="10"/>
  <c r="B2383" i="10"/>
  <c r="D2383" i="10"/>
  <c r="E2383" i="10"/>
  <c r="F2383" i="10"/>
  <c r="G2383" i="10"/>
  <c r="H2383" i="10"/>
  <c r="I2383" i="10"/>
  <c r="J2383" i="10"/>
  <c r="K2383" i="10"/>
  <c r="L2383" i="10"/>
  <c r="M2383" i="10"/>
  <c r="N2383" i="10"/>
  <c r="O2383" i="10"/>
  <c r="P2383" i="10"/>
  <c r="Q2383" i="10"/>
  <c r="R2383" i="10"/>
  <c r="S2383" i="10"/>
  <c r="T2383" i="10"/>
  <c r="U2383" i="10"/>
  <c r="V2383" i="10"/>
  <c r="W2383" i="10"/>
  <c r="X2383" i="10"/>
  <c r="Y2383" i="10"/>
  <c r="Z2383" i="10"/>
  <c r="B2384" i="10"/>
  <c r="D2384" i="10"/>
  <c r="E2384" i="10"/>
  <c r="F2384" i="10"/>
  <c r="G2384" i="10"/>
  <c r="H2384" i="10"/>
  <c r="I2384" i="10"/>
  <c r="J2384" i="10"/>
  <c r="K2384" i="10"/>
  <c r="L2384" i="10"/>
  <c r="M2384" i="10"/>
  <c r="N2384" i="10"/>
  <c r="O2384" i="10"/>
  <c r="P2384" i="10"/>
  <c r="Q2384" i="10"/>
  <c r="R2384" i="10"/>
  <c r="S2384" i="10"/>
  <c r="T2384" i="10"/>
  <c r="U2384" i="10"/>
  <c r="V2384" i="10"/>
  <c r="W2384" i="10"/>
  <c r="X2384" i="10"/>
  <c r="Y2384" i="10"/>
  <c r="Z2384" i="10"/>
  <c r="B2385" i="10"/>
  <c r="D2385" i="10"/>
  <c r="E2385" i="10"/>
  <c r="F2385" i="10"/>
  <c r="G2385" i="10"/>
  <c r="H2385" i="10"/>
  <c r="I2385" i="10"/>
  <c r="J2385" i="10"/>
  <c r="K2385" i="10"/>
  <c r="L2385" i="10"/>
  <c r="M2385" i="10"/>
  <c r="N2385" i="10"/>
  <c r="O2385" i="10"/>
  <c r="P2385" i="10"/>
  <c r="Q2385" i="10"/>
  <c r="R2385" i="10"/>
  <c r="S2385" i="10"/>
  <c r="T2385" i="10"/>
  <c r="U2385" i="10"/>
  <c r="V2385" i="10"/>
  <c r="W2385" i="10"/>
  <c r="X2385" i="10"/>
  <c r="Y2385" i="10"/>
  <c r="Z2385" i="10"/>
  <c r="B2386" i="10"/>
  <c r="D2386" i="10"/>
  <c r="E2386" i="10"/>
  <c r="F2386" i="10"/>
  <c r="G2386" i="10"/>
  <c r="H2386" i="10"/>
  <c r="I2386" i="10"/>
  <c r="J2386" i="10"/>
  <c r="K2386" i="10"/>
  <c r="L2386" i="10"/>
  <c r="M2386" i="10"/>
  <c r="N2386" i="10"/>
  <c r="O2386" i="10"/>
  <c r="P2386" i="10"/>
  <c r="Q2386" i="10"/>
  <c r="R2386" i="10"/>
  <c r="S2386" i="10"/>
  <c r="T2386" i="10"/>
  <c r="U2386" i="10"/>
  <c r="V2386" i="10"/>
  <c r="W2386" i="10"/>
  <c r="X2386" i="10"/>
  <c r="Y2386" i="10"/>
  <c r="Z2386" i="10"/>
  <c r="B2387" i="10"/>
  <c r="D2387" i="10"/>
  <c r="E2387" i="10"/>
  <c r="F2387" i="10"/>
  <c r="G2387" i="10"/>
  <c r="H2387" i="10"/>
  <c r="I2387" i="10"/>
  <c r="J2387" i="10"/>
  <c r="K2387" i="10"/>
  <c r="L2387" i="10"/>
  <c r="M2387" i="10"/>
  <c r="N2387" i="10"/>
  <c r="O2387" i="10"/>
  <c r="P2387" i="10"/>
  <c r="Q2387" i="10"/>
  <c r="R2387" i="10"/>
  <c r="S2387" i="10"/>
  <c r="T2387" i="10"/>
  <c r="U2387" i="10"/>
  <c r="V2387" i="10"/>
  <c r="W2387" i="10"/>
  <c r="X2387" i="10"/>
  <c r="Y2387" i="10"/>
  <c r="Z2387" i="10"/>
  <c r="B2388" i="10"/>
  <c r="D2388" i="10"/>
  <c r="E2388" i="10"/>
  <c r="F2388" i="10"/>
  <c r="G2388" i="10"/>
  <c r="H2388" i="10"/>
  <c r="I2388" i="10"/>
  <c r="J2388" i="10"/>
  <c r="K2388" i="10"/>
  <c r="L2388" i="10"/>
  <c r="M2388" i="10"/>
  <c r="N2388" i="10"/>
  <c r="O2388" i="10"/>
  <c r="P2388" i="10"/>
  <c r="Q2388" i="10"/>
  <c r="R2388" i="10"/>
  <c r="S2388" i="10"/>
  <c r="T2388" i="10"/>
  <c r="U2388" i="10"/>
  <c r="V2388" i="10"/>
  <c r="W2388" i="10"/>
  <c r="X2388" i="10"/>
  <c r="Y2388" i="10"/>
  <c r="Z2388" i="10"/>
  <c r="B2389" i="10"/>
  <c r="D2389" i="10"/>
  <c r="E2389" i="10"/>
  <c r="F2389" i="10"/>
  <c r="G2389" i="10"/>
  <c r="H2389" i="10"/>
  <c r="I2389" i="10"/>
  <c r="J2389" i="10"/>
  <c r="K2389" i="10"/>
  <c r="L2389" i="10"/>
  <c r="M2389" i="10"/>
  <c r="N2389" i="10"/>
  <c r="O2389" i="10"/>
  <c r="P2389" i="10"/>
  <c r="Q2389" i="10"/>
  <c r="R2389" i="10"/>
  <c r="S2389" i="10"/>
  <c r="T2389" i="10"/>
  <c r="U2389" i="10"/>
  <c r="V2389" i="10"/>
  <c r="W2389" i="10"/>
  <c r="X2389" i="10"/>
  <c r="Y2389" i="10"/>
  <c r="Z2389" i="10"/>
  <c r="B2390" i="10"/>
  <c r="D2390" i="10"/>
  <c r="E2390" i="10"/>
  <c r="F2390" i="10"/>
  <c r="G2390" i="10"/>
  <c r="H2390" i="10"/>
  <c r="I2390" i="10"/>
  <c r="J2390" i="10"/>
  <c r="K2390" i="10"/>
  <c r="L2390" i="10"/>
  <c r="M2390" i="10"/>
  <c r="N2390" i="10"/>
  <c r="O2390" i="10"/>
  <c r="P2390" i="10"/>
  <c r="Q2390" i="10"/>
  <c r="R2390" i="10"/>
  <c r="S2390" i="10"/>
  <c r="T2390" i="10"/>
  <c r="U2390" i="10"/>
  <c r="V2390" i="10"/>
  <c r="W2390" i="10"/>
  <c r="X2390" i="10"/>
  <c r="Y2390" i="10"/>
  <c r="Z2390" i="10"/>
  <c r="B2391" i="10"/>
  <c r="D2391" i="10"/>
  <c r="E2391" i="10"/>
  <c r="F2391" i="10"/>
  <c r="G2391" i="10"/>
  <c r="H2391" i="10"/>
  <c r="I2391" i="10"/>
  <c r="J2391" i="10"/>
  <c r="K2391" i="10"/>
  <c r="L2391" i="10"/>
  <c r="M2391" i="10"/>
  <c r="N2391" i="10"/>
  <c r="O2391" i="10"/>
  <c r="P2391" i="10"/>
  <c r="Q2391" i="10"/>
  <c r="R2391" i="10"/>
  <c r="S2391" i="10"/>
  <c r="T2391" i="10"/>
  <c r="U2391" i="10"/>
  <c r="V2391" i="10"/>
  <c r="W2391" i="10"/>
  <c r="X2391" i="10"/>
  <c r="Y2391" i="10"/>
  <c r="Z2391" i="10"/>
  <c r="B2392" i="10"/>
  <c r="D2392" i="10"/>
  <c r="E2392" i="10"/>
  <c r="F2392" i="10"/>
  <c r="G2392" i="10"/>
  <c r="H2392" i="10"/>
  <c r="I2392" i="10"/>
  <c r="J2392" i="10"/>
  <c r="K2392" i="10"/>
  <c r="L2392" i="10"/>
  <c r="M2392" i="10"/>
  <c r="N2392" i="10"/>
  <c r="O2392" i="10"/>
  <c r="P2392" i="10"/>
  <c r="Q2392" i="10"/>
  <c r="R2392" i="10"/>
  <c r="S2392" i="10"/>
  <c r="T2392" i="10"/>
  <c r="U2392" i="10"/>
  <c r="V2392" i="10"/>
  <c r="W2392" i="10"/>
  <c r="X2392" i="10"/>
  <c r="Y2392" i="10"/>
  <c r="Z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A1" i="18"/>
  <c r="K13" i="18" s="1"/>
  <c r="B1" i="18"/>
  <c r="U76" i="18" s="1"/>
  <c r="A2" i="18"/>
  <c r="K3" i="18"/>
  <c r="R3" i="18" s="1"/>
  <c r="M3" i="18"/>
  <c r="N3" i="18"/>
  <c r="P3" i="18"/>
  <c r="Q3" i="18"/>
  <c r="S3" i="18"/>
  <c r="T3" i="18"/>
  <c r="K4" i="18"/>
  <c r="L4" i="18" s="1"/>
  <c r="AW8" i="18"/>
  <c r="AW9" i="18"/>
  <c r="AW10" i="18"/>
  <c r="AW11" i="18"/>
  <c r="AW12" i="18"/>
  <c r="AW13" i="18"/>
  <c r="AW14" i="18"/>
  <c r="AW15" i="18" s="1"/>
  <c r="AW16" i="18" s="1"/>
  <c r="AW17" i="18" s="1"/>
  <c r="AW18" i="18" s="1"/>
  <c r="AW19" i="18" s="1"/>
  <c r="AW20" i="18" s="1"/>
  <c r="AW21" i="18" s="1"/>
  <c r="AW22" i="18" s="1"/>
  <c r="AW23" i="18" s="1"/>
  <c r="AW24" i="18" s="1"/>
  <c r="AW25" i="18" s="1"/>
  <c r="AW26" i="18" s="1"/>
  <c r="AW27" i="18" s="1"/>
  <c r="AW28" i="18" s="1"/>
  <c r="AW29" i="18" s="1"/>
  <c r="AW30" i="18" s="1"/>
  <c r="L33" i="18"/>
  <c r="U56" i="18"/>
  <c r="U75" i="18"/>
  <c r="B3" i="15"/>
  <c r="B14" i="15" s="1"/>
  <c r="A94" i="15"/>
  <c r="A121" i="15"/>
  <c r="C3" i="17"/>
  <c r="F3" i="17"/>
  <c r="C4" i="17"/>
  <c r="F4" i="17"/>
  <c r="L4" i="17"/>
  <c r="C5" i="17"/>
  <c r="F5" i="17" s="1"/>
  <c r="L5" i="17"/>
  <c r="C6" i="17"/>
  <c r="F6" i="17"/>
  <c r="L6" i="17"/>
  <c r="C7" i="17"/>
  <c r="F7" i="17"/>
  <c r="L7" i="17"/>
  <c r="C8" i="17"/>
  <c r="F8" i="17"/>
  <c r="L8" i="17"/>
  <c r="C9" i="17"/>
  <c r="F9" i="17" s="1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 s="1"/>
  <c r="L16" i="17"/>
  <c r="C17" i="17"/>
  <c r="F17" i="17" s="1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 s="1"/>
  <c r="P42" i="17"/>
  <c r="C43" i="17"/>
  <c r="F43" i="17"/>
  <c r="L43" i="17"/>
  <c r="O43" i="17"/>
  <c r="P43" i="17"/>
  <c r="C44" i="17"/>
  <c r="F44" i="17" s="1"/>
  <c r="L44" i="17"/>
  <c r="O44" i="17" s="1"/>
  <c r="P44" i="17"/>
  <c r="C45" i="17"/>
  <c r="F45" i="17" s="1"/>
  <c r="L45" i="17"/>
  <c r="O45" i="17"/>
  <c r="P45" i="17"/>
  <c r="C46" i="17"/>
  <c r="F46" i="17" s="1"/>
  <c r="L46" i="17"/>
  <c r="O46" i="17"/>
  <c r="P46" i="17"/>
  <c r="C47" i="17"/>
  <c r="F47" i="17"/>
  <c r="L47" i="17"/>
  <c r="P47" i="17" s="1"/>
  <c r="O47" i="17"/>
  <c r="C48" i="17"/>
  <c r="F48" i="17"/>
  <c r="L48" i="17"/>
  <c r="P48" i="17" s="1"/>
  <c r="O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 s="1"/>
  <c r="P52" i="17"/>
  <c r="C53" i="17"/>
  <c r="F53" i="17"/>
  <c r="L53" i="17"/>
  <c r="P53" i="17" s="1"/>
  <c r="O53" i="17"/>
  <c r="C54" i="17"/>
  <c r="F54" i="17" s="1"/>
  <c r="L54" i="17"/>
  <c r="P54" i="17" s="1"/>
  <c r="C55" i="17"/>
  <c r="F55" i="17"/>
  <c r="L55" i="17"/>
  <c r="P55" i="17" s="1"/>
  <c r="C56" i="17"/>
  <c r="F56" i="17"/>
  <c r="L56" i="17"/>
  <c r="O56" i="17" s="1"/>
  <c r="C57" i="17"/>
  <c r="F57" i="17"/>
  <c r="L57" i="17"/>
  <c r="O57" i="17"/>
  <c r="P57" i="17"/>
  <c r="C58" i="17"/>
  <c r="F58" i="17" s="1"/>
  <c r="L58" i="17"/>
  <c r="O58" i="17" s="1"/>
  <c r="C59" i="17"/>
  <c r="F59" i="17"/>
  <c r="L59" i="17"/>
  <c r="C60" i="17"/>
  <c r="F60" i="17"/>
  <c r="L60" i="17"/>
  <c r="O60" i="17" s="1"/>
  <c r="C61" i="17"/>
  <c r="F61" i="17"/>
  <c r="L61" i="17"/>
  <c r="C62" i="17"/>
  <c r="F62" i="17" s="1"/>
  <c r="L62" i="17"/>
  <c r="P62" i="17" s="1"/>
  <c r="C63" i="17"/>
  <c r="F63" i="17"/>
  <c r="L63" i="17"/>
  <c r="P63" i="17" s="1"/>
  <c r="O63" i="17"/>
  <c r="C64" i="17"/>
  <c r="F64" i="17"/>
  <c r="L64" i="17"/>
  <c r="C65" i="17"/>
  <c r="F65" i="17" s="1"/>
  <c r="L65" i="17"/>
  <c r="O65" i="17"/>
  <c r="P65" i="17"/>
  <c r="C66" i="17"/>
  <c r="F66" i="17"/>
  <c r="C67" i="17"/>
  <c r="F67" i="17" s="1"/>
  <c r="C68" i="17"/>
  <c r="F68" i="17" s="1"/>
  <c r="C69" i="17"/>
  <c r="F69" i="17" s="1"/>
  <c r="C70" i="17"/>
  <c r="F70" i="17"/>
  <c r="C71" i="17"/>
  <c r="F71" i="17"/>
  <c r="C72" i="17"/>
  <c r="F72" i="17" s="1"/>
  <c r="C73" i="17"/>
  <c r="F73" i="17"/>
  <c r="C74" i="17"/>
  <c r="F74" i="17"/>
  <c r="C75" i="17"/>
  <c r="F75" i="17"/>
  <c r="C76" i="17"/>
  <c r="F76" i="17" s="1"/>
  <c r="C77" i="17"/>
  <c r="F77" i="17" s="1"/>
  <c r="C78" i="17"/>
  <c r="F78" i="17"/>
  <c r="C79" i="17"/>
  <c r="F79" i="17"/>
  <c r="C80" i="17"/>
  <c r="F80" i="17" s="1"/>
  <c r="C81" i="17"/>
  <c r="F81" i="17"/>
  <c r="C82" i="17"/>
  <c r="F82" i="17"/>
  <c r="C83" i="17"/>
  <c r="F83" i="17" s="1"/>
  <c r="C84" i="17"/>
  <c r="F84" i="17" s="1"/>
  <c r="C85" i="17"/>
  <c r="F85" i="17" s="1"/>
  <c r="C86" i="17"/>
  <c r="F86" i="17" s="1"/>
  <c r="C87" i="17"/>
  <c r="F87" i="17" s="1"/>
  <c r="C88" i="17"/>
  <c r="F88" i="17" s="1"/>
  <c r="C89" i="17"/>
  <c r="F89" i="17"/>
  <c r="C90" i="17"/>
  <c r="F90" i="17" s="1"/>
  <c r="C91" i="17"/>
  <c r="F91" i="17"/>
  <c r="C92" i="17"/>
  <c r="F92" i="17" s="1"/>
  <c r="C93" i="17"/>
  <c r="F93" i="17" s="1"/>
  <c r="C94" i="17"/>
  <c r="F94" i="17"/>
  <c r="C95" i="17"/>
  <c r="F95" i="17" s="1"/>
  <c r="C96" i="17"/>
  <c r="F96" i="17" s="1"/>
  <c r="C97" i="17"/>
  <c r="F97" i="17"/>
  <c r="C98" i="17"/>
  <c r="F98" i="17" s="1"/>
  <c r="C99" i="17"/>
  <c r="F99" i="17"/>
  <c r="C100" i="17"/>
  <c r="F100" i="17" s="1"/>
  <c r="C101" i="17"/>
  <c r="F101" i="17" s="1"/>
  <c r="C102" i="17"/>
  <c r="F102" i="17"/>
  <c r="C103" i="17"/>
  <c r="F103" i="17"/>
  <c r="C104" i="17"/>
  <c r="F104" i="17" s="1"/>
  <c r="C105" i="17"/>
  <c r="F105" i="17"/>
  <c r="C106" i="17"/>
  <c r="F106" i="17" s="1"/>
  <c r="C107" i="17"/>
  <c r="F107" i="17" s="1"/>
  <c r="C108" i="17"/>
  <c r="F108" i="17" s="1"/>
  <c r="C109" i="17"/>
  <c r="F109" i="17" s="1"/>
  <c r="C110" i="17"/>
  <c r="F110" i="17"/>
  <c r="C111" i="17"/>
  <c r="F111" i="17" s="1"/>
  <c r="C112" i="17"/>
  <c r="F112" i="17" s="1"/>
  <c r="C113" i="17"/>
  <c r="F113" i="17"/>
  <c r="C114" i="17"/>
  <c r="F114" i="17"/>
  <c r="C115" i="17"/>
  <c r="F115" i="17"/>
  <c r="C116" i="17"/>
  <c r="F116" i="17" s="1"/>
  <c r="C117" i="17"/>
  <c r="F117" i="17" s="1"/>
  <c r="C118" i="17"/>
  <c r="F118" i="17" s="1"/>
  <c r="C119" i="17"/>
  <c r="F119" i="17" s="1"/>
  <c r="C120" i="17"/>
  <c r="F120" i="17" s="1"/>
  <c r="C121" i="17"/>
  <c r="F121" i="17"/>
  <c r="C122" i="17"/>
  <c r="F122" i="17" s="1"/>
  <c r="C123" i="17"/>
  <c r="F123" i="17"/>
  <c r="C124" i="17"/>
  <c r="F124" i="17" s="1"/>
  <c r="C125" i="17"/>
  <c r="F125" i="17"/>
  <c r="C126" i="17"/>
  <c r="F126" i="17"/>
  <c r="C127" i="17"/>
  <c r="F127" i="17" s="1"/>
  <c r="C128" i="17"/>
  <c r="F128" i="17" s="1"/>
  <c r="C129" i="17"/>
  <c r="F129" i="17" s="1"/>
  <c r="C130" i="17"/>
  <c r="F130" i="17"/>
  <c r="C131" i="17"/>
  <c r="F131" i="17"/>
  <c r="C132" i="17"/>
  <c r="F132" i="17" s="1"/>
  <c r="C133" i="17"/>
  <c r="F133" i="17"/>
  <c r="C134" i="17"/>
  <c r="F134" i="17" s="1"/>
  <c r="C135" i="17"/>
  <c r="F135" i="17"/>
  <c r="C136" i="17"/>
  <c r="F136" i="17" s="1"/>
  <c r="C137" i="17"/>
  <c r="F137" i="17"/>
  <c r="C138" i="17"/>
  <c r="F138" i="17" s="1"/>
  <c r="C139" i="17"/>
  <c r="F139" i="17"/>
  <c r="C140" i="17"/>
  <c r="F140" i="17" s="1"/>
  <c r="C141" i="17"/>
  <c r="F141" i="17" s="1"/>
  <c r="C142" i="17"/>
  <c r="F142" i="17"/>
  <c r="C143" i="17"/>
  <c r="F143" i="17" s="1"/>
  <c r="C144" i="17"/>
  <c r="F144" i="17" s="1"/>
  <c r="C145" i="17"/>
  <c r="F145" i="17"/>
  <c r="C146" i="17"/>
  <c r="F146" i="17"/>
  <c r="C147" i="17"/>
  <c r="F147" i="17"/>
  <c r="C148" i="17"/>
  <c r="F148" i="17" s="1"/>
  <c r="C149" i="17"/>
  <c r="F149" i="17"/>
  <c r="C150" i="17"/>
  <c r="F150" i="17" s="1"/>
  <c r="C151" i="17"/>
  <c r="F151" i="17" s="1"/>
  <c r="C152" i="17"/>
  <c r="F152" i="17" s="1"/>
  <c r="C153" i="17"/>
  <c r="F153" i="17"/>
  <c r="C154" i="17"/>
  <c r="F154" i="17" s="1"/>
  <c r="C155" i="17"/>
  <c r="F155" i="17"/>
  <c r="C156" i="17"/>
  <c r="F156" i="17" s="1"/>
  <c r="C157" i="17"/>
  <c r="F157" i="17"/>
  <c r="C158" i="17"/>
  <c r="F158" i="17" s="1"/>
  <c r="C159" i="17"/>
  <c r="F159" i="17" s="1"/>
  <c r="C160" i="17"/>
  <c r="F160" i="17" s="1"/>
  <c r="C161" i="17"/>
  <c r="F161" i="17" s="1"/>
  <c r="C162" i="17"/>
  <c r="F162" i="17"/>
  <c r="C163" i="17"/>
  <c r="F163" i="17"/>
  <c r="C164" i="17"/>
  <c r="F164" i="17" s="1"/>
  <c r="C165" i="17"/>
  <c r="F165" i="17"/>
  <c r="C166" i="17"/>
  <c r="F166" i="17"/>
  <c r="C167" i="17"/>
  <c r="F167" i="17"/>
  <c r="C168" i="17"/>
  <c r="F168" i="17" s="1"/>
  <c r="C169" i="17"/>
  <c r="F169" i="17"/>
  <c r="C170" i="17"/>
  <c r="F170" i="17" s="1"/>
  <c r="C171" i="17"/>
  <c r="F171" i="17"/>
  <c r="C172" i="17"/>
  <c r="F172" i="17" s="1"/>
  <c r="C173" i="17"/>
  <c r="F173" i="17" s="1"/>
  <c r="C174" i="17"/>
  <c r="F174" i="17" s="1"/>
  <c r="C175" i="17"/>
  <c r="F175" i="17" s="1"/>
  <c r="C176" i="17"/>
  <c r="F176" i="17" s="1"/>
  <c r="C177" i="17"/>
  <c r="F177" i="17"/>
  <c r="C178" i="17"/>
  <c r="F178" i="17"/>
  <c r="C179" i="17"/>
  <c r="F179" i="17" s="1"/>
  <c r="C180" i="17"/>
  <c r="F180" i="17" s="1"/>
  <c r="C181" i="17"/>
  <c r="F181" i="17"/>
  <c r="C182" i="17"/>
  <c r="F182" i="17" s="1"/>
  <c r="C183" i="17"/>
  <c r="F183" i="17" s="1"/>
  <c r="C184" i="17"/>
  <c r="F184" i="17" s="1"/>
  <c r="C185" i="17"/>
  <c r="F185" i="17" s="1"/>
  <c r="C186" i="17"/>
  <c r="F186" i="17"/>
  <c r="C187" i="17"/>
  <c r="F187" i="17"/>
  <c r="C188" i="17"/>
  <c r="F188" i="17" s="1"/>
  <c r="C189" i="17"/>
  <c r="F189" i="17"/>
  <c r="C190" i="17"/>
  <c r="F190" i="17"/>
  <c r="C191" i="17"/>
  <c r="F191" i="17" s="1"/>
  <c r="C192" i="17"/>
  <c r="F192" i="17" s="1"/>
  <c r="C193" i="17"/>
  <c r="F193" i="17" s="1"/>
  <c r="C194" i="17"/>
  <c r="F194" i="17"/>
  <c r="C195" i="17"/>
  <c r="F195" i="17"/>
  <c r="C196" i="17"/>
  <c r="F196" i="17" s="1"/>
  <c r="C197" i="17"/>
  <c r="F197" i="17"/>
  <c r="C198" i="17"/>
  <c r="F198" i="17" s="1"/>
  <c r="C199" i="17"/>
  <c r="F199" i="17" s="1"/>
  <c r="C200" i="17"/>
  <c r="F200" i="17" s="1"/>
  <c r="C201" i="17"/>
  <c r="F201" i="17"/>
  <c r="C202" i="17"/>
  <c r="F202" i="17"/>
  <c r="C203" i="17"/>
  <c r="F203" i="17" s="1"/>
  <c r="C204" i="17"/>
  <c r="F204" i="17" s="1"/>
  <c r="C205" i="17"/>
  <c r="F205" i="17" s="1"/>
  <c r="C206" i="17"/>
  <c r="F206" i="17"/>
  <c r="C207" i="17"/>
  <c r="F207" i="17"/>
  <c r="C208" i="17"/>
  <c r="F208" i="17" s="1"/>
  <c r="C209" i="17"/>
  <c r="F209" i="17" s="1"/>
  <c r="C210" i="17"/>
  <c r="F210" i="17"/>
  <c r="C211" i="17"/>
  <c r="F211" i="17"/>
  <c r="C212" i="17"/>
  <c r="F212" i="17" s="1"/>
  <c r="C213" i="17"/>
  <c r="F213" i="17" s="1"/>
  <c r="C214" i="17"/>
  <c r="F214" i="17" s="1"/>
  <c r="C215" i="17"/>
  <c r="F215" i="17"/>
  <c r="C216" i="17"/>
  <c r="F216" i="17" s="1"/>
  <c r="C217" i="17"/>
  <c r="F217" i="17"/>
  <c r="C218" i="17"/>
  <c r="F218" i="17" s="1"/>
  <c r="C219" i="17"/>
  <c r="F219" i="17"/>
  <c r="C220" i="17"/>
  <c r="F220" i="17" s="1"/>
  <c r="C221" i="17"/>
  <c r="F221" i="17"/>
  <c r="C222" i="17"/>
  <c r="F222" i="17"/>
  <c r="C223" i="17"/>
  <c r="F223" i="17" s="1"/>
  <c r="C224" i="17"/>
  <c r="F224" i="17" s="1"/>
  <c r="C225" i="17"/>
  <c r="F225" i="17"/>
  <c r="C226" i="17"/>
  <c r="F226" i="17"/>
  <c r="C227" i="17"/>
  <c r="F227" i="17"/>
  <c r="C228" i="17"/>
  <c r="F228" i="17" s="1"/>
  <c r="C229" i="17"/>
  <c r="F229" i="17"/>
  <c r="C230" i="17"/>
  <c r="F230" i="17" s="1"/>
  <c r="C231" i="17"/>
  <c r="F231" i="17"/>
  <c r="C232" i="17"/>
  <c r="F232" i="17" s="1"/>
  <c r="C233" i="17"/>
  <c r="F233" i="17"/>
  <c r="C234" i="17"/>
  <c r="F234" i="17"/>
  <c r="C235" i="17"/>
  <c r="F235" i="17"/>
  <c r="C236" i="17"/>
  <c r="F236" i="17" s="1"/>
  <c r="C237" i="17"/>
  <c r="F237" i="17" s="1"/>
  <c r="C238" i="17"/>
  <c r="F238" i="17" s="1"/>
  <c r="C239" i="17"/>
  <c r="F239" i="17"/>
  <c r="C240" i="17"/>
  <c r="F240" i="17" s="1"/>
  <c r="C241" i="17"/>
  <c r="F241" i="17"/>
  <c r="C242" i="17"/>
  <c r="F242" i="17"/>
  <c r="C243" i="17"/>
  <c r="F243" i="17"/>
  <c r="C244" i="17"/>
  <c r="F244" i="17" s="1"/>
  <c r="C245" i="17"/>
  <c r="F245" i="17" s="1"/>
  <c r="C246" i="17"/>
  <c r="F246" i="17" s="1"/>
  <c r="C247" i="17"/>
  <c r="F247" i="17"/>
  <c r="C248" i="17"/>
  <c r="F248" i="17" s="1"/>
  <c r="C249" i="17"/>
  <c r="F249" i="17"/>
  <c r="C250" i="17"/>
  <c r="F250" i="17" s="1"/>
  <c r="C251" i="17"/>
  <c r="F251" i="17"/>
  <c r="C252" i="17"/>
  <c r="F252" i="17" s="1"/>
  <c r="C253" i="17"/>
  <c r="F253" i="17"/>
  <c r="C254" i="17"/>
  <c r="F254" i="17" s="1"/>
  <c r="C255" i="17"/>
  <c r="F255" i="17" s="1"/>
  <c r="C256" i="17"/>
  <c r="F256" i="17" s="1"/>
  <c r="C257" i="17"/>
  <c r="F257" i="17"/>
  <c r="C258" i="17"/>
  <c r="F258" i="17"/>
  <c r="C259" i="17"/>
  <c r="F259" i="17" s="1"/>
  <c r="C260" i="17"/>
  <c r="F260" i="17" s="1"/>
  <c r="C261" i="17"/>
  <c r="F261" i="17"/>
  <c r="C262" i="17"/>
  <c r="F262" i="17" s="1"/>
  <c r="C263" i="17"/>
  <c r="F263" i="17"/>
  <c r="C264" i="17"/>
  <c r="F264" i="17" s="1"/>
  <c r="C265" i="17"/>
  <c r="F265" i="17"/>
  <c r="C266" i="17"/>
  <c r="F266" i="17"/>
  <c r="C267" i="17"/>
  <c r="F267" i="17"/>
  <c r="C268" i="17"/>
  <c r="F268" i="17" s="1"/>
  <c r="C269" i="17"/>
  <c r="F269" i="17" s="1"/>
  <c r="C270" i="17"/>
  <c r="F270" i="17" s="1"/>
  <c r="C271" i="17"/>
  <c r="F271" i="17"/>
  <c r="C272" i="17"/>
  <c r="F272" i="17" s="1"/>
  <c r="C273" i="17"/>
  <c r="F273" i="17"/>
  <c r="C274" i="17"/>
  <c r="F274" i="17"/>
  <c r="C275" i="17"/>
  <c r="F275" i="17"/>
  <c r="C276" i="17"/>
  <c r="F276" i="17" s="1"/>
  <c r="C277" i="17"/>
  <c r="F277" i="17"/>
  <c r="C278" i="17"/>
  <c r="F278" i="17" s="1"/>
  <c r="C279" i="17"/>
  <c r="F279" i="17" s="1"/>
  <c r="C280" i="17"/>
  <c r="F280" i="17" s="1"/>
  <c r="C281" i="17"/>
  <c r="F281" i="17"/>
  <c r="C282" i="17"/>
  <c r="F282" i="17"/>
  <c r="C283" i="17"/>
  <c r="F283" i="17"/>
  <c r="C284" i="17"/>
  <c r="F284" i="17" s="1"/>
  <c r="C285" i="17"/>
  <c r="F285" i="17"/>
  <c r="C286" i="17"/>
  <c r="F286" i="17" s="1"/>
  <c r="C287" i="17"/>
  <c r="F287" i="17" s="1"/>
  <c r="C288" i="17"/>
  <c r="F288" i="17" s="1"/>
  <c r="C289" i="17"/>
  <c r="F289" i="17"/>
  <c r="C290" i="17"/>
  <c r="F290" i="17" s="1"/>
  <c r="C291" i="17"/>
  <c r="F291" i="17" s="1"/>
  <c r="C292" i="17"/>
  <c r="F292" i="17" s="1"/>
  <c r="C293" i="17"/>
  <c r="F293" i="17" s="1"/>
  <c r="C294" i="17"/>
  <c r="F294" i="17" s="1"/>
  <c r="C295" i="17"/>
  <c r="F295" i="17" s="1"/>
  <c r="C296" i="17"/>
  <c r="F296" i="17" s="1"/>
  <c r="C297" i="17"/>
  <c r="F297" i="17"/>
  <c r="C298" i="17"/>
  <c r="F298" i="17" s="1"/>
  <c r="C299" i="17"/>
  <c r="F299" i="17" s="1"/>
  <c r="C300" i="17"/>
  <c r="F300" i="17" s="1"/>
  <c r="C301" i="17"/>
  <c r="F301" i="17" s="1"/>
  <c r="C302" i="17"/>
  <c r="F302" i="17"/>
  <c r="C303" i="17"/>
  <c r="F303" i="17"/>
  <c r="C304" i="17"/>
  <c r="F304" i="17" s="1"/>
  <c r="C305" i="17"/>
  <c r="F305" i="17" s="1"/>
  <c r="C306" i="17"/>
  <c r="F306" i="17"/>
  <c r="C307" i="17"/>
  <c r="F307" i="17"/>
  <c r="C308" i="17"/>
  <c r="F308" i="17" s="1"/>
  <c r="C309" i="17"/>
  <c r="F309" i="17" s="1"/>
  <c r="C310" i="17"/>
  <c r="F310" i="17" s="1"/>
  <c r="C311" i="17"/>
  <c r="F311" i="17"/>
  <c r="C312" i="17"/>
  <c r="F312" i="17" s="1"/>
  <c r="C313" i="17"/>
  <c r="F313" i="17"/>
  <c r="C314" i="17"/>
  <c r="F314" i="17" s="1"/>
  <c r="C315" i="17"/>
  <c r="F315" i="17"/>
  <c r="C316" i="17"/>
  <c r="F316" i="17" s="1"/>
  <c r="C317" i="17"/>
  <c r="F317" i="17"/>
  <c r="C318" i="17"/>
  <c r="F318" i="17"/>
  <c r="C319" i="17"/>
  <c r="F319" i="17" s="1"/>
  <c r="C320" i="17"/>
  <c r="F320" i="17" s="1"/>
  <c r="C321" i="17"/>
  <c r="F321" i="17"/>
  <c r="C322" i="17"/>
  <c r="F322" i="17"/>
  <c r="C323" i="17"/>
  <c r="F323" i="17"/>
  <c r="C324" i="17"/>
  <c r="F324" i="17" s="1"/>
  <c r="C325" i="17"/>
  <c r="F325" i="17" s="1"/>
  <c r="C326" i="17"/>
  <c r="F326" i="17"/>
  <c r="C327" i="17"/>
  <c r="F327" i="17"/>
  <c r="C328" i="17"/>
  <c r="F328" i="17" s="1"/>
  <c r="C329" i="17"/>
  <c r="F329" i="17"/>
  <c r="C330" i="17"/>
  <c r="F330" i="17"/>
  <c r="C331" i="17"/>
  <c r="F331" i="17"/>
  <c r="C332" i="17"/>
  <c r="F332" i="17" s="1"/>
  <c r="C333" i="17"/>
  <c r="F333" i="17" s="1"/>
  <c r="C334" i="17"/>
  <c r="F334" i="17" s="1"/>
  <c r="C335" i="17"/>
  <c r="F335" i="17"/>
  <c r="C336" i="17"/>
  <c r="F336" i="17" s="1"/>
  <c r="C337" i="17"/>
  <c r="F337" i="17"/>
  <c r="C338" i="17"/>
  <c r="F338" i="17"/>
  <c r="C339" i="17"/>
  <c r="F339" i="17" s="1"/>
  <c r="C340" i="17"/>
  <c r="F340" i="17" s="1"/>
  <c r="C341" i="17"/>
  <c r="F341" i="17"/>
  <c r="C342" i="17"/>
  <c r="F342" i="17" s="1"/>
  <c r="C343" i="17"/>
  <c r="F343" i="17"/>
  <c r="C344" i="17"/>
  <c r="F344" i="17" s="1"/>
  <c r="C345" i="17"/>
  <c r="F345" i="17"/>
  <c r="C346" i="17"/>
  <c r="F346" i="17"/>
  <c r="C347" i="17"/>
  <c r="F347" i="17"/>
  <c r="C348" i="17"/>
  <c r="F348" i="17" s="1"/>
  <c r="C349" i="17"/>
  <c r="F349" i="17" s="1"/>
  <c r="C350" i="17"/>
  <c r="F350" i="17"/>
  <c r="C351" i="17"/>
  <c r="F351" i="17" s="1"/>
  <c r="C352" i="17"/>
  <c r="F352" i="17" s="1"/>
  <c r="C353" i="17"/>
  <c r="F353" i="17"/>
  <c r="C354" i="17"/>
  <c r="F354" i="17" s="1"/>
  <c r="C355" i="17"/>
  <c r="F355" i="17"/>
  <c r="C356" i="17"/>
  <c r="F356" i="17" s="1"/>
  <c r="C357" i="17"/>
  <c r="F357" i="17"/>
  <c r="C358" i="17"/>
  <c r="F358" i="17"/>
  <c r="C359" i="17"/>
  <c r="F359" i="17"/>
  <c r="C360" i="17"/>
  <c r="F360" i="17" s="1"/>
  <c r="C361" i="17"/>
  <c r="F361" i="17"/>
  <c r="C362" i="17"/>
  <c r="F362" i="17"/>
  <c r="C363" i="17"/>
  <c r="F363" i="17" s="1"/>
  <c r="C364" i="17"/>
  <c r="F364" i="17" s="1"/>
  <c r="C365" i="17"/>
  <c r="F365" i="17" s="1"/>
  <c r="C366" i="17"/>
  <c r="F366" i="17" s="1"/>
  <c r="C367" i="17"/>
  <c r="F367" i="17"/>
  <c r="C369" i="17"/>
  <c r="F369" i="17" s="1"/>
  <c r="C370" i="17"/>
  <c r="F370" i="17"/>
  <c r="C371" i="17"/>
  <c r="F371" i="17"/>
  <c r="C372" i="17"/>
  <c r="F372" i="17"/>
  <c r="C373" i="17"/>
  <c r="F373" i="17" s="1"/>
  <c r="C374" i="17"/>
  <c r="F374" i="17" s="1"/>
  <c r="C375" i="17"/>
  <c r="F375" i="17" s="1"/>
  <c r="C376" i="17"/>
  <c r="F376" i="17"/>
  <c r="C377" i="17"/>
  <c r="F377" i="17" s="1"/>
  <c r="C378" i="17"/>
  <c r="F378" i="17"/>
  <c r="C379" i="17"/>
  <c r="F379" i="17" s="1"/>
  <c r="C380" i="17"/>
  <c r="F380" i="17"/>
  <c r="C381" i="17"/>
  <c r="F381" i="17" s="1"/>
  <c r="C382" i="17"/>
  <c r="F382" i="17" s="1"/>
  <c r="C383" i="17"/>
  <c r="F383" i="17"/>
  <c r="C384" i="17"/>
  <c r="F384" i="17" s="1"/>
  <c r="C385" i="17"/>
  <c r="F385" i="17" s="1"/>
  <c r="C386" i="17"/>
  <c r="F386" i="17" s="1"/>
  <c r="C387" i="17"/>
  <c r="F387" i="17" s="1"/>
  <c r="C388" i="17"/>
  <c r="F388" i="17"/>
  <c r="C389" i="17"/>
  <c r="F389" i="17" s="1"/>
  <c r="C390" i="17"/>
  <c r="F390" i="17"/>
  <c r="C391" i="17"/>
  <c r="F391" i="17" s="1"/>
  <c r="C392" i="17"/>
  <c r="F392" i="17" s="1"/>
  <c r="C393" i="17"/>
  <c r="F393" i="17" s="1"/>
  <c r="C394" i="17"/>
  <c r="F394" i="17"/>
  <c r="C395" i="17"/>
  <c r="F395" i="17"/>
  <c r="C396" i="17"/>
  <c r="F396" i="17" s="1"/>
  <c r="C397" i="17"/>
  <c r="F397" i="17" s="1"/>
  <c r="C398" i="17"/>
  <c r="F398" i="17" s="1"/>
  <c r="C399" i="17"/>
  <c r="F399" i="17"/>
  <c r="C400" i="17"/>
  <c r="F400" i="17"/>
  <c r="C401" i="17"/>
  <c r="F401" i="17" s="1"/>
  <c r="C402" i="17"/>
  <c r="F402" i="17" s="1"/>
  <c r="C403" i="17"/>
  <c r="F403" i="17"/>
  <c r="C404" i="17"/>
  <c r="F404" i="17"/>
  <c r="C405" i="17"/>
  <c r="F405" i="17" s="1"/>
  <c r="C406" i="17"/>
  <c r="F406" i="17" s="1"/>
  <c r="C407" i="17"/>
  <c r="F407" i="17" s="1"/>
  <c r="C408" i="17"/>
  <c r="F408" i="17" s="1"/>
  <c r="C409" i="17"/>
  <c r="F409" i="17" s="1"/>
  <c r="C410" i="17"/>
  <c r="F410" i="17"/>
  <c r="C411" i="17"/>
  <c r="F411" i="17"/>
  <c r="C412" i="17"/>
  <c r="F412" i="17"/>
  <c r="C413" i="17"/>
  <c r="F413" i="17" s="1"/>
  <c r="C414" i="17"/>
  <c r="F414" i="17"/>
  <c r="C415" i="17"/>
  <c r="F415" i="17"/>
  <c r="C416" i="17"/>
  <c r="F416" i="17" s="1"/>
  <c r="C417" i="17"/>
  <c r="F417" i="17" s="1"/>
  <c r="C418" i="17"/>
  <c r="F418" i="17" s="1"/>
  <c r="C419" i="17"/>
  <c r="F419" i="17"/>
  <c r="C420" i="17"/>
  <c r="F420" i="17"/>
  <c r="C421" i="17"/>
  <c r="F421" i="17" s="1"/>
  <c r="C422" i="17"/>
  <c r="F422" i="17" s="1"/>
  <c r="C423" i="17"/>
  <c r="F423" i="17"/>
  <c r="C424" i="17"/>
  <c r="F424" i="17"/>
  <c r="C425" i="17"/>
  <c r="F425" i="17" s="1"/>
  <c r="C426" i="17"/>
  <c r="F426" i="17"/>
  <c r="C427" i="17"/>
  <c r="C428" i="17"/>
  <c r="G428" i="17" s="1"/>
  <c r="F428" i="17"/>
  <c r="C429" i="17"/>
  <c r="F429" i="17" s="1"/>
  <c r="G429" i="17"/>
  <c r="C430" i="17"/>
  <c r="G430" i="17" s="1"/>
  <c r="F430" i="17"/>
  <c r="C431" i="17"/>
  <c r="F431" i="17" s="1"/>
  <c r="G431" i="17"/>
  <c r="C432" i="17"/>
  <c r="F432" i="17" s="1"/>
  <c r="G432" i="17"/>
  <c r="C433" i="17"/>
  <c r="F433" i="17"/>
  <c r="G433" i="17"/>
  <c r="C434" i="17"/>
  <c r="F434" i="17"/>
  <c r="G434" i="17"/>
  <c r="C435" i="17"/>
  <c r="F435" i="17"/>
  <c r="G435" i="17"/>
  <c r="C436" i="17"/>
  <c r="G436" i="17" s="1"/>
  <c r="F436" i="17"/>
  <c r="C437" i="17"/>
  <c r="F437" i="17"/>
  <c r="G437" i="17"/>
  <c r="C438" i="17"/>
  <c r="F438" i="17"/>
  <c r="G438" i="17"/>
  <c r="C439" i="17"/>
  <c r="F439" i="17" s="1"/>
  <c r="G439" i="17"/>
  <c r="C440" i="17"/>
  <c r="F440" i="17"/>
  <c r="G440" i="17"/>
  <c r="C441" i="17"/>
  <c r="F441" i="17"/>
  <c r="G441" i="17"/>
  <c r="C442" i="17"/>
  <c r="F442" i="17"/>
  <c r="G442" i="17"/>
  <c r="C443" i="17"/>
  <c r="G443" i="17" s="1"/>
  <c r="F443" i="17"/>
  <c r="C444" i="17"/>
  <c r="G444" i="17" s="1"/>
  <c r="F444" i="17"/>
  <c r="C445" i="17"/>
  <c r="F445" i="17"/>
  <c r="G445" i="17"/>
  <c r="C446" i="17"/>
  <c r="G446" i="17" s="1"/>
  <c r="F446" i="17"/>
  <c r="C447" i="17"/>
  <c r="F447" i="17" s="1"/>
  <c r="C448" i="17"/>
  <c r="F448" i="17"/>
  <c r="G448" i="17"/>
  <c r="C449" i="17"/>
  <c r="C450" i="17"/>
  <c r="F450" i="17"/>
  <c r="G450" i="17"/>
  <c r="C451" i="17"/>
  <c r="F451" i="17"/>
  <c r="G451" i="17"/>
  <c r="C452" i="17"/>
  <c r="C453" i="17"/>
  <c r="F453" i="17"/>
  <c r="G453" i="17"/>
  <c r="C454" i="17"/>
  <c r="F454" i="17" s="1"/>
  <c r="C455" i="17"/>
  <c r="C456" i="17"/>
  <c r="C457" i="17"/>
  <c r="F457" i="17" s="1"/>
  <c r="C458" i="17"/>
  <c r="F458" i="17"/>
  <c r="G458" i="17"/>
  <c r="C459" i="17"/>
  <c r="F459" i="17"/>
  <c r="G459" i="17"/>
  <c r="C460" i="17"/>
  <c r="G460" i="17" s="1"/>
  <c r="C461" i="17"/>
  <c r="F461" i="17" s="1"/>
  <c r="C462" i="17"/>
  <c r="C463" i="17"/>
  <c r="F463" i="17" s="1"/>
  <c r="G463" i="17"/>
  <c r="C464" i="17"/>
  <c r="F464" i="17" s="1"/>
  <c r="G464" i="17"/>
  <c r="C465" i="17"/>
  <c r="C466" i="17"/>
  <c r="F466" i="17"/>
  <c r="G466" i="17"/>
  <c r="C467" i="17"/>
  <c r="F467" i="17"/>
  <c r="G467" i="17"/>
  <c r="C468" i="17"/>
  <c r="F468" i="17" s="1"/>
  <c r="C469" i="17"/>
  <c r="F469" i="17"/>
  <c r="G469" i="17"/>
  <c r="C470" i="17"/>
  <c r="F470" i="17"/>
  <c r="G470" i="17"/>
  <c r="C471" i="17"/>
  <c r="C472" i="17"/>
  <c r="F472" i="17"/>
  <c r="G472" i="17"/>
  <c r="C473" i="17"/>
  <c r="F473" i="17"/>
  <c r="G473" i="17"/>
  <c r="C474" i="17"/>
  <c r="C475" i="17"/>
  <c r="F475" i="17"/>
  <c r="G475" i="17"/>
  <c r="C476" i="17"/>
  <c r="F476" i="17"/>
  <c r="G476" i="17"/>
  <c r="C477" i="17"/>
  <c r="C478" i="17"/>
  <c r="G478" i="17" s="1"/>
  <c r="F478" i="17"/>
  <c r="C479" i="17"/>
  <c r="C480" i="17"/>
  <c r="C481" i="17"/>
  <c r="F481" i="17" s="1"/>
  <c r="G481" i="17"/>
  <c r="C482" i="17"/>
  <c r="F482" i="17"/>
  <c r="G482" i="17"/>
  <c r="C483" i="17"/>
  <c r="C484" i="17"/>
  <c r="F484" i="17"/>
  <c r="G484" i="17"/>
  <c r="C485" i="17"/>
  <c r="F485" i="17"/>
  <c r="C486" i="17"/>
  <c r="F486" i="17" s="1"/>
  <c r="C487" i="17"/>
  <c r="F487" i="17" s="1"/>
  <c r="G487" i="17"/>
  <c r="C488" i="17"/>
  <c r="F488" i="17"/>
  <c r="G488" i="17"/>
  <c r="C489" i="17"/>
  <c r="G489" i="17" s="1"/>
  <c r="F489" i="17"/>
  <c r="C490" i="17"/>
  <c r="F490" i="17"/>
  <c r="G490" i="17"/>
  <c r="C491" i="17"/>
  <c r="F491" i="17"/>
  <c r="G491" i="17"/>
  <c r="C492" i="17"/>
  <c r="C493" i="17"/>
  <c r="F493" i="17"/>
  <c r="G493" i="17"/>
  <c r="C494" i="17"/>
  <c r="F494" i="17" s="1"/>
  <c r="C495" i="17"/>
  <c r="C496" i="17"/>
  <c r="F496" i="17"/>
  <c r="G496" i="17"/>
  <c r="C497" i="17"/>
  <c r="C498" i="17"/>
  <c r="F498" i="17"/>
  <c r="G498" i="17"/>
  <c r="C499" i="17"/>
  <c r="F499" i="17" s="1"/>
  <c r="C500" i="17"/>
  <c r="G500" i="17" s="1"/>
  <c r="C501" i="17"/>
  <c r="C502" i="17"/>
  <c r="F502" i="17"/>
  <c r="G502" i="17"/>
  <c r="C503" i="17"/>
  <c r="F503" i="17" s="1"/>
  <c r="C504" i="17"/>
  <c r="C505" i="17"/>
  <c r="F505" i="17"/>
  <c r="G505" i="17"/>
  <c r="C506" i="17"/>
  <c r="F506" i="17"/>
  <c r="G506" i="17"/>
  <c r="C507" i="17"/>
  <c r="F507" i="17"/>
  <c r="G507" i="17"/>
  <c r="C508" i="17"/>
  <c r="G508" i="17" s="1"/>
  <c r="F508" i="17"/>
  <c r="C509" i="17"/>
  <c r="F509" i="17"/>
  <c r="G509" i="17"/>
  <c r="C510" i="17"/>
  <c r="F510" i="17"/>
  <c r="G510" i="17"/>
  <c r="C511" i="17"/>
  <c r="F511" i="17" s="1"/>
  <c r="G511" i="17"/>
  <c r="C512" i="17"/>
  <c r="F512" i="17"/>
  <c r="G512" i="17"/>
  <c r="C513" i="17"/>
  <c r="F513" i="17"/>
  <c r="C514" i="17"/>
  <c r="F514" i="17" s="1"/>
  <c r="G514" i="17"/>
  <c r="C515" i="17"/>
  <c r="F515" i="17"/>
  <c r="G515" i="17"/>
  <c r="C516" i="17"/>
  <c r="C517" i="17"/>
  <c r="F517" i="17"/>
  <c r="G517" i="17"/>
  <c r="C518" i="17"/>
  <c r="F518" i="17"/>
  <c r="G518" i="17"/>
  <c r="C519" i="17"/>
  <c r="G519" i="17" s="1"/>
  <c r="F519" i="17"/>
  <c r="C520" i="17"/>
  <c r="C521" i="17"/>
  <c r="F521" i="17"/>
  <c r="G521" i="17"/>
  <c r="C522" i="17"/>
  <c r="F522" i="17" s="1"/>
  <c r="G522" i="17"/>
  <c r="C523" i="17"/>
  <c r="C524" i="17"/>
  <c r="F524" i="17"/>
  <c r="G524" i="17"/>
  <c r="C525" i="17"/>
  <c r="F525" i="17"/>
  <c r="G525" i="17"/>
  <c r="C526" i="17"/>
  <c r="F526" i="17" s="1"/>
  <c r="C527" i="17"/>
  <c r="G527" i="17" s="1"/>
  <c r="F527" i="17"/>
  <c r="C528" i="17"/>
  <c r="F528" i="17"/>
  <c r="G528" i="17"/>
  <c r="C529" i="17"/>
  <c r="F529" i="17" s="1"/>
  <c r="C530" i="17"/>
  <c r="F530" i="17" s="1"/>
  <c r="G530" i="17"/>
  <c r="C531" i="17"/>
  <c r="F531" i="17"/>
  <c r="G531" i="17"/>
  <c r="C532" i="17"/>
  <c r="F532" i="17" s="1"/>
  <c r="C533" i="17"/>
  <c r="F533" i="17"/>
  <c r="G533" i="17"/>
  <c r="C534" i="17"/>
  <c r="F534" i="17"/>
  <c r="G534" i="17"/>
  <c r="C535" i="17"/>
  <c r="G535" i="17" s="1"/>
  <c r="F535" i="17"/>
  <c r="C536" i="17"/>
  <c r="G536" i="17" s="1"/>
  <c r="F536" i="17"/>
  <c r="C537" i="17"/>
  <c r="F537" i="17"/>
  <c r="G537" i="17"/>
  <c r="C538" i="17"/>
  <c r="F538" i="17" s="1"/>
  <c r="C539" i="17"/>
  <c r="G539" i="17" s="1"/>
  <c r="F539" i="17"/>
  <c r="C540" i="17"/>
  <c r="F540" i="17"/>
  <c r="G540" i="17"/>
  <c r="C541" i="17"/>
  <c r="F541" i="17"/>
  <c r="G541" i="17"/>
  <c r="C542" i="17"/>
  <c r="C543" i="17"/>
  <c r="G543" i="17" s="1"/>
  <c r="F543" i="17"/>
  <c r="C544" i="17"/>
  <c r="F544" i="17"/>
  <c r="G544" i="17"/>
  <c r="C545" i="17"/>
  <c r="C546" i="17"/>
  <c r="F546" i="17" s="1"/>
  <c r="G546" i="17"/>
  <c r="C547" i="17"/>
  <c r="F547" i="17"/>
  <c r="G547" i="17"/>
  <c r="C548" i="17"/>
  <c r="C549" i="17"/>
  <c r="F549" i="17"/>
  <c r="G549" i="17"/>
  <c r="C550" i="17"/>
  <c r="F550" i="17"/>
  <c r="G550" i="17"/>
  <c r="C551" i="17"/>
  <c r="G551" i="17" s="1"/>
  <c r="F551" i="17"/>
  <c r="C552" i="17"/>
  <c r="F552" i="17" s="1"/>
  <c r="C553" i="17"/>
  <c r="F553" i="17"/>
  <c r="G553" i="17"/>
  <c r="C554" i="17"/>
  <c r="C555" i="17"/>
  <c r="F555" i="17"/>
  <c r="G555" i="17"/>
  <c r="C556" i="17"/>
  <c r="F556" i="17" s="1"/>
  <c r="C557" i="17"/>
  <c r="C558" i="17"/>
  <c r="F558" i="17"/>
  <c r="G558" i="17"/>
  <c r="C559" i="17"/>
  <c r="C560" i="17"/>
  <c r="F560" i="17"/>
  <c r="G560" i="17"/>
  <c r="C561" i="17"/>
  <c r="G561" i="17" s="1"/>
  <c r="F561" i="17"/>
  <c r="C562" i="17"/>
  <c r="G562" i="17" s="1"/>
  <c r="C563" i="17"/>
  <c r="C564" i="17"/>
  <c r="F564" i="17"/>
  <c r="G564" i="17"/>
  <c r="C565" i="17"/>
  <c r="F565" i="17" s="1"/>
  <c r="G565" i="17"/>
  <c r="C566" i="17"/>
  <c r="C567" i="17"/>
  <c r="F567" i="17"/>
  <c r="G567" i="17"/>
  <c r="C568" i="17"/>
  <c r="F568" i="17"/>
  <c r="G568" i="17"/>
  <c r="C569" i="17"/>
  <c r="F569" i="17"/>
  <c r="G569" i="17"/>
  <c r="C570" i="17"/>
  <c r="G570" i="17" s="1"/>
  <c r="F570" i="17"/>
  <c r="C571" i="17"/>
  <c r="F571" i="17"/>
  <c r="G571" i="17"/>
  <c r="C572" i="17"/>
  <c r="F572" i="17"/>
  <c r="G572" i="17"/>
  <c r="C573" i="17"/>
  <c r="F573" i="17" s="1"/>
  <c r="G573" i="17"/>
  <c r="C574" i="17"/>
  <c r="F574" i="17"/>
  <c r="G574" i="17"/>
  <c r="C575" i="17"/>
  <c r="F575" i="17"/>
  <c r="G575" i="17"/>
  <c r="C576" i="17"/>
  <c r="F576" i="17"/>
  <c r="G576" i="17"/>
  <c r="C577" i="17"/>
  <c r="G577" i="17" s="1"/>
  <c r="F577" i="17"/>
  <c r="C578" i="17"/>
  <c r="C579" i="17"/>
  <c r="F579" i="17"/>
  <c r="G579" i="17"/>
  <c r="C580" i="17"/>
  <c r="G580" i="17" s="1"/>
  <c r="F580" i="17"/>
  <c r="C581" i="17"/>
  <c r="F581" i="17" s="1"/>
  <c r="G581" i="17"/>
  <c r="C582" i="17"/>
  <c r="F582" i="17" s="1"/>
  <c r="C583" i="17"/>
  <c r="G583" i="17" s="1"/>
  <c r="F583" i="17"/>
  <c r="C584" i="17"/>
  <c r="F584" i="17"/>
  <c r="G584" i="17"/>
  <c r="C585" i="17"/>
  <c r="F585" i="17" s="1"/>
  <c r="C586" i="17"/>
  <c r="C587" i="17"/>
  <c r="F587" i="17" s="1"/>
  <c r="C588" i="17"/>
  <c r="C589" i="17"/>
  <c r="C590" i="17"/>
  <c r="F590" i="17"/>
  <c r="G590" i="17"/>
  <c r="C591" i="17"/>
  <c r="G591" i="17" s="1"/>
  <c r="C592" i="17"/>
  <c r="F592" i="17"/>
  <c r="G592" i="17"/>
  <c r="C593" i="17"/>
  <c r="F593" i="17"/>
  <c r="G593" i="17"/>
  <c r="C594" i="17"/>
  <c r="C595" i="17"/>
  <c r="F595" i="17" s="1"/>
  <c r="G595" i="17"/>
  <c r="C596" i="17"/>
  <c r="F596" i="17"/>
  <c r="G596" i="17"/>
  <c r="C597" i="17"/>
  <c r="F597" i="17" s="1"/>
  <c r="G597" i="17"/>
  <c r="C598" i="17"/>
  <c r="F598" i="17" s="1"/>
  <c r="C599" i="17"/>
  <c r="F599" i="17"/>
  <c r="G599" i="17"/>
  <c r="C600" i="17"/>
  <c r="F600" i="17"/>
  <c r="G600" i="17"/>
  <c r="C601" i="17"/>
  <c r="F601" i="17"/>
  <c r="G601" i="17"/>
  <c r="C602" i="17"/>
  <c r="G602" i="17" s="1"/>
  <c r="F602" i="17"/>
  <c r="C603" i="17"/>
  <c r="F603" i="17"/>
  <c r="G603" i="17"/>
  <c r="C604" i="17"/>
  <c r="F604" i="17"/>
  <c r="G604" i="17"/>
  <c r="C605" i="17"/>
  <c r="F605" i="17" s="1"/>
  <c r="G605" i="17"/>
  <c r="C606" i="17"/>
  <c r="F606" i="17"/>
  <c r="G606" i="17"/>
  <c r="C607" i="17"/>
  <c r="F607" i="17"/>
  <c r="G607" i="17"/>
  <c r="C608" i="17"/>
  <c r="F608" i="17"/>
  <c r="G608" i="17"/>
  <c r="C609" i="17"/>
  <c r="G609" i="17" s="1"/>
  <c r="F609" i="17"/>
  <c r="C610" i="17"/>
  <c r="G610" i="17" s="1"/>
  <c r="C611" i="17"/>
  <c r="F611" i="17"/>
  <c r="G611" i="17"/>
  <c r="C612" i="17"/>
  <c r="G612" i="17" s="1"/>
  <c r="F612" i="17"/>
  <c r="C613" i="17"/>
  <c r="C614" i="17"/>
  <c r="F614" i="17"/>
  <c r="G614" i="17"/>
  <c r="C615" i="17"/>
  <c r="G615" i="17" s="1"/>
  <c r="C616" i="17"/>
  <c r="F616" i="17"/>
  <c r="G616" i="17"/>
  <c r="C617" i="17"/>
  <c r="F617" i="17"/>
  <c r="G617" i="17"/>
  <c r="C618" i="17"/>
  <c r="F618" i="17" s="1"/>
  <c r="C619" i="17"/>
  <c r="F619" i="17"/>
  <c r="G619" i="17"/>
  <c r="C620" i="17"/>
  <c r="F620" i="17" s="1"/>
  <c r="C621" i="17"/>
  <c r="C622" i="17"/>
  <c r="G622" i="17" s="1"/>
  <c r="F622" i="17"/>
  <c r="C623" i="17"/>
  <c r="C624" i="17"/>
  <c r="C625" i="17"/>
  <c r="F625" i="17"/>
  <c r="G625" i="17"/>
  <c r="C626" i="17"/>
  <c r="G626" i="17" s="1"/>
  <c r="F626" i="17"/>
  <c r="C627" i="17"/>
  <c r="F627" i="17"/>
  <c r="G627" i="17"/>
  <c r="C628" i="17"/>
  <c r="F628" i="17"/>
  <c r="G628" i="17"/>
  <c r="C629" i="17"/>
  <c r="C630" i="17"/>
  <c r="F630" i="17" s="1"/>
  <c r="G630" i="17"/>
  <c r="C631" i="17"/>
  <c r="F631" i="17"/>
  <c r="G631" i="17"/>
  <c r="C632" i="17"/>
  <c r="F632" i="17" s="1"/>
  <c r="G632" i="17"/>
  <c r="C633" i="17"/>
  <c r="F633" i="17" s="1"/>
  <c r="C634" i="17"/>
  <c r="F634" i="17"/>
  <c r="G634" i="17"/>
  <c r="C635" i="17"/>
  <c r="F635" i="17"/>
  <c r="G635" i="17"/>
  <c r="C636" i="17"/>
  <c r="F636" i="17"/>
  <c r="G636" i="17"/>
  <c r="C637" i="17"/>
  <c r="G637" i="17" s="1"/>
  <c r="F637" i="17"/>
  <c r="C638" i="17"/>
  <c r="F638" i="17"/>
  <c r="G638" i="17"/>
  <c r="C639" i="17"/>
  <c r="F639" i="17"/>
  <c r="G639" i="17"/>
  <c r="C640" i="17"/>
  <c r="F640" i="17" s="1"/>
  <c r="G640" i="17"/>
  <c r="C641" i="17"/>
  <c r="F641" i="17"/>
  <c r="G641" i="17"/>
  <c r="C642" i="17"/>
  <c r="F642" i="17"/>
  <c r="G642" i="17"/>
  <c r="C643" i="17"/>
  <c r="F643" i="17"/>
  <c r="G643" i="17"/>
  <c r="C644" i="17"/>
  <c r="G644" i="17" s="1"/>
  <c r="F644" i="17"/>
  <c r="C645" i="17"/>
  <c r="G645" i="17" s="1"/>
  <c r="C646" i="17"/>
  <c r="F646" i="17"/>
  <c r="G646" i="17"/>
  <c r="C647" i="17"/>
  <c r="G647" i="17" s="1"/>
  <c r="F647" i="17"/>
  <c r="C648" i="17"/>
  <c r="C649" i="17"/>
  <c r="F649" i="17"/>
  <c r="G649" i="17"/>
  <c r="C650" i="17"/>
  <c r="G650" i="17" s="1"/>
  <c r="C651" i="17"/>
  <c r="F651" i="17"/>
  <c r="G651" i="17"/>
  <c r="C652" i="17"/>
  <c r="F652" i="17"/>
  <c r="G652" i="17"/>
  <c r="C653" i="17"/>
  <c r="C654" i="17"/>
  <c r="F654" i="17" s="1"/>
  <c r="C655" i="17"/>
  <c r="F655" i="17" s="1"/>
  <c r="C656" i="17"/>
  <c r="C657" i="17"/>
  <c r="F657" i="17"/>
  <c r="G657" i="17"/>
  <c r="C658" i="17"/>
  <c r="C659" i="17"/>
  <c r="F659" i="17"/>
  <c r="G659" i="17"/>
  <c r="C660" i="17"/>
  <c r="F660" i="17"/>
  <c r="G660" i="17"/>
  <c r="C661" i="17"/>
  <c r="G661" i="17" s="1"/>
  <c r="C662" i="17"/>
  <c r="F662" i="17" s="1"/>
  <c r="G662" i="17"/>
  <c r="C663" i="17"/>
  <c r="F663" i="17"/>
  <c r="G663" i="17"/>
  <c r="C664" i="17"/>
  <c r="C665" i="17"/>
  <c r="F665" i="17" s="1"/>
  <c r="G665" i="17"/>
  <c r="C666" i="17"/>
  <c r="F666" i="17"/>
  <c r="G666" i="17"/>
  <c r="C667" i="17"/>
  <c r="F667" i="17"/>
  <c r="G667" i="17"/>
  <c r="C668" i="17"/>
  <c r="F668" i="17"/>
  <c r="G668" i="17"/>
  <c r="C669" i="17"/>
  <c r="G669" i="17" s="1"/>
  <c r="F669" i="17"/>
  <c r="C670" i="17"/>
  <c r="G670" i="17" s="1"/>
  <c r="F670" i="17"/>
  <c r="C671" i="17"/>
  <c r="F671" i="17"/>
  <c r="G671" i="17"/>
  <c r="C672" i="17"/>
  <c r="F672" i="17" s="1"/>
  <c r="C673" i="17"/>
  <c r="G673" i="17" s="1"/>
  <c r="F673" i="17"/>
  <c r="C674" i="17"/>
  <c r="F674" i="17"/>
  <c r="G674" i="17"/>
  <c r="C675" i="17"/>
  <c r="F675" i="17"/>
  <c r="G675" i="17"/>
  <c r="C676" i="17"/>
  <c r="C677" i="17"/>
  <c r="G677" i="17" s="1"/>
  <c r="F677" i="17"/>
  <c r="C678" i="17"/>
  <c r="F678" i="17"/>
  <c r="G678" i="17"/>
  <c r="C679" i="17"/>
  <c r="G679" i="17" s="1"/>
  <c r="C680" i="17"/>
  <c r="F680" i="17" s="1"/>
  <c r="C681" i="17"/>
  <c r="F681" i="17"/>
  <c r="G681" i="17"/>
  <c r="C682" i="17"/>
  <c r="G682" i="17" s="1"/>
  <c r="F682" i="17"/>
  <c r="C683" i="17"/>
  <c r="F683" i="17"/>
  <c r="G683" i="17"/>
  <c r="C684" i="17"/>
  <c r="F684" i="17"/>
  <c r="G684" i="17"/>
  <c r="C685" i="17"/>
  <c r="C686" i="17"/>
  <c r="G686" i="17" s="1"/>
  <c r="C687" i="17"/>
  <c r="F687" i="17"/>
  <c r="G687" i="17"/>
  <c r="C688" i="17"/>
  <c r="C689" i="17"/>
  <c r="F689" i="17"/>
  <c r="G689" i="17"/>
  <c r="C690" i="17"/>
  <c r="F690" i="17" s="1"/>
  <c r="C691" i="17"/>
  <c r="F691" i="17"/>
  <c r="G691" i="17"/>
  <c r="C692" i="17"/>
  <c r="G692" i="17" s="1"/>
  <c r="F692" i="17"/>
  <c r="C693" i="17"/>
  <c r="G693" i="17" s="1"/>
  <c r="F693" i="17"/>
  <c r="C694" i="17"/>
  <c r="F694" i="17" s="1"/>
  <c r="G694" i="17"/>
  <c r="C695" i="17"/>
  <c r="F695" i="17"/>
  <c r="G695" i="17"/>
  <c r="C696" i="17"/>
  <c r="F696" i="17" s="1"/>
  <c r="C697" i="17"/>
  <c r="F697" i="17" s="1"/>
  <c r="G697" i="17"/>
  <c r="C698" i="17"/>
  <c r="F698" i="17" s="1"/>
  <c r="C699" i="17"/>
  <c r="F699" i="17" s="1"/>
  <c r="C700" i="17"/>
  <c r="C701" i="17"/>
  <c r="F701" i="17"/>
  <c r="G701" i="17"/>
  <c r="C702" i="17"/>
  <c r="F702" i="17" s="1"/>
  <c r="C703" i="17"/>
  <c r="C704" i="17"/>
  <c r="F704" i="17"/>
  <c r="G704" i="17"/>
  <c r="C705" i="17"/>
  <c r="F705" i="17"/>
  <c r="G705" i="17"/>
  <c r="C706" i="17"/>
  <c r="G706" i="17" s="1"/>
  <c r="C707" i="17"/>
  <c r="G707" i="17" s="1"/>
  <c r="F707" i="17"/>
  <c r="C708" i="17"/>
  <c r="F708" i="17"/>
  <c r="G708" i="17"/>
  <c r="C709" i="17"/>
  <c r="C710" i="17"/>
  <c r="F710" i="17" s="1"/>
  <c r="G710" i="17"/>
  <c r="C711" i="17"/>
  <c r="F711" i="17"/>
  <c r="G711" i="17"/>
  <c r="C712" i="17"/>
  <c r="G712" i="17" s="1"/>
  <c r="F712" i="17"/>
  <c r="C713" i="17"/>
  <c r="F713" i="17"/>
  <c r="G713" i="17"/>
  <c r="C714" i="17"/>
  <c r="F714" i="17"/>
  <c r="G714" i="17"/>
  <c r="C715" i="17"/>
  <c r="C716" i="17"/>
  <c r="C717" i="17"/>
  <c r="F717" i="17"/>
  <c r="G717" i="17"/>
  <c r="C718" i="17"/>
  <c r="C719" i="17"/>
  <c r="G719" i="17" s="1"/>
  <c r="F719" i="17"/>
  <c r="C720" i="17"/>
  <c r="F720" i="17"/>
  <c r="G720" i="17"/>
  <c r="C721" i="17"/>
  <c r="F721" i="17"/>
  <c r="G721" i="17"/>
  <c r="C722" i="17"/>
  <c r="C723" i="17"/>
  <c r="G723" i="17" s="1"/>
  <c r="F723" i="17"/>
  <c r="C724" i="17"/>
  <c r="F724" i="17" s="1"/>
  <c r="G724" i="17"/>
  <c r="C725" i="17"/>
  <c r="G725" i="17" s="1"/>
  <c r="C726" i="17"/>
  <c r="F726" i="17" s="1"/>
  <c r="C727" i="17"/>
  <c r="F727" i="17"/>
  <c r="C728" i="17"/>
  <c r="F728" i="17"/>
  <c r="G728" i="17"/>
  <c r="C729" i="17"/>
  <c r="G729" i="17" s="1"/>
  <c r="C730" i="17"/>
  <c r="F730" i="17"/>
  <c r="G730" i="17"/>
  <c r="C731" i="17"/>
  <c r="F731" i="17"/>
  <c r="G731" i="17"/>
  <c r="C732" i="17"/>
  <c r="F732" i="17" s="1"/>
  <c r="C733" i="17"/>
  <c r="F733" i="17"/>
  <c r="G733" i="17"/>
  <c r="C735" i="17"/>
  <c r="F735" i="17"/>
  <c r="G735" i="17"/>
  <c r="C736" i="17"/>
  <c r="F736" i="17"/>
  <c r="G736" i="17"/>
  <c r="C737" i="17"/>
  <c r="G737" i="17" s="1"/>
  <c r="F737" i="17"/>
  <c r="C738" i="17"/>
  <c r="G738" i="17" s="1"/>
  <c r="F738" i="17"/>
  <c r="C739" i="17"/>
  <c r="G739" i="17" s="1"/>
  <c r="F739" i="17"/>
  <c r="C740" i="17"/>
  <c r="G740" i="17" s="1"/>
  <c r="F740" i="17"/>
  <c r="C741" i="17"/>
  <c r="F741" i="17" s="1"/>
  <c r="G741" i="17"/>
  <c r="C742" i="17"/>
  <c r="F742" i="17"/>
  <c r="G742" i="17"/>
  <c r="C743" i="17"/>
  <c r="C744" i="17"/>
  <c r="F744" i="17"/>
  <c r="G744" i="17"/>
  <c r="C745" i="17"/>
  <c r="F745" i="17"/>
  <c r="G745" i="17"/>
  <c r="C746" i="17"/>
  <c r="C747" i="17"/>
  <c r="F747" i="17"/>
  <c r="G747" i="17"/>
  <c r="C748" i="17"/>
  <c r="F748" i="17"/>
  <c r="G748" i="17"/>
  <c r="C749" i="17"/>
  <c r="C750" i="17"/>
  <c r="C751" i="17"/>
  <c r="F751" i="17"/>
  <c r="G751" i="17"/>
  <c r="C752" i="17"/>
  <c r="F752" i="17"/>
  <c r="C753" i="17"/>
  <c r="C754" i="17"/>
  <c r="F754" i="17"/>
  <c r="G754" i="17"/>
  <c r="C755" i="17"/>
  <c r="F755" i="17"/>
  <c r="G755" i="17"/>
  <c r="C756" i="17"/>
  <c r="F756" i="17"/>
  <c r="G756" i="17"/>
  <c r="C757" i="17"/>
  <c r="G757" i="17" s="1"/>
  <c r="C758" i="17"/>
  <c r="F758" i="17" s="1"/>
  <c r="G758" i="17"/>
  <c r="C759" i="17"/>
  <c r="C760" i="17"/>
  <c r="F760" i="17" s="1"/>
  <c r="G760" i="17"/>
  <c r="C761" i="17"/>
  <c r="F761" i="17" s="1"/>
  <c r="G761" i="17"/>
  <c r="C762" i="17"/>
  <c r="G762" i="17" s="1"/>
  <c r="C763" i="17"/>
  <c r="F763" i="17"/>
  <c r="G763" i="17"/>
  <c r="C764" i="17"/>
  <c r="F764" i="17"/>
  <c r="G764" i="17"/>
  <c r="C765" i="17"/>
  <c r="C766" i="17"/>
  <c r="F766" i="17"/>
  <c r="G766" i="17"/>
  <c r="C767" i="17"/>
  <c r="F767" i="17"/>
  <c r="G767" i="17"/>
  <c r="C768" i="17"/>
  <c r="C769" i="17"/>
  <c r="F769" i="17"/>
  <c r="G769" i="17"/>
  <c r="C770" i="17"/>
  <c r="F770" i="17"/>
  <c r="G770" i="17"/>
  <c r="C771" i="17"/>
  <c r="F771" i="17"/>
  <c r="G771" i="17"/>
  <c r="C772" i="17"/>
  <c r="G772" i="17" s="1"/>
  <c r="F772" i="17"/>
  <c r="C773" i="17"/>
  <c r="G773" i="17" s="1"/>
  <c r="F773" i="17"/>
  <c r="C774" i="17"/>
  <c r="G774" i="17" s="1"/>
  <c r="F774" i="17"/>
  <c r="C775" i="17"/>
  <c r="G775" i="17" s="1"/>
  <c r="F775" i="17"/>
  <c r="C776" i="17"/>
  <c r="F776" i="17" s="1"/>
  <c r="G776" i="17"/>
  <c r="C777" i="17"/>
  <c r="F777" i="17"/>
  <c r="G777" i="17"/>
  <c r="C778" i="17"/>
  <c r="G778" i="17" s="1"/>
  <c r="F778" i="17"/>
  <c r="C779" i="17"/>
  <c r="F779" i="17"/>
  <c r="G779" i="17"/>
  <c r="C780" i="17"/>
  <c r="F780" i="17"/>
  <c r="G780" i="17"/>
  <c r="C781" i="17"/>
  <c r="C782" i="17"/>
  <c r="F782" i="17"/>
  <c r="G782" i="17"/>
  <c r="C783" i="17"/>
  <c r="F783" i="17"/>
  <c r="G783" i="17"/>
  <c r="C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G789" i="17" s="1"/>
  <c r="F789" i="17"/>
  <c r="C790" i="17"/>
  <c r="F790" i="17" s="1"/>
  <c r="G790" i="17"/>
  <c r="C791" i="17"/>
  <c r="F791" i="17"/>
  <c r="G791" i="17"/>
  <c r="C792" i="17"/>
  <c r="F792" i="17" s="1"/>
  <c r="G792" i="17"/>
  <c r="C793" i="17"/>
  <c r="F793" i="17" s="1"/>
  <c r="G793" i="17"/>
  <c r="C794" i="17"/>
  <c r="C795" i="17"/>
  <c r="F795" i="17"/>
  <c r="G795" i="17"/>
  <c r="C796" i="17"/>
  <c r="F796" i="17"/>
  <c r="G796" i="17"/>
  <c r="C797" i="17"/>
  <c r="G797" i="17" s="1"/>
  <c r="F797" i="17"/>
  <c r="C798" i="17"/>
  <c r="F798" i="17"/>
  <c r="G798" i="17"/>
  <c r="C799" i="17"/>
  <c r="F799" i="17"/>
  <c r="G799" i="17"/>
  <c r="C800" i="17"/>
  <c r="F800" i="17" s="1"/>
  <c r="G800" i="17"/>
  <c r="C801" i="17"/>
  <c r="F801" i="17"/>
  <c r="G801" i="17"/>
  <c r="C802" i="17"/>
  <c r="F802" i="17"/>
  <c r="G802" i="17"/>
  <c r="C803" i="17"/>
  <c r="F803" i="17"/>
  <c r="G803" i="17"/>
  <c r="C804" i="17"/>
  <c r="G804" i="17" s="1"/>
  <c r="C805" i="17"/>
  <c r="G805" i="17" s="1"/>
  <c r="F805" i="17"/>
  <c r="C806" i="17"/>
  <c r="C807" i="17"/>
  <c r="G807" i="17" s="1"/>
  <c r="F807" i="17"/>
  <c r="C808" i="17"/>
  <c r="F808" i="17" s="1"/>
  <c r="G808" i="17"/>
  <c r="C809" i="17"/>
  <c r="G809" i="17" s="1"/>
  <c r="C810" i="17"/>
  <c r="G810" i="17" s="1"/>
  <c r="F810" i="17"/>
  <c r="C811" i="17"/>
  <c r="F811" i="17"/>
  <c r="G811" i="17"/>
  <c r="C812" i="17"/>
  <c r="G812" i="17" s="1"/>
  <c r="C813" i="17"/>
  <c r="C814" i="17"/>
  <c r="F814" i="17"/>
  <c r="G814" i="17"/>
  <c r="C815" i="17"/>
  <c r="F815" i="17"/>
  <c r="G815" i="17"/>
  <c r="C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G821" i="17" s="1"/>
  <c r="F821" i="17"/>
  <c r="C822" i="17"/>
  <c r="C823" i="17"/>
  <c r="F823" i="17"/>
  <c r="G823" i="17"/>
  <c r="C824" i="17"/>
  <c r="F824" i="17" s="1"/>
  <c r="G824" i="17"/>
  <c r="C825" i="17"/>
  <c r="F825" i="17" s="1"/>
  <c r="G825" i="17"/>
  <c r="C826" i="17"/>
  <c r="F826" i="17"/>
  <c r="G826" i="17"/>
  <c r="C827" i="17"/>
  <c r="F827" i="17"/>
  <c r="G827" i="17"/>
  <c r="C828" i="17"/>
  <c r="F828" i="17"/>
  <c r="G828" i="17"/>
  <c r="C829" i="17"/>
  <c r="G829" i="17" s="1"/>
  <c r="F829" i="17"/>
  <c r="C830" i="17"/>
  <c r="F830" i="17"/>
  <c r="G830" i="17"/>
  <c r="C831" i="17"/>
  <c r="F831" i="17"/>
  <c r="G831" i="17"/>
  <c r="C832" i="17"/>
  <c r="F832" i="17" s="1"/>
  <c r="G832" i="17"/>
  <c r="C833" i="17"/>
  <c r="F833" i="17"/>
  <c r="G833" i="17"/>
  <c r="C834" i="17"/>
  <c r="F834" i="17"/>
  <c r="G834" i="17"/>
  <c r="C835" i="17"/>
  <c r="F835" i="17"/>
  <c r="G835" i="17"/>
  <c r="C836" i="17"/>
  <c r="G836" i="17" s="1"/>
  <c r="F836" i="17"/>
  <c r="C837" i="17"/>
  <c r="G837" i="17" s="1"/>
  <c r="F837" i="17"/>
  <c r="C838" i="17"/>
  <c r="F838" i="17"/>
  <c r="G838" i="17"/>
  <c r="C839" i="17"/>
  <c r="G839" i="17" s="1"/>
  <c r="F839" i="17"/>
  <c r="C840" i="17"/>
  <c r="F840" i="17" s="1"/>
  <c r="G840" i="17"/>
  <c r="C841" i="17"/>
  <c r="C842" i="17"/>
  <c r="G842" i="17" s="1"/>
  <c r="F842" i="17"/>
  <c r="C843" i="17"/>
  <c r="F843" i="17"/>
  <c r="G843" i="17"/>
  <c r="C844" i="17"/>
  <c r="C845" i="17"/>
  <c r="C846" i="17"/>
  <c r="G846" i="17" s="1"/>
  <c r="F846" i="17"/>
  <c r="C847" i="17"/>
  <c r="G847" i="17" s="1"/>
  <c r="F847" i="17"/>
  <c r="C848" i="17"/>
  <c r="C849" i="17"/>
  <c r="F849" i="17"/>
  <c r="G849" i="17"/>
  <c r="C850" i="17"/>
  <c r="F850" i="17" s="1"/>
  <c r="C851" i="17"/>
  <c r="F851" i="17"/>
  <c r="G851" i="17"/>
  <c r="C852" i="17"/>
  <c r="F852" i="17"/>
  <c r="G852" i="17"/>
  <c r="C853" i="17"/>
  <c r="G853" i="17" s="1"/>
  <c r="C854" i="17"/>
  <c r="F854" i="17" s="1"/>
  <c r="G854" i="17"/>
  <c r="C855" i="17"/>
  <c r="F855" i="17"/>
  <c r="G855" i="17"/>
  <c r="C856" i="17"/>
  <c r="F856" i="17" s="1"/>
  <c r="C857" i="17"/>
  <c r="C858" i="17"/>
  <c r="F858" i="17"/>
  <c r="G858" i="17"/>
  <c r="C859" i="17"/>
  <c r="F859" i="17"/>
  <c r="G859" i="17"/>
  <c r="C860" i="17"/>
  <c r="F860" i="17"/>
  <c r="G860" i="17"/>
  <c r="C861" i="17"/>
  <c r="G861" i="17" s="1"/>
  <c r="F861" i="17"/>
  <c r="C862" i="17"/>
  <c r="F862" i="17"/>
  <c r="G862" i="17"/>
  <c r="C863" i="17"/>
  <c r="F863" i="17"/>
  <c r="G863" i="17"/>
  <c r="C864" i="17"/>
  <c r="F864" i="17" s="1"/>
  <c r="G864" i="17"/>
  <c r="C865" i="17"/>
  <c r="F865" i="17"/>
  <c r="G865" i="17"/>
  <c r="C866" i="17"/>
  <c r="F866" i="17"/>
  <c r="G866" i="17"/>
  <c r="C867" i="17"/>
  <c r="F867" i="17"/>
  <c r="G867" i="17"/>
  <c r="C868" i="17"/>
  <c r="G868" i="17" s="1"/>
  <c r="F868" i="17"/>
  <c r="C869" i="17"/>
  <c r="C870" i="17"/>
  <c r="F870" i="17"/>
  <c r="G870" i="17"/>
  <c r="C871" i="17"/>
  <c r="G871" i="17" s="1"/>
  <c r="F871" i="17"/>
  <c r="C872" i="17"/>
  <c r="F872" i="17" s="1"/>
  <c r="G872" i="17"/>
  <c r="C873" i="17"/>
  <c r="F873" i="17"/>
  <c r="G873" i="17"/>
  <c r="C874" i="17"/>
  <c r="G874" i="17" s="1"/>
  <c r="F874" i="17"/>
  <c r="C875" i="17"/>
  <c r="F875" i="17"/>
  <c r="G875" i="17"/>
  <c r="C876" i="17"/>
  <c r="F876" i="17"/>
  <c r="G876" i="17"/>
  <c r="C877" i="17"/>
  <c r="C878" i="17"/>
  <c r="F878" i="17"/>
  <c r="G878" i="17"/>
  <c r="C879" i="17"/>
  <c r="C880" i="17"/>
  <c r="C881" i="17"/>
  <c r="F881" i="17"/>
  <c r="G881" i="17"/>
  <c r="C882" i="17"/>
  <c r="G882" i="17" s="1"/>
  <c r="F882" i="17"/>
  <c r="C883" i="17"/>
  <c r="F883" i="17"/>
  <c r="G883" i="17"/>
  <c r="C884" i="17"/>
  <c r="F884" i="17"/>
  <c r="G884" i="17"/>
  <c r="C885" i="17"/>
  <c r="C886" i="17"/>
  <c r="F886" i="17" s="1"/>
  <c r="G886" i="17"/>
  <c r="C887" i="17"/>
  <c r="F887" i="17" s="1"/>
  <c r="C888" i="17"/>
  <c r="F888" i="17" s="1"/>
  <c r="G888" i="17"/>
  <c r="C889" i="17"/>
  <c r="F889" i="17" s="1"/>
  <c r="G889" i="17"/>
  <c r="C890" i="17"/>
  <c r="F890" i="17"/>
  <c r="G890" i="17"/>
  <c r="C891" i="17"/>
  <c r="F891" i="17"/>
  <c r="G891" i="17"/>
  <c r="C892" i="17"/>
  <c r="F892" i="17"/>
  <c r="G892" i="17"/>
  <c r="C893" i="17"/>
  <c r="G893" i="17" s="1"/>
  <c r="C894" i="17"/>
  <c r="F894" i="17"/>
  <c r="G894" i="17"/>
  <c r="C895" i="17"/>
  <c r="F895" i="17"/>
  <c r="G895" i="17"/>
  <c r="C896" i="17"/>
  <c r="F896" i="17" s="1"/>
  <c r="C897" i="17"/>
  <c r="F897" i="17"/>
  <c r="G897" i="17"/>
  <c r="C898" i="17"/>
  <c r="F898" i="17"/>
  <c r="G898" i="17"/>
  <c r="C899" i="17"/>
  <c r="F899" i="17"/>
  <c r="G899" i="17"/>
  <c r="C900" i="17"/>
  <c r="G900" i="17" s="1"/>
  <c r="F900" i="17"/>
  <c r="C901" i="17"/>
  <c r="G901" i="17" s="1"/>
  <c r="F901" i="17"/>
  <c r="C902" i="17"/>
  <c r="F902" i="17"/>
  <c r="G902" i="17"/>
  <c r="C903" i="17"/>
  <c r="G903" i="17" s="1"/>
  <c r="F903" i="17"/>
  <c r="C904" i="17"/>
  <c r="C905" i="17"/>
  <c r="F905" i="17"/>
  <c r="G905" i="17"/>
  <c r="C906" i="17"/>
  <c r="G906" i="17" s="1"/>
  <c r="C907" i="17"/>
  <c r="F907" i="17"/>
  <c r="G907" i="17"/>
  <c r="C908" i="17"/>
  <c r="F908" i="17"/>
  <c r="G908" i="17"/>
  <c r="C909" i="17"/>
  <c r="C910" i="17"/>
  <c r="F910" i="17" s="1"/>
  <c r="C911" i="17"/>
  <c r="F911" i="17"/>
  <c r="G911" i="17"/>
  <c r="C912" i="17"/>
  <c r="C913" i="17"/>
  <c r="F913" i="17" s="1"/>
  <c r="C914" i="17"/>
  <c r="C915" i="17"/>
  <c r="F915" i="17"/>
  <c r="G915" i="17"/>
  <c r="C916" i="17"/>
  <c r="G916" i="17" s="1"/>
  <c r="F916" i="17"/>
  <c r="C917" i="17"/>
  <c r="G917" i="17" s="1"/>
  <c r="F917" i="17"/>
  <c r="C918" i="17"/>
  <c r="F918" i="17" s="1"/>
  <c r="G918" i="17"/>
  <c r="C919" i="17"/>
  <c r="F919" i="17"/>
  <c r="G919" i="17"/>
  <c r="C920" i="17"/>
  <c r="C921" i="17"/>
  <c r="F921" i="17" s="1"/>
  <c r="G921" i="17"/>
  <c r="C922" i="17"/>
  <c r="F922" i="17"/>
  <c r="G922" i="17"/>
  <c r="C923" i="17"/>
  <c r="F923" i="17"/>
  <c r="G923" i="17"/>
  <c r="C924" i="17"/>
  <c r="F924" i="17"/>
  <c r="G924" i="17"/>
  <c r="C925" i="17"/>
  <c r="G925" i="17" s="1"/>
  <c r="F925" i="17"/>
  <c r="C926" i="17"/>
  <c r="G926" i="17" s="1"/>
  <c r="F926" i="17"/>
  <c r="C927" i="17"/>
  <c r="F927" i="17"/>
  <c r="G927" i="17"/>
  <c r="C928" i="17"/>
  <c r="F928" i="17" s="1"/>
  <c r="G928" i="17"/>
  <c r="C929" i="17"/>
  <c r="G929" i="17" s="1"/>
  <c r="F929" i="17"/>
  <c r="C930" i="17"/>
  <c r="F930" i="17"/>
  <c r="G930" i="17"/>
  <c r="C931" i="17"/>
  <c r="F931" i="17"/>
  <c r="G931" i="17"/>
  <c r="C932" i="17"/>
  <c r="C933" i="17"/>
  <c r="G933" i="17" s="1"/>
  <c r="F933" i="17"/>
  <c r="C934" i="17"/>
  <c r="F934" i="17" s="1"/>
  <c r="C935" i="17"/>
  <c r="G935" i="17" s="1"/>
  <c r="F935" i="17"/>
  <c r="C936" i="17"/>
  <c r="F936" i="17" s="1"/>
  <c r="G936" i="17"/>
  <c r="C937" i="17"/>
  <c r="F937" i="17"/>
  <c r="G937" i="17"/>
  <c r="C938" i="17"/>
  <c r="G938" i="17" s="1"/>
  <c r="F938" i="17"/>
  <c r="C939" i="17"/>
  <c r="F939" i="17"/>
  <c r="G939" i="17"/>
  <c r="C940" i="17"/>
  <c r="F940" i="17"/>
  <c r="G940" i="17"/>
  <c r="C941" i="17"/>
  <c r="C942" i="17"/>
  <c r="G942" i="17" s="1"/>
  <c r="F942" i="17"/>
  <c r="C943" i="17"/>
  <c r="F943" i="17"/>
  <c r="G943" i="17"/>
  <c r="C944" i="17"/>
  <c r="C945" i="17"/>
  <c r="F945" i="17"/>
  <c r="G945" i="17"/>
  <c r="C946" i="17"/>
  <c r="F946" i="17"/>
  <c r="G946" i="17"/>
  <c r="C947" i="17"/>
  <c r="F947" i="17"/>
  <c r="G947" i="17"/>
  <c r="C948" i="17"/>
  <c r="G948" i="17" s="1"/>
  <c r="F948" i="17"/>
  <c r="C949" i="17"/>
  <c r="G949" i="17" s="1"/>
  <c r="F949" i="17"/>
  <c r="C950" i="17"/>
  <c r="F950" i="17" s="1"/>
  <c r="G950" i="17"/>
  <c r="C951" i="17"/>
  <c r="F951" i="17" s="1"/>
  <c r="C952" i="17"/>
  <c r="F952" i="17" s="1"/>
  <c r="G952" i="17"/>
  <c r="C953" i="17"/>
  <c r="F953" i="17" s="1"/>
  <c r="G953" i="17"/>
  <c r="C954" i="17"/>
  <c r="F954" i="17" s="1"/>
  <c r="C955" i="17"/>
  <c r="F955" i="17"/>
  <c r="G955" i="17"/>
  <c r="C956" i="17"/>
  <c r="F956" i="17"/>
  <c r="G956" i="17"/>
  <c r="C957" i="17"/>
  <c r="G957" i="17" s="1"/>
  <c r="C958" i="17"/>
  <c r="C959" i="17"/>
  <c r="F959" i="17"/>
  <c r="G959" i="17"/>
  <c r="C960" i="17"/>
  <c r="F960" i="17" s="1"/>
  <c r="G960" i="17"/>
  <c r="C961" i="17"/>
  <c r="C962" i="17"/>
  <c r="F962" i="17"/>
  <c r="G962" i="17"/>
  <c r="C963" i="17"/>
  <c r="F963" i="17"/>
  <c r="G963" i="17"/>
  <c r="C964" i="17"/>
  <c r="G964" i="17" s="1"/>
  <c r="F964" i="17"/>
  <c r="C965" i="17"/>
  <c r="G965" i="17" s="1"/>
  <c r="F965" i="17"/>
  <c r="C966" i="17"/>
  <c r="F966" i="17"/>
  <c r="G966" i="17"/>
  <c r="C967" i="17"/>
  <c r="C968" i="17"/>
  <c r="F968" i="17" s="1"/>
  <c r="G968" i="17"/>
  <c r="C969" i="17"/>
  <c r="F969" i="17"/>
  <c r="G969" i="17"/>
  <c r="C970" i="17"/>
  <c r="G970" i="17" s="1"/>
  <c r="F970" i="17"/>
  <c r="C971" i="17"/>
  <c r="F971" i="17"/>
  <c r="G971" i="17"/>
  <c r="C972" i="17"/>
  <c r="F972" i="17"/>
  <c r="G972" i="17"/>
  <c r="C973" i="17"/>
  <c r="C974" i="17"/>
  <c r="C975" i="17"/>
  <c r="F975" i="17"/>
  <c r="G975" i="17"/>
  <c r="C976" i="17"/>
  <c r="C977" i="17"/>
  <c r="G977" i="17" s="1"/>
  <c r="F977" i="17"/>
  <c r="C978" i="17"/>
  <c r="F978" i="17"/>
  <c r="G978" i="17"/>
  <c r="C979" i="17"/>
  <c r="F979" i="17"/>
  <c r="G979" i="17"/>
  <c r="C980" i="17"/>
  <c r="C981" i="17"/>
  <c r="G981" i="17" s="1"/>
  <c r="F981" i="17"/>
  <c r="C982" i="17"/>
  <c r="F982" i="17" s="1"/>
  <c r="G982" i="17"/>
  <c r="C983" i="17"/>
  <c r="G983" i="17" s="1"/>
  <c r="C984" i="17"/>
  <c r="F984" i="17" s="1"/>
  <c r="G984" i="17"/>
  <c r="C985" i="17"/>
  <c r="F985" i="17" s="1"/>
  <c r="G985" i="17"/>
  <c r="C986" i="17"/>
  <c r="F986" i="17"/>
  <c r="G986" i="17"/>
  <c r="C987" i="17"/>
  <c r="F987" i="17"/>
  <c r="G987" i="17"/>
  <c r="C988" i="17"/>
  <c r="F988" i="17"/>
  <c r="G988" i="17"/>
  <c r="C989" i="17"/>
  <c r="G989" i="17" s="1"/>
  <c r="F989" i="17"/>
  <c r="C990" i="17"/>
  <c r="F990" i="17"/>
  <c r="G990" i="17"/>
  <c r="C991" i="17"/>
  <c r="F991" i="17"/>
  <c r="G991" i="17"/>
  <c r="C992" i="17"/>
  <c r="F992" i="17" s="1"/>
  <c r="G992" i="17"/>
  <c r="C993" i="17"/>
  <c r="F993" i="17"/>
  <c r="G993" i="17"/>
  <c r="C994" i="17"/>
  <c r="F994" i="17"/>
  <c r="G994" i="17"/>
  <c r="C995" i="17"/>
  <c r="F995" i="17"/>
  <c r="G995" i="17"/>
  <c r="C996" i="17"/>
  <c r="G996" i="17" s="1"/>
  <c r="F996" i="17"/>
  <c r="C997" i="17"/>
  <c r="G997" i="17" s="1"/>
  <c r="F997" i="17"/>
  <c r="C998" i="17"/>
  <c r="F998" i="17"/>
  <c r="G998" i="17"/>
  <c r="C999" i="17"/>
  <c r="G999" i="17" s="1"/>
  <c r="F999" i="17"/>
  <c r="C1000" i="17"/>
  <c r="F1000" i="17" s="1"/>
  <c r="G1000" i="17"/>
  <c r="C1001" i="17"/>
  <c r="F1001" i="17"/>
  <c r="G1001" i="17"/>
  <c r="C1002" i="17"/>
  <c r="C1003" i="17"/>
  <c r="F1003" i="17"/>
  <c r="G1003" i="17"/>
  <c r="C1004" i="17"/>
  <c r="F1004" i="17"/>
  <c r="G1004" i="17"/>
  <c r="C1005" i="17"/>
  <c r="C1006" i="17"/>
  <c r="F1006" i="17"/>
  <c r="G1006" i="17"/>
  <c r="C1007" i="17"/>
  <c r="F1007" i="17"/>
  <c r="G1007" i="17"/>
  <c r="C1008" i="17"/>
  <c r="C1009" i="17"/>
  <c r="C1010" i="17"/>
  <c r="F1010" i="17"/>
  <c r="G1010" i="17"/>
  <c r="C1011" i="17"/>
  <c r="F1011" i="17"/>
  <c r="G1011" i="17"/>
  <c r="C1012" i="17"/>
  <c r="F1012" i="17"/>
  <c r="G1012" i="17"/>
  <c r="C1013" i="17"/>
  <c r="G1013" i="17" s="1"/>
  <c r="C1014" i="17"/>
  <c r="F1014" i="17" s="1"/>
  <c r="G1014" i="17"/>
  <c r="C1015" i="17"/>
  <c r="C1016" i="17"/>
  <c r="F1016" i="17" s="1"/>
  <c r="G1016" i="17"/>
  <c r="C1017" i="17"/>
  <c r="F1017" i="17" s="1"/>
  <c r="C1018" i="17"/>
  <c r="G1018" i="17" s="1"/>
  <c r="F1018" i="17"/>
  <c r="C1019" i="17"/>
  <c r="F1019" i="17"/>
  <c r="G1019" i="17"/>
  <c r="C1020" i="17"/>
  <c r="F1020" i="17"/>
  <c r="G1020" i="17"/>
  <c r="C1021" i="17"/>
  <c r="C1022" i="17"/>
  <c r="F1022" i="17"/>
  <c r="G1022" i="17"/>
  <c r="C1023" i="17"/>
  <c r="F1023" i="17"/>
  <c r="G1023" i="17"/>
  <c r="C1024" i="17"/>
  <c r="C1025" i="17"/>
  <c r="F1025" i="17"/>
  <c r="G1025" i="17"/>
  <c r="C1026" i="17"/>
  <c r="F1026" i="17"/>
  <c r="G1026" i="17"/>
  <c r="C1027" i="17"/>
  <c r="F1027" i="17"/>
  <c r="G1027" i="17"/>
  <c r="C1028" i="17"/>
  <c r="G1028" i="17" s="1"/>
  <c r="F1028" i="17"/>
  <c r="C1029" i="17"/>
  <c r="G1029" i="17" s="1"/>
  <c r="F1029" i="17"/>
  <c r="C1030" i="17"/>
  <c r="G1030" i="17" s="1"/>
  <c r="F1030" i="17"/>
  <c r="C1031" i="17"/>
  <c r="G1031" i="17" s="1"/>
  <c r="F1031" i="17"/>
  <c r="C1032" i="17"/>
  <c r="F1032" i="17" s="1"/>
  <c r="G1032" i="17"/>
  <c r="C1033" i="17"/>
  <c r="F1033" i="17"/>
  <c r="G1033" i="17"/>
  <c r="C1034" i="17"/>
  <c r="G1034" i="17" s="1"/>
  <c r="F1034" i="17"/>
  <c r="C1035" i="17"/>
  <c r="F1035" i="17"/>
  <c r="G1035" i="17"/>
  <c r="C1036" i="17"/>
  <c r="F1036" i="17"/>
  <c r="G1036" i="17"/>
  <c r="C1037" i="17"/>
  <c r="C1038" i="17"/>
  <c r="F1038" i="17"/>
  <c r="G1038" i="17"/>
  <c r="C1039" i="17"/>
  <c r="F1039" i="17"/>
  <c r="G1039" i="17"/>
  <c r="C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G1045" i="17" s="1"/>
  <c r="F1045" i="17"/>
  <c r="C1046" i="17"/>
  <c r="F1046" i="17" s="1"/>
  <c r="G1046" i="17"/>
  <c r="C1047" i="17"/>
  <c r="F1047" i="17"/>
  <c r="G1047" i="17"/>
  <c r="C1048" i="17"/>
  <c r="F1048" i="17" s="1"/>
  <c r="G1048" i="17"/>
  <c r="C1049" i="17"/>
  <c r="F1049" i="17" s="1"/>
  <c r="G1049" i="17"/>
  <c r="C1050" i="17"/>
  <c r="C1051" i="17"/>
  <c r="F1051" i="17"/>
  <c r="G1051" i="17"/>
  <c r="C1052" i="17"/>
  <c r="F1052" i="17"/>
  <c r="G1052" i="17"/>
  <c r="C1053" i="17"/>
  <c r="F1053" i="17" s="1"/>
  <c r="E1053" i="17"/>
  <c r="G1053" i="17"/>
  <c r="C1054" i="17"/>
  <c r="F1054" i="17" s="1"/>
  <c r="E1054" i="17"/>
  <c r="C1055" i="17"/>
  <c r="F1055" i="17" s="1"/>
  <c r="E1055" i="17"/>
  <c r="G1055" i="17" s="1"/>
  <c r="C1056" i="17"/>
  <c r="E1056" i="17"/>
  <c r="G1056" i="17" s="1"/>
  <c r="F1056" i="17"/>
  <c r="C1057" i="17"/>
  <c r="F1057" i="17" s="1"/>
  <c r="E1057" i="17"/>
  <c r="G1057" i="17" s="1"/>
  <c r="C1058" i="17"/>
  <c r="E1058" i="17"/>
  <c r="C1059" i="17"/>
  <c r="F1059" i="17" s="1"/>
  <c r="E1059" i="17"/>
  <c r="G1059" i="17"/>
  <c r="C1060" i="17"/>
  <c r="F1060" i="17" s="1"/>
  <c r="E1060" i="17"/>
  <c r="C1061" i="17"/>
  <c r="F1061" i="17" s="1"/>
  <c r="E1061" i="17"/>
  <c r="G1061" i="17"/>
  <c r="C1062" i="17"/>
  <c r="E1062" i="17"/>
  <c r="G1062" i="17" s="1"/>
  <c r="F1062" i="17"/>
  <c r="C1063" i="17"/>
  <c r="F1063" i="17" s="1"/>
  <c r="E1063" i="17"/>
  <c r="G1063" i="17" s="1"/>
  <c r="C1064" i="17"/>
  <c r="E1064" i="17"/>
  <c r="F1064" i="17"/>
  <c r="G1064" i="17"/>
  <c r="C1065" i="17"/>
  <c r="E1065" i="17"/>
  <c r="C1066" i="17"/>
  <c r="E1066" i="17"/>
  <c r="G1066" i="17" s="1"/>
  <c r="F1066" i="17"/>
  <c r="C1067" i="17"/>
  <c r="F1067" i="17" s="1"/>
  <c r="E1067" i="17"/>
  <c r="G1067" i="17" s="1"/>
  <c r="C1068" i="17"/>
  <c r="E1068" i="17"/>
  <c r="F1068" i="17"/>
  <c r="G1068" i="17"/>
  <c r="C1069" i="17"/>
  <c r="F1069" i="17" s="1"/>
  <c r="E1069" i="17"/>
  <c r="G1069" i="17"/>
  <c r="C1070" i="17"/>
  <c r="F1070" i="17" s="1"/>
  <c r="E1070" i="17"/>
  <c r="G1070" i="17"/>
  <c r="C1071" i="17"/>
  <c r="F1071" i="17" s="1"/>
  <c r="E1071" i="17"/>
  <c r="G1071" i="17" s="1"/>
  <c r="C1072" i="17"/>
  <c r="F1072" i="17" s="1"/>
  <c r="E1072" i="17"/>
  <c r="G1072" i="17" s="1"/>
  <c r="C1073" i="17"/>
  <c r="F1073" i="17" s="1"/>
  <c r="E1073" i="17"/>
  <c r="G1073" i="17"/>
  <c r="C1074" i="17"/>
  <c r="F1074" i="17" s="1"/>
  <c r="E1074" i="17"/>
  <c r="G1074" i="17" s="1"/>
  <c r="C1075" i="17"/>
  <c r="F1075" i="17" s="1"/>
  <c r="E1075" i="17"/>
  <c r="G1075" i="17"/>
  <c r="C1076" i="17"/>
  <c r="F1076" i="17" s="1"/>
  <c r="E1076" i="17"/>
  <c r="G1076" i="17" s="1"/>
  <c r="C1077" i="17"/>
  <c r="E1077" i="17"/>
  <c r="C1078" i="17"/>
  <c r="E1078" i="17"/>
  <c r="G1078" i="17" s="1"/>
  <c r="F1078" i="17"/>
  <c r="C1079" i="17"/>
  <c r="F1079" i="17" s="1"/>
  <c r="E1079" i="17"/>
  <c r="C1080" i="17"/>
  <c r="E1080" i="17"/>
  <c r="F1080" i="17"/>
  <c r="G1080" i="17"/>
  <c r="C1081" i="17"/>
  <c r="F1081" i="17" s="1"/>
  <c r="E1081" i="17"/>
  <c r="G1081" i="17" s="1"/>
  <c r="C1082" i="17"/>
  <c r="E1082" i="17"/>
  <c r="F1082" i="17"/>
  <c r="G1082" i="17"/>
  <c r="C1083" i="17"/>
  <c r="F1083" i="17" s="1"/>
  <c r="E1083" i="17"/>
  <c r="G1083" i="17" s="1"/>
  <c r="C1084" i="17"/>
  <c r="E1084" i="17"/>
  <c r="C1085" i="17"/>
  <c r="F1085" i="17" s="1"/>
  <c r="E1085" i="17"/>
  <c r="G1085" i="17"/>
  <c r="C1086" i="17"/>
  <c r="F1086" i="17" s="1"/>
  <c r="E1086" i="17"/>
  <c r="G1086" i="17" s="1"/>
  <c r="C1087" i="17"/>
  <c r="F1087" i="17" s="1"/>
  <c r="E1087" i="17"/>
  <c r="G1087" i="17"/>
  <c r="C1088" i="17"/>
  <c r="E1088" i="17"/>
  <c r="F1088" i="17"/>
  <c r="G1088" i="17"/>
  <c r="C1089" i="17"/>
  <c r="F1089" i="17" s="1"/>
  <c r="E1089" i="17"/>
  <c r="G1089" i="17"/>
  <c r="C1090" i="17"/>
  <c r="E1090" i="17"/>
  <c r="F1090" i="17"/>
  <c r="G1090" i="17"/>
  <c r="C1091" i="17"/>
  <c r="E1091" i="17"/>
  <c r="C1092" i="17"/>
  <c r="E1092" i="17"/>
  <c r="F1092" i="17"/>
  <c r="G1092" i="17"/>
  <c r="C1093" i="17"/>
  <c r="F1093" i="17" s="1"/>
  <c r="E1093" i="17"/>
  <c r="G1093" i="17" s="1"/>
  <c r="C1094" i="17"/>
  <c r="E1094" i="17"/>
  <c r="F1094" i="17"/>
  <c r="G1094" i="17"/>
  <c r="C1095" i="17"/>
  <c r="F1095" i="17" s="1"/>
  <c r="E1095" i="17"/>
  <c r="G1095" i="17"/>
  <c r="C1096" i="17"/>
  <c r="E1096" i="17"/>
  <c r="F1096" i="17"/>
  <c r="G1096" i="17"/>
  <c r="C1097" i="17"/>
  <c r="F1097" i="17" s="1"/>
  <c r="E1097" i="17"/>
  <c r="G1097" i="17"/>
  <c r="C1098" i="17"/>
  <c r="E1098" i="17"/>
  <c r="C1099" i="17"/>
  <c r="F1099" i="17" s="1"/>
  <c r="E1099" i="17"/>
  <c r="G1099" i="17" s="1"/>
  <c r="C1101" i="17"/>
  <c r="F1101" i="17"/>
  <c r="C1102" i="17"/>
  <c r="E1102" i="17"/>
  <c r="F1102" i="17"/>
  <c r="G1102" i="17"/>
  <c r="C1103" i="17"/>
  <c r="E1103" i="17"/>
  <c r="G1103" i="17" s="1"/>
  <c r="F1103" i="17"/>
  <c r="C1104" i="17"/>
  <c r="E1104" i="17"/>
  <c r="F1104" i="17"/>
  <c r="G1104" i="17"/>
  <c r="C1105" i="17"/>
  <c r="D1105" i="17"/>
  <c r="F1105" i="17" s="1"/>
  <c r="E1105" i="17"/>
  <c r="G1105" i="17" s="1"/>
  <c r="C1106" i="17"/>
  <c r="D1106" i="17"/>
  <c r="F1106" i="17" s="1"/>
  <c r="E1106" i="17"/>
  <c r="G1106" i="17"/>
  <c r="C1107" i="17"/>
  <c r="D1107" i="17"/>
  <c r="E1107" i="17"/>
  <c r="C1108" i="17"/>
  <c r="D1108" i="17"/>
  <c r="E1108" i="17"/>
  <c r="F1108" i="17"/>
  <c r="G1108" i="17"/>
  <c r="C1109" i="17"/>
  <c r="F1109" i="17" s="1"/>
  <c r="D1109" i="17"/>
  <c r="E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F1112" i="17" s="1"/>
  <c r="E1112" i="17"/>
  <c r="G1112" i="17" s="1"/>
  <c r="C1113" i="17"/>
  <c r="D1113" i="17"/>
  <c r="F1113" i="17" s="1"/>
  <c r="E1113" i="17"/>
  <c r="G1113" i="17"/>
  <c r="C1114" i="17"/>
  <c r="G1114" i="17" s="1"/>
  <c r="D1114" i="17"/>
  <c r="E1114" i="17"/>
  <c r="C1115" i="17"/>
  <c r="D1115" i="17"/>
  <c r="F1115" i="17" s="1"/>
  <c r="E1115" i="17"/>
  <c r="G1115" i="17"/>
  <c r="C1116" i="17"/>
  <c r="D1116" i="17"/>
  <c r="E1116" i="17"/>
  <c r="F1116" i="17"/>
  <c r="G1116" i="17"/>
  <c r="C1117" i="17"/>
  <c r="D1117" i="17"/>
  <c r="E1117" i="17"/>
  <c r="G1117" i="17" s="1"/>
  <c r="C1118" i="17"/>
  <c r="D1118" i="17"/>
  <c r="E1118" i="17"/>
  <c r="G1118" i="17" s="1"/>
  <c r="F1118" i="17"/>
  <c r="C1119" i="17"/>
  <c r="G1119" i="17" s="1"/>
  <c r="D1119" i="17"/>
  <c r="E1119" i="17"/>
  <c r="C1120" i="17"/>
  <c r="D1120" i="17"/>
  <c r="F1120" i="17" s="1"/>
  <c r="E1120" i="17"/>
  <c r="G1120" i="17" s="1"/>
  <c r="C1121" i="17"/>
  <c r="D1121" i="17"/>
  <c r="E1121" i="17"/>
  <c r="F1121" i="17"/>
  <c r="G1121" i="17"/>
  <c r="C1122" i="17"/>
  <c r="D1122" i="17"/>
  <c r="E1122" i="17"/>
  <c r="C1123" i="17"/>
  <c r="D1123" i="17"/>
  <c r="E1123" i="17"/>
  <c r="F1123" i="17"/>
  <c r="G1123" i="17"/>
  <c r="C1124" i="17"/>
  <c r="D1124" i="17"/>
  <c r="E1124" i="17"/>
  <c r="C1125" i="17"/>
  <c r="D1125" i="17"/>
  <c r="E1125" i="17"/>
  <c r="G1125" i="17" s="1"/>
  <c r="F1125" i="17"/>
  <c r="C1126" i="17"/>
  <c r="F1126" i="17" s="1"/>
  <c r="D1126" i="17"/>
  <c r="E1126" i="17"/>
  <c r="C1127" i="17"/>
  <c r="G1127" i="17" s="1"/>
  <c r="D1127" i="17"/>
  <c r="E1127" i="17"/>
  <c r="F1127" i="17"/>
  <c r="C1128" i="17"/>
  <c r="D1128" i="17"/>
  <c r="E1128" i="17"/>
  <c r="G1128" i="17" s="1"/>
  <c r="F1128" i="17"/>
  <c r="C1129" i="17"/>
  <c r="D1129" i="17"/>
  <c r="F1129" i="17" s="1"/>
  <c r="E1129" i="17"/>
  <c r="G1129" i="17"/>
  <c r="C1130" i="17"/>
  <c r="D1130" i="17"/>
  <c r="E1130" i="17"/>
  <c r="G1130" i="17" s="1"/>
  <c r="C1131" i="17"/>
  <c r="F1131" i="17" s="1"/>
  <c r="D1131" i="17"/>
  <c r="E1131" i="17"/>
  <c r="G1131" i="17"/>
  <c r="C1132" i="17"/>
  <c r="F1132" i="17" s="1"/>
  <c r="D1132" i="17"/>
  <c r="E1132" i="17"/>
  <c r="C1133" i="17"/>
  <c r="D1133" i="17"/>
  <c r="E1133" i="17"/>
  <c r="G1133" i="17" s="1"/>
  <c r="F1133" i="17"/>
  <c r="C1134" i="17"/>
  <c r="D1134" i="17"/>
  <c r="E1134" i="17"/>
  <c r="C1135" i="17"/>
  <c r="D1135" i="17"/>
  <c r="E1135" i="17"/>
  <c r="F1135" i="17"/>
  <c r="G1135" i="17"/>
  <c r="C1136" i="17"/>
  <c r="F1136" i="17" s="1"/>
  <c r="D1136" i="17"/>
  <c r="E1136" i="17"/>
  <c r="C1137" i="17"/>
  <c r="D1137" i="17"/>
  <c r="E1137" i="17"/>
  <c r="G1137" i="17" s="1"/>
  <c r="F1137" i="17"/>
  <c r="C1138" i="17"/>
  <c r="D1138" i="17"/>
  <c r="F1138" i="17" s="1"/>
  <c r="E1138" i="17"/>
  <c r="G1138" i="17" s="1"/>
  <c r="C1139" i="17"/>
  <c r="D1139" i="17"/>
  <c r="F1139" i="17" s="1"/>
  <c r="E1139" i="17"/>
  <c r="G1139" i="17" s="1"/>
  <c r="C1140" i="17"/>
  <c r="D1140" i="17"/>
  <c r="E1140" i="17"/>
  <c r="G1140" i="17" s="1"/>
  <c r="F1140" i="17"/>
  <c r="C1141" i="17"/>
  <c r="F1141" i="17" s="1"/>
  <c r="D1141" i="17"/>
  <c r="E1141" i="17"/>
  <c r="C1142" i="17"/>
  <c r="D1142" i="17"/>
  <c r="F1142" i="17" s="1"/>
  <c r="E1142" i="17"/>
  <c r="G1142" i="17" s="1"/>
  <c r="C1143" i="17"/>
  <c r="D1143" i="17"/>
  <c r="E1143" i="17"/>
  <c r="F1143" i="17"/>
  <c r="G1143" i="17"/>
  <c r="C1144" i="17"/>
  <c r="D1144" i="17"/>
  <c r="F1144" i="17" s="1"/>
  <c r="E1144" i="17"/>
  <c r="C1145" i="17"/>
  <c r="D1145" i="17"/>
  <c r="E1145" i="17"/>
  <c r="F1145" i="17"/>
  <c r="G1145" i="17"/>
  <c r="C1146" i="17"/>
  <c r="G1146" i="17" s="1"/>
  <c r="D1146" i="17"/>
  <c r="E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F1149" i="17" s="1"/>
  <c r="E1149" i="17"/>
  <c r="G1149" i="17" s="1"/>
  <c r="C1150" i="17"/>
  <c r="D1150" i="17"/>
  <c r="E1150" i="17"/>
  <c r="F1150" i="17"/>
  <c r="G1150" i="17"/>
  <c r="C1151" i="17"/>
  <c r="G1151" i="17" s="1"/>
  <c r="D1151" i="17"/>
  <c r="F1151" i="17" s="1"/>
  <c r="E1151" i="17"/>
  <c r="C1152" i="17"/>
  <c r="D1152" i="17"/>
  <c r="F1152" i="17" s="1"/>
  <c r="E1152" i="17"/>
  <c r="G1152" i="17"/>
  <c r="C1153" i="17"/>
  <c r="D1153" i="17"/>
  <c r="E1153" i="17"/>
  <c r="F1153" i="17"/>
  <c r="G1153" i="17"/>
  <c r="C1154" i="17"/>
  <c r="D1154" i="17"/>
  <c r="E1154" i="17"/>
  <c r="G1154" i="17" s="1"/>
  <c r="C1155" i="17"/>
  <c r="D1155" i="17"/>
  <c r="E1155" i="17"/>
  <c r="G1155" i="17" s="1"/>
  <c r="F1155" i="17"/>
  <c r="C1156" i="17"/>
  <c r="D1156" i="17"/>
  <c r="E1156" i="17"/>
  <c r="C1157" i="17"/>
  <c r="D1157" i="17"/>
  <c r="F1157" i="17" s="1"/>
  <c r="E1157" i="17"/>
  <c r="G1157" i="17" s="1"/>
  <c r="C1158" i="17"/>
  <c r="F1158" i="17" s="1"/>
  <c r="D1158" i="17"/>
  <c r="E1158" i="17"/>
  <c r="G1158" i="17"/>
  <c r="C1159" i="17"/>
  <c r="G1159" i="17" s="1"/>
  <c r="D1159" i="17"/>
  <c r="F1159" i="17" s="1"/>
  <c r="E1159" i="17"/>
  <c r="C1160" i="17"/>
  <c r="F1160" i="17"/>
  <c r="G1160" i="17"/>
  <c r="C1161" i="17"/>
  <c r="G1161" i="17" s="1"/>
  <c r="F1161" i="17"/>
  <c r="C1162" i="17"/>
  <c r="G1162" i="17" s="1"/>
  <c r="F1162" i="17"/>
  <c r="C1163" i="17"/>
  <c r="F1163" i="17"/>
  <c r="G1163" i="17"/>
  <c r="C1164" i="17"/>
  <c r="F1164" i="17" s="1"/>
  <c r="G1164" i="17"/>
  <c r="C1165" i="17"/>
  <c r="G1165" i="17" s="1"/>
  <c r="F1165" i="17"/>
  <c r="C1166" i="17"/>
  <c r="F1166" i="17"/>
  <c r="G1166" i="17"/>
  <c r="C1167" i="17"/>
  <c r="F1167" i="17"/>
  <c r="G1167" i="17"/>
  <c r="C1168" i="17"/>
  <c r="C1169" i="17"/>
  <c r="G1169" i="17" s="1"/>
  <c r="F1169" i="17"/>
  <c r="C1170" i="17"/>
  <c r="G1170" i="17" s="1"/>
  <c r="F1170" i="17"/>
  <c r="C1171" i="17"/>
  <c r="C1172" i="17"/>
  <c r="F1172" i="17" s="1"/>
  <c r="G1172" i="17"/>
  <c r="C1173" i="17"/>
  <c r="G1173" i="17" s="1"/>
  <c r="F1173" i="17"/>
  <c r="C1174" i="17"/>
  <c r="C1175" i="17"/>
  <c r="F1175" i="17"/>
  <c r="G1175" i="17"/>
  <c r="C1176" i="17"/>
  <c r="F1176" i="17"/>
  <c r="G1176" i="17"/>
  <c r="C1177" i="17"/>
  <c r="G1177" i="17" s="1"/>
  <c r="F1177" i="17"/>
  <c r="C1178" i="17"/>
  <c r="F1178" i="17"/>
  <c r="G1178" i="17"/>
  <c r="C1179" i="17"/>
  <c r="F1179" i="17"/>
  <c r="G1179" i="17"/>
  <c r="C1180" i="17"/>
  <c r="F1180" i="17" s="1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G1185" i="17" s="1"/>
  <c r="F1185" i="17"/>
  <c r="C1186" i="17"/>
  <c r="F1186" i="17"/>
  <c r="G1186" i="17"/>
  <c r="C1187" i="17"/>
  <c r="F1187" i="17"/>
  <c r="G1187" i="17"/>
  <c r="C1188" i="17"/>
  <c r="F1188" i="17" s="1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G1193" i="17" s="1"/>
  <c r="F1193" i="17"/>
  <c r="C1194" i="17"/>
  <c r="G1194" i="17" s="1"/>
  <c r="F1194" i="17"/>
  <c r="C1195" i="17"/>
  <c r="F1195" i="17"/>
  <c r="G1195" i="17"/>
  <c r="C1196" i="17"/>
  <c r="F1196" i="17" s="1"/>
  <c r="G1196" i="17"/>
  <c r="C1197" i="17"/>
  <c r="G1197" i="17" s="1"/>
  <c r="F1197" i="17"/>
  <c r="C1198" i="17"/>
  <c r="F1198" i="17"/>
  <c r="G1198" i="17"/>
  <c r="C1199" i="17"/>
  <c r="F1199" i="17"/>
  <c r="G1199" i="17"/>
  <c r="C1200" i="17"/>
  <c r="C1201" i="17"/>
  <c r="G1201" i="17" s="1"/>
  <c r="F1201" i="17"/>
  <c r="C1202" i="17"/>
  <c r="G1202" i="17" s="1"/>
  <c r="F1202" i="17"/>
  <c r="C1203" i="17"/>
  <c r="C1204" i="17"/>
  <c r="F1204" i="17" s="1"/>
  <c r="G1204" i="17"/>
  <c r="C1205" i="17"/>
  <c r="G1205" i="17" s="1"/>
  <c r="F1205" i="17"/>
  <c r="C1206" i="17"/>
  <c r="C1207" i="17"/>
  <c r="F1207" i="17"/>
  <c r="G1207" i="17"/>
  <c r="C1208" i="17"/>
  <c r="F1208" i="17"/>
  <c r="G1208" i="17"/>
  <c r="C1209" i="17"/>
  <c r="G1209" i="17" s="1"/>
  <c r="F1209" i="17"/>
  <c r="C1210" i="17"/>
  <c r="F1210" i="17"/>
  <c r="G1210" i="17"/>
  <c r="C1211" i="17"/>
  <c r="F1211" i="17"/>
  <c r="G1211" i="17"/>
  <c r="C1212" i="17"/>
  <c r="F1212" i="17" s="1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G1217" i="17" s="1"/>
  <c r="F1217" i="17"/>
  <c r="C1218" i="17"/>
  <c r="F1218" i="17"/>
  <c r="G1218" i="17"/>
  <c r="C1219" i="17"/>
  <c r="F1219" i="17"/>
  <c r="G1219" i="17"/>
  <c r="C1220" i="17"/>
  <c r="F1220" i="17" s="1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G1225" i="17" s="1"/>
  <c r="F1225" i="17"/>
  <c r="C1226" i="17"/>
  <c r="G1226" i="17" s="1"/>
  <c r="F1226" i="17"/>
  <c r="C1227" i="17"/>
  <c r="F1227" i="17"/>
  <c r="G1227" i="17"/>
  <c r="C1228" i="17"/>
  <c r="F1228" i="17" s="1"/>
  <c r="G1228" i="17"/>
  <c r="C1229" i="17"/>
  <c r="G1229" i="17" s="1"/>
  <c r="F1229" i="17"/>
  <c r="C1230" i="17"/>
  <c r="F1230" i="17"/>
  <c r="G1230" i="17"/>
  <c r="C1231" i="17"/>
  <c r="F1231" i="17"/>
  <c r="G1231" i="17"/>
  <c r="C1232" i="17"/>
  <c r="C1233" i="17"/>
  <c r="G1233" i="17" s="1"/>
  <c r="F1233" i="17"/>
  <c r="C1234" i="17"/>
  <c r="G1234" i="17" s="1"/>
  <c r="F1234" i="17"/>
  <c r="C1235" i="17"/>
  <c r="C1236" i="17"/>
  <c r="F1236" i="17" s="1"/>
  <c r="G1236" i="17"/>
  <c r="C1237" i="17"/>
  <c r="G1237" i="17" s="1"/>
  <c r="F1237" i="17"/>
  <c r="C1238" i="17"/>
  <c r="C1239" i="17"/>
  <c r="F1239" i="17"/>
  <c r="G1239" i="17"/>
  <c r="C1240" i="17"/>
  <c r="F1240" i="17"/>
  <c r="G1240" i="17"/>
  <c r="C1241" i="17"/>
  <c r="G1241" i="17" s="1"/>
  <c r="F1241" i="17"/>
  <c r="C1242" i="17"/>
  <c r="F1242" i="17"/>
  <c r="G1242" i="17"/>
  <c r="C1243" i="17"/>
  <c r="F1243" i="17"/>
  <c r="G1243" i="17"/>
  <c r="C1244" i="17"/>
  <c r="F1244" i="17" s="1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G1249" i="17" s="1"/>
  <c r="F1249" i="17"/>
  <c r="C1250" i="17"/>
  <c r="F1250" i="17"/>
  <c r="G1250" i="17"/>
  <c r="C1251" i="17"/>
  <c r="F1251" i="17"/>
  <c r="G1251" i="17"/>
  <c r="C1252" i="17"/>
  <c r="F1252" i="17" s="1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G1257" i="17" s="1"/>
  <c r="F1257" i="17"/>
  <c r="C1258" i="17"/>
  <c r="G1258" i="17" s="1"/>
  <c r="F1258" i="17"/>
  <c r="C1259" i="17"/>
  <c r="F1259" i="17"/>
  <c r="G1259" i="17"/>
  <c r="C1260" i="17"/>
  <c r="F1260" i="17" s="1"/>
  <c r="G1260" i="17"/>
  <c r="C1261" i="17"/>
  <c r="G1261" i="17" s="1"/>
  <c r="F1261" i="17"/>
  <c r="C1262" i="17"/>
  <c r="F1262" i="17"/>
  <c r="G1262" i="17"/>
  <c r="C1263" i="17"/>
  <c r="F1263" i="17"/>
  <c r="G1263" i="17"/>
  <c r="C1264" i="17"/>
  <c r="C1265" i="17"/>
  <c r="G1265" i="17" s="1"/>
  <c r="F1265" i="17"/>
  <c r="C1266" i="17"/>
  <c r="G1266" i="17" s="1"/>
  <c r="F1266" i="17"/>
  <c r="C1267" i="17"/>
  <c r="C1268" i="17"/>
  <c r="F1268" i="17" s="1"/>
  <c r="G1268" i="17"/>
  <c r="C1269" i="17"/>
  <c r="G1269" i="17" s="1"/>
  <c r="F1269" i="17"/>
  <c r="C1270" i="17"/>
  <c r="C1271" i="17"/>
  <c r="F1271" i="17"/>
  <c r="G1271" i="17"/>
  <c r="C1272" i="17"/>
  <c r="F1272" i="17"/>
  <c r="G1272" i="17"/>
  <c r="C1273" i="17"/>
  <c r="G1273" i="17" s="1"/>
  <c r="F1273" i="17"/>
  <c r="C1274" i="17"/>
  <c r="F1274" i="17"/>
  <c r="G1274" i="17"/>
  <c r="C1275" i="17"/>
  <c r="F1275" i="17"/>
  <c r="G1275" i="17"/>
  <c r="C1276" i="17"/>
  <c r="F1276" i="17" s="1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G1281" i="17" s="1"/>
  <c r="F1281" i="17"/>
  <c r="C1282" i="17"/>
  <c r="F1282" i="17"/>
  <c r="G1282" i="17"/>
  <c r="C1283" i="17"/>
  <c r="F1283" i="17"/>
  <c r="G1283" i="17"/>
  <c r="C1284" i="17"/>
  <c r="F1284" i="17" s="1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G1289" i="17" s="1"/>
  <c r="F1289" i="17"/>
  <c r="C1290" i="17"/>
  <c r="G1290" i="17" s="1"/>
  <c r="F1290" i="17"/>
  <c r="C1291" i="17"/>
  <c r="F1291" i="17"/>
  <c r="G1291" i="17"/>
  <c r="C1292" i="17"/>
  <c r="F1292" i="17" s="1"/>
  <c r="G1292" i="17"/>
  <c r="C1293" i="17"/>
  <c r="G1293" i="17" s="1"/>
  <c r="F1293" i="17"/>
  <c r="C1294" i="17"/>
  <c r="F1294" i="17"/>
  <c r="G1294" i="17"/>
  <c r="C1295" i="17"/>
  <c r="F1295" i="17"/>
  <c r="G1295" i="17"/>
  <c r="C1296" i="17"/>
  <c r="C1297" i="17"/>
  <c r="G1297" i="17" s="1"/>
  <c r="F1297" i="17"/>
  <c r="C1298" i="17"/>
  <c r="G1298" i="17" s="1"/>
  <c r="F1298" i="17"/>
  <c r="C1299" i="17"/>
  <c r="C1300" i="17"/>
  <c r="F1300" i="17" s="1"/>
  <c r="G1300" i="17"/>
  <c r="C1301" i="17"/>
  <c r="G1301" i="17" s="1"/>
  <c r="F1301" i="17"/>
  <c r="C1302" i="17"/>
  <c r="C1303" i="17"/>
  <c r="F1303" i="17"/>
  <c r="G1303" i="17"/>
  <c r="C1304" i="17"/>
  <c r="F1304" i="17"/>
  <c r="G1304" i="17"/>
  <c r="C1305" i="17"/>
  <c r="G1305" i="17" s="1"/>
  <c r="F1305" i="17"/>
  <c r="C1306" i="17"/>
  <c r="F1306" i="17"/>
  <c r="G1306" i="17"/>
  <c r="C1307" i="17"/>
  <c r="F1307" i="17"/>
  <c r="G1307" i="17"/>
  <c r="C1308" i="17"/>
  <c r="F1308" i="17" s="1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G1313" i="17" s="1"/>
  <c r="F1313" i="17"/>
  <c r="C1314" i="17"/>
  <c r="F1314" i="17"/>
  <c r="G1314" i="17"/>
  <c r="C1315" i="17"/>
  <c r="F1315" i="17"/>
  <c r="G1315" i="17"/>
  <c r="C1316" i="17"/>
  <c r="F1316" i="17" s="1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G1321" i="17" s="1"/>
  <c r="F1321" i="17"/>
  <c r="C1322" i="17"/>
  <c r="G1322" i="17" s="1"/>
  <c r="F1322" i="17"/>
  <c r="C1323" i="17"/>
  <c r="F1323" i="17"/>
  <c r="G1323" i="17"/>
  <c r="C1324" i="17"/>
  <c r="F1324" i="17" s="1"/>
  <c r="G1324" i="17"/>
  <c r="C1325" i="17"/>
  <c r="G1325" i="17" s="1"/>
  <c r="F1325" i="17"/>
  <c r="C1326" i="17"/>
  <c r="F1326" i="17"/>
  <c r="G1326" i="17"/>
  <c r="C1327" i="17"/>
  <c r="F1327" i="17"/>
  <c r="G1327" i="17"/>
  <c r="C1328" i="17"/>
  <c r="C1329" i="17"/>
  <c r="G1329" i="17" s="1"/>
  <c r="F1329" i="17"/>
  <c r="C1330" i="17"/>
  <c r="G1330" i="17" s="1"/>
  <c r="F1330" i="17"/>
  <c r="C1331" i="17"/>
  <c r="C1332" i="17"/>
  <c r="F1332" i="17" s="1"/>
  <c r="G1332" i="17"/>
  <c r="C1333" i="17"/>
  <c r="G1333" i="17" s="1"/>
  <c r="F1333" i="17"/>
  <c r="C1334" i="17"/>
  <c r="C1335" i="17"/>
  <c r="F1335" i="17"/>
  <c r="G1335" i="17"/>
  <c r="C1336" i="17"/>
  <c r="F1336" i="17"/>
  <c r="G1336" i="17"/>
  <c r="C1337" i="17"/>
  <c r="G1337" i="17" s="1"/>
  <c r="F1337" i="17"/>
  <c r="C1338" i="17"/>
  <c r="F1338" i="17"/>
  <c r="G1338" i="17"/>
  <c r="C1339" i="17"/>
  <c r="F1339" i="17"/>
  <c r="G1339" i="17"/>
  <c r="C1340" i="17"/>
  <c r="F1340" i="17" s="1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G1345" i="17" s="1"/>
  <c r="F1345" i="17"/>
  <c r="C1346" i="17"/>
  <c r="F1346" i="17"/>
  <c r="G1346" i="17"/>
  <c r="C1347" i="17"/>
  <c r="F1347" i="17"/>
  <c r="G1347" i="17"/>
  <c r="C1348" i="17"/>
  <c r="F1348" i="17" s="1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G1353" i="17" s="1"/>
  <c r="F1353" i="17"/>
  <c r="C1354" i="17"/>
  <c r="G1354" i="17" s="1"/>
  <c r="F1354" i="17"/>
  <c r="C1355" i="17"/>
  <c r="F1355" i="17"/>
  <c r="G1355" i="17"/>
  <c r="C1356" i="17"/>
  <c r="F1356" i="17" s="1"/>
  <c r="G1356" i="17"/>
  <c r="C1357" i="17"/>
  <c r="G1357" i="17" s="1"/>
  <c r="F1357" i="17"/>
  <c r="C1358" i="17"/>
  <c r="F1358" i="17"/>
  <c r="G1358" i="17"/>
  <c r="C1359" i="17"/>
  <c r="F1359" i="17"/>
  <c r="G1359" i="17"/>
  <c r="C1360" i="17"/>
  <c r="C1361" i="17"/>
  <c r="G1361" i="17" s="1"/>
  <c r="F1361" i="17"/>
  <c r="C1362" i="17"/>
  <c r="G1362" i="17" s="1"/>
  <c r="F1362" i="17"/>
  <c r="C1363" i="17"/>
  <c r="C1364" i="17"/>
  <c r="F1364" i="17" s="1"/>
  <c r="G1364" i="17"/>
  <c r="C1365" i="17"/>
  <c r="G1365" i="17" s="1"/>
  <c r="F1365" i="17"/>
  <c r="C1366" i="17"/>
  <c r="C1367" i="17"/>
  <c r="F1367" i="17"/>
  <c r="G1367" i="17"/>
  <c r="C1368" i="17"/>
  <c r="F1368" i="17"/>
  <c r="G1368" i="17"/>
  <c r="C1369" i="17"/>
  <c r="G1369" i="17" s="1"/>
  <c r="F1369" i="17"/>
  <c r="C1370" i="17"/>
  <c r="F1370" i="17"/>
  <c r="G1370" i="17"/>
  <c r="C1371" i="17"/>
  <c r="F1371" i="17"/>
  <c r="G1371" i="17"/>
  <c r="C1372" i="17"/>
  <c r="F1372" i="17" s="1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G1377" i="17" s="1"/>
  <c r="F1377" i="17"/>
  <c r="C1378" i="17"/>
  <c r="F1378" i="17"/>
  <c r="G1378" i="17"/>
  <c r="C1379" i="17"/>
  <c r="F1379" i="17"/>
  <c r="G1379" i="17"/>
  <c r="C1380" i="17"/>
  <c r="F1380" i="17" s="1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G1385" i="17" s="1"/>
  <c r="F1385" i="17"/>
  <c r="C1386" i="17"/>
  <c r="G1386" i="17" s="1"/>
  <c r="F1386" i="17"/>
  <c r="C1387" i="17"/>
  <c r="F1387" i="17"/>
  <c r="G1387" i="17"/>
  <c r="C1388" i="17"/>
  <c r="F1388" i="17" s="1"/>
  <c r="G1388" i="17"/>
  <c r="C1389" i="17"/>
  <c r="G1389" i="17" s="1"/>
  <c r="F1389" i="17"/>
  <c r="C1390" i="17"/>
  <c r="F1390" i="17"/>
  <c r="G1390" i="17"/>
  <c r="C1391" i="17"/>
  <c r="F1391" i="17"/>
  <c r="G1391" i="17"/>
  <c r="C1392" i="17"/>
  <c r="C1393" i="17"/>
  <c r="G1393" i="17" s="1"/>
  <c r="F1393" i="17"/>
  <c r="C1394" i="17"/>
  <c r="G1394" i="17" s="1"/>
  <c r="F1394" i="17"/>
  <c r="C1395" i="17"/>
  <c r="C1396" i="17"/>
  <c r="F1396" i="17" s="1"/>
  <c r="G1396" i="17"/>
  <c r="C1397" i="17"/>
  <c r="G1397" i="17" s="1"/>
  <c r="F1397" i="17"/>
  <c r="C1398" i="17"/>
  <c r="C1399" i="17"/>
  <c r="F1399" i="17"/>
  <c r="G1399" i="17"/>
  <c r="C1400" i="17"/>
  <c r="F1400" i="17"/>
  <c r="G1400" i="17"/>
  <c r="C1401" i="17"/>
  <c r="G1401" i="17" s="1"/>
  <c r="F1401" i="17"/>
  <c r="C1402" i="17"/>
  <c r="F1402" i="17"/>
  <c r="G1402" i="17"/>
  <c r="C1403" i="17"/>
  <c r="F1403" i="17"/>
  <c r="G1403" i="17"/>
  <c r="C1404" i="17"/>
  <c r="F1404" i="17" s="1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G1409" i="17" s="1"/>
  <c r="F1409" i="17"/>
  <c r="C1410" i="17"/>
  <c r="F1410" i="17"/>
  <c r="G1410" i="17"/>
  <c r="C1411" i="17"/>
  <c r="F1411" i="17"/>
  <c r="G1411" i="17"/>
  <c r="C1412" i="17"/>
  <c r="F1412" i="17" s="1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G1417" i="17" s="1"/>
  <c r="F1417" i="17"/>
  <c r="C1418" i="17"/>
  <c r="G1418" i="17" s="1"/>
  <c r="F1418" i="17"/>
  <c r="C1419" i="17"/>
  <c r="F1419" i="17"/>
  <c r="G1419" i="17"/>
  <c r="C1420" i="17"/>
  <c r="F1420" i="17" s="1"/>
  <c r="G1420" i="17"/>
  <c r="C1421" i="17"/>
  <c r="G1421" i="17" s="1"/>
  <c r="F1421" i="17"/>
  <c r="C1422" i="17"/>
  <c r="F1422" i="17"/>
  <c r="G1422" i="17"/>
  <c r="C1423" i="17"/>
  <c r="F1423" i="17"/>
  <c r="G1423" i="17"/>
  <c r="C1424" i="17"/>
  <c r="C1425" i="17"/>
  <c r="G1425" i="17" s="1"/>
  <c r="F1425" i="17"/>
  <c r="C1426" i="17"/>
  <c r="G1426" i="17" s="1"/>
  <c r="F1426" i="17"/>
  <c r="C1427" i="17"/>
  <c r="C1428" i="17"/>
  <c r="F1428" i="17" s="1"/>
  <c r="G1428" i="17"/>
  <c r="C1429" i="17"/>
  <c r="G1429" i="17" s="1"/>
  <c r="F1429" i="17"/>
  <c r="C1430" i="17"/>
  <c r="C1431" i="17"/>
  <c r="F1431" i="17"/>
  <c r="G1431" i="17"/>
  <c r="C1432" i="17"/>
  <c r="F1432" i="17"/>
  <c r="G1432" i="17"/>
  <c r="C1433" i="17"/>
  <c r="G1433" i="17" s="1"/>
  <c r="F1433" i="17"/>
  <c r="C1434" i="17"/>
  <c r="F1434" i="17"/>
  <c r="G1434" i="17"/>
  <c r="C1435" i="17"/>
  <c r="F1435" i="17"/>
  <c r="G1435" i="17"/>
  <c r="C1436" i="17"/>
  <c r="F1436" i="17" s="1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G1441" i="17" s="1"/>
  <c r="F1441" i="17"/>
  <c r="C1442" i="17"/>
  <c r="F1442" i="17"/>
  <c r="G1442" i="17"/>
  <c r="C1443" i="17"/>
  <c r="F1443" i="17"/>
  <c r="G1443" i="17"/>
  <c r="C1444" i="17"/>
  <c r="F1444" i="17" s="1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G1449" i="17" s="1"/>
  <c r="F1449" i="17"/>
  <c r="C1450" i="17"/>
  <c r="G1450" i="17" s="1"/>
  <c r="F1450" i="17"/>
  <c r="C1451" i="17"/>
  <c r="F1451" i="17"/>
  <c r="G1451" i="17"/>
  <c r="C1452" i="17"/>
  <c r="F1452" i="17" s="1"/>
  <c r="G1452" i="17"/>
  <c r="C1453" i="17"/>
  <c r="G1453" i="17" s="1"/>
  <c r="F1453" i="17"/>
  <c r="C1454" i="17"/>
  <c r="F1454" i="17"/>
  <c r="G1454" i="17"/>
  <c r="C1455" i="17"/>
  <c r="F1455" i="17"/>
  <c r="G1455" i="17"/>
  <c r="C1456" i="17"/>
  <c r="C1457" i="17"/>
  <c r="G1457" i="17" s="1"/>
  <c r="F1457" i="17"/>
  <c r="C1458" i="17"/>
  <c r="G1458" i="17" s="1"/>
  <c r="F1458" i="17"/>
  <c r="C1459" i="17"/>
  <c r="C1460" i="17"/>
  <c r="F1460" i="17" s="1"/>
  <c r="G1460" i="17"/>
  <c r="C1461" i="17"/>
  <c r="G1461" i="17" s="1"/>
  <c r="F1461" i="17"/>
  <c r="C1462" i="17"/>
  <c r="C1463" i="17"/>
  <c r="F1463" i="17"/>
  <c r="G1463" i="17"/>
  <c r="C1464" i="17"/>
  <c r="F1464" i="17"/>
  <c r="G1464" i="17"/>
  <c r="C1465" i="17"/>
  <c r="G1465" i="17" s="1"/>
  <c r="F1465" i="17"/>
  <c r="C1466" i="17"/>
  <c r="F1466" i="17"/>
  <c r="G1466" i="17"/>
  <c r="A1" i="20"/>
  <c r="A2" i="20" s="1"/>
  <c r="B4" i="20"/>
  <c r="B7" i="20"/>
  <c r="C7" i="20"/>
  <c r="B13" i="20"/>
  <c r="B15" i="20"/>
  <c r="C15" i="20" s="1"/>
  <c r="A1" i="19"/>
  <c r="E7" i="19" s="1"/>
  <c r="E3" i="19"/>
  <c r="G3" i="19"/>
  <c r="C18" i="20" s="1"/>
  <c r="C7" i="19"/>
  <c r="G7" i="19"/>
  <c r="E14" i="19"/>
  <c r="G14" i="19"/>
  <c r="E18" i="19"/>
  <c r="G18" i="19"/>
  <c r="I18" i="19"/>
  <c r="F1" i="14"/>
  <c r="D5" i="20" l="1"/>
  <c r="D10" i="20"/>
  <c r="C4" i="20"/>
  <c r="G15" i="19"/>
  <c r="C3" i="19"/>
  <c r="C20" i="20" s="1"/>
  <c r="M30" i="18"/>
  <c r="N51" i="18" s="1"/>
  <c r="N4" i="18"/>
  <c r="O3" i="18"/>
  <c r="C13" i="20"/>
  <c r="U3" i="18"/>
  <c r="L3" i="18"/>
  <c r="F822" i="17"/>
  <c r="G822" i="17"/>
  <c r="F750" i="17"/>
  <c r="G750" i="17"/>
  <c r="P59" i="17"/>
  <c r="O59" i="17"/>
  <c r="DB14" i="10"/>
  <c r="DF16" i="10"/>
  <c r="DB19" i="10"/>
  <c r="DF20" i="10"/>
  <c r="DF21" i="10"/>
  <c r="DB22" i="10"/>
  <c r="DD23" i="10"/>
  <c r="CX24" i="10"/>
  <c r="DF24" i="10"/>
  <c r="DF7" i="10"/>
  <c r="CY17" i="10"/>
  <c r="DC19" i="10"/>
  <c r="DG20" i="10"/>
  <c r="CX21" i="10"/>
  <c r="DG21" i="10"/>
  <c r="DC22" i="10"/>
  <c r="DE23" i="10"/>
  <c r="CY24" i="10"/>
  <c r="DG24" i="10"/>
  <c r="DD19" i="10"/>
  <c r="CY21" i="10"/>
  <c r="DD22" i="10"/>
  <c r="CX23" i="10"/>
  <c r="DF23" i="10"/>
  <c r="CW17" i="10"/>
  <c r="CW23" i="10"/>
  <c r="CW15" i="10"/>
  <c r="B6" i="20"/>
  <c r="C6" i="20" s="1"/>
  <c r="B14" i="20"/>
  <c r="C14" i="20" s="1"/>
  <c r="B8" i="20"/>
  <c r="C8" i="20" s="1"/>
  <c r="B10" i="20"/>
  <c r="C10" i="20" s="1"/>
  <c r="B12" i="20"/>
  <c r="C12" i="20" s="1"/>
  <c r="F1424" i="17"/>
  <c r="G1424" i="17"/>
  <c r="F1360" i="17"/>
  <c r="G1360" i="17"/>
  <c r="F1264" i="17"/>
  <c r="G1264" i="17"/>
  <c r="F1168" i="17"/>
  <c r="G1168" i="17"/>
  <c r="F1098" i="17"/>
  <c r="G1098" i="17"/>
  <c r="G932" i="17"/>
  <c r="F932" i="17"/>
  <c r="A122" i="15"/>
  <c r="A95" i="15"/>
  <c r="I31" i="18"/>
  <c r="F1392" i="17"/>
  <c r="G1392" i="17"/>
  <c r="F1296" i="17"/>
  <c r="G1296" i="17"/>
  <c r="F1008" i="17"/>
  <c r="G1008" i="17"/>
  <c r="F753" i="17"/>
  <c r="G753" i="17"/>
  <c r="F716" i="17"/>
  <c r="G716" i="17"/>
  <c r="F474" i="17"/>
  <c r="G474" i="17"/>
  <c r="CW20" i="10"/>
  <c r="F844" i="17"/>
  <c r="G844" i="17"/>
  <c r="F688" i="17"/>
  <c r="G688" i="17"/>
  <c r="F1459" i="17"/>
  <c r="G1459" i="17"/>
  <c r="F1331" i="17"/>
  <c r="G1331" i="17"/>
  <c r="F1299" i="17"/>
  <c r="G1299" i="17"/>
  <c r="F1267" i="17"/>
  <c r="G1267" i="17"/>
  <c r="F1235" i="17"/>
  <c r="G1235" i="17"/>
  <c r="F1203" i="17"/>
  <c r="G1203" i="17"/>
  <c r="F1171" i="17"/>
  <c r="G1171" i="17"/>
  <c r="F1154" i="17"/>
  <c r="F1119" i="17"/>
  <c r="F1117" i="17"/>
  <c r="F1077" i="17"/>
  <c r="G1077" i="17"/>
  <c r="F1058" i="17"/>
  <c r="G1058" i="17"/>
  <c r="F904" i="17"/>
  <c r="G904" i="17"/>
  <c r="G877" i="17"/>
  <c r="F877" i="17"/>
  <c r="F806" i="17"/>
  <c r="G806" i="17"/>
  <c r="F759" i="17"/>
  <c r="G759" i="17"/>
  <c r="F700" i="17"/>
  <c r="G700" i="17"/>
  <c r="F648" i="17"/>
  <c r="G648" i="17"/>
  <c r="F497" i="17"/>
  <c r="G497" i="17"/>
  <c r="O64" i="18"/>
  <c r="M4" i="18"/>
  <c r="U4" i="18"/>
  <c r="P4" i="18"/>
  <c r="K5" i="18"/>
  <c r="Q4" i="18"/>
  <c r="R4" i="18"/>
  <c r="S4" i="18"/>
  <c r="T4" i="18"/>
  <c r="O4" i="18"/>
  <c r="G909" i="17"/>
  <c r="F909" i="17"/>
  <c r="G594" i="17"/>
  <c r="F594" i="17"/>
  <c r="F1050" i="17"/>
  <c r="G1050" i="17"/>
  <c r="C24" i="20"/>
  <c r="I3" i="19"/>
  <c r="C19" i="20" s="1"/>
  <c r="I5" i="19"/>
  <c r="I7" i="19"/>
  <c r="I13" i="19"/>
  <c r="C21" i="20" s="1"/>
  <c r="I15" i="19"/>
  <c r="I17" i="19"/>
  <c r="C23" i="20"/>
  <c r="C4" i="19"/>
  <c r="E6" i="19"/>
  <c r="G8" i="19"/>
  <c r="I14" i="19"/>
  <c r="C17" i="19"/>
  <c r="E4" i="19"/>
  <c r="G6" i="19"/>
  <c r="I8" i="19"/>
  <c r="C15" i="19"/>
  <c r="E17" i="19"/>
  <c r="G4" i="19"/>
  <c r="I6" i="19"/>
  <c r="C13" i="19"/>
  <c r="E15" i="19"/>
  <c r="G17" i="19"/>
  <c r="B9" i="20"/>
  <c r="C9" i="20" s="1"/>
  <c r="G885" i="17"/>
  <c r="F885" i="17"/>
  <c r="G715" i="17"/>
  <c r="F715" i="17"/>
  <c r="F548" i="17"/>
  <c r="G548" i="17"/>
  <c r="F477" i="17"/>
  <c r="G477" i="17"/>
  <c r="I16" i="19"/>
  <c r="G13" i="19"/>
  <c r="G5" i="19"/>
  <c r="D11" i="20"/>
  <c r="F1427" i="17"/>
  <c r="G1427" i="17"/>
  <c r="F1395" i="17"/>
  <c r="G1395" i="17"/>
  <c r="F1363" i="17"/>
  <c r="G1363" i="17"/>
  <c r="G16" i="19"/>
  <c r="E13" i="19"/>
  <c r="C25" i="20" s="1"/>
  <c r="E5" i="19"/>
  <c r="C22" i="20"/>
  <c r="D14" i="20"/>
  <c r="F1156" i="17"/>
  <c r="G1156" i="17"/>
  <c r="G1144" i="17"/>
  <c r="G1136" i="17"/>
  <c r="G1107" i="17"/>
  <c r="G1079" i="17"/>
  <c r="G1054" i="17"/>
  <c r="F980" i="17"/>
  <c r="G980" i="17"/>
  <c r="F958" i="17"/>
  <c r="G958" i="17"/>
  <c r="G951" i="17"/>
  <c r="G941" i="17"/>
  <c r="F941" i="17"/>
  <c r="G934" i="17"/>
  <c r="F914" i="17"/>
  <c r="G914" i="17"/>
  <c r="G910" i="17"/>
  <c r="F722" i="17"/>
  <c r="G722" i="17"/>
  <c r="G676" i="17"/>
  <c r="F676" i="17"/>
  <c r="G654" i="17"/>
  <c r="F588" i="17"/>
  <c r="G588" i="17"/>
  <c r="F559" i="17"/>
  <c r="G559" i="17"/>
  <c r="G492" i="17"/>
  <c r="F492" i="17"/>
  <c r="O55" i="17"/>
  <c r="F64" i="18"/>
  <c r="D55" i="18" s="1"/>
  <c r="F1091" i="17"/>
  <c r="G1091" i="17"/>
  <c r="G1002" i="17"/>
  <c r="F1002" i="17"/>
  <c r="F879" i="17"/>
  <c r="G879" i="17"/>
  <c r="G653" i="17"/>
  <c r="F653" i="17"/>
  <c r="O64" i="17"/>
  <c r="P64" i="17"/>
  <c r="A56" i="15"/>
  <c r="J3" i="15"/>
  <c r="B6" i="15"/>
  <c r="B9" i="15"/>
  <c r="B13" i="15"/>
  <c r="B7" i="15"/>
  <c r="K3" i="15"/>
  <c r="B16" i="15"/>
  <c r="B12" i="15"/>
  <c r="B8" i="15"/>
  <c r="B26" i="15" s="1"/>
  <c r="B11" i="15"/>
  <c r="B5" i="15"/>
  <c r="B20" i="15" s="1"/>
  <c r="B4" i="15"/>
  <c r="B10" i="15"/>
  <c r="B15" i="15"/>
  <c r="U77" i="18"/>
  <c r="B52" i="18"/>
  <c r="D91" i="18"/>
  <c r="F66" i="18"/>
  <c r="V52" i="18"/>
  <c r="F1065" i="17"/>
  <c r="G1065" i="17"/>
  <c r="F1009" i="17"/>
  <c r="G1009" i="17"/>
  <c r="F912" i="17"/>
  <c r="G912" i="17"/>
  <c r="F841" i="17"/>
  <c r="G841" i="17"/>
  <c r="F749" i="17"/>
  <c r="G749" i="17"/>
  <c r="G685" i="17"/>
  <c r="F685" i="17"/>
  <c r="I3" i="18"/>
  <c r="F20" i="18"/>
  <c r="G7" i="18"/>
  <c r="R43" i="18"/>
  <c r="P62" i="18"/>
  <c r="F65" i="18"/>
  <c r="M31" i="18"/>
  <c r="V51" i="18"/>
  <c r="U64" i="18"/>
  <c r="O28" i="18"/>
  <c r="Q31" i="18"/>
  <c r="U57" i="18"/>
  <c r="B5" i="18"/>
  <c r="E44" i="18"/>
  <c r="O34" i="18"/>
  <c r="B51" i="18"/>
  <c r="W83" i="18"/>
  <c r="Z83" i="18"/>
  <c r="C18" i="19"/>
  <c r="C14" i="19"/>
  <c r="C6" i="19"/>
  <c r="G973" i="17"/>
  <c r="F973" i="17"/>
  <c r="O27" i="18"/>
  <c r="E16" i="19"/>
  <c r="C5" i="19"/>
  <c r="B11" i="20"/>
  <c r="C11" i="20" s="1"/>
  <c r="F1462" i="17"/>
  <c r="G1462" i="17"/>
  <c r="F1430" i="17"/>
  <c r="G1430" i="17"/>
  <c r="F1398" i="17"/>
  <c r="G1398" i="17"/>
  <c r="F1366" i="17"/>
  <c r="G1366" i="17"/>
  <c r="F1334" i="17"/>
  <c r="G1334" i="17"/>
  <c r="F1302" i="17"/>
  <c r="G1302" i="17"/>
  <c r="F1270" i="17"/>
  <c r="G1270" i="17"/>
  <c r="F1238" i="17"/>
  <c r="G1238" i="17"/>
  <c r="F1206" i="17"/>
  <c r="G1206" i="17"/>
  <c r="F1174" i="17"/>
  <c r="G1174" i="17"/>
  <c r="G1134" i="17"/>
  <c r="G1132" i="17"/>
  <c r="G1126" i="17"/>
  <c r="G1122" i="17"/>
  <c r="F1107" i="17"/>
  <c r="F1084" i="17"/>
  <c r="G1084" i="17"/>
  <c r="G1060" i="17"/>
  <c r="G1021" i="17"/>
  <c r="F1021" i="17"/>
  <c r="F1013" i="17"/>
  <c r="F976" i="17"/>
  <c r="G976" i="17"/>
  <c r="F957" i="17"/>
  <c r="G954" i="17"/>
  <c r="G913" i="17"/>
  <c r="G887" i="17"/>
  <c r="F857" i="17"/>
  <c r="G857" i="17"/>
  <c r="F853" i="17"/>
  <c r="G850" i="17"/>
  <c r="F809" i="17"/>
  <c r="F762" i="17"/>
  <c r="F718" i="17"/>
  <c r="G718" i="17"/>
  <c r="F703" i="17"/>
  <c r="G703" i="17"/>
  <c r="F679" i="17"/>
  <c r="G672" i="17"/>
  <c r="F623" i="17"/>
  <c r="G623" i="17"/>
  <c r="F615" i="17"/>
  <c r="G587" i="17"/>
  <c r="G554" i="17"/>
  <c r="F554" i="17"/>
  <c r="G499" i="17"/>
  <c r="F460" i="17"/>
  <c r="G457" i="17"/>
  <c r="G449" i="17"/>
  <c r="F449" i="17"/>
  <c r="G1124" i="17"/>
  <c r="F1124" i="17"/>
  <c r="F768" i="17"/>
  <c r="G768" i="17"/>
  <c r="G746" i="17"/>
  <c r="F746" i="17"/>
  <c r="G578" i="17"/>
  <c r="F578" i="17"/>
  <c r="F516" i="17"/>
  <c r="G516" i="17"/>
  <c r="F479" i="17"/>
  <c r="G479" i="17"/>
  <c r="D4" i="20"/>
  <c r="D12" i="20"/>
  <c r="D13" i="20"/>
  <c r="D15" i="20"/>
  <c r="D6" i="20"/>
  <c r="D8" i="20"/>
  <c r="F1040" i="17"/>
  <c r="G1040" i="17"/>
  <c r="G1005" i="17"/>
  <c r="F1005" i="17"/>
  <c r="G967" i="17"/>
  <c r="F967" i="17"/>
  <c r="G709" i="17"/>
  <c r="F709" i="17"/>
  <c r="G629" i="17"/>
  <c r="F629" i="17"/>
  <c r="F523" i="17"/>
  <c r="G523" i="17"/>
  <c r="G471" i="17"/>
  <c r="F471" i="17"/>
  <c r="F456" i="17"/>
  <c r="G456" i="17"/>
  <c r="M79" i="18"/>
  <c r="R58" i="18"/>
  <c r="CW21" i="10"/>
  <c r="D9" i="20"/>
  <c r="F1456" i="17"/>
  <c r="G1456" i="17"/>
  <c r="F1328" i="17"/>
  <c r="G1328" i="17"/>
  <c r="F1232" i="17"/>
  <c r="G1232" i="17"/>
  <c r="F1200" i="17"/>
  <c r="G1200" i="17"/>
  <c r="F974" i="17"/>
  <c r="G974" i="17"/>
  <c r="F794" i="17"/>
  <c r="G794" i="17"/>
  <c r="F784" i="17"/>
  <c r="G784" i="17"/>
  <c r="F664" i="17"/>
  <c r="G664" i="17"/>
  <c r="O61" i="17"/>
  <c r="P61" i="17"/>
  <c r="B2" i="15"/>
  <c r="V74" i="18"/>
  <c r="G6" i="18"/>
  <c r="O33" i="18"/>
  <c r="Z82" i="18"/>
  <c r="Q45" i="18"/>
  <c r="B50" i="18"/>
  <c r="T59" i="18"/>
  <c r="V85" i="18"/>
  <c r="X57" i="18"/>
  <c r="P61" i="18"/>
  <c r="D46" i="18"/>
  <c r="A7" i="18"/>
  <c r="Q30" i="18"/>
  <c r="E43" i="18"/>
  <c r="B46" i="18" s="1"/>
  <c r="E67" i="18"/>
  <c r="V50" i="18"/>
  <c r="U63" i="18"/>
  <c r="W82" i="18"/>
  <c r="I2" i="18"/>
  <c r="T78" i="18"/>
  <c r="H5" i="18"/>
  <c r="B4" i="18"/>
  <c r="B19" i="18" s="1"/>
  <c r="R42" i="18"/>
  <c r="W60" i="18"/>
  <c r="F19" i="18"/>
  <c r="A53" i="18"/>
  <c r="DA17" i="10"/>
  <c r="F1015" i="17"/>
  <c r="G1015" i="17"/>
  <c r="F613" i="17"/>
  <c r="G613" i="17"/>
  <c r="E8" i="19"/>
  <c r="R3" i="14"/>
  <c r="G2" i="14"/>
  <c r="H2" i="14"/>
  <c r="C16" i="19"/>
  <c r="C8" i="19"/>
  <c r="I4" i="19"/>
  <c r="D7" i="20"/>
  <c r="B5" i="20"/>
  <c r="C5" i="20" s="1"/>
  <c r="F1134" i="17"/>
  <c r="F1130" i="17"/>
  <c r="F1122" i="17"/>
  <c r="F1024" i="17"/>
  <c r="G1024" i="17"/>
  <c r="G1017" i="17"/>
  <c r="F983" i="17"/>
  <c r="F961" i="17"/>
  <c r="G961" i="17"/>
  <c r="F944" i="17"/>
  <c r="G944" i="17"/>
  <c r="F920" i="17"/>
  <c r="G920" i="17"/>
  <c r="F906" i="17"/>
  <c r="G896" i="17"/>
  <c r="F893" i="17"/>
  <c r="G869" i="17"/>
  <c r="F869" i="17"/>
  <c r="G856" i="17"/>
  <c r="F812" i="17"/>
  <c r="F804" i="17"/>
  <c r="G765" i="17"/>
  <c r="F765" i="17"/>
  <c r="F757" i="17"/>
  <c r="G743" i="17"/>
  <c r="F743" i="17"/>
  <c r="G732" i="17"/>
  <c r="F729" i="17"/>
  <c r="F725" i="17"/>
  <c r="G702" i="17"/>
  <c r="F686" i="17"/>
  <c r="F658" i="17"/>
  <c r="G658" i="17"/>
  <c r="F650" i="17"/>
  <c r="F591" i="17"/>
  <c r="F520" i="17"/>
  <c r="G520" i="17"/>
  <c r="G503" i="17"/>
  <c r="G465" i="17"/>
  <c r="F465" i="17"/>
  <c r="G452" i="17"/>
  <c r="F452" i="17"/>
  <c r="O62" i="17"/>
  <c r="C3" i="15"/>
  <c r="M78" i="18"/>
  <c r="X58" i="18"/>
  <c r="CV6" i="10"/>
  <c r="P63" i="18" s="1"/>
  <c r="DH7" i="10"/>
  <c r="CZ11" i="10"/>
  <c r="F880" i="17"/>
  <c r="G880" i="17"/>
  <c r="G845" i="17"/>
  <c r="F845" i="17"/>
  <c r="G586" i="17"/>
  <c r="F586" i="17"/>
  <c r="F495" i="17"/>
  <c r="G495" i="17"/>
  <c r="G1141" i="17"/>
  <c r="G1109" i="17"/>
  <c r="F848" i="17"/>
  <c r="G848" i="17"/>
  <c r="G813" i="17"/>
  <c r="F813" i="17"/>
  <c r="G690" i="17"/>
  <c r="G655" i="17"/>
  <c r="F624" i="17"/>
  <c r="G624" i="17"/>
  <c r="G620" i="17"/>
  <c r="F589" i="17"/>
  <c r="G589" i="17"/>
  <c r="G585" i="17"/>
  <c r="G582" i="17"/>
  <c r="F563" i="17"/>
  <c r="G563" i="17"/>
  <c r="G556" i="17"/>
  <c r="F542" i="17"/>
  <c r="G542" i="17"/>
  <c r="G532" i="17"/>
  <c r="G529" i="17"/>
  <c r="G526" i="17"/>
  <c r="F501" i="17"/>
  <c r="G501" i="17"/>
  <c r="G494" i="17"/>
  <c r="F480" i="17"/>
  <c r="G480" i="17"/>
  <c r="F462" i="17"/>
  <c r="G462" i="17"/>
  <c r="G454" i="17"/>
  <c r="P58" i="17"/>
  <c r="F656" i="17"/>
  <c r="G656" i="17"/>
  <c r="G621" i="17"/>
  <c r="F621" i="17"/>
  <c r="F557" i="17"/>
  <c r="G557" i="17"/>
  <c r="F455" i="17"/>
  <c r="G455" i="17"/>
  <c r="F1146" i="17"/>
  <c r="F1114" i="17"/>
  <c r="G1037" i="17"/>
  <c r="F1037" i="17"/>
  <c r="F816" i="17"/>
  <c r="G816" i="17"/>
  <c r="G781" i="17"/>
  <c r="F781" i="17"/>
  <c r="F706" i="17"/>
  <c r="G696" i="17"/>
  <c r="G680" i="17"/>
  <c r="F661" i="17"/>
  <c r="F645" i="17"/>
  <c r="G633" i="17"/>
  <c r="F610" i="17"/>
  <c r="G598" i="17"/>
  <c r="F562" i="17"/>
  <c r="G538" i="17"/>
  <c r="F500" i="17"/>
  <c r="G461" i="17"/>
  <c r="G447" i="17"/>
  <c r="P60" i="17"/>
  <c r="P56" i="17"/>
  <c r="O54" i="17"/>
  <c r="F566" i="17"/>
  <c r="G566" i="17"/>
  <c r="F545" i="17"/>
  <c r="G545" i="17"/>
  <c r="F504" i="17"/>
  <c r="G504" i="17"/>
  <c r="F483" i="17"/>
  <c r="G483" i="17"/>
  <c r="F427" i="17"/>
  <c r="G427" i="17"/>
  <c r="CX3" i="10"/>
  <c r="DC24" i="10"/>
  <c r="DG19" i="10"/>
  <c r="CY23" i="10"/>
  <c r="DE22" i="10"/>
  <c r="CW22" i="10"/>
  <c r="DD18" i="10"/>
  <c r="CM3" i="10"/>
  <c r="CU3" i="10"/>
  <c r="CP4" i="10"/>
  <c r="CK5" i="10"/>
  <c r="CS5" i="10"/>
  <c r="CR6" i="10"/>
  <c r="CM7" i="10"/>
  <c r="CU7" i="10"/>
  <c r="CP8" i="10"/>
  <c r="CP9" i="10"/>
  <c r="CK10" i="10"/>
  <c r="CN3" i="10"/>
  <c r="CV3" i="10"/>
  <c r="I4" i="18" s="1"/>
  <c r="CQ4" i="10"/>
  <c r="CO3" i="10"/>
  <c r="CR4" i="10"/>
  <c r="CM5" i="10"/>
  <c r="CU5" i="10"/>
  <c r="CL6" i="10"/>
  <c r="CT6" i="10"/>
  <c r="CO7" i="10"/>
  <c r="CR8" i="10"/>
  <c r="CR9" i="10"/>
  <c r="CU10" i="10"/>
  <c r="CQ11" i="10"/>
  <c r="CL3" i="10"/>
  <c r="CT3" i="10"/>
  <c r="CO4" i="10"/>
  <c r="CR5" i="10"/>
  <c r="CQ6" i="10"/>
  <c r="CL7" i="10"/>
  <c r="CT7" i="10"/>
  <c r="CO8" i="10"/>
  <c r="CO9" i="10"/>
  <c r="CR10" i="10"/>
  <c r="CN11" i="10"/>
  <c r="CV11" i="10"/>
  <c r="F21" i="18" s="1"/>
  <c r="CU4" i="10"/>
  <c r="CQ5" i="10"/>
  <c r="CK6" i="10"/>
  <c r="CP7" i="10"/>
  <c r="CT8" i="10"/>
  <c r="CK9" i="10"/>
  <c r="CV9" i="10"/>
  <c r="E45" i="18" s="1"/>
  <c r="CO10" i="10"/>
  <c r="CM11" i="10"/>
  <c r="CK12" i="10"/>
  <c r="CS12" i="10"/>
  <c r="CN13" i="10"/>
  <c r="CV13" i="10"/>
  <c r="O35" i="18" s="1"/>
  <c r="CN14" i="10"/>
  <c r="CV14" i="10"/>
  <c r="CK3" i="10"/>
  <c r="CV4" i="10"/>
  <c r="B6" i="18" s="1"/>
  <c r="CT5" i="10"/>
  <c r="CM6" i="10"/>
  <c r="CQ7" i="10"/>
  <c r="CU8" i="10"/>
  <c r="CL9" i="10"/>
  <c r="CP10" i="10"/>
  <c r="CO11" i="10"/>
  <c r="CL12" i="10"/>
  <c r="CT12" i="10"/>
  <c r="CO13" i="10"/>
  <c r="CO14" i="10"/>
  <c r="CR15" i="10"/>
  <c r="CP3" i="10"/>
  <c r="CK4" i="10"/>
  <c r="CQ3" i="10"/>
  <c r="CL4" i="10"/>
  <c r="CO6" i="10"/>
  <c r="CS7" i="10"/>
  <c r="CL8" i="10"/>
  <c r="CN9" i="10"/>
  <c r="CS10" i="10"/>
  <c r="CR11" i="10"/>
  <c r="CN12" i="10"/>
  <c r="CV12" i="10"/>
  <c r="CQ13" i="10"/>
  <c r="CQ14" i="10"/>
  <c r="CL15" i="10"/>
  <c r="CT15" i="10"/>
  <c r="CS4" i="10"/>
  <c r="CV5" i="10"/>
  <c r="O29" i="18" s="1"/>
  <c r="CU6" i="10"/>
  <c r="CR7" i="10"/>
  <c r="CN8" i="10"/>
  <c r="CV10" i="10"/>
  <c r="M32" i="18" s="1"/>
  <c r="CL11" i="10"/>
  <c r="CU12" i="10"/>
  <c r="CK13" i="10"/>
  <c r="CM14" i="10"/>
  <c r="CP15" i="10"/>
  <c r="CO16" i="10"/>
  <c r="CR17" i="10"/>
  <c r="CM18" i="10"/>
  <c r="CU18" i="10"/>
  <c r="CR3" i="10"/>
  <c r="CS8" i="10"/>
  <c r="CS11" i="10"/>
  <c r="CM13" i="10"/>
  <c r="CR14" i="10"/>
  <c r="CS15" i="10"/>
  <c r="CQ16" i="10"/>
  <c r="CL17" i="10"/>
  <c r="CT17" i="10"/>
  <c r="CO18" i="10"/>
  <c r="CS3" i="10"/>
  <c r="CV8" i="10"/>
  <c r="R44" i="18" s="1"/>
  <c r="CM9" i="10"/>
  <c r="CT11" i="10"/>
  <c r="CM12" i="10"/>
  <c r="CP13" i="10"/>
  <c r="CS14" i="10"/>
  <c r="CU15" i="10"/>
  <c r="CR16" i="10"/>
  <c r="CM17" i="10"/>
  <c r="CU17" i="10"/>
  <c r="CP18" i="10"/>
  <c r="CN4" i="10"/>
  <c r="CP5" i="10"/>
  <c r="CS6" i="10"/>
  <c r="CN7" i="10"/>
  <c r="CM8" i="10"/>
  <c r="CU9" i="10"/>
  <c r="CT10" i="10"/>
  <c r="CK11" i="10"/>
  <c r="CR12" i="10"/>
  <c r="CU13" i="10"/>
  <c r="CL14" i="10"/>
  <c r="CO15" i="10"/>
  <c r="CN16" i="10"/>
  <c r="CV16" i="10"/>
  <c r="G8" i="18" s="1"/>
  <c r="CQ17" i="10"/>
  <c r="CN6" i="10"/>
  <c r="CQ12" i="10"/>
  <c r="CK15" i="10"/>
  <c r="CS17" i="10"/>
  <c r="CK18" i="10"/>
  <c r="CO19" i="10"/>
  <c r="CR20" i="10"/>
  <c r="CM21" i="10"/>
  <c r="CU21" i="10"/>
  <c r="CP22" i="10"/>
  <c r="CP6" i="10"/>
  <c r="CK7" i="10"/>
  <c r="CP11" i="10"/>
  <c r="CM15" i="10"/>
  <c r="CK16" i="10"/>
  <c r="CV17" i="10"/>
  <c r="CL18" i="10"/>
  <c r="CP19" i="10"/>
  <c r="CK20" i="10"/>
  <c r="CS20" i="10"/>
  <c r="CN21" i="10"/>
  <c r="CV21" i="10"/>
  <c r="U65" i="18" s="1"/>
  <c r="CL5" i="10"/>
  <c r="CQ8" i="10"/>
  <c r="CR13" i="10"/>
  <c r="CP14" i="10"/>
  <c r="CQ15" i="10"/>
  <c r="CM16" i="10"/>
  <c r="CQ18" i="10"/>
  <c r="CR19" i="10"/>
  <c r="CM20" i="10"/>
  <c r="CU20" i="10"/>
  <c r="CP21" i="10"/>
  <c r="BG3" i="10"/>
  <c r="BB4" i="10"/>
  <c r="BJ4" i="10"/>
  <c r="BE5" i="10"/>
  <c r="BL6" i="10"/>
  <c r="BG7" i="10"/>
  <c r="BB8" i="10"/>
  <c r="BJ8" i="10"/>
  <c r="BE10" i="10"/>
  <c r="BH3" i="10"/>
  <c r="BC4" i="10"/>
  <c r="BK4" i="10"/>
  <c r="BA3" i="10"/>
  <c r="BI3" i="10"/>
  <c r="BD4" i="10"/>
  <c r="BL4" i="10"/>
  <c r="BG5" i="10"/>
  <c r="BF6" i="10"/>
  <c r="BA7" i="10"/>
  <c r="BI7" i="10"/>
  <c r="BD8" i="10"/>
  <c r="BL8" i="10"/>
  <c r="BG10" i="10"/>
  <c r="BC11" i="10"/>
  <c r="BK11" i="10"/>
  <c r="BF3" i="10"/>
  <c r="BA4" i="10"/>
  <c r="BI4" i="10"/>
  <c r="BD5" i="10"/>
  <c r="BL5" i="10"/>
  <c r="BK6" i="10"/>
  <c r="BF7" i="10"/>
  <c r="BA8" i="10"/>
  <c r="BI8" i="10"/>
  <c r="BD10" i="10"/>
  <c r="BL10" i="10"/>
  <c r="BH11" i="10"/>
  <c r="BD3" i="10"/>
  <c r="BF5" i="10"/>
  <c r="BJ6" i="10"/>
  <c r="BC7" i="10"/>
  <c r="BG8" i="10"/>
  <c r="BB10" i="10"/>
  <c r="BG11" i="10"/>
  <c r="BH13" i="10"/>
  <c r="BE3" i="10"/>
  <c r="BH5" i="10"/>
  <c r="BD7" i="10"/>
  <c r="BH8" i="10"/>
  <c r="BC10" i="10"/>
  <c r="BI11" i="10"/>
  <c r="BA13" i="10"/>
  <c r="BI13" i="10"/>
  <c r="BD15" i="10"/>
  <c r="BL15" i="10"/>
  <c r="BJ3" i="10"/>
  <c r="BE4" i="10"/>
  <c r="BK3" i="10"/>
  <c r="BF4" i="10"/>
  <c r="BJ5" i="10"/>
  <c r="BH7" i="10"/>
  <c r="BH10" i="10"/>
  <c r="BA11" i="10"/>
  <c r="BL11" i="10"/>
  <c r="BC13" i="10"/>
  <c r="BK13" i="10"/>
  <c r="BF15" i="10"/>
  <c r="BB3" i="10"/>
  <c r="BC5" i="10"/>
  <c r="BG6" i="10"/>
  <c r="BB7" i="10"/>
  <c r="BI10" i="10"/>
  <c r="BE11" i="10"/>
  <c r="BL13" i="10"/>
  <c r="BJ15" i="10"/>
  <c r="BA16" i="10"/>
  <c r="BI16" i="10"/>
  <c r="BD17" i="10"/>
  <c r="BL17" i="10"/>
  <c r="BG18" i="10"/>
  <c r="BL3" i="10"/>
  <c r="BK5" i="10"/>
  <c r="BI6" i="10"/>
  <c r="BJ7" i="10"/>
  <c r="BE8" i="10"/>
  <c r="BK10" i="10"/>
  <c r="BJ11" i="10"/>
  <c r="BB13" i="10"/>
  <c r="BB15" i="10"/>
  <c r="BC16" i="10"/>
  <c r="BK16" i="10"/>
  <c r="BF17" i="10"/>
  <c r="BA18" i="10"/>
  <c r="BI18" i="10"/>
  <c r="BK7" i="10"/>
  <c r="BF8" i="10"/>
  <c r="BD13" i="10"/>
  <c r="BC15" i="10"/>
  <c r="BD16" i="10"/>
  <c r="BL16" i="10"/>
  <c r="BG17" i="10"/>
  <c r="BB18" i="10"/>
  <c r="BJ18" i="10"/>
  <c r="BH4" i="10"/>
  <c r="BB5" i="10"/>
  <c r="BE6" i="10"/>
  <c r="BF10" i="10"/>
  <c r="BD11" i="10"/>
  <c r="BJ13" i="10"/>
  <c r="BI15" i="10"/>
  <c r="BH16" i="10"/>
  <c r="BC17" i="10"/>
  <c r="BK17" i="10"/>
  <c r="BJ10" i="10"/>
  <c r="BB11" i="10"/>
  <c r="BF13" i="10"/>
  <c r="BB16" i="10"/>
  <c r="BL18" i="10"/>
  <c r="BA19" i="10"/>
  <c r="BI19" i="10"/>
  <c r="BD20" i="10"/>
  <c r="BL20" i="10"/>
  <c r="BG21" i="10"/>
  <c r="BB22" i="10"/>
  <c r="BJ22" i="10"/>
  <c r="BG4" i="10"/>
  <c r="BF11" i="10"/>
  <c r="BG13" i="10"/>
  <c r="BE16" i="10"/>
  <c r="BB19" i="10"/>
  <c r="BJ19" i="10"/>
  <c r="BE20" i="10"/>
  <c r="BH21" i="10"/>
  <c r="BL7" i="10"/>
  <c r="BC8" i="10"/>
  <c r="BA15" i="10"/>
  <c r="BG16" i="10"/>
  <c r="BB17" i="10"/>
  <c r="BD18" i="10"/>
  <c r="BD19" i="10"/>
  <c r="BL19" i="10"/>
  <c r="BG20" i="10"/>
  <c r="BB21" i="10"/>
  <c r="BJ21" i="10"/>
  <c r="DC3" i="10"/>
  <c r="DC7" i="10"/>
  <c r="DC5" i="10"/>
  <c r="DC10" i="10"/>
  <c r="DC6" i="10"/>
  <c r="DC11" i="10"/>
  <c r="DC14" i="10"/>
  <c r="DC15" i="10"/>
  <c r="DC4" i="10"/>
  <c r="DC17" i="10"/>
  <c r="DC9" i="10"/>
  <c r="DC21" i="10"/>
  <c r="DC12" i="10"/>
  <c r="DC16" i="10"/>
  <c r="DC20" i="10"/>
  <c r="DA24" i="10"/>
  <c r="DG23" i="10"/>
  <c r="CN22" i="10"/>
  <c r="CE22" i="10"/>
  <c r="BV22" i="10"/>
  <c r="BM22" i="10"/>
  <c r="BD22" i="10"/>
  <c r="AU22" i="10"/>
  <c r="AK22" i="10"/>
  <c r="CZ21" i="10"/>
  <c r="CO21" i="10"/>
  <c r="CB21" i="10"/>
  <c r="BN21" i="10"/>
  <c r="BC21" i="10"/>
  <c r="AO21" i="10"/>
  <c r="AC21" i="10"/>
  <c r="CX20" i="10"/>
  <c r="CL20" i="10"/>
  <c r="BY20" i="10"/>
  <c r="BK20" i="10"/>
  <c r="AZ20" i="10"/>
  <c r="AL20" i="10"/>
  <c r="CT19" i="10"/>
  <c r="CF19" i="10"/>
  <c r="BU19" i="10"/>
  <c r="BG19" i="10"/>
  <c r="AU19" i="10"/>
  <c r="AF19" i="10"/>
  <c r="DA18" i="10"/>
  <c r="CF18" i="10"/>
  <c r="BK18" i="10"/>
  <c r="AR18" i="10"/>
  <c r="DD17" i="10"/>
  <c r="CG17" i="10"/>
  <c r="BH17" i="10"/>
  <c r="AD17" i="10"/>
  <c r="CP16" i="10"/>
  <c r="BN16" i="10"/>
  <c r="AP16" i="10"/>
  <c r="CX15" i="10"/>
  <c r="BR15" i="10"/>
  <c r="AK15" i="10"/>
  <c r="CC14" i="10"/>
  <c r="CS13" i="10"/>
  <c r="AY13" i="10"/>
  <c r="CZ12" i="10"/>
  <c r="DD11" i="10"/>
  <c r="CF10" i="10"/>
  <c r="CT9" i="10"/>
  <c r="DA8" i="10"/>
  <c r="BE7" i="10"/>
  <c r="BU6" i="10"/>
  <c r="CT4" i="10"/>
  <c r="DB6" i="10"/>
  <c r="DB3" i="10"/>
  <c r="DB7" i="10"/>
  <c r="DB12" i="10"/>
  <c r="DB4" i="10"/>
  <c r="DB9" i="10"/>
  <c r="DB15" i="10"/>
  <c r="DB17" i="10"/>
  <c r="DB5" i="10"/>
  <c r="DB10" i="10"/>
  <c r="DB13" i="10"/>
  <c r="DB11" i="10"/>
  <c r="DB18" i="10"/>
  <c r="DH24" i="10"/>
  <c r="CZ24" i="10"/>
  <c r="CV22" i="10"/>
  <c r="X59" i="18" s="1"/>
  <c r="CM22" i="10"/>
  <c r="CD22" i="10"/>
  <c r="BU22" i="10"/>
  <c r="BL22" i="10"/>
  <c r="BC22" i="10"/>
  <c r="AS22" i="10"/>
  <c r="AJ22" i="10"/>
  <c r="DH21" i="10"/>
  <c r="CL21" i="10"/>
  <c r="CA21" i="10"/>
  <c r="BM21" i="10"/>
  <c r="BA21" i="10"/>
  <c r="AN21" i="10"/>
  <c r="CI20" i="10"/>
  <c r="BX20" i="10"/>
  <c r="BJ20" i="10"/>
  <c r="AX20" i="10"/>
  <c r="AK20" i="10"/>
  <c r="CS19" i="10"/>
  <c r="CE19" i="10"/>
  <c r="BS19" i="10"/>
  <c r="BF19" i="10"/>
  <c r="AR19" i="10"/>
  <c r="AE19" i="10"/>
  <c r="CV18" i="10"/>
  <c r="CD18" i="10"/>
  <c r="BH18" i="10"/>
  <c r="AO18" i="10"/>
  <c r="BZ17" i="10"/>
  <c r="BE17" i="10"/>
  <c r="AC17" i="10"/>
  <c r="CL16" i="10"/>
  <c r="BM16" i="10"/>
  <c r="AI16" i="10"/>
  <c r="BK15" i="10"/>
  <c r="AJ15" i="10"/>
  <c r="BW14" i="10"/>
  <c r="CL13" i="10"/>
  <c r="AV13" i="10"/>
  <c r="CP12" i="10"/>
  <c r="AV11" i="10"/>
  <c r="BV10" i="10"/>
  <c r="CS9" i="10"/>
  <c r="CK8" i="10"/>
  <c r="AT7" i="10"/>
  <c r="BR6" i="10"/>
  <c r="BP5" i="10"/>
  <c r="CM4" i="10"/>
  <c r="BS3" i="10"/>
  <c r="DA5" i="10"/>
  <c r="DA7" i="10"/>
  <c r="DA12" i="10"/>
  <c r="DA3" i="10"/>
  <c r="DA10" i="10"/>
  <c r="DA11" i="10"/>
  <c r="DA9" i="10"/>
  <c r="DA14" i="10"/>
  <c r="DA4" i="10"/>
  <c r="DA6" i="10"/>
  <c r="DA13" i="10"/>
  <c r="DA16" i="10"/>
  <c r="DA20" i="10"/>
  <c r="CU22" i="10"/>
  <c r="CL22" i="10"/>
  <c r="CC22" i="10"/>
  <c r="BT22" i="10"/>
  <c r="BK22" i="10"/>
  <c r="BA22" i="10"/>
  <c r="AR22" i="10"/>
  <c r="AI22" i="10"/>
  <c r="CK21" i="10"/>
  <c r="BY21" i="10"/>
  <c r="BL21" i="10"/>
  <c r="AX21" i="10"/>
  <c r="AM21" i="10"/>
  <c r="CV20" i="10"/>
  <c r="U58" i="18" s="1"/>
  <c r="CH20" i="10"/>
  <c r="BV20" i="10"/>
  <c r="BI20" i="10"/>
  <c r="AU20" i="10"/>
  <c r="AJ20" i="10"/>
  <c r="CQ19" i="10"/>
  <c r="CD19" i="10"/>
  <c r="BP19" i="10"/>
  <c r="BE19" i="10"/>
  <c r="AQ19" i="10"/>
  <c r="AC19" i="10"/>
  <c r="CT18" i="10"/>
  <c r="CB18" i="10"/>
  <c r="BF18" i="10"/>
  <c r="AJ18" i="10"/>
  <c r="BY17" i="10"/>
  <c r="BA17" i="10"/>
  <c r="CE16" i="10"/>
  <c r="BJ16" i="10"/>
  <c r="AH16" i="10"/>
  <c r="CV15" i="10"/>
  <c r="W84" i="18" s="1"/>
  <c r="BH15" i="10"/>
  <c r="BV14" i="10"/>
  <c r="CD13" i="10"/>
  <c r="AT13" i="10"/>
  <c r="CO12" i="10"/>
  <c r="CU11" i="10"/>
  <c r="AQ11" i="10"/>
  <c r="BA10" i="10"/>
  <c r="CQ9" i="10"/>
  <c r="BW8" i="10"/>
  <c r="BH6" i="10"/>
  <c r="BI5" i="10"/>
  <c r="CD4" i="10"/>
  <c r="BO3" i="10"/>
  <c r="BW3" i="10"/>
  <c r="BR4" i="10"/>
  <c r="BM5" i="10"/>
  <c r="BU5" i="10"/>
  <c r="BT6" i="10"/>
  <c r="BO7" i="10"/>
  <c r="BW7" i="10"/>
  <c r="BR8" i="10"/>
  <c r="BR9" i="10"/>
  <c r="BM10" i="10"/>
  <c r="BU10" i="10"/>
  <c r="BP3" i="10"/>
  <c r="BX3" i="10"/>
  <c r="BS4" i="10"/>
  <c r="BQ3" i="10"/>
  <c r="BT4" i="10"/>
  <c r="BO5" i="10"/>
  <c r="BW5" i="10"/>
  <c r="BN6" i="10"/>
  <c r="BV6" i="10"/>
  <c r="BQ7" i="10"/>
  <c r="BT8" i="10"/>
  <c r="BT9" i="10"/>
  <c r="BO10" i="10"/>
  <c r="BW10" i="10"/>
  <c r="BS11" i="10"/>
  <c r="BN3" i="10"/>
  <c r="BV3" i="10"/>
  <c r="BQ4" i="10"/>
  <c r="BT5" i="10"/>
  <c r="BS6" i="10"/>
  <c r="BN7" i="10"/>
  <c r="BV7" i="10"/>
  <c r="BQ8" i="10"/>
  <c r="BQ9" i="10"/>
  <c r="BT10" i="10"/>
  <c r="BP11" i="10"/>
  <c r="BX11" i="10"/>
  <c r="BT3" i="10"/>
  <c r="BO4" i="10"/>
  <c r="BR5" i="10"/>
  <c r="BX6" i="10"/>
  <c r="BP7" i="10"/>
  <c r="BU8" i="10"/>
  <c r="BW9" i="10"/>
  <c r="BP10" i="10"/>
  <c r="BR11" i="10"/>
  <c r="BU12" i="10"/>
  <c r="BP13" i="10"/>
  <c r="BX13" i="10"/>
  <c r="BP14" i="10"/>
  <c r="BX14" i="10"/>
  <c r="BU3" i="10"/>
  <c r="BP4" i="10"/>
  <c r="BS5" i="10"/>
  <c r="BM6" i="10"/>
  <c r="BR7" i="10"/>
  <c r="BV8" i="10"/>
  <c r="BX9" i="10"/>
  <c r="BQ10" i="10"/>
  <c r="BT11" i="10"/>
  <c r="BV12" i="10"/>
  <c r="BQ13" i="10"/>
  <c r="BQ14" i="10"/>
  <c r="BT15" i="10"/>
  <c r="BU4" i="10"/>
  <c r="BV4" i="10"/>
  <c r="BX5" i="10"/>
  <c r="BP6" i="10"/>
  <c r="BT7" i="10"/>
  <c r="BM8" i="10"/>
  <c r="BX8" i="10"/>
  <c r="BO9" i="10"/>
  <c r="BS10" i="10"/>
  <c r="BV11" i="10"/>
  <c r="BX12" i="10"/>
  <c r="BS13" i="10"/>
  <c r="BS14" i="10"/>
  <c r="BN15" i="10"/>
  <c r="BV15" i="10"/>
  <c r="BM4" i="10"/>
  <c r="BX7" i="10"/>
  <c r="BS8" i="10"/>
  <c r="BW11" i="10"/>
  <c r="BT12" i="10"/>
  <c r="BW13" i="10"/>
  <c r="BN14" i="10"/>
  <c r="BU15" i="10"/>
  <c r="BQ16" i="10"/>
  <c r="BT17" i="10"/>
  <c r="BO18" i="10"/>
  <c r="BW18" i="10"/>
  <c r="BW4" i="10"/>
  <c r="BP9" i="10"/>
  <c r="BN13" i="10"/>
  <c r="BR14" i="10"/>
  <c r="BM15" i="10"/>
  <c r="BX15" i="10"/>
  <c r="BS16" i="10"/>
  <c r="BN17" i="10"/>
  <c r="BV17" i="10"/>
  <c r="BQ18" i="10"/>
  <c r="BM3" i="10"/>
  <c r="BX4" i="10"/>
  <c r="BN5" i="10"/>
  <c r="BO6" i="10"/>
  <c r="BS9" i="10"/>
  <c r="BN10" i="10"/>
  <c r="BM11" i="10"/>
  <c r="BO13" i="10"/>
  <c r="BT14" i="10"/>
  <c r="BO15" i="10"/>
  <c r="BT16" i="10"/>
  <c r="BO17" i="10"/>
  <c r="BW17" i="10"/>
  <c r="BR18" i="10"/>
  <c r="BW6" i="10"/>
  <c r="BU7" i="10"/>
  <c r="BP8" i="10"/>
  <c r="BU11" i="10"/>
  <c r="BS12" i="10"/>
  <c r="BV13" i="10"/>
  <c r="BS15" i="10"/>
  <c r="BP16" i="10"/>
  <c r="BX16" i="10"/>
  <c r="BS17" i="10"/>
  <c r="BQ5" i="10"/>
  <c r="BN9" i="10"/>
  <c r="BR12" i="10"/>
  <c r="BP15" i="10"/>
  <c r="BR16" i="10"/>
  <c r="BM17" i="10"/>
  <c r="BX18" i="10"/>
  <c r="BQ19" i="10"/>
  <c r="BT20" i="10"/>
  <c r="BO21" i="10"/>
  <c r="BW21" i="10"/>
  <c r="BR22" i="10"/>
  <c r="BV5" i="10"/>
  <c r="BU9" i="10"/>
  <c r="BR10" i="10"/>
  <c r="BW12" i="10"/>
  <c r="BQ15" i="10"/>
  <c r="BU16" i="10"/>
  <c r="BP17" i="10"/>
  <c r="BM18" i="10"/>
  <c r="BR19" i="10"/>
  <c r="BM20" i="10"/>
  <c r="BU20" i="10"/>
  <c r="BP21" i="10"/>
  <c r="BX21" i="10"/>
  <c r="BQ6" i="10"/>
  <c r="BX10" i="10"/>
  <c r="BO11" i="10"/>
  <c r="BR13" i="10"/>
  <c r="BO14" i="10"/>
  <c r="BW15" i="10"/>
  <c r="BW16" i="10"/>
  <c r="BR17" i="10"/>
  <c r="BP18" i="10"/>
  <c r="BT19" i="10"/>
  <c r="BO20" i="10"/>
  <c r="BW20" i="10"/>
  <c r="BR21" i="10"/>
  <c r="DH6" i="10"/>
  <c r="DH4" i="10"/>
  <c r="DH8" i="10"/>
  <c r="DH9" i="10"/>
  <c r="DH5" i="10"/>
  <c r="DH10" i="10"/>
  <c r="DH17" i="10"/>
  <c r="DH11" i="10"/>
  <c r="DH16" i="10"/>
  <c r="DH15" i="10"/>
  <c r="DH18" i="10"/>
  <c r="DH20" i="10"/>
  <c r="DH13" i="10"/>
  <c r="DH14" i="10"/>
  <c r="DH19" i="10"/>
  <c r="CZ6" i="10"/>
  <c r="CZ4" i="10"/>
  <c r="CZ8" i="10"/>
  <c r="CZ9" i="10"/>
  <c r="CZ5" i="10"/>
  <c r="CZ10" i="10"/>
  <c r="CZ3" i="10"/>
  <c r="CZ15" i="10"/>
  <c r="CZ17" i="10"/>
  <c r="CZ16" i="10"/>
  <c r="CZ14" i="10"/>
  <c r="CZ20" i="10"/>
  <c r="CZ18" i="10"/>
  <c r="CZ7" i="10"/>
  <c r="CZ19" i="10"/>
  <c r="CV23" i="10"/>
  <c r="Q32" i="18" s="1"/>
  <c r="CT22" i="10"/>
  <c r="CK22" i="10"/>
  <c r="CB22" i="10"/>
  <c r="BS22" i="10"/>
  <c r="BI22" i="10"/>
  <c r="AZ22" i="10"/>
  <c r="AQ22" i="10"/>
  <c r="AH22" i="10"/>
  <c r="CJ21" i="10"/>
  <c r="BV21" i="10"/>
  <c r="BK21" i="10"/>
  <c r="AW21" i="10"/>
  <c r="AK21" i="10"/>
  <c r="CT20" i="10"/>
  <c r="CG20" i="10"/>
  <c r="BS20" i="10"/>
  <c r="BH20" i="10"/>
  <c r="AT20" i="10"/>
  <c r="AH20" i="10"/>
  <c r="CN19" i="10"/>
  <c r="CC19" i="10"/>
  <c r="BO19" i="10"/>
  <c r="BC19" i="10"/>
  <c r="AP19" i="10"/>
  <c r="CS18" i="10"/>
  <c r="BV18" i="10"/>
  <c r="BE18" i="10"/>
  <c r="AH18" i="10"/>
  <c r="BX17" i="10"/>
  <c r="AT17" i="10"/>
  <c r="CD16" i="10"/>
  <c r="BF16" i="10"/>
  <c r="AG16" i="10"/>
  <c r="CN15" i="10"/>
  <c r="BG15" i="10"/>
  <c r="BU14" i="10"/>
  <c r="BZ13" i="10"/>
  <c r="CI12" i="10"/>
  <c r="CH11" i="10"/>
  <c r="BO8" i="10"/>
  <c r="CV7" i="10"/>
  <c r="AG13" i="10"/>
  <c r="AL16" i="10"/>
  <c r="AG17" i="10"/>
  <c r="AM18" i="10"/>
  <c r="AJ19" i="10"/>
  <c r="AF20" i="10"/>
  <c r="AN20" i="10"/>
  <c r="AI21" i="10"/>
  <c r="AD22" i="10"/>
  <c r="AL22" i="10"/>
  <c r="AC5" i="10"/>
  <c r="AH13" i="10"/>
  <c r="AJ17" i="10"/>
  <c r="AN18" i="10"/>
  <c r="AK19" i="10"/>
  <c r="AG20" i="10"/>
  <c r="AJ21" i="10"/>
  <c r="AJ10" i="10"/>
  <c r="AE15" i="10"/>
  <c r="AL17" i="10"/>
  <c r="AE18" i="10"/>
  <c r="AD19" i="10"/>
  <c r="AM19" i="10"/>
  <c r="AI20" i="10"/>
  <c r="AD21" i="10"/>
  <c r="AL21" i="10"/>
  <c r="BA5" i="10"/>
  <c r="BN4" i="10"/>
  <c r="DG4" i="10"/>
  <c r="DG6" i="10"/>
  <c r="DG8" i="10"/>
  <c r="DG11" i="10"/>
  <c r="DG3" i="10"/>
  <c r="DG7" i="10"/>
  <c r="DG13" i="10"/>
  <c r="DG14" i="10"/>
  <c r="DG12" i="10"/>
  <c r="DG16" i="10"/>
  <c r="DG9" i="10"/>
  <c r="DG5" i="10"/>
  <c r="DG17" i="10"/>
  <c r="DG10" i="10"/>
  <c r="CY4" i="10"/>
  <c r="CY6" i="10"/>
  <c r="CY10" i="10"/>
  <c r="CY9" i="10"/>
  <c r="CY11" i="10"/>
  <c r="CY8" i="10"/>
  <c r="CY13" i="10"/>
  <c r="CY14" i="10"/>
  <c r="CY5" i="10"/>
  <c r="CY16" i="10"/>
  <c r="CY7" i="10"/>
  <c r="CY12" i="10"/>
  <c r="CY15" i="10"/>
  <c r="CY18" i="10"/>
  <c r="CY3" i="10"/>
  <c r="DE24" i="10"/>
  <c r="CW24" i="10"/>
  <c r="DC23" i="10"/>
  <c r="DA22" i="10"/>
  <c r="CS22" i="10"/>
  <c r="CJ22" i="10"/>
  <c r="CA22" i="10"/>
  <c r="BQ22" i="10"/>
  <c r="BH22" i="10"/>
  <c r="AY22" i="10"/>
  <c r="AP22" i="10"/>
  <c r="AG22" i="10"/>
  <c r="DE21" i="10"/>
  <c r="CT21" i="10"/>
  <c r="CI21" i="10"/>
  <c r="BU21" i="10"/>
  <c r="BI21" i="10"/>
  <c r="AV21" i="10"/>
  <c r="AH21" i="10"/>
  <c r="DE20" i="10"/>
  <c r="CQ20" i="10"/>
  <c r="CF20" i="10"/>
  <c r="BR20" i="10"/>
  <c r="BF20" i="10"/>
  <c r="AS20" i="10"/>
  <c r="AE20" i="10"/>
  <c r="DA19" i="10"/>
  <c r="CM19" i="10"/>
  <c r="CA19" i="10"/>
  <c r="BN19" i="10"/>
  <c r="AZ19" i="10"/>
  <c r="AN19" i="10"/>
  <c r="DG18" i="10"/>
  <c r="CR18" i="10"/>
  <c r="BU18" i="10"/>
  <c r="BC18" i="10"/>
  <c r="AG18" i="10"/>
  <c r="CP17" i="10"/>
  <c r="BU17" i="10"/>
  <c r="AS17" i="10"/>
  <c r="DB16" i="10"/>
  <c r="CC16" i="10"/>
  <c r="AY16" i="10"/>
  <c r="AD16" i="10"/>
  <c r="CG15" i="10"/>
  <c r="CX14" i="10"/>
  <c r="BU13" i="10"/>
  <c r="AF13" i="10"/>
  <c r="CE12" i="10"/>
  <c r="CE11" i="10"/>
  <c r="DF10" i="10"/>
  <c r="AX10" i="10"/>
  <c r="BV9" i="10"/>
  <c r="BN8" i="10"/>
  <c r="DF6" i="10"/>
  <c r="DD5" i="10"/>
  <c r="AZ5" i="10"/>
  <c r="AW4" i="10"/>
  <c r="DF4" i="10"/>
  <c r="DF8" i="10"/>
  <c r="DF9" i="10"/>
  <c r="DF11" i="10"/>
  <c r="DF5" i="10"/>
  <c r="DF3" i="10"/>
  <c r="DF18" i="10"/>
  <c r="DF12" i="10"/>
  <c r="DF13" i="10"/>
  <c r="DF14" i="10"/>
  <c r="DF17" i="10"/>
  <c r="DF15" i="10"/>
  <c r="DF19" i="10"/>
  <c r="CX4" i="10"/>
  <c r="CX8" i="10"/>
  <c r="CX9" i="10"/>
  <c r="CX11" i="10"/>
  <c r="CX6" i="10"/>
  <c r="CX13" i="10"/>
  <c r="CX7" i="10"/>
  <c r="CX10" i="10"/>
  <c r="CX12" i="10"/>
  <c r="CX18" i="10"/>
  <c r="CX16" i="10"/>
  <c r="CX19" i="10"/>
  <c r="CX17" i="10"/>
  <c r="DD24" i="10"/>
  <c r="CV24" i="10"/>
  <c r="DB23" i="10"/>
  <c r="DH22" i="10"/>
  <c r="CZ22" i="10"/>
  <c r="CR22" i="10"/>
  <c r="CI22" i="10"/>
  <c r="BY22" i="10"/>
  <c r="BP22" i="10"/>
  <c r="BG22" i="10"/>
  <c r="AX22" i="10"/>
  <c r="AO22" i="10"/>
  <c r="AF22" i="10"/>
  <c r="DD21" i="10"/>
  <c r="CS21" i="10"/>
  <c r="CG21" i="10"/>
  <c r="BT21" i="10"/>
  <c r="BF21" i="10"/>
  <c r="AU21" i="10"/>
  <c r="AG21" i="10"/>
  <c r="DD20" i="10"/>
  <c r="CP20" i="10"/>
  <c r="CD20" i="10"/>
  <c r="BQ20" i="10"/>
  <c r="BC20" i="10"/>
  <c r="AR20" i="10"/>
  <c r="AD20" i="10"/>
  <c r="CY19" i="10"/>
  <c r="CL19" i="10"/>
  <c r="BX19" i="10"/>
  <c r="BM19" i="10"/>
  <c r="AY19" i="10"/>
  <c r="AL19" i="10"/>
  <c r="DE18" i="10"/>
  <c r="CN18" i="10"/>
  <c r="BT18" i="10"/>
  <c r="AW18" i="10"/>
  <c r="AF18" i="10"/>
  <c r="CO17" i="10"/>
  <c r="BQ17" i="10"/>
  <c r="AR17" i="10"/>
  <c r="CU16" i="10"/>
  <c r="BZ16" i="10"/>
  <c r="AX16" i="10"/>
  <c r="CC15" i="10"/>
  <c r="CU14" i="10"/>
  <c r="DC13" i="10"/>
  <c r="BT13" i="10"/>
  <c r="CA12" i="10"/>
  <c r="BY11" i="10"/>
  <c r="CQ10" i="10"/>
  <c r="AM10" i="10"/>
  <c r="CX5" i="10"/>
  <c r="AM5" i="10"/>
  <c r="AH4" i="10"/>
  <c r="AL3" i="10"/>
  <c r="CM10" i="10"/>
  <c r="CE3" i="10"/>
  <c r="BZ4" i="10"/>
  <c r="CH4" i="10"/>
  <c r="CC5" i="10"/>
  <c r="CB6" i="10"/>
  <c r="CJ6" i="10"/>
  <c r="CE7" i="10"/>
  <c r="BZ8" i="10"/>
  <c r="CH8" i="10"/>
  <c r="BZ9" i="10"/>
  <c r="CH9" i="10"/>
  <c r="CC10" i="10"/>
  <c r="CF3" i="10"/>
  <c r="CA4" i="10"/>
  <c r="CI4" i="10"/>
  <c r="BY3" i="10"/>
  <c r="CG3" i="10"/>
  <c r="CB4" i="10"/>
  <c r="CJ4" i="10"/>
  <c r="CE5" i="10"/>
  <c r="CD6" i="10"/>
  <c r="BY7" i="10"/>
  <c r="CG7" i="10"/>
  <c r="CB8" i="10"/>
  <c r="CJ8" i="10"/>
  <c r="CB9" i="10"/>
  <c r="CJ9" i="10"/>
  <c r="CE10" i="10"/>
  <c r="CA11" i="10"/>
  <c r="CI11" i="10"/>
  <c r="CD3" i="10"/>
  <c r="BY4" i="10"/>
  <c r="CG4" i="10"/>
  <c r="CB5" i="10"/>
  <c r="CJ5" i="10"/>
  <c r="CA6" i="10"/>
  <c r="CI6" i="10"/>
  <c r="CD7" i="10"/>
  <c r="BY8" i="10"/>
  <c r="CG8" i="10"/>
  <c r="BY9" i="10"/>
  <c r="CG9" i="10"/>
  <c r="CB10" i="10"/>
  <c r="CJ10" i="10"/>
  <c r="CF11" i="10"/>
  <c r="CJ3" i="10"/>
  <c r="CE4" i="10"/>
  <c r="CF5" i="10"/>
  <c r="CB7" i="10"/>
  <c r="CF8" i="10"/>
  <c r="CA10" i="10"/>
  <c r="CC11" i="10"/>
  <c r="CC12" i="10"/>
  <c r="CF13" i="10"/>
  <c r="CF14" i="10"/>
  <c r="CF4" i="10"/>
  <c r="CG5" i="10"/>
  <c r="BY6" i="10"/>
  <c r="CC7" i="10"/>
  <c r="CI8" i="10"/>
  <c r="CD10" i="10"/>
  <c r="CD11" i="10"/>
  <c r="CD12" i="10"/>
  <c r="BY13" i="10"/>
  <c r="CG13" i="10"/>
  <c r="BY14" i="10"/>
  <c r="CG14" i="10"/>
  <c r="CB15" i="10"/>
  <c r="CJ15" i="10"/>
  <c r="BZ3" i="10"/>
  <c r="CA3" i="10"/>
  <c r="CI5" i="10"/>
  <c r="CC6" i="10"/>
  <c r="CH7" i="10"/>
  <c r="CC9" i="10"/>
  <c r="CG10" i="10"/>
  <c r="CG11" i="10"/>
  <c r="CF12" i="10"/>
  <c r="CA13" i="10"/>
  <c r="CI13" i="10"/>
  <c r="CA14" i="10"/>
  <c r="CI14" i="10"/>
  <c r="CD15" i="10"/>
  <c r="CH3" i="10"/>
  <c r="BZ5" i="10"/>
  <c r="BZ6" i="10"/>
  <c r="CE9" i="10"/>
  <c r="BZ10" i="10"/>
  <c r="CH12" i="10"/>
  <c r="CB14" i="10"/>
  <c r="CF15" i="10"/>
  <c r="BY16" i="10"/>
  <c r="CG16" i="10"/>
  <c r="CB17" i="10"/>
  <c r="CJ17" i="10"/>
  <c r="CE18" i="10"/>
  <c r="CD5" i="10"/>
  <c r="CF6" i="10"/>
  <c r="CA7" i="10"/>
  <c r="CA8" i="10"/>
  <c r="CI9" i="10"/>
  <c r="CH10" i="10"/>
  <c r="BZ11" i="10"/>
  <c r="BY12" i="10"/>
  <c r="CJ12" i="10"/>
  <c r="CB13" i="10"/>
  <c r="CD14" i="10"/>
  <c r="CH15" i="10"/>
  <c r="CA16" i="10"/>
  <c r="CI16" i="10"/>
  <c r="CD17" i="10"/>
  <c r="BY18" i="10"/>
  <c r="CG18" i="10"/>
  <c r="CH5" i="10"/>
  <c r="CG6" i="10"/>
  <c r="CF7" i="10"/>
  <c r="CC8" i="10"/>
  <c r="CI10" i="10"/>
  <c r="CB11" i="10"/>
  <c r="BZ12" i="10"/>
  <c r="CC13" i="10"/>
  <c r="CE14" i="10"/>
  <c r="BY15" i="10"/>
  <c r="CI15" i="10"/>
  <c r="CB16" i="10"/>
  <c r="CJ16" i="10"/>
  <c r="CE17" i="10"/>
  <c r="BZ18" i="10"/>
  <c r="CH18" i="10"/>
  <c r="CC3" i="10"/>
  <c r="BY5" i="10"/>
  <c r="CD9" i="10"/>
  <c r="BY10" i="10"/>
  <c r="CG12" i="10"/>
  <c r="CJ13" i="10"/>
  <c r="BZ14" i="10"/>
  <c r="CE15" i="10"/>
  <c r="CF16" i="10"/>
  <c r="CA17" i="10"/>
  <c r="CI17" i="10"/>
  <c r="CB3" i="10"/>
  <c r="CJ7" i="10"/>
  <c r="CD8" i="10"/>
  <c r="CJ11" i="10"/>
  <c r="CE13" i="10"/>
  <c r="CH14" i="10"/>
  <c r="CH16" i="10"/>
  <c r="CC17" i="10"/>
  <c r="BY19" i="10"/>
  <c r="CG19" i="10"/>
  <c r="CB20" i="10"/>
  <c r="CJ20" i="10"/>
  <c r="CE21" i="10"/>
  <c r="BZ22" i="10"/>
  <c r="CH22" i="10"/>
  <c r="CI3" i="10"/>
  <c r="CE8" i="10"/>
  <c r="CH13" i="10"/>
  <c r="CJ14" i="10"/>
  <c r="CF17" i="10"/>
  <c r="CA18" i="10"/>
  <c r="BZ19" i="10"/>
  <c r="CH19" i="10"/>
  <c r="CC20" i="10"/>
  <c r="CF21" i="10"/>
  <c r="CC4" i="10"/>
  <c r="CA9" i="10"/>
  <c r="CB12" i="10"/>
  <c r="CH17" i="10"/>
  <c r="CC18" i="10"/>
  <c r="CB19" i="10"/>
  <c r="CJ19" i="10"/>
  <c r="CE20" i="10"/>
  <c r="BZ21" i="10"/>
  <c r="CH21" i="10"/>
  <c r="AQ3" i="10"/>
  <c r="AY3" i="10"/>
  <c r="AT4" i="10"/>
  <c r="AO5" i="10"/>
  <c r="AW5" i="10"/>
  <c r="AQ7" i="10"/>
  <c r="AY7" i="10"/>
  <c r="AT8" i="10"/>
  <c r="AO10" i="10"/>
  <c r="AW10" i="10"/>
  <c r="AR3" i="10"/>
  <c r="AZ3" i="10"/>
  <c r="AU4" i="10"/>
  <c r="AS3" i="10"/>
  <c r="AV4" i="10"/>
  <c r="AQ5" i="10"/>
  <c r="AY5" i="10"/>
  <c r="AS7" i="10"/>
  <c r="AV8" i="10"/>
  <c r="AQ10" i="10"/>
  <c r="AY10" i="10"/>
  <c r="AU11" i="10"/>
  <c r="AP3" i="10"/>
  <c r="AX3" i="10"/>
  <c r="AS4" i="10"/>
  <c r="AV5" i="10"/>
  <c r="AP7" i="10"/>
  <c r="AX7" i="10"/>
  <c r="AS8" i="10"/>
  <c r="AV10" i="10"/>
  <c r="AR11" i="10"/>
  <c r="AZ11" i="10"/>
  <c r="AY4" i="10"/>
  <c r="AS5" i="10"/>
  <c r="AO7" i="10"/>
  <c r="AU8" i="10"/>
  <c r="AP10" i="10"/>
  <c r="AW11" i="10"/>
  <c r="AR13" i="10"/>
  <c r="AZ13" i="10"/>
  <c r="AO3" i="10"/>
  <c r="AZ4" i="10"/>
  <c r="AT5" i="10"/>
  <c r="AR7" i="10"/>
  <c r="AW8" i="10"/>
  <c r="AR10" i="10"/>
  <c r="AX11" i="10"/>
  <c r="AS13" i="10"/>
  <c r="AV15" i="10"/>
  <c r="AT3" i="10"/>
  <c r="AO4" i="10"/>
  <c r="AU3" i="10"/>
  <c r="AP4" i="10"/>
  <c r="AX5" i="10"/>
  <c r="AU7" i="10"/>
  <c r="AY8" i="10"/>
  <c r="AT10" i="10"/>
  <c r="AP11" i="10"/>
  <c r="AU13" i="10"/>
  <c r="AP15" i="10"/>
  <c r="AX15" i="10"/>
  <c r="AZ8" i="10"/>
  <c r="AO11" i="10"/>
  <c r="AX13" i="10"/>
  <c r="AO15" i="10"/>
  <c r="AZ15" i="10"/>
  <c r="AS16" i="10"/>
  <c r="AV17" i="10"/>
  <c r="AQ18" i="10"/>
  <c r="AY18" i="10"/>
  <c r="AQ4" i="10"/>
  <c r="AP5" i="10"/>
  <c r="AS10" i="10"/>
  <c r="AS11" i="10"/>
  <c r="AO13" i="10"/>
  <c r="AR15" i="10"/>
  <c r="AU16" i="10"/>
  <c r="AP17" i="10"/>
  <c r="AX17" i="10"/>
  <c r="AS18" i="10"/>
  <c r="AR4" i="10"/>
  <c r="AR5" i="10"/>
  <c r="AO8" i="10"/>
  <c r="AU10" i="10"/>
  <c r="AT11" i="10"/>
  <c r="AP13" i="10"/>
  <c r="AS15" i="10"/>
  <c r="AV16" i="10"/>
  <c r="AQ17" i="10"/>
  <c r="AY17" i="10"/>
  <c r="AT18" i="10"/>
  <c r="AO19" i="10"/>
  <c r="AW3" i="10"/>
  <c r="AZ7" i="10"/>
  <c r="AX8" i="10"/>
  <c r="AW13" i="10"/>
  <c r="AY15" i="10"/>
  <c r="AR16" i="10"/>
  <c r="AZ16" i="10"/>
  <c r="AU17" i="10"/>
  <c r="AX4" i="10"/>
  <c r="AV7" i="10"/>
  <c r="AP8" i="10"/>
  <c r="AT15" i="10"/>
  <c r="AW17" i="10"/>
  <c r="AX18" i="10"/>
  <c r="AS19" i="10"/>
  <c r="AV20" i="10"/>
  <c r="AQ21" i="10"/>
  <c r="AY21" i="10"/>
  <c r="AT22" i="10"/>
  <c r="AW7" i="10"/>
  <c r="AQ8" i="10"/>
  <c r="AU15" i="10"/>
  <c r="AO16" i="10"/>
  <c r="AZ17" i="10"/>
  <c r="AZ18" i="10"/>
  <c r="AT19" i="10"/>
  <c r="AO20" i="10"/>
  <c r="AW20" i="10"/>
  <c r="AR21" i="10"/>
  <c r="AZ21" i="10"/>
  <c r="AU5" i="10"/>
  <c r="AQ13" i="10"/>
  <c r="AQ16" i="10"/>
  <c r="AP18" i="10"/>
  <c r="AV19" i="10"/>
  <c r="AQ20" i="10"/>
  <c r="AY20" i="10"/>
  <c r="AT21" i="10"/>
  <c r="DE3" i="10"/>
  <c r="DE7" i="10"/>
  <c r="DE4" i="10"/>
  <c r="DE8" i="10"/>
  <c r="DE9" i="10"/>
  <c r="DE5" i="10"/>
  <c r="DE13" i="10"/>
  <c r="DE14" i="10"/>
  <c r="DE16" i="10"/>
  <c r="DE11" i="10"/>
  <c r="DE15" i="10"/>
  <c r="DE19" i="10"/>
  <c r="DE10" i="10"/>
  <c r="DE6" i="10"/>
  <c r="CW3" i="10"/>
  <c r="CW7" i="10"/>
  <c r="CW4" i="10"/>
  <c r="CW8" i="10"/>
  <c r="CW9" i="10"/>
  <c r="CW6" i="10"/>
  <c r="CW13" i="10"/>
  <c r="CW14" i="10"/>
  <c r="CW5" i="10"/>
  <c r="CW16" i="10"/>
  <c r="CW18" i="10"/>
  <c r="CW10" i="10"/>
  <c r="CW19" i="10"/>
  <c r="CW12" i="10"/>
  <c r="CW11" i="10"/>
  <c r="DA23" i="10"/>
  <c r="DG22" i="10"/>
  <c r="CY22" i="10"/>
  <c r="CQ22" i="10"/>
  <c r="CG22" i="10"/>
  <c r="BX22" i="10"/>
  <c r="BO22" i="10"/>
  <c r="BF22" i="10"/>
  <c r="AW22" i="10"/>
  <c r="AN22" i="10"/>
  <c r="AE22" i="10"/>
  <c r="DB21" i="10"/>
  <c r="CR21" i="10"/>
  <c r="CD21" i="10"/>
  <c r="BS21" i="10"/>
  <c r="BE21" i="10"/>
  <c r="AS21" i="10"/>
  <c r="AF21" i="10"/>
  <c r="DB20" i="10"/>
  <c r="CO20" i="10"/>
  <c r="CA20" i="10"/>
  <c r="BP20" i="10"/>
  <c r="BB20" i="10"/>
  <c r="AP20" i="10"/>
  <c r="AC20" i="10"/>
  <c r="CV19" i="10"/>
  <c r="Z84" i="18" s="1"/>
  <c r="CK19" i="10"/>
  <c r="BW19" i="10"/>
  <c r="BK19" i="10"/>
  <c r="AX19" i="10"/>
  <c r="AI19" i="10"/>
  <c r="CJ18" i="10"/>
  <c r="BS18" i="10"/>
  <c r="AV18" i="10"/>
  <c r="CN17" i="10"/>
  <c r="BJ17" i="10"/>
  <c r="AO17" i="10"/>
  <c r="CT16" i="10"/>
  <c r="BV16" i="10"/>
  <c r="AW16" i="10"/>
  <c r="DG15" i="10"/>
  <c r="CA15" i="10"/>
  <c r="AQ15" i="10"/>
  <c r="CT14" i="10"/>
  <c r="CZ13" i="10"/>
  <c r="BM13" i="10"/>
  <c r="DH12" i="10"/>
  <c r="BQ12" i="10"/>
  <c r="BQ11" i="10"/>
  <c r="CN10" i="10"/>
  <c r="AE10" i="10"/>
  <c r="DC8" i="10"/>
  <c r="AR8" i="10"/>
  <c r="BS7" i="10"/>
  <c r="CH6" i="10"/>
  <c r="CO5" i="10"/>
  <c r="AM3" i="10"/>
  <c r="DD3" i="10"/>
  <c r="DD13" i="10"/>
  <c r="DD7" i="10"/>
  <c r="DD10" i="10"/>
  <c r="DD12" i="10"/>
  <c r="DD9" i="10"/>
  <c r="DD6" i="10"/>
  <c r="DD14" i="10"/>
  <c r="DD15" i="10"/>
  <c r="DD8" i="10"/>
  <c r="DD16" i="10"/>
  <c r="DB24" i="10"/>
  <c r="DH23" i="10"/>
  <c r="CZ23" i="10"/>
  <c r="DF22" i="10"/>
  <c r="CX22" i="10"/>
  <c r="CO22" i="10"/>
  <c r="CF22" i="10"/>
  <c r="BW22" i="10"/>
  <c r="BN22" i="10"/>
  <c r="BE22" i="10"/>
  <c r="AV22" i="10"/>
  <c r="AM22" i="10"/>
  <c r="AC22" i="10"/>
  <c r="DA21" i="10"/>
  <c r="CQ21" i="10"/>
  <c r="CC21" i="10"/>
  <c r="BQ21" i="10"/>
  <c r="BD21" i="10"/>
  <c r="AP21" i="10"/>
  <c r="AE21" i="10"/>
  <c r="CY20" i="10"/>
  <c r="CN20" i="10"/>
  <c r="BZ20" i="10"/>
  <c r="BN20" i="10"/>
  <c r="BA20" i="10"/>
  <c r="AM20" i="10"/>
  <c r="CU19" i="10"/>
  <c r="CI19" i="10"/>
  <c r="BV19" i="10"/>
  <c r="BH19" i="10"/>
  <c r="AW19" i="10"/>
  <c r="AH19" i="10"/>
  <c r="DC18" i="10"/>
  <c r="CI18" i="10"/>
  <c r="BN18" i="10"/>
  <c r="AU18" i="10"/>
  <c r="DE17" i="10"/>
  <c r="CK17" i="10"/>
  <c r="BI17" i="10"/>
  <c r="AK17" i="10"/>
  <c r="CS16" i="10"/>
  <c r="BO16" i="10"/>
  <c r="AT16" i="10"/>
  <c r="DA15" i="10"/>
  <c r="BZ15" i="10"/>
  <c r="AL15" i="10"/>
  <c r="CK14" i="10"/>
  <c r="CT13" i="10"/>
  <c r="BE13" i="10"/>
  <c r="DE12" i="10"/>
  <c r="BN11" i="10"/>
  <c r="CL10" i="10"/>
  <c r="DB8" i="10"/>
  <c r="AG8" i="10"/>
  <c r="BM7" i="10"/>
  <c r="CE6" i="10"/>
  <c r="CN5" i="10"/>
  <c r="DD4" i="10"/>
  <c r="DH3" i="10"/>
  <c r="AL5" i="10"/>
  <c r="AJ7" i="10"/>
  <c r="AE8" i="10"/>
  <c r="AL10" i="10"/>
  <c r="AL13" i="10"/>
  <c r="AD15" i="10"/>
  <c r="AK16" i="10"/>
  <c r="AF17" i="10"/>
  <c r="AN17" i="10"/>
  <c r="AI18" i="10"/>
  <c r="AF3" i="10"/>
  <c r="AM7" i="10"/>
  <c r="AJ8" i="10"/>
  <c r="AG15" i="10"/>
  <c r="AE16" i="10"/>
  <c r="AM16" i="10"/>
  <c r="AH17" i="10"/>
  <c r="AC18" i="10"/>
  <c r="AK18" i="10"/>
  <c r="AN7" i="10"/>
  <c r="AD13" i="10"/>
  <c r="AI15" i="10"/>
  <c r="AF16" i="10"/>
  <c r="AN16" i="10"/>
  <c r="AI17" i="10"/>
  <c r="AD18" i="10"/>
  <c r="AL18" i="10"/>
  <c r="AG19" i="10"/>
  <c r="AJ5" i="10"/>
  <c r="AF7" i="10"/>
  <c r="AK10" i="10"/>
  <c r="AI13" i="10"/>
  <c r="AC15" i="10"/>
  <c r="AM15" i="10"/>
  <c r="AJ16" i="10"/>
  <c r="AE17" i="10"/>
  <c r="AM17" i="10"/>
  <c r="AD8" i="10"/>
  <c r="AL8" i="10"/>
  <c r="AG10" i="10"/>
  <c r="AJ3" i="10"/>
  <c r="AE4" i="10"/>
  <c r="AM4" i="10"/>
  <c r="AH5" i="10"/>
  <c r="AI10" i="10"/>
  <c r="AM11" i="10"/>
  <c r="AF10" i="10"/>
  <c r="AN10" i="10"/>
  <c r="AN3" i="10"/>
  <c r="AI4" i="10"/>
  <c r="AD5" i="10"/>
  <c r="AD7" i="10"/>
  <c r="AH8" i="10"/>
  <c r="AC10" i="10"/>
  <c r="AL11" i="10"/>
  <c r="AJ13" i="10"/>
  <c r="AJ4" i="10"/>
  <c r="AE5" i="10"/>
  <c r="AE7" i="10"/>
  <c r="AI8" i="10"/>
  <c r="AD10" i="10"/>
  <c r="AN11" i="10"/>
  <c r="AC13" i="10"/>
  <c r="AK13" i="10"/>
  <c r="AF15" i="10"/>
  <c r="AN15" i="10"/>
  <c r="AD3" i="10"/>
  <c r="AE3" i="10"/>
  <c r="AK5" i="10"/>
  <c r="AG7" i="10"/>
  <c r="AM8" i="10"/>
  <c r="AH10" i="10"/>
  <c r="AE13" i="10"/>
  <c r="AM13" i="10"/>
  <c r="AH15" i="10"/>
  <c r="AC16" i="10"/>
  <c r="AG3" i="10"/>
  <c r="AG4" i="10"/>
  <c r="AI3" i="10"/>
  <c r="AC3" i="10"/>
  <c r="AK8" i="10"/>
  <c r="AC8" i="10"/>
  <c r="AH7" i="10"/>
  <c r="AN5" i="10"/>
  <c r="AF5" i="10"/>
  <c r="AK4" i="10"/>
  <c r="AC4" i="10"/>
  <c r="AH3" i="10"/>
  <c r="AN8" i="10"/>
  <c r="AF8" i="10"/>
  <c r="AK7" i="10"/>
  <c r="AC7" i="10"/>
  <c r="AI5" i="10"/>
  <c r="AN4" i="10"/>
  <c r="AF4" i="10"/>
  <c r="AK3" i="10"/>
  <c r="AI7" i="10"/>
  <c r="AG5" i="10"/>
  <c r="AL4" i="10"/>
  <c r="AD4" i="10"/>
  <c r="B28" i="15" l="1"/>
  <c r="B21" i="15"/>
  <c r="M3" i="15"/>
  <c r="K12" i="15"/>
  <c r="K15" i="15"/>
  <c r="K6" i="15"/>
  <c r="K9" i="15"/>
  <c r="K13" i="15"/>
  <c r="K7" i="15"/>
  <c r="K8" i="15"/>
  <c r="K10" i="15"/>
  <c r="K11" i="15"/>
  <c r="K4" i="15"/>
  <c r="K14" i="15"/>
  <c r="K16" i="15"/>
  <c r="K5" i="15"/>
  <c r="K20" i="15" s="1"/>
  <c r="K91" i="18"/>
  <c r="D92" i="18"/>
  <c r="I91" i="18"/>
  <c r="R91" i="18"/>
  <c r="M91" i="18"/>
  <c r="N91" i="18"/>
  <c r="F91" i="18"/>
  <c r="G91" i="18"/>
  <c r="J91" i="18"/>
  <c r="L91" i="18"/>
  <c r="O91" i="18"/>
  <c r="P91" i="18"/>
  <c r="Q91" i="18"/>
  <c r="H91" i="18"/>
  <c r="E91" i="18"/>
  <c r="B22" i="15"/>
  <c r="B27" i="15"/>
  <c r="B19" i="15"/>
  <c r="B18" i="15"/>
  <c r="B17" i="15"/>
  <c r="C26" i="20"/>
  <c r="C27" i="20"/>
  <c r="O5" i="18"/>
  <c r="T5" i="18"/>
  <c r="M5" i="18"/>
  <c r="P5" i="18"/>
  <c r="Q5" i="18"/>
  <c r="U5" i="18"/>
  <c r="L5" i="18"/>
  <c r="S5" i="18"/>
  <c r="N5" i="18"/>
  <c r="R5" i="18"/>
  <c r="K6" i="18"/>
  <c r="S28" i="18"/>
  <c r="P39" i="18"/>
  <c r="S29" i="18"/>
  <c r="B24" i="15"/>
  <c r="B23" i="15"/>
  <c r="C12" i="15"/>
  <c r="C15" i="15"/>
  <c r="C5" i="15"/>
  <c r="C6" i="15"/>
  <c r="C2" i="15"/>
  <c r="C13" i="15"/>
  <c r="C16" i="15"/>
  <c r="D3" i="15"/>
  <c r="C8" i="15"/>
  <c r="C11" i="15"/>
  <c r="C10" i="15"/>
  <c r="C4" i="15"/>
  <c r="C7" i="15"/>
  <c r="C22" i="15" s="1"/>
  <c r="C9" i="15"/>
  <c r="C14" i="15"/>
  <c r="H17" i="14"/>
  <c r="H25" i="14"/>
  <c r="H33" i="14"/>
  <c r="H18" i="14"/>
  <c r="H27" i="14"/>
  <c r="H36" i="14"/>
  <c r="H28" i="14"/>
  <c r="H37" i="14"/>
  <c r="H14" i="14"/>
  <c r="H30" i="14"/>
  <c r="H31" i="14"/>
  <c r="H39" i="14"/>
  <c r="H26" i="14"/>
  <c r="H15" i="14"/>
  <c r="H6" i="14"/>
  <c r="H22" i="14"/>
  <c r="H32" i="14"/>
  <c r="H21" i="14"/>
  <c r="H34" i="14"/>
  <c r="H12" i="14"/>
  <c r="H24" i="14"/>
  <c r="H40" i="14"/>
  <c r="H23" i="14"/>
  <c r="B25" i="15"/>
  <c r="J14" i="15"/>
  <c r="J8" i="15"/>
  <c r="J25" i="15" s="1"/>
  <c r="L3" i="15"/>
  <c r="J9" i="15"/>
  <c r="J12" i="15"/>
  <c r="J16" i="15"/>
  <c r="J6" i="15"/>
  <c r="J11" i="15"/>
  <c r="J15" i="15"/>
  <c r="J28" i="15" s="1"/>
  <c r="J4" i="15"/>
  <c r="J5" i="15"/>
  <c r="J13" i="15"/>
  <c r="J7" i="15"/>
  <c r="J10" i="15"/>
  <c r="A123" i="15"/>
  <c r="A96" i="15"/>
  <c r="H9" i="14"/>
  <c r="H8" i="14"/>
  <c r="H10" i="14"/>
  <c r="H19" i="14"/>
  <c r="H4" i="14"/>
  <c r="H11" i="14"/>
  <c r="H20" i="14"/>
  <c r="H29" i="14"/>
  <c r="H38" i="14"/>
  <c r="H7" i="14"/>
  <c r="H13" i="14"/>
  <c r="H5" i="14"/>
  <c r="H16" i="14"/>
  <c r="H35" i="14"/>
  <c r="J67" i="18"/>
  <c r="Q72" i="18"/>
  <c r="Q73" i="18"/>
  <c r="J66" i="18"/>
  <c r="D31" i="18"/>
  <c r="D35" i="18"/>
  <c r="H24" i="18"/>
  <c r="I56" i="15"/>
  <c r="A55" i="15"/>
  <c r="E56" i="15"/>
  <c r="N56" i="15"/>
  <c r="F117" i="15"/>
  <c r="J145" i="15" s="1"/>
  <c r="H56" i="15"/>
  <c r="F84" i="15" s="1"/>
  <c r="B117" i="15"/>
  <c r="K117" i="15"/>
  <c r="J56" i="15"/>
  <c r="A84" i="15"/>
  <c r="B56" i="15"/>
  <c r="G117" i="15"/>
  <c r="C56" i="15"/>
  <c r="H117" i="15"/>
  <c r="F145" i="15" s="1"/>
  <c r="C117" i="15"/>
  <c r="E145" i="15" s="1"/>
  <c r="D56" i="15"/>
  <c r="D117" i="15"/>
  <c r="G56" i="15"/>
  <c r="F56" i="15"/>
  <c r="J84" i="15" s="1"/>
  <c r="E117" i="15"/>
  <c r="I117" i="15"/>
  <c r="K56" i="15"/>
  <c r="J117" i="15"/>
  <c r="L56" i="15"/>
  <c r="L117" i="15"/>
  <c r="M56" i="15"/>
  <c r="R4" i="14"/>
  <c r="R5" i="14"/>
  <c r="T28" i="18"/>
  <c r="T29" i="18"/>
  <c r="J20" i="15" l="1"/>
  <c r="J22" i="15"/>
  <c r="K25" i="15"/>
  <c r="C21" i="15"/>
  <c r="C24" i="15"/>
  <c r="C23" i="15"/>
  <c r="K24" i="15"/>
  <c r="K23" i="15"/>
  <c r="K18" i="15"/>
  <c r="K19" i="15"/>
  <c r="K17" i="15"/>
  <c r="I84" i="15"/>
  <c r="H84" i="15"/>
  <c r="L92" i="18"/>
  <c r="L105" i="18" s="1"/>
  <c r="F5" i="20" s="1"/>
  <c r="M92" i="18"/>
  <c r="M105" i="18" s="1"/>
  <c r="F10" i="20" s="1"/>
  <c r="H92" i="18"/>
  <c r="H105" i="18" s="1"/>
  <c r="F9" i="20" s="1"/>
  <c r="R92" i="18"/>
  <c r="I92" i="18"/>
  <c r="I105" i="18" s="1"/>
  <c r="F11" i="20" s="1"/>
  <c r="D93" i="18"/>
  <c r="E92" i="18"/>
  <c r="E105" i="18" s="1"/>
  <c r="F15" i="20" s="1"/>
  <c r="Q92" i="18"/>
  <c r="Q105" i="18" s="1"/>
  <c r="F14" i="20" s="1"/>
  <c r="F92" i="18"/>
  <c r="F105" i="18" s="1"/>
  <c r="F8" i="20" s="1"/>
  <c r="N92" i="18"/>
  <c r="N105" i="18" s="1"/>
  <c r="O92" i="18"/>
  <c r="O105" i="18" s="1"/>
  <c r="F13" i="20" s="1"/>
  <c r="P92" i="18"/>
  <c r="P105" i="18" s="1"/>
  <c r="F12" i="20" s="1"/>
  <c r="K92" i="18"/>
  <c r="K105" i="18" s="1"/>
  <c r="F6" i="20" s="1"/>
  <c r="G92" i="18"/>
  <c r="G105" i="18" s="1"/>
  <c r="F7" i="20" s="1"/>
  <c r="J92" i="18"/>
  <c r="J105" i="18" s="1"/>
  <c r="F4" i="20" s="1"/>
  <c r="Q6" i="18"/>
  <c r="O6" i="18"/>
  <c r="T6" i="18"/>
  <c r="M6" i="18"/>
  <c r="K7" i="18"/>
  <c r="N6" i="18"/>
  <c r="L6" i="18"/>
  <c r="P6" i="18"/>
  <c r="S6" i="18"/>
  <c r="R6" i="18"/>
  <c r="U6" i="18"/>
  <c r="K21" i="15"/>
  <c r="M5" i="15"/>
  <c r="M7" i="15"/>
  <c r="M9" i="15"/>
  <c r="M6" i="15"/>
  <c r="M4" i="15"/>
  <c r="M12" i="15"/>
  <c r="M10" i="15"/>
  <c r="M8" i="15"/>
  <c r="L7" i="15"/>
  <c r="L4" i="15"/>
  <c r="L5" i="15"/>
  <c r="L20" i="15" s="1"/>
  <c r="L10" i="15"/>
  <c r="L9" i="15"/>
  <c r="L12" i="15"/>
  <c r="L6" i="15"/>
  <c r="L28" i="15" s="1"/>
  <c r="L8" i="15"/>
  <c r="G145" i="15"/>
  <c r="I145" i="15"/>
  <c r="H145" i="15"/>
  <c r="J19" i="15"/>
  <c r="J18" i="15"/>
  <c r="J17" i="15"/>
  <c r="C20" i="15"/>
  <c r="K28" i="15"/>
  <c r="G55" i="15"/>
  <c r="J55" i="15"/>
  <c r="B116" i="15"/>
  <c r="J116" i="15"/>
  <c r="B55" i="15"/>
  <c r="L55" i="15"/>
  <c r="E116" i="15"/>
  <c r="C55" i="15"/>
  <c r="M55" i="15"/>
  <c r="A54" i="15"/>
  <c r="H116" i="15"/>
  <c r="D55" i="15"/>
  <c r="I116" i="15"/>
  <c r="N55" i="15"/>
  <c r="A83" i="15"/>
  <c r="C116" i="15"/>
  <c r="E55" i="15"/>
  <c r="F116" i="15"/>
  <c r="D116" i="15"/>
  <c r="K55" i="15"/>
  <c r="F55" i="15"/>
  <c r="K116" i="15"/>
  <c r="I55" i="15"/>
  <c r="H55" i="15"/>
  <c r="L116" i="15"/>
  <c r="G116" i="15"/>
  <c r="A124" i="15"/>
  <c r="A97" i="15"/>
  <c r="C28" i="15"/>
  <c r="C25" i="15"/>
  <c r="K84" i="15"/>
  <c r="L84" i="15"/>
  <c r="J21" i="15"/>
  <c r="E3" i="15"/>
  <c r="D5" i="15"/>
  <c r="D2" i="15"/>
  <c r="D11" i="15"/>
  <c r="D13" i="15"/>
  <c r="D14" i="15"/>
  <c r="D6" i="15"/>
  <c r="D7" i="15"/>
  <c r="D15" i="15"/>
  <c r="D8" i="15"/>
  <c r="D25" i="15" s="1"/>
  <c r="D9" i="15"/>
  <c r="D16" i="15"/>
  <c r="D10" i="15"/>
  <c r="D12" i="15"/>
  <c r="D4" i="15"/>
  <c r="J24" i="15"/>
  <c r="J23" i="15"/>
  <c r="E84" i="15"/>
  <c r="M84" i="15"/>
  <c r="C18" i="15"/>
  <c r="C19" i="15"/>
  <c r="C17" i="15"/>
  <c r="K26" i="15"/>
  <c r="K27" i="15"/>
  <c r="B84" i="15"/>
  <c r="D84" i="15"/>
  <c r="C84" i="15"/>
  <c r="G84" i="15"/>
  <c r="J26" i="15"/>
  <c r="J27" i="15"/>
  <c r="D145" i="15"/>
  <c r="C145" i="15"/>
  <c r="B145" i="15"/>
  <c r="C26" i="15"/>
  <c r="C27" i="15"/>
  <c r="K22" i="15"/>
  <c r="D20" i="15" l="1"/>
  <c r="D28" i="15"/>
  <c r="J144" i="15"/>
  <c r="M22" i="15"/>
  <c r="D22" i="15"/>
  <c r="G83" i="15"/>
  <c r="M20" i="15"/>
  <c r="D24" i="15"/>
  <c r="D23" i="15"/>
  <c r="L27" i="15"/>
  <c r="L21" i="15"/>
  <c r="F144" i="15"/>
  <c r="M23" i="15"/>
  <c r="M24" i="15"/>
  <c r="E93" i="18"/>
  <c r="M93" i="18"/>
  <c r="G93" i="18"/>
  <c r="P93" i="18"/>
  <c r="N93" i="18"/>
  <c r="O93" i="18"/>
  <c r="R93" i="18"/>
  <c r="F93" i="18"/>
  <c r="D94" i="18"/>
  <c r="Q93" i="18"/>
  <c r="H93" i="18"/>
  <c r="I93" i="18"/>
  <c r="L93" i="18"/>
  <c r="J93" i="18"/>
  <c r="K93" i="18"/>
  <c r="H144" i="15"/>
  <c r="I144" i="15"/>
  <c r="E54" i="15"/>
  <c r="M54" i="15"/>
  <c r="A53" i="15"/>
  <c r="F54" i="15"/>
  <c r="F115" i="15"/>
  <c r="D54" i="15"/>
  <c r="H115" i="15"/>
  <c r="F143" i="15" s="1"/>
  <c r="G54" i="15"/>
  <c r="N54" i="15"/>
  <c r="J115" i="15"/>
  <c r="B54" i="15"/>
  <c r="K115" i="15"/>
  <c r="J54" i="15"/>
  <c r="K54" i="15"/>
  <c r="B115" i="15"/>
  <c r="L54" i="15"/>
  <c r="A82" i="15"/>
  <c r="C115" i="15"/>
  <c r="D115" i="15"/>
  <c r="E115" i="15"/>
  <c r="L115" i="15"/>
  <c r="C54" i="15"/>
  <c r="G115" i="15"/>
  <c r="I54" i="15"/>
  <c r="H54" i="15"/>
  <c r="I115" i="15"/>
  <c r="D18" i="15"/>
  <c r="D19" i="15"/>
  <c r="D17" i="15"/>
  <c r="M83" i="15"/>
  <c r="E83" i="15"/>
  <c r="D26" i="15"/>
  <c r="D27" i="15"/>
  <c r="G144" i="15"/>
  <c r="M21" i="15"/>
  <c r="E2" i="15"/>
  <c r="E5" i="15"/>
  <c r="E7" i="15"/>
  <c r="E22" i="15" s="1"/>
  <c r="E9" i="15"/>
  <c r="E11" i="15"/>
  <c r="E14" i="15"/>
  <c r="E8" i="15"/>
  <c r="E12" i="15"/>
  <c r="E4" i="15"/>
  <c r="E15" i="15"/>
  <c r="E16" i="15"/>
  <c r="E13" i="15"/>
  <c r="E6" i="15"/>
  <c r="F3" i="15"/>
  <c r="E10" i="15"/>
  <c r="L19" i="15"/>
  <c r="L17" i="15"/>
  <c r="L18" i="15"/>
  <c r="F83" i="15"/>
  <c r="D21" i="15"/>
  <c r="L83" i="15"/>
  <c r="K83" i="15"/>
  <c r="A98" i="15"/>
  <c r="A125" i="15"/>
  <c r="B144" i="15"/>
  <c r="C144" i="15"/>
  <c r="D144" i="15"/>
  <c r="H83" i="15"/>
  <c r="I83" i="15"/>
  <c r="L22" i="15"/>
  <c r="R7" i="18"/>
  <c r="S7" i="18"/>
  <c r="O7" i="18"/>
  <c r="L7" i="18"/>
  <c r="K8" i="18"/>
  <c r="Q7" i="18"/>
  <c r="T7" i="18"/>
  <c r="U7" i="18"/>
  <c r="N7" i="18"/>
  <c r="M7" i="18"/>
  <c r="P7" i="18"/>
  <c r="E144" i="15"/>
  <c r="L25" i="15"/>
  <c r="L26" i="15"/>
  <c r="M25" i="15"/>
  <c r="J83" i="15"/>
  <c r="D83" i="15"/>
  <c r="C83" i="15"/>
  <c r="B83" i="15"/>
  <c r="L24" i="15"/>
  <c r="L23" i="15"/>
  <c r="M19" i="15"/>
  <c r="M17" i="15"/>
  <c r="M18" i="15"/>
  <c r="E20" i="15" l="1"/>
  <c r="J143" i="15"/>
  <c r="J82" i="15"/>
  <c r="E21" i="15"/>
  <c r="E82" i="15"/>
  <c r="M82" i="15"/>
  <c r="E18" i="15"/>
  <c r="E17" i="15"/>
  <c r="E19" i="15"/>
  <c r="G143" i="15"/>
  <c r="D82" i="15"/>
  <c r="B82" i="15"/>
  <c r="C82" i="15"/>
  <c r="A52" i="15"/>
  <c r="C53" i="15"/>
  <c r="K53" i="15"/>
  <c r="J53" i="15"/>
  <c r="A81" i="15"/>
  <c r="B114" i="15"/>
  <c r="J114" i="15"/>
  <c r="H53" i="15"/>
  <c r="K114" i="15"/>
  <c r="I53" i="15"/>
  <c r="B53" i="15"/>
  <c r="L114" i="15"/>
  <c r="D53" i="15"/>
  <c r="C114" i="15"/>
  <c r="E142" i="15" s="1"/>
  <c r="F53" i="15"/>
  <c r="J81" i="15" s="1"/>
  <c r="I114" i="15"/>
  <c r="G53" i="15"/>
  <c r="D114" i="15"/>
  <c r="L53" i="15"/>
  <c r="M53" i="15"/>
  <c r="E53" i="15"/>
  <c r="H114" i="15"/>
  <c r="E114" i="15"/>
  <c r="G114" i="15"/>
  <c r="N53" i="15"/>
  <c r="F114" i="15"/>
  <c r="L82" i="15"/>
  <c r="K82" i="15"/>
  <c r="F94" i="18"/>
  <c r="N94" i="18"/>
  <c r="J94" i="18"/>
  <c r="D95" i="18"/>
  <c r="I94" i="18"/>
  <c r="K94" i="18"/>
  <c r="P94" i="18"/>
  <c r="Q94" i="18"/>
  <c r="E94" i="18"/>
  <c r="G94" i="18"/>
  <c r="H94" i="18"/>
  <c r="R94" i="18"/>
  <c r="L94" i="18"/>
  <c r="M94" i="18"/>
  <c r="O94" i="18"/>
  <c r="E28" i="15"/>
  <c r="E25" i="15"/>
  <c r="E143" i="15"/>
  <c r="H82" i="15"/>
  <c r="I82" i="15"/>
  <c r="E24" i="15"/>
  <c r="E23" i="15"/>
  <c r="I143" i="15"/>
  <c r="H143" i="15"/>
  <c r="B143" i="15"/>
  <c r="C143" i="15"/>
  <c r="D143" i="15"/>
  <c r="M8" i="18"/>
  <c r="U8" i="18"/>
  <c r="O8" i="18"/>
  <c r="K9" i="18"/>
  <c r="L8" i="18"/>
  <c r="T8" i="18"/>
  <c r="N8" i="18"/>
  <c r="P8" i="18"/>
  <c r="S8" i="18"/>
  <c r="Q8" i="18"/>
  <c r="R8" i="18"/>
  <c r="A126" i="15"/>
  <c r="A99" i="15"/>
  <c r="F11" i="15"/>
  <c r="G3" i="15"/>
  <c r="F10" i="15"/>
  <c r="F12" i="15"/>
  <c r="F2" i="15"/>
  <c r="F4" i="15"/>
  <c r="F5" i="15"/>
  <c r="F14" i="15"/>
  <c r="F15" i="15"/>
  <c r="F16" i="15"/>
  <c r="F8" i="15"/>
  <c r="F7" i="15"/>
  <c r="F13" i="15"/>
  <c r="F9" i="15"/>
  <c r="F6" i="15"/>
  <c r="E26" i="15"/>
  <c r="E27" i="15"/>
  <c r="F82" i="15"/>
  <c r="G82" i="15"/>
  <c r="F25" i="15" l="1"/>
  <c r="F21" i="15"/>
  <c r="G142" i="15"/>
  <c r="G81" i="15"/>
  <c r="F28" i="15"/>
  <c r="F20" i="15"/>
  <c r="P9" i="18"/>
  <c r="T9" i="18"/>
  <c r="U9" i="18"/>
  <c r="S9" i="18"/>
  <c r="M9" i="18"/>
  <c r="N9" i="18"/>
  <c r="L9" i="18"/>
  <c r="O9" i="18"/>
  <c r="R9" i="18"/>
  <c r="Q9" i="18"/>
  <c r="K10" i="18"/>
  <c r="L81" i="15"/>
  <c r="K81" i="15"/>
  <c r="C81" i="15"/>
  <c r="D81" i="15"/>
  <c r="B81" i="15"/>
  <c r="F27" i="15"/>
  <c r="F26" i="15"/>
  <c r="A127" i="15"/>
  <c r="A100" i="15"/>
  <c r="F17" i="15"/>
  <c r="F18" i="15"/>
  <c r="F19" i="15"/>
  <c r="J142" i="15"/>
  <c r="M81" i="15"/>
  <c r="E81" i="15"/>
  <c r="G13" i="15"/>
  <c r="G4" i="15"/>
  <c r="H3" i="15"/>
  <c r="G10" i="15"/>
  <c r="G11" i="15"/>
  <c r="G12" i="15"/>
  <c r="G9" i="15"/>
  <c r="G2" i="15"/>
  <c r="G8" i="15"/>
  <c r="G6" i="15"/>
  <c r="G14" i="15"/>
  <c r="G16" i="15"/>
  <c r="G5" i="15"/>
  <c r="G20" i="15" s="1"/>
  <c r="G15" i="15"/>
  <c r="G7" i="15"/>
  <c r="F142" i="15"/>
  <c r="C142" i="15"/>
  <c r="B142" i="15"/>
  <c r="D142" i="15"/>
  <c r="F24" i="15"/>
  <c r="F23" i="15"/>
  <c r="I81" i="15"/>
  <c r="H81" i="15"/>
  <c r="I52" i="15"/>
  <c r="F52" i="15"/>
  <c r="F113" i="15"/>
  <c r="B52" i="15"/>
  <c r="L52" i="15"/>
  <c r="D113" i="15"/>
  <c r="C52" i="15"/>
  <c r="M52" i="15"/>
  <c r="A51" i="15"/>
  <c r="B113" i="15"/>
  <c r="L113" i="15"/>
  <c r="D52" i="15"/>
  <c r="C113" i="15"/>
  <c r="E141" i="15" s="1"/>
  <c r="I113" i="15"/>
  <c r="E52" i="15"/>
  <c r="G80" i="15" s="1"/>
  <c r="J113" i="15"/>
  <c r="H52" i="15"/>
  <c r="G52" i="15"/>
  <c r="K113" i="15"/>
  <c r="A80" i="15"/>
  <c r="E113" i="15"/>
  <c r="H113" i="15"/>
  <c r="F141" i="15" s="1"/>
  <c r="K52" i="15"/>
  <c r="N52" i="15"/>
  <c r="G113" i="15"/>
  <c r="J52" i="15"/>
  <c r="F22" i="15"/>
  <c r="G95" i="18"/>
  <c r="O95" i="18"/>
  <c r="M95" i="18"/>
  <c r="E95" i="18"/>
  <c r="P95" i="18"/>
  <c r="F95" i="18"/>
  <c r="Q95" i="18"/>
  <c r="N95" i="18"/>
  <c r="R95" i="18"/>
  <c r="H95" i="18"/>
  <c r="I95" i="18"/>
  <c r="K95" i="18"/>
  <c r="J95" i="18"/>
  <c r="L95" i="18"/>
  <c r="D96" i="18"/>
  <c r="I5" i="18"/>
  <c r="H142" i="15"/>
  <c r="I142" i="15"/>
  <c r="F81" i="15"/>
  <c r="G21" i="15" l="1"/>
  <c r="G17" i="15"/>
  <c r="G19" i="15"/>
  <c r="G18" i="15"/>
  <c r="H96" i="18"/>
  <c r="P96" i="18"/>
  <c r="G96" i="18"/>
  <c r="Q96" i="18"/>
  <c r="K96" i="18"/>
  <c r="L96" i="18"/>
  <c r="N96" i="18"/>
  <c r="O96" i="18"/>
  <c r="I96" i="18"/>
  <c r="J96" i="18"/>
  <c r="M96" i="18"/>
  <c r="R96" i="18"/>
  <c r="D97" i="18"/>
  <c r="E96" i="18"/>
  <c r="F96" i="18"/>
  <c r="H80" i="15"/>
  <c r="I80" i="15"/>
  <c r="C141" i="15"/>
  <c r="B141" i="15"/>
  <c r="D141" i="15"/>
  <c r="J80" i="15"/>
  <c r="L10" i="18"/>
  <c r="T10" i="18"/>
  <c r="Q10" i="18"/>
  <c r="S10" i="18"/>
  <c r="U10" i="18"/>
  <c r="N10" i="18"/>
  <c r="O10" i="18"/>
  <c r="R10" i="18"/>
  <c r="M10" i="18"/>
  <c r="P10" i="18"/>
  <c r="G141" i="15"/>
  <c r="K80" i="15"/>
  <c r="L80" i="15"/>
  <c r="A128" i="15"/>
  <c r="A101" i="15"/>
  <c r="G25" i="15"/>
  <c r="H141" i="15"/>
  <c r="I141" i="15"/>
  <c r="F80" i="15"/>
  <c r="G51" i="15"/>
  <c r="B51" i="15"/>
  <c r="K51" i="15"/>
  <c r="B112" i="15"/>
  <c r="J112" i="15"/>
  <c r="E51" i="15"/>
  <c r="A79" i="15"/>
  <c r="G112" i="15"/>
  <c r="F51" i="15"/>
  <c r="N51" i="15"/>
  <c r="D112" i="15"/>
  <c r="C51" i="15"/>
  <c r="E112" i="15"/>
  <c r="G140" i="15" s="1"/>
  <c r="M51" i="15"/>
  <c r="H112" i="15"/>
  <c r="I112" i="15"/>
  <c r="K112" i="15"/>
  <c r="D51" i="15"/>
  <c r="L112" i="15"/>
  <c r="F112" i="15"/>
  <c r="A50" i="15"/>
  <c r="H51" i="15"/>
  <c r="F79" i="15" s="1"/>
  <c r="I51" i="15"/>
  <c r="J51" i="15"/>
  <c r="L51" i="15"/>
  <c r="C112" i="15"/>
  <c r="D80" i="15"/>
  <c r="C80" i="15"/>
  <c r="B80" i="15"/>
  <c r="J141" i="15"/>
  <c r="G22" i="15"/>
  <c r="G23" i="15"/>
  <c r="G24" i="15"/>
  <c r="G27" i="15"/>
  <c r="G26" i="15"/>
  <c r="H7" i="15"/>
  <c r="H10" i="15"/>
  <c r="H16" i="15"/>
  <c r="H9" i="15"/>
  <c r="H14" i="15"/>
  <c r="H6" i="15"/>
  <c r="H8" i="15"/>
  <c r="I3" i="15"/>
  <c r="H11" i="15"/>
  <c r="H5" i="15"/>
  <c r="H13" i="15"/>
  <c r="H2" i="15"/>
  <c r="H15" i="15"/>
  <c r="H28" i="15" s="1"/>
  <c r="H4" i="15"/>
  <c r="H12" i="15"/>
  <c r="E80" i="15"/>
  <c r="M80" i="15"/>
  <c r="G28" i="15"/>
  <c r="J79" i="15" l="1"/>
  <c r="H20" i="15"/>
  <c r="H21" i="15"/>
  <c r="H22" i="15"/>
  <c r="D140" i="15"/>
  <c r="C140" i="15"/>
  <c r="B140" i="15"/>
  <c r="H17" i="15"/>
  <c r="H18" i="15"/>
  <c r="H19" i="15"/>
  <c r="K79" i="15"/>
  <c r="L79" i="15"/>
  <c r="H79" i="15"/>
  <c r="I79" i="15"/>
  <c r="H27" i="15"/>
  <c r="H26" i="15"/>
  <c r="H140" i="15"/>
  <c r="I140" i="15"/>
  <c r="E50" i="15"/>
  <c r="M50" i="15"/>
  <c r="G50" i="15"/>
  <c r="F111" i="15"/>
  <c r="J139" i="15" s="1"/>
  <c r="A49" i="15"/>
  <c r="I50" i="15"/>
  <c r="J111" i="15"/>
  <c r="J50" i="15"/>
  <c r="B50" i="15"/>
  <c r="E111" i="15"/>
  <c r="C50" i="15"/>
  <c r="G111" i="15"/>
  <c r="K50" i="15"/>
  <c r="A78" i="15"/>
  <c r="D111" i="15"/>
  <c r="L50" i="15"/>
  <c r="H111" i="15"/>
  <c r="F139" i="15" s="1"/>
  <c r="K111" i="15"/>
  <c r="N50" i="15"/>
  <c r="I111" i="15"/>
  <c r="H50" i="15"/>
  <c r="L111" i="15"/>
  <c r="D50" i="15"/>
  <c r="B111" i="15"/>
  <c r="C111" i="15"/>
  <c r="E139" i="15" s="1"/>
  <c r="F50" i="15"/>
  <c r="I97" i="18"/>
  <c r="Q97" i="18"/>
  <c r="K97" i="18"/>
  <c r="F97" i="18"/>
  <c r="P97" i="18"/>
  <c r="G97" i="18"/>
  <c r="R97" i="18"/>
  <c r="M97" i="18"/>
  <c r="N97" i="18"/>
  <c r="L97" i="18"/>
  <c r="O97" i="18"/>
  <c r="D98" i="18"/>
  <c r="J97" i="18"/>
  <c r="E97" i="18"/>
  <c r="H97" i="18"/>
  <c r="H25" i="15"/>
  <c r="E140" i="15"/>
  <c r="C79" i="15"/>
  <c r="B79" i="15"/>
  <c r="D79" i="15"/>
  <c r="H23" i="15"/>
  <c r="H24" i="15"/>
  <c r="F140" i="15"/>
  <c r="J140" i="15"/>
  <c r="E79" i="15"/>
  <c r="M79" i="15"/>
  <c r="A129" i="15"/>
  <c r="A102" i="15"/>
  <c r="I4" i="15"/>
  <c r="I6" i="15"/>
  <c r="I8" i="15"/>
  <c r="I10" i="15"/>
  <c r="I16" i="15"/>
  <c r="I2" i="15"/>
  <c r="I15" i="15"/>
  <c r="I9" i="15"/>
  <c r="I14" i="15"/>
  <c r="I11" i="15"/>
  <c r="I12" i="15"/>
  <c r="I5" i="15"/>
  <c r="I13" i="15"/>
  <c r="I7" i="15"/>
  <c r="I22" i="15" s="1"/>
  <c r="G79" i="15"/>
  <c r="I25" i="15" l="1"/>
  <c r="G78" i="15"/>
  <c r="I23" i="15"/>
  <c r="I24" i="15"/>
  <c r="I28" i="15"/>
  <c r="F78" i="15"/>
  <c r="A48" i="15"/>
  <c r="C49" i="15"/>
  <c r="K49" i="15"/>
  <c r="B49" i="15"/>
  <c r="L49" i="15"/>
  <c r="B110" i="15"/>
  <c r="J110" i="15"/>
  <c r="M49" i="15"/>
  <c r="D110" i="15"/>
  <c r="D49" i="15"/>
  <c r="N49" i="15"/>
  <c r="A77" i="15"/>
  <c r="G110" i="15"/>
  <c r="E49" i="15"/>
  <c r="H110" i="15"/>
  <c r="G49" i="15"/>
  <c r="C110" i="15"/>
  <c r="E138" i="15" s="1"/>
  <c r="H49" i="15"/>
  <c r="E110" i="15"/>
  <c r="J49" i="15"/>
  <c r="I110" i="15"/>
  <c r="I49" i="15"/>
  <c r="F110" i="15"/>
  <c r="K110" i="15"/>
  <c r="F49" i="15"/>
  <c r="J77" i="15" s="1"/>
  <c r="L110" i="15"/>
  <c r="B78" i="15"/>
  <c r="C78" i="15"/>
  <c r="D78" i="15"/>
  <c r="I19" i="15"/>
  <c r="I17" i="15"/>
  <c r="I18" i="15"/>
  <c r="A130" i="15"/>
  <c r="A103" i="15"/>
  <c r="J98" i="18"/>
  <c r="R98" i="18"/>
  <c r="E98" i="18"/>
  <c r="N98" i="18"/>
  <c r="L98" i="18"/>
  <c r="M98" i="18"/>
  <c r="K98" i="18"/>
  <c r="O98" i="18"/>
  <c r="Q98" i="18"/>
  <c r="D99" i="18"/>
  <c r="F98" i="18"/>
  <c r="P98" i="18"/>
  <c r="G98" i="18"/>
  <c r="H98" i="18"/>
  <c r="I98" i="18"/>
  <c r="S13" i="18"/>
  <c r="M33" i="18"/>
  <c r="M13" i="18"/>
  <c r="N13" i="18"/>
  <c r="O13" i="18"/>
  <c r="V13" i="18"/>
  <c r="Q13" i="18"/>
  <c r="L13" i="18"/>
  <c r="T13" i="18"/>
  <c r="U13" i="18"/>
  <c r="P13" i="18"/>
  <c r="R13" i="18"/>
  <c r="X60" i="18"/>
  <c r="F67" i="18"/>
  <c r="P64" i="18"/>
  <c r="W85" i="18"/>
  <c r="U59" i="18"/>
  <c r="U78" i="18"/>
  <c r="R45" i="18"/>
  <c r="B7" i="18"/>
  <c r="E46" i="18"/>
  <c r="B53" i="18"/>
  <c r="I139" i="15"/>
  <c r="H139" i="15"/>
  <c r="B139" i="15"/>
  <c r="C139" i="15"/>
  <c r="D139" i="15"/>
  <c r="K78" i="15"/>
  <c r="L78" i="15"/>
  <c r="E78" i="15"/>
  <c r="M78" i="15"/>
  <c r="H78" i="15"/>
  <c r="I78" i="15"/>
  <c r="I26" i="15"/>
  <c r="I27" i="15"/>
  <c r="I20" i="15"/>
  <c r="I21" i="15"/>
  <c r="J78" i="15"/>
  <c r="G139" i="15"/>
  <c r="F138" i="15" l="1"/>
  <c r="G138" i="15"/>
  <c r="K77" i="15"/>
  <c r="L77" i="15"/>
  <c r="A131" i="15"/>
  <c r="A104" i="15"/>
  <c r="F77" i="15"/>
  <c r="I77" i="15"/>
  <c r="H77" i="15"/>
  <c r="K99" i="18"/>
  <c r="K106" i="18" s="1"/>
  <c r="E6" i="20" s="1"/>
  <c r="D100" i="18"/>
  <c r="H99" i="18"/>
  <c r="H106" i="18" s="1"/>
  <c r="E9" i="20" s="1"/>
  <c r="Q99" i="18"/>
  <c r="Q106" i="18" s="1"/>
  <c r="E14" i="20" s="1"/>
  <c r="G99" i="18"/>
  <c r="G106" i="18" s="1"/>
  <c r="E7" i="20" s="1"/>
  <c r="R99" i="18"/>
  <c r="I99" i="18"/>
  <c r="I106" i="18" s="1"/>
  <c r="E11" i="20" s="1"/>
  <c r="L99" i="18"/>
  <c r="L106" i="18" s="1"/>
  <c r="E5" i="20" s="1"/>
  <c r="M99" i="18"/>
  <c r="M106" i="18" s="1"/>
  <c r="E10" i="20" s="1"/>
  <c r="F99" i="18"/>
  <c r="F106" i="18" s="1"/>
  <c r="E8" i="20" s="1"/>
  <c r="E99" i="18"/>
  <c r="E106" i="18" s="1"/>
  <c r="E15" i="20" s="1"/>
  <c r="P99" i="18"/>
  <c r="P106" i="18" s="1"/>
  <c r="E12" i="20" s="1"/>
  <c r="J99" i="18"/>
  <c r="J106" i="18" s="1"/>
  <c r="E4" i="20" s="1"/>
  <c r="O99" i="18"/>
  <c r="O106" i="18" s="1"/>
  <c r="E13" i="20" s="1"/>
  <c r="N99" i="18"/>
  <c r="N106" i="18" s="1"/>
  <c r="J138" i="15"/>
  <c r="H138" i="15"/>
  <c r="I138" i="15"/>
  <c r="C77" i="15"/>
  <c r="B77" i="15"/>
  <c r="D77" i="15"/>
  <c r="E77" i="15"/>
  <c r="M77" i="15"/>
  <c r="I48" i="15"/>
  <c r="G48" i="15"/>
  <c r="F109" i="15"/>
  <c r="E48" i="15"/>
  <c r="G109" i="15"/>
  <c r="F48" i="15"/>
  <c r="J76" i="15" s="1"/>
  <c r="B48" i="15"/>
  <c r="N48" i="15"/>
  <c r="I109" i="15"/>
  <c r="C48" i="15"/>
  <c r="J109" i="15"/>
  <c r="B109" i="15"/>
  <c r="D48" i="15"/>
  <c r="C109" i="15"/>
  <c r="E137" i="15" s="1"/>
  <c r="J48" i="15"/>
  <c r="A47" i="15"/>
  <c r="H48" i="15"/>
  <c r="D109" i="15"/>
  <c r="E109" i="15"/>
  <c r="G137" i="15" s="1"/>
  <c r="H109" i="15"/>
  <c r="K109" i="15"/>
  <c r="K48" i="15"/>
  <c r="A76" i="15"/>
  <c r="L48" i="15"/>
  <c r="L109" i="15"/>
  <c r="M48" i="15"/>
  <c r="G77" i="15"/>
  <c r="C138" i="15"/>
  <c r="D138" i="15"/>
  <c r="B138" i="15"/>
  <c r="F76" i="15" l="1"/>
  <c r="I76" i="15"/>
  <c r="H76" i="15"/>
  <c r="L100" i="18"/>
  <c r="K100" i="18"/>
  <c r="N100" i="18"/>
  <c r="E100" i="18"/>
  <c r="O100" i="18"/>
  <c r="I100" i="18"/>
  <c r="J100" i="18"/>
  <c r="F100" i="18"/>
  <c r="G100" i="18"/>
  <c r="H100" i="18"/>
  <c r="M100" i="18"/>
  <c r="P100" i="18"/>
  <c r="D101" i="18"/>
  <c r="Q100" i="18"/>
  <c r="R100" i="18"/>
  <c r="H137" i="15"/>
  <c r="I137" i="15"/>
  <c r="B76" i="15"/>
  <c r="C76" i="15"/>
  <c r="D76" i="15"/>
  <c r="A105" i="15"/>
  <c r="A132" i="15"/>
  <c r="F137" i="15"/>
  <c r="D137" i="15"/>
  <c r="B137" i="15"/>
  <c r="C137" i="15"/>
  <c r="G76" i="15"/>
  <c r="M76" i="15"/>
  <c r="E76" i="15"/>
  <c r="K76" i="15"/>
  <c r="L76" i="15"/>
  <c r="G47" i="15"/>
  <c r="C47" i="15"/>
  <c r="L47" i="15"/>
  <c r="B108" i="15"/>
  <c r="J108" i="15"/>
  <c r="I47" i="15"/>
  <c r="I108" i="15"/>
  <c r="J47" i="15"/>
  <c r="A46" i="15"/>
  <c r="B47" i="15"/>
  <c r="K108" i="15"/>
  <c r="D47" i="15"/>
  <c r="L108" i="15"/>
  <c r="N47" i="15"/>
  <c r="C108" i="15"/>
  <c r="E108" i="15"/>
  <c r="D108" i="15"/>
  <c r="E47" i="15"/>
  <c r="M47" i="15"/>
  <c r="K47" i="15"/>
  <c r="F108" i="15"/>
  <c r="H47" i="15"/>
  <c r="G108" i="15"/>
  <c r="A75" i="15"/>
  <c r="H108" i="15"/>
  <c r="F47" i="15"/>
  <c r="J137" i="15"/>
  <c r="G75" i="15" l="1"/>
  <c r="F136" i="15"/>
  <c r="E136" i="15"/>
  <c r="E101" i="18"/>
  <c r="M101" i="18"/>
  <c r="F101" i="18"/>
  <c r="O101" i="18"/>
  <c r="I101" i="18"/>
  <c r="D102" i="18"/>
  <c r="J101" i="18"/>
  <c r="H101" i="18"/>
  <c r="K101" i="18"/>
  <c r="G101" i="18"/>
  <c r="L101" i="18"/>
  <c r="P101" i="18"/>
  <c r="N101" i="18"/>
  <c r="R101" i="18"/>
  <c r="Q101" i="18"/>
  <c r="G136" i="15"/>
  <c r="F75" i="15"/>
  <c r="J136" i="15"/>
  <c r="J75" i="15"/>
  <c r="D75" i="15"/>
  <c r="B75" i="15"/>
  <c r="C75" i="15"/>
  <c r="I75" i="15"/>
  <c r="H75" i="15"/>
  <c r="H136" i="15"/>
  <c r="I136" i="15"/>
  <c r="D136" i="15"/>
  <c r="B136" i="15"/>
  <c r="C136" i="15"/>
  <c r="A133" i="15"/>
  <c r="A106" i="15"/>
  <c r="M75" i="15"/>
  <c r="E75" i="15"/>
  <c r="E46" i="15"/>
  <c r="M46" i="15"/>
  <c r="H46" i="15"/>
  <c r="F74" i="15" s="1"/>
  <c r="F107" i="15"/>
  <c r="B46" i="15"/>
  <c r="L46" i="15"/>
  <c r="C107" i="15"/>
  <c r="L107" i="15"/>
  <c r="C46" i="15"/>
  <c r="N46" i="15"/>
  <c r="A45" i="15"/>
  <c r="K107" i="15"/>
  <c r="D46" i="15"/>
  <c r="B107" i="15"/>
  <c r="J46" i="15"/>
  <c r="J107" i="15"/>
  <c r="K46" i="15"/>
  <c r="A74" i="15"/>
  <c r="D107" i="15"/>
  <c r="I107" i="15"/>
  <c r="E107" i="15"/>
  <c r="G135" i="15" s="1"/>
  <c r="H107" i="15"/>
  <c r="G107" i="15"/>
  <c r="F46" i="15"/>
  <c r="I46" i="15"/>
  <c r="G46" i="15"/>
  <c r="K75" i="15"/>
  <c r="L75" i="15"/>
  <c r="E135" i="15" l="1"/>
  <c r="F135" i="15"/>
  <c r="H74" i="15"/>
  <c r="I74" i="15"/>
  <c r="I135" i="15"/>
  <c r="H135" i="15"/>
  <c r="D74" i="15"/>
  <c r="C74" i="15"/>
  <c r="B74" i="15"/>
  <c r="J135" i="15"/>
  <c r="A107" i="15"/>
  <c r="A134" i="15"/>
  <c r="J74" i="15"/>
  <c r="F102" i="18"/>
  <c r="N102" i="18"/>
  <c r="I102" i="18"/>
  <c r="R102" i="18"/>
  <c r="O102" i="18"/>
  <c r="E102" i="18"/>
  <c r="P102" i="18"/>
  <c r="H102" i="18"/>
  <c r="J102" i="18"/>
  <c r="L102" i="18"/>
  <c r="M102" i="18"/>
  <c r="Q102" i="18"/>
  <c r="D103" i="18"/>
  <c r="K102" i="18"/>
  <c r="G102" i="18"/>
  <c r="E74" i="15"/>
  <c r="M74" i="15"/>
  <c r="D135" i="15"/>
  <c r="B135" i="15"/>
  <c r="C135" i="15"/>
  <c r="L74" i="15"/>
  <c r="K74" i="15"/>
  <c r="A44" i="15"/>
  <c r="C45" i="15"/>
  <c r="K45" i="15"/>
  <c r="A73" i="15"/>
  <c r="D45" i="15"/>
  <c r="M45" i="15"/>
  <c r="B106" i="15"/>
  <c r="J106" i="15"/>
  <c r="F45" i="15"/>
  <c r="F106" i="15"/>
  <c r="G45" i="15"/>
  <c r="C106" i="15"/>
  <c r="E134" i="15" s="1"/>
  <c r="B45" i="15"/>
  <c r="D106" i="15"/>
  <c r="H45" i="15"/>
  <c r="I106" i="15"/>
  <c r="I45" i="15"/>
  <c r="K106" i="15"/>
  <c r="L45" i="15"/>
  <c r="J45" i="15"/>
  <c r="L106" i="15"/>
  <c r="E45" i="15"/>
  <c r="G73" i="15" s="1"/>
  <c r="N45" i="15"/>
  <c r="E106" i="15"/>
  <c r="H106" i="15"/>
  <c r="G106" i="15"/>
  <c r="G74" i="15"/>
  <c r="G134" i="15" l="1"/>
  <c r="C73" i="15"/>
  <c r="D73" i="15"/>
  <c r="B73" i="15"/>
  <c r="G103" i="18"/>
  <c r="O103" i="18"/>
  <c r="L103" i="18"/>
  <c r="J103" i="18"/>
  <c r="K103" i="18"/>
  <c r="F103" i="18"/>
  <c r="D104" i="18"/>
  <c r="X62" i="18" s="1"/>
  <c r="H103" i="18"/>
  <c r="P103" i="18"/>
  <c r="Q103" i="18"/>
  <c r="R103" i="18"/>
  <c r="E103" i="18"/>
  <c r="I103" i="18"/>
  <c r="N103" i="18"/>
  <c r="M103" i="18"/>
  <c r="I7" i="18"/>
  <c r="O15" i="18"/>
  <c r="R47" i="18"/>
  <c r="N15" i="18"/>
  <c r="Q14" i="18"/>
  <c r="L14" i="18"/>
  <c r="T15" i="18"/>
  <c r="T14" i="18"/>
  <c r="E47" i="18"/>
  <c r="L73" i="15"/>
  <c r="K73" i="15"/>
  <c r="I6" i="18"/>
  <c r="M14" i="18"/>
  <c r="J134" i="15"/>
  <c r="M73" i="15"/>
  <c r="E73" i="15"/>
  <c r="U80" i="18"/>
  <c r="L15" i="18"/>
  <c r="I73" i="15"/>
  <c r="H73" i="15"/>
  <c r="U60" i="18"/>
  <c r="P66" i="18"/>
  <c r="I134" i="15"/>
  <c r="H134" i="15"/>
  <c r="R15" i="18"/>
  <c r="F134" i="15"/>
  <c r="J73" i="15"/>
  <c r="I44" i="15"/>
  <c r="H44" i="15"/>
  <c r="F105" i="15"/>
  <c r="J44" i="15"/>
  <c r="I105" i="15"/>
  <c r="K44" i="15"/>
  <c r="A43" i="15"/>
  <c r="C44" i="15"/>
  <c r="D105" i="15"/>
  <c r="D44" i="15"/>
  <c r="E105" i="15"/>
  <c r="B44" i="15"/>
  <c r="H105" i="15"/>
  <c r="E44" i="15"/>
  <c r="J105" i="15"/>
  <c r="L105" i="15"/>
  <c r="F44" i="15"/>
  <c r="J72" i="15" s="1"/>
  <c r="K105" i="15"/>
  <c r="G44" i="15"/>
  <c r="G105" i="15"/>
  <c r="L44" i="15"/>
  <c r="M44" i="15"/>
  <c r="B105" i="15"/>
  <c r="N44" i="15"/>
  <c r="A72" i="15"/>
  <c r="C105" i="15"/>
  <c r="E133" i="15" s="1"/>
  <c r="W86" i="18"/>
  <c r="A135" i="15"/>
  <c r="A108" i="15"/>
  <c r="R46" i="18"/>
  <c r="P65" i="18"/>
  <c r="V14" i="18"/>
  <c r="M15" i="18"/>
  <c r="M34" i="18"/>
  <c r="U15" i="18"/>
  <c r="U79" i="18"/>
  <c r="F68" i="18"/>
  <c r="P15" i="18"/>
  <c r="P14" i="18"/>
  <c r="F73" i="15"/>
  <c r="C134" i="15"/>
  <c r="D134" i="15"/>
  <c r="B134" i="15"/>
  <c r="O14" i="18"/>
  <c r="R14" i="18"/>
  <c r="F133" i="15" l="1"/>
  <c r="H72" i="15"/>
  <c r="I72" i="15"/>
  <c r="X61" i="18"/>
  <c r="L72" i="15"/>
  <c r="K72" i="15"/>
  <c r="G133" i="15"/>
  <c r="F72" i="15"/>
  <c r="M72" i="15"/>
  <c r="E72" i="15"/>
  <c r="F69" i="18"/>
  <c r="J133" i="15"/>
  <c r="H104" i="18"/>
  <c r="P104" i="18"/>
  <c r="F104" i="18"/>
  <c r="O104" i="18"/>
  <c r="E104" i="18"/>
  <c r="Q104" i="18"/>
  <c r="G104" i="18"/>
  <c r="R104" i="18"/>
  <c r="I104" i="18"/>
  <c r="J104" i="18"/>
  <c r="N104" i="18"/>
  <c r="K104" i="18"/>
  <c r="L104" i="18"/>
  <c r="M104" i="18"/>
  <c r="M35" i="18"/>
  <c r="S15" i="18"/>
  <c r="V15" i="18"/>
  <c r="E48" i="18"/>
  <c r="B55" i="18"/>
  <c r="A136" i="15"/>
  <c r="A109" i="15"/>
  <c r="H133" i="15"/>
  <c r="I133" i="15"/>
  <c r="B72" i="15"/>
  <c r="C72" i="15"/>
  <c r="D72" i="15"/>
  <c r="C133" i="15"/>
  <c r="D133" i="15"/>
  <c r="B133" i="15"/>
  <c r="G43" i="15"/>
  <c r="D43" i="15"/>
  <c r="M43" i="15"/>
  <c r="A71" i="15"/>
  <c r="B104" i="15"/>
  <c r="J104" i="15"/>
  <c r="B43" i="15"/>
  <c r="L43" i="15"/>
  <c r="C104" i="15"/>
  <c r="L104" i="15"/>
  <c r="C43" i="15"/>
  <c r="N43" i="15"/>
  <c r="D104" i="15"/>
  <c r="F104" i="15"/>
  <c r="J132" i="15" s="1"/>
  <c r="E43" i="15"/>
  <c r="G71" i="15" s="1"/>
  <c r="G104" i="15"/>
  <c r="E104" i="15"/>
  <c r="H104" i="15"/>
  <c r="F43" i="15"/>
  <c r="I104" i="15"/>
  <c r="K104" i="15"/>
  <c r="H43" i="15"/>
  <c r="I43" i="15"/>
  <c r="J43" i="15"/>
  <c r="K43" i="15"/>
  <c r="A42" i="15"/>
  <c r="G72" i="15"/>
  <c r="Q15" i="18"/>
  <c r="A137" i="15" l="1"/>
  <c r="A110" i="15"/>
  <c r="F71" i="15"/>
  <c r="N14" i="18"/>
  <c r="U61" i="18"/>
  <c r="B9" i="18"/>
  <c r="U14" i="18"/>
  <c r="B8" i="18"/>
  <c r="S14" i="18"/>
  <c r="W87" i="18"/>
  <c r="B54" i="18"/>
  <c r="J71" i="15"/>
  <c r="E71" i="15"/>
  <c r="M71" i="15"/>
  <c r="I132" i="15"/>
  <c r="H132" i="15"/>
  <c r="K71" i="15"/>
  <c r="L71" i="15"/>
  <c r="B132" i="15"/>
  <c r="C132" i="15"/>
  <c r="D132" i="15"/>
  <c r="F132" i="15"/>
  <c r="C71" i="15"/>
  <c r="D71" i="15"/>
  <c r="B71" i="15"/>
  <c r="E42" i="15"/>
  <c r="M42" i="15"/>
  <c r="I42" i="15"/>
  <c r="F103" i="15"/>
  <c r="F42" i="15"/>
  <c r="J70" i="15" s="1"/>
  <c r="E103" i="15"/>
  <c r="G131" i="15" s="1"/>
  <c r="G42" i="15"/>
  <c r="G103" i="15"/>
  <c r="B42" i="15"/>
  <c r="D103" i="15"/>
  <c r="C42" i="15"/>
  <c r="H103" i="15"/>
  <c r="K42" i="15"/>
  <c r="L42" i="15"/>
  <c r="B103" i="15"/>
  <c r="I103" i="15"/>
  <c r="N42" i="15"/>
  <c r="C103" i="15"/>
  <c r="A70" i="15"/>
  <c r="J42" i="15"/>
  <c r="D42" i="15"/>
  <c r="J103" i="15"/>
  <c r="H42" i="15"/>
  <c r="F70" i="15" s="1"/>
  <c r="K103" i="15"/>
  <c r="A41" i="15"/>
  <c r="L103" i="15"/>
  <c r="G132" i="15"/>
  <c r="E132" i="15"/>
  <c r="H71" i="15"/>
  <c r="I71" i="15"/>
  <c r="C131" i="15" l="1"/>
  <c r="B131" i="15"/>
  <c r="D131" i="15"/>
  <c r="F131" i="15"/>
  <c r="E70" i="15"/>
  <c r="M70" i="15"/>
  <c r="L70" i="15"/>
  <c r="K70" i="15"/>
  <c r="J131" i="15"/>
  <c r="E131" i="15"/>
  <c r="G70" i="15"/>
  <c r="A111" i="15"/>
  <c r="A138" i="15"/>
  <c r="H70" i="15"/>
  <c r="I70" i="15"/>
  <c r="A40" i="15"/>
  <c r="C41" i="15"/>
  <c r="K41" i="15"/>
  <c r="E41" i="15"/>
  <c r="N41" i="15"/>
  <c r="B102" i="15"/>
  <c r="J102" i="15"/>
  <c r="I41" i="15"/>
  <c r="H102" i="15"/>
  <c r="F130" i="15" s="1"/>
  <c r="J41" i="15"/>
  <c r="A69" i="15"/>
  <c r="I102" i="15"/>
  <c r="B41" i="15"/>
  <c r="E102" i="15"/>
  <c r="D41" i="15"/>
  <c r="F102" i="15"/>
  <c r="J130" i="15" s="1"/>
  <c r="G41" i="15"/>
  <c r="H41" i="15"/>
  <c r="F69" i="15" s="1"/>
  <c r="L41" i="15"/>
  <c r="M41" i="15"/>
  <c r="C102" i="15"/>
  <c r="L102" i="15"/>
  <c r="F41" i="15"/>
  <c r="J69" i="15" s="1"/>
  <c r="D102" i="15"/>
  <c r="G102" i="15"/>
  <c r="K102" i="15"/>
  <c r="C70" i="15"/>
  <c r="D70" i="15"/>
  <c r="B70" i="15"/>
  <c r="I131" i="15"/>
  <c r="H131" i="15"/>
  <c r="I40" i="15" l="1"/>
  <c r="J40" i="15"/>
  <c r="F101" i="15"/>
  <c r="C40" i="15"/>
  <c r="M40" i="15"/>
  <c r="A68" i="15"/>
  <c r="B101" i="15"/>
  <c r="K101" i="15"/>
  <c r="D40" i="15"/>
  <c r="N40" i="15"/>
  <c r="C101" i="15"/>
  <c r="L101" i="15"/>
  <c r="B40" i="15"/>
  <c r="E101" i="15"/>
  <c r="G129" i="15" s="1"/>
  <c r="E40" i="15"/>
  <c r="G68" i="15" s="1"/>
  <c r="G101" i="15"/>
  <c r="I101" i="15"/>
  <c r="F40" i="15"/>
  <c r="J101" i="15"/>
  <c r="H40" i="15"/>
  <c r="A39" i="15"/>
  <c r="G40" i="15"/>
  <c r="K40" i="15"/>
  <c r="L40" i="15"/>
  <c r="D101" i="15"/>
  <c r="H101" i="15"/>
  <c r="F129" i="15" s="1"/>
  <c r="C130" i="15"/>
  <c r="D130" i="15"/>
  <c r="B130" i="15"/>
  <c r="C69" i="15"/>
  <c r="D69" i="15"/>
  <c r="B69" i="15"/>
  <c r="A139" i="15"/>
  <c r="A112" i="15"/>
  <c r="I69" i="15"/>
  <c r="H69" i="15"/>
  <c r="G130" i="15"/>
  <c r="G69" i="15"/>
  <c r="K69" i="15"/>
  <c r="L69" i="15"/>
  <c r="H130" i="15"/>
  <c r="I130" i="15"/>
  <c r="E130" i="15"/>
  <c r="E69" i="15"/>
  <c r="M69" i="15"/>
  <c r="F68" i="15" l="1"/>
  <c r="M68" i="15"/>
  <c r="E68" i="15"/>
  <c r="D129" i="15"/>
  <c r="B129" i="15"/>
  <c r="C129" i="15"/>
  <c r="H68" i="15"/>
  <c r="I68" i="15"/>
  <c r="B68" i="15"/>
  <c r="D68" i="15"/>
  <c r="C68" i="15"/>
  <c r="E129" i="15"/>
  <c r="J129" i="15"/>
  <c r="L68" i="15"/>
  <c r="K68" i="15"/>
  <c r="G39" i="15"/>
  <c r="A38" i="15"/>
  <c r="E39" i="15"/>
  <c r="N39" i="15"/>
  <c r="B100" i="15"/>
  <c r="J100" i="15"/>
  <c r="F39" i="15"/>
  <c r="J67" i="15" s="1"/>
  <c r="E100" i="15"/>
  <c r="H39" i="15"/>
  <c r="F100" i="15"/>
  <c r="B39" i="15"/>
  <c r="A67" i="15"/>
  <c r="D100" i="15"/>
  <c r="C39" i="15"/>
  <c r="G100" i="15"/>
  <c r="M39" i="15"/>
  <c r="C100" i="15"/>
  <c r="E128" i="15" s="1"/>
  <c r="H100" i="15"/>
  <c r="F128" i="15" s="1"/>
  <c r="I100" i="15"/>
  <c r="D39" i="15"/>
  <c r="K100" i="15"/>
  <c r="L39" i="15"/>
  <c r="I39" i="15"/>
  <c r="K39" i="15"/>
  <c r="L100" i="15"/>
  <c r="J39" i="15"/>
  <c r="I129" i="15"/>
  <c r="H129" i="15"/>
  <c r="A140" i="15"/>
  <c r="A113" i="15"/>
  <c r="J68" i="15"/>
  <c r="J128" i="15" l="1"/>
  <c r="A114" i="15"/>
  <c r="A141" i="15"/>
  <c r="L67" i="15"/>
  <c r="K67" i="15"/>
  <c r="E67" i="15"/>
  <c r="M67" i="15"/>
  <c r="E38" i="15"/>
  <c r="G66" i="15" s="1"/>
  <c r="M38" i="15"/>
  <c r="J38" i="15"/>
  <c r="F99" i="15"/>
  <c r="J127" i="15" s="1"/>
  <c r="I38" i="15"/>
  <c r="H99" i="15"/>
  <c r="K38" i="15"/>
  <c r="I99" i="15"/>
  <c r="A37" i="15"/>
  <c r="C38" i="15"/>
  <c r="D99" i="15"/>
  <c r="D38" i="15"/>
  <c r="A66" i="15"/>
  <c r="E99" i="15"/>
  <c r="G127" i="15" s="1"/>
  <c r="L38" i="15"/>
  <c r="N38" i="15"/>
  <c r="B99" i="15"/>
  <c r="G99" i="15"/>
  <c r="C99" i="15"/>
  <c r="J99" i="15"/>
  <c r="B38" i="15"/>
  <c r="H38" i="15"/>
  <c r="F66" i="15" s="1"/>
  <c r="K99" i="15"/>
  <c r="F38" i="15"/>
  <c r="L99" i="15"/>
  <c r="G38" i="15"/>
  <c r="F67" i="15"/>
  <c r="B128" i="15"/>
  <c r="C128" i="15"/>
  <c r="D128" i="15"/>
  <c r="G128" i="15"/>
  <c r="H67" i="15"/>
  <c r="I67" i="15"/>
  <c r="H128" i="15"/>
  <c r="I128" i="15"/>
  <c r="D67" i="15"/>
  <c r="B67" i="15"/>
  <c r="C67" i="15"/>
  <c r="G67" i="15"/>
  <c r="M66" i="15" l="1"/>
  <c r="E66" i="15"/>
  <c r="F127" i="15"/>
  <c r="I127" i="15"/>
  <c r="H127" i="15"/>
  <c r="A36" i="15"/>
  <c r="C37" i="15"/>
  <c r="K37" i="15"/>
  <c r="A65" i="15"/>
  <c r="F37" i="15"/>
  <c r="B98" i="15"/>
  <c r="J98" i="15"/>
  <c r="B37" i="15"/>
  <c r="M37" i="15"/>
  <c r="K98" i="15"/>
  <c r="D37" i="15"/>
  <c r="N37" i="15"/>
  <c r="C98" i="15"/>
  <c r="E126" i="15" s="1"/>
  <c r="L98" i="15"/>
  <c r="E98" i="15"/>
  <c r="E37" i="15"/>
  <c r="F98" i="15"/>
  <c r="J126" i="15" s="1"/>
  <c r="H37" i="15"/>
  <c r="F65" i="15" s="1"/>
  <c r="I37" i="15"/>
  <c r="L37" i="15"/>
  <c r="J37" i="15"/>
  <c r="G37" i="15"/>
  <c r="D98" i="15"/>
  <c r="G98" i="15"/>
  <c r="I98" i="15"/>
  <c r="H98" i="15"/>
  <c r="F126" i="15" s="1"/>
  <c r="L66" i="15"/>
  <c r="K66" i="15"/>
  <c r="D66" i="15"/>
  <c r="B66" i="15"/>
  <c r="C66" i="15"/>
  <c r="B127" i="15"/>
  <c r="D127" i="15"/>
  <c r="C127" i="15"/>
  <c r="J66" i="15"/>
  <c r="H66" i="15"/>
  <c r="I66" i="15"/>
  <c r="E127" i="15"/>
  <c r="A115" i="15"/>
  <c r="A142" i="15"/>
  <c r="M65" i="15" l="1"/>
  <c r="E65" i="15"/>
  <c r="B65" i="15"/>
  <c r="D65" i="15"/>
  <c r="C65" i="15"/>
  <c r="G126" i="15"/>
  <c r="A143" i="15"/>
  <c r="A116" i="15"/>
  <c r="I65" i="15"/>
  <c r="H65" i="15"/>
  <c r="C126" i="15"/>
  <c r="B126" i="15"/>
  <c r="D126" i="15"/>
  <c r="I36" i="15"/>
  <c r="B36" i="15"/>
  <c r="K36" i="15"/>
  <c r="A64" i="15"/>
  <c r="F97" i="15"/>
  <c r="F36" i="15"/>
  <c r="D97" i="15"/>
  <c r="A35" i="15"/>
  <c r="G36" i="15"/>
  <c r="E97" i="15"/>
  <c r="G125" i="15" s="1"/>
  <c r="C36" i="15"/>
  <c r="C97" i="15"/>
  <c r="D36" i="15"/>
  <c r="G97" i="15"/>
  <c r="I97" i="15"/>
  <c r="E36" i="15"/>
  <c r="J97" i="15"/>
  <c r="J36" i="15"/>
  <c r="H36" i="15"/>
  <c r="K97" i="15"/>
  <c r="L97" i="15"/>
  <c r="H97" i="15"/>
  <c r="L36" i="15"/>
  <c r="B97" i="15"/>
  <c r="M36" i="15"/>
  <c r="N36" i="15"/>
  <c r="G65" i="15"/>
  <c r="H126" i="15"/>
  <c r="I126" i="15"/>
  <c r="J65" i="15"/>
  <c r="K65" i="15"/>
  <c r="L65" i="15"/>
  <c r="F64" i="15" l="1"/>
  <c r="G35" i="15"/>
  <c r="F35" i="15"/>
  <c r="J63" i="15" s="1"/>
  <c r="B96" i="15"/>
  <c r="J96" i="15"/>
  <c r="J35" i="15"/>
  <c r="G96" i="15"/>
  <c r="K35" i="15"/>
  <c r="H96" i="15"/>
  <c r="F124" i="15" s="1"/>
  <c r="A34" i="15"/>
  <c r="C35" i="15"/>
  <c r="M63" i="15" s="1"/>
  <c r="D96" i="15"/>
  <c r="D35" i="15"/>
  <c r="E96" i="15"/>
  <c r="N35" i="15"/>
  <c r="C96" i="15"/>
  <c r="E124" i="15" s="1"/>
  <c r="F96" i="15"/>
  <c r="B35" i="15"/>
  <c r="I96" i="15"/>
  <c r="E35" i="15"/>
  <c r="K96" i="15"/>
  <c r="L96" i="15"/>
  <c r="H35" i="15"/>
  <c r="F63" i="15" s="1"/>
  <c r="I35" i="15"/>
  <c r="A63" i="15"/>
  <c r="M35" i="15"/>
  <c r="L35" i="15"/>
  <c r="L64" i="15"/>
  <c r="K64" i="15"/>
  <c r="M64" i="15"/>
  <c r="E64" i="15"/>
  <c r="G64" i="15"/>
  <c r="F125" i="15"/>
  <c r="H125" i="15"/>
  <c r="I125" i="15"/>
  <c r="J64" i="15"/>
  <c r="A144" i="15"/>
  <c r="A117" i="15"/>
  <c r="A145" i="15" s="1"/>
  <c r="B64" i="15"/>
  <c r="C64" i="15"/>
  <c r="D64" i="15"/>
  <c r="H64" i="15"/>
  <c r="I64" i="15"/>
  <c r="B125" i="15"/>
  <c r="C125" i="15"/>
  <c r="D125" i="15"/>
  <c r="J125" i="15"/>
  <c r="E125" i="15"/>
  <c r="J124" i="15" l="1"/>
  <c r="G124" i="15"/>
  <c r="G63" i="15"/>
  <c r="B124" i="15"/>
  <c r="D124" i="15"/>
  <c r="C124" i="15"/>
  <c r="I124" i="15"/>
  <c r="H124" i="15"/>
  <c r="K63" i="15"/>
  <c r="L63" i="15"/>
  <c r="B63" i="15"/>
  <c r="D63" i="15"/>
  <c r="C63" i="15"/>
  <c r="E34" i="15"/>
  <c r="G62" i="15" s="1"/>
  <c r="M34" i="15"/>
  <c r="B34" i="15"/>
  <c r="K34" i="15"/>
  <c r="F95" i="15"/>
  <c r="C34" i="15"/>
  <c r="N34" i="15"/>
  <c r="J95" i="15"/>
  <c r="D34" i="15"/>
  <c r="B95" i="15"/>
  <c r="K95" i="15"/>
  <c r="D95" i="15"/>
  <c r="F34" i="15"/>
  <c r="E95" i="15"/>
  <c r="J34" i="15"/>
  <c r="L34" i="15"/>
  <c r="C95" i="15"/>
  <c r="G95" i="15"/>
  <c r="I34" i="15"/>
  <c r="A62" i="15"/>
  <c r="G34" i="15"/>
  <c r="H95" i="15"/>
  <c r="F123" i="15" s="1"/>
  <c r="I95" i="15"/>
  <c r="H34" i="15"/>
  <c r="A33" i="15"/>
  <c r="L95" i="15"/>
  <c r="I63" i="15"/>
  <c r="H63" i="15"/>
  <c r="F62" i="15" l="1"/>
  <c r="B123" i="15"/>
  <c r="C123" i="15"/>
  <c r="D123" i="15"/>
  <c r="K62" i="15"/>
  <c r="L62" i="15"/>
  <c r="I123" i="15"/>
  <c r="H123" i="15"/>
  <c r="G123" i="15"/>
  <c r="D62" i="15"/>
  <c r="B62" i="15"/>
  <c r="C62" i="15"/>
  <c r="A32" i="15"/>
  <c r="C33" i="15"/>
  <c r="K33" i="15"/>
  <c r="G33" i="15"/>
  <c r="B94" i="15"/>
  <c r="J94" i="15"/>
  <c r="F33" i="15"/>
  <c r="D94" i="15"/>
  <c r="H33" i="15"/>
  <c r="E94" i="15"/>
  <c r="B33" i="15"/>
  <c r="C94" i="15"/>
  <c r="D33" i="15"/>
  <c r="F94" i="15"/>
  <c r="I33" i="15"/>
  <c r="K94" i="15"/>
  <c r="J33" i="15"/>
  <c r="L94" i="15"/>
  <c r="M33" i="15"/>
  <c r="L33" i="15"/>
  <c r="A61" i="15"/>
  <c r="I94" i="15"/>
  <c r="G94" i="15"/>
  <c r="H94" i="15"/>
  <c r="F122" i="15" s="1"/>
  <c r="E33" i="15"/>
  <c r="G61" i="15" s="1"/>
  <c r="N33" i="15"/>
  <c r="M62" i="15"/>
  <c r="H62" i="15"/>
  <c r="I62" i="15"/>
  <c r="J62" i="15"/>
  <c r="J123" i="15"/>
  <c r="G122" i="15" l="1"/>
  <c r="B122" i="15"/>
  <c r="C122" i="15"/>
  <c r="D122" i="15"/>
  <c r="H61" i="15"/>
  <c r="I61" i="15"/>
  <c r="B61" i="15"/>
  <c r="C61" i="15"/>
  <c r="D61" i="15"/>
  <c r="M61" i="15"/>
  <c r="F61" i="15"/>
  <c r="I32" i="15"/>
  <c r="C32" i="15"/>
  <c r="L32" i="15"/>
  <c r="F93" i="15"/>
  <c r="J121" i="15" s="1"/>
  <c r="J32" i="15"/>
  <c r="G93" i="15"/>
  <c r="K32" i="15"/>
  <c r="H93" i="15"/>
  <c r="D32" i="15"/>
  <c r="A60" i="15"/>
  <c r="C93" i="15"/>
  <c r="E32" i="15"/>
  <c r="G60" i="15" s="1"/>
  <c r="D93" i="15"/>
  <c r="B32" i="15"/>
  <c r="I93" i="15"/>
  <c r="F32" i="15"/>
  <c r="J93" i="15"/>
  <c r="H32" i="15"/>
  <c r="G32" i="15"/>
  <c r="K93" i="15"/>
  <c r="L93" i="15"/>
  <c r="M32" i="15"/>
  <c r="N32" i="15"/>
  <c r="B93" i="15"/>
  <c r="E93" i="15"/>
  <c r="K61" i="15"/>
  <c r="L61" i="15"/>
  <c r="J61" i="15"/>
  <c r="I122" i="15"/>
  <c r="H122" i="15"/>
  <c r="J122" i="15"/>
  <c r="M60" i="15" l="1"/>
  <c r="F121" i="15"/>
  <c r="I60" i="15"/>
  <c r="H60" i="15"/>
  <c r="K60" i="15"/>
  <c r="L60" i="15"/>
  <c r="F60" i="15"/>
  <c r="G121" i="15"/>
  <c r="I121" i="15"/>
  <c r="H121" i="15"/>
  <c r="B121" i="15"/>
  <c r="D121" i="15"/>
  <c r="C121" i="15"/>
  <c r="J60" i="15"/>
</calcChain>
</file>

<file path=xl/sharedStrings.xml><?xml version="1.0" encoding="utf-8"?>
<sst xmlns="http://schemas.openxmlformats.org/spreadsheetml/2006/main" count="20831" uniqueCount="229">
  <si>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</si>
  <si>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</si>
  <si>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</si>
  <si>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</si>
  <si>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</si>
  <si>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</si>
  <si>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</si>
  <si>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</si>
  <si>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</si>
  <si>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</si>
  <si>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</si>
  <si>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</si>
  <si>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</si>
  <si>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</si>
  <si>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</si>
  <si>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</si>
  <si>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</si>
  <si>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</si>
  <si>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</si>
  <si>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</si>
  <si>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</si>
  <si>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</si>
  <si>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</si>
  <si>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</si>
  <si>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</si>
  <si>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</si>
  <si>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</si>
  <si>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</si>
  <si>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</si>
  <si>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</si>
  <si>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</si>
  <si>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</si>
  <si>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</si>
  <si>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</si>
  <si>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</si>
  <si>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</si>
  <si>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</si>
  <si>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</si>
  <si>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</si>
  <si>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</si>
  <si>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</si>
  <si>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</si>
  <si>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</si>
  <si>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</si>
  <si>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</si>
  <si>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</si>
  <si>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</si>
  <si>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</si>
  <si>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</si>
  <si>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</si>
  <si>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</si>
  <si>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</si>
  <si>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</si>
  <si>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</si>
  <si>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</si>
  <si>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</si>
  <si>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</si>
  <si>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</si>
  <si>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</si>
  <si>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</si>
  <si>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</si>
  <si>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</si>
  <si>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</si>
  <si>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</si>
  <si>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</si>
  <si>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</si>
  <si>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</si>
  <si>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</si>
  <si>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</si>
  <si>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</si>
  <si>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</si>
  <si>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</si>
  <si>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</si>
  <si>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</si>
  <si>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</si>
  <si>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</si>
  <si>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</si>
  <si>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</si>
  <si>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</si>
  <si>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</si>
  <si>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</si>
  <si>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</si>
  <si>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</si>
  <si>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</si>
  <si>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</si>
  <si>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</si>
  <si>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</si>
  <si>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</si>
  <si>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</si>
  <si>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</si>
  <si>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</si>
  <si>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</si>
  <si>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</si>
  <si>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</si>
  <si>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</si>
  <si>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</si>
  <si>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</si>
  <si>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</si>
  <si>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</si>
  <si>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</si>
  <si>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</si>
  <si>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</si>
  <si>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</si>
  <si>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</si>
  <si>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</si>
  <si>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</si>
  <si>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</si>
  <si>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</si>
  <si>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</si>
  <si>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</si>
  <si>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</si>
  <si>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</si>
  <si>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</si>
  <si>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</si>
  <si>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</si>
  <si>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</si>
  <si>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</si>
  <si>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</si>
  <si>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</si>
  <si>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</si>
  <si>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</si>
  <si>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</si>
  <si>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</si>
  <si>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</si>
  <si>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</si>
  <si>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</si>
  <si>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</si>
  <si>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</si>
  <si>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</si>
  <si>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</si>
  <si>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</si>
  <si>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</si>
  <si>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</si>
  <si>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</si>
  <si>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</si>
  <si>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</si>
  <si>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</si>
  <si>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</si>
  <si>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</si>
  <si>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</si>
  <si>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</si>
  <si>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</si>
  <si>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</si>
  <si>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</si>
  <si>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</si>
  <si>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</si>
  <si>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</si>
  <si>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</si>
  <si>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</si>
  <si>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</si>
  <si>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</si>
  <si>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</si>
  <si>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</si>
  <si>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</si>
  <si>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</si>
  <si>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</si>
  <si>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</si>
  <si>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</si>
  <si>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</si>
  <si>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</si>
  <si>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</si>
  <si>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</si>
  <si>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</si>
  <si>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</si>
  <si>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</si>
  <si>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</si>
  <si>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</si>
  <si>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</si>
  <si>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</si>
  <si>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</si>
  <si>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</si>
  <si>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</si>
  <si>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</si>
  <si>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</si>
  <si>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</si>
  <si>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</si>
  <si>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</si>
  <si>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</si>
  <si>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</si>
  <si>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</si>
  <si>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</si>
  <si>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</si>
  <si>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</si>
  <si>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</si>
  <si>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</si>
  <si>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</si>
  <si>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</si>
  <si>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</si>
  <si>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</si>
  <si>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</si>
  <si>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</si>
  <si>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</si>
  <si>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</si>
  <si>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</si>
  <si>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</si>
  <si>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</si>
  <si>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</si>
  <si>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</si>
  <si>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</si>
  <si>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</si>
  <si>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</si>
  <si>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</si>
  <si>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</si>
  <si>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</si>
  <si>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</si>
  <si>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</si>
  <si>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</si>
  <si>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</si>
  <si>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</si>
  <si>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</si>
  <si>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</si>
  <si>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</si>
  <si>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</si>
  <si>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</si>
  <si>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</si>
  <si>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</si>
  <si>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</si>
  <si>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</si>
  <si>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</si>
  <si>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</si>
  <si>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</si>
  <si>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</si>
  <si>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</si>
  <si>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</si>
  <si>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</si>
  <si>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</si>
  <si>
    <t>Opal</t>
  </si>
  <si>
    <t>Cheyenne Hub</t>
  </si>
  <si>
    <t>Citygate/Malin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</si>
</sst>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4790209790209792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88811188811192E-2"/>
          <c:y val="8.6633663366336627E-2"/>
          <c:w val="0.92132867132867136"/>
          <c:h val="0.8044554455445545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19040"/>
        <c:axId val="234419600"/>
      </c:lineChart>
      <c:dateAx>
        <c:axId val="23441904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19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41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19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21678321678323"/>
          <c:y val="0.12128712871287128"/>
          <c:w val="0.55069930069930073"/>
          <c:h val="3.71287128712871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6203866432337434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3462214411252E-2"/>
          <c:y val="0.11658031088082901"/>
          <c:w val="0.87697715289982425"/>
          <c:h val="0.81606217616580312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156128"/>
        <c:axId val="235156688"/>
      </c:lineChart>
      <c:dateAx>
        <c:axId val="235156128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56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15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56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03866432337434"/>
          <c:y val="0.6113989637305699"/>
          <c:w val="0.26713532513181021"/>
          <c:h val="3.88601036269430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142875</xdr:rowOff>
    </xdr:from>
    <xdr:to>
      <xdr:col>9</xdr:col>
      <xdr:colOff>523875</xdr:colOff>
      <xdr:row>28</xdr:row>
      <xdr:rowOff>57150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885950" y="447675"/>
          <a:ext cx="6343650" cy="384810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3</xdr:row>
      <xdr:rowOff>9525</xdr:rowOff>
    </xdr:from>
    <xdr:to>
      <xdr:col>7</xdr:col>
      <xdr:colOff>95250</xdr:colOff>
      <xdr:row>28</xdr:row>
      <xdr:rowOff>19050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828925" y="466725"/>
          <a:ext cx="2876550" cy="379095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28</xdr:row>
      <xdr:rowOff>19050</xdr:rowOff>
    </xdr:from>
    <xdr:to>
      <xdr:col>3</xdr:col>
      <xdr:colOff>352425</xdr:colOff>
      <xdr:row>42</xdr:row>
      <xdr:rowOff>66675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19300" y="4257675"/>
          <a:ext cx="857250" cy="215265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28</xdr:row>
      <xdr:rowOff>38100</xdr:rowOff>
    </xdr:from>
    <xdr:to>
      <xdr:col>12</xdr:col>
      <xdr:colOff>285750</xdr:colOff>
      <xdr:row>47</xdr:row>
      <xdr:rowOff>19050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210550" y="4276725"/>
          <a:ext cx="2409825" cy="2847975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238125</xdr:colOff>
      <xdr:row>46</xdr:row>
      <xdr:rowOff>95250</xdr:rowOff>
    </xdr:from>
    <xdr:to>
      <xdr:col>13</xdr:col>
      <xdr:colOff>342900</xdr:colOff>
      <xdr:row>60</xdr:row>
      <xdr:rowOff>123825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572750" y="7048500"/>
          <a:ext cx="885825" cy="2162175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76200</xdr:rowOff>
    </xdr:from>
    <xdr:to>
      <xdr:col>3</xdr:col>
      <xdr:colOff>9525</xdr:colOff>
      <xdr:row>66</xdr:row>
      <xdr:rowOff>104775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19300" y="6419850"/>
          <a:ext cx="514350" cy="3686175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66</xdr:row>
      <xdr:rowOff>76200</xdr:rowOff>
    </xdr:from>
    <xdr:to>
      <xdr:col>4</xdr:col>
      <xdr:colOff>333375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05075" y="10077450"/>
          <a:ext cx="1333500" cy="4191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67</xdr:row>
      <xdr:rowOff>9525</xdr:rowOff>
    </xdr:from>
    <xdr:to>
      <xdr:col>4</xdr:col>
      <xdr:colOff>771525</xdr:colOff>
      <xdr:row>73</xdr:row>
      <xdr:rowOff>76200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00150" y="10163175"/>
          <a:ext cx="3076575" cy="97155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68</xdr:row>
      <xdr:rowOff>57150</xdr:rowOff>
    </xdr:from>
    <xdr:to>
      <xdr:col>20</xdr:col>
      <xdr:colOff>762000</xdr:colOff>
      <xdr:row>73</xdr:row>
      <xdr:rowOff>66675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810000" y="10363200"/>
          <a:ext cx="15220950" cy="7620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57</xdr:row>
      <xdr:rowOff>9525</xdr:rowOff>
    </xdr:from>
    <xdr:to>
      <xdr:col>12</xdr:col>
      <xdr:colOff>390525</xdr:colOff>
      <xdr:row>69</xdr:row>
      <xdr:rowOff>19050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220200" y="8639175"/>
          <a:ext cx="1504950" cy="1838325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171450</xdr:colOff>
      <xdr:row>60</xdr:row>
      <xdr:rowOff>85725</xdr:rowOff>
    </xdr:from>
    <xdr:to>
      <xdr:col>13</xdr:col>
      <xdr:colOff>600075</xdr:colOff>
      <xdr:row>68</xdr:row>
      <xdr:rowOff>85725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287125" y="9172575"/>
          <a:ext cx="428625" cy="121920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771525</xdr:colOff>
      <xdr:row>73</xdr:row>
      <xdr:rowOff>76200</xdr:rowOff>
    </xdr:from>
    <xdr:to>
      <xdr:col>21</xdr:col>
      <xdr:colOff>76200</xdr:colOff>
      <xdr:row>81</xdr:row>
      <xdr:rowOff>104775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276725" y="11134725"/>
          <a:ext cx="14944725" cy="1247775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438150</xdr:colOff>
      <xdr:row>69</xdr:row>
      <xdr:rowOff>19050</xdr:rowOff>
    </xdr:from>
    <xdr:to>
      <xdr:col>9</xdr:col>
      <xdr:colOff>133350</xdr:colOff>
      <xdr:row>74</xdr:row>
      <xdr:rowOff>28575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172325" y="10477500"/>
          <a:ext cx="666750" cy="7620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666750</xdr:colOff>
      <xdr:row>68</xdr:row>
      <xdr:rowOff>133350</xdr:rowOff>
    </xdr:from>
    <xdr:to>
      <xdr:col>12</xdr:col>
      <xdr:colOff>190500</xdr:colOff>
      <xdr:row>75</xdr:row>
      <xdr:rowOff>19050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325100" y="10439400"/>
          <a:ext cx="200025" cy="942975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190500</xdr:colOff>
      <xdr:row>47</xdr:row>
      <xdr:rowOff>38100</xdr:rowOff>
    </xdr:from>
    <xdr:to>
      <xdr:col>19</xdr:col>
      <xdr:colOff>295275</xdr:colOff>
      <xdr:row>79</xdr:row>
      <xdr:rowOff>19050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468475" y="7143750"/>
          <a:ext cx="3067050" cy="484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36</xdr:row>
      <xdr:rowOff>104775</xdr:rowOff>
    </xdr:from>
    <xdr:to>
      <xdr:col>18</xdr:col>
      <xdr:colOff>0</xdr:colOff>
      <xdr:row>36</xdr:row>
      <xdr:rowOff>114300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677400" y="5553075"/>
          <a:ext cx="65246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133350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47625</xdr:rowOff>
    </xdr:from>
    <xdr:to>
      <xdr:col>24</xdr:col>
      <xdr:colOff>590550</xdr:colOff>
      <xdr:row>55</xdr:row>
      <xdr:rowOff>9525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37073</v>
          </cell>
          <cell r="E8">
            <v>3.1819999999999999</v>
          </cell>
          <cell r="F8">
            <v>-0.82</v>
          </cell>
          <cell r="G8">
            <v>8.7999999999999995E-2</v>
          </cell>
          <cell r="H8">
            <v>-1.18</v>
          </cell>
          <cell r="I8">
            <v>-0.23561620641500999</v>
          </cell>
          <cell r="J8">
            <v>1.63</v>
          </cell>
          <cell r="K8">
            <v>0.06</v>
          </cell>
          <cell r="L8">
            <v>0.72</v>
          </cell>
          <cell r="M8">
            <v>8.0000000000000002E-3</v>
          </cell>
          <cell r="N8">
            <v>4.09932834617606E-2</v>
          </cell>
          <cell r="O8">
            <v>-0.48499999999999999</v>
          </cell>
          <cell r="P8">
            <v>-0.2</v>
          </cell>
          <cell r="R8">
            <v>0.108</v>
          </cell>
        </row>
        <row r="9">
          <cell r="D9">
            <v>37104</v>
          </cell>
          <cell r="E9">
            <v>3.28</v>
          </cell>
          <cell r="F9">
            <v>-0.63</v>
          </cell>
          <cell r="G9">
            <v>-0.05</v>
          </cell>
          <cell r="H9">
            <v>-1.07</v>
          </cell>
          <cell r="I9">
            <v>-0.61499999999999999</v>
          </cell>
          <cell r="J9">
            <v>1.91</v>
          </cell>
          <cell r="K9">
            <v>0.35</v>
          </cell>
          <cell r="L9">
            <v>1.32</v>
          </cell>
          <cell r="M9">
            <v>-2.5000000000000001E-3</v>
          </cell>
          <cell r="N9">
            <v>3.9455879141618001E-2</v>
          </cell>
          <cell r="O9">
            <v>-0.62</v>
          </cell>
          <cell r="P9">
            <v>-0.2</v>
          </cell>
          <cell r="R9">
            <v>-0.05</v>
          </cell>
        </row>
        <row r="10">
          <cell r="D10">
            <v>37135</v>
          </cell>
          <cell r="E10">
            <v>3.351</v>
          </cell>
          <cell r="F10">
            <v>-0.63</v>
          </cell>
          <cell r="G10">
            <v>-0.08</v>
          </cell>
          <cell r="H10">
            <v>-1.08</v>
          </cell>
          <cell r="I10">
            <v>-0.59</v>
          </cell>
          <cell r="J10">
            <v>1.58</v>
          </cell>
          <cell r="K10">
            <v>0.3</v>
          </cell>
          <cell r="L10">
            <v>1.26</v>
          </cell>
          <cell r="M10">
            <v>-2.5000000000000001E-3</v>
          </cell>
          <cell r="N10">
            <v>3.9058636010361102E-2</v>
          </cell>
          <cell r="O10">
            <v>-0.56999999999999995</v>
          </cell>
          <cell r="P10">
            <v>-0.2</v>
          </cell>
          <cell r="R10">
            <v>-7.0000000000000007E-2</v>
          </cell>
        </row>
        <row r="11">
          <cell r="D11">
            <v>37165</v>
          </cell>
          <cell r="E11">
            <v>3.4260000000000002</v>
          </cell>
          <cell r="F11">
            <v>-0.36</v>
          </cell>
          <cell r="G11">
            <v>-0.11</v>
          </cell>
          <cell r="H11">
            <v>-0.77</v>
          </cell>
          <cell r="I11">
            <v>-0.57999999999999996</v>
          </cell>
          <cell r="J11">
            <v>1.03</v>
          </cell>
          <cell r="K11">
            <v>0.25</v>
          </cell>
          <cell r="L11">
            <v>0.95</v>
          </cell>
          <cell r="M11">
            <v>-2.5000000000000001E-3</v>
          </cell>
          <cell r="N11">
            <v>3.8738002082035802E-2</v>
          </cell>
          <cell r="O11">
            <v>-0.36</v>
          </cell>
          <cell r="P11">
            <v>-0.2</v>
          </cell>
          <cell r="R11">
            <v>-0.105</v>
          </cell>
        </row>
        <row r="12">
          <cell r="D12">
            <v>37196</v>
          </cell>
          <cell r="E12">
            <v>3.7010000000000001</v>
          </cell>
          <cell r="F12">
            <v>-0.25</v>
          </cell>
          <cell r="G12">
            <v>-0.125</v>
          </cell>
          <cell r="H12">
            <v>-0.34</v>
          </cell>
          <cell r="I12">
            <v>-0.48</v>
          </cell>
          <cell r="J12">
            <v>0.96</v>
          </cell>
          <cell r="K12">
            <v>0.61</v>
          </cell>
          <cell r="L12">
            <v>1.3</v>
          </cell>
          <cell r="M12">
            <v>-2.5000000000000001E-3</v>
          </cell>
          <cell r="N12">
            <v>3.8795998302831397E-2</v>
          </cell>
          <cell r="O12">
            <v>0.38700000000000001</v>
          </cell>
          <cell r="P12">
            <v>-0.19</v>
          </cell>
          <cell r="R12">
            <v>-0.11</v>
          </cell>
        </row>
        <row r="13">
          <cell r="D13">
            <v>37226</v>
          </cell>
          <cell r="E13">
            <v>3.97</v>
          </cell>
          <cell r="F13">
            <v>-0.25</v>
          </cell>
          <cell r="G13">
            <v>-0.125</v>
          </cell>
          <cell r="H13">
            <v>-0.34</v>
          </cell>
          <cell r="I13">
            <v>-0.48</v>
          </cell>
          <cell r="J13">
            <v>0.96</v>
          </cell>
          <cell r="K13">
            <v>0.86</v>
          </cell>
          <cell r="L13">
            <v>1.4</v>
          </cell>
          <cell r="M13">
            <v>-2.5000000000000001E-3</v>
          </cell>
          <cell r="N13">
            <v>3.8857750020452102E-2</v>
          </cell>
          <cell r="O13">
            <v>0.91200000000000003</v>
          </cell>
          <cell r="P13">
            <v>-0.1925</v>
          </cell>
          <cell r="R13">
            <v>-0.11</v>
          </cell>
        </row>
        <row r="14">
          <cell r="D14">
            <v>37257</v>
          </cell>
          <cell r="E14">
            <v>4.0549999999999997</v>
          </cell>
          <cell r="F14">
            <v>-0.25</v>
          </cell>
          <cell r="G14">
            <v>-0.1</v>
          </cell>
          <cell r="H14">
            <v>-0.34</v>
          </cell>
          <cell r="I14">
            <v>-0.48</v>
          </cell>
          <cell r="J14">
            <v>0.96</v>
          </cell>
          <cell r="K14">
            <v>0.89</v>
          </cell>
          <cell r="L14">
            <v>1.5</v>
          </cell>
          <cell r="M14">
            <v>-2.5000000000000001E-3</v>
          </cell>
          <cell r="N14">
            <v>3.9077483950440001E-2</v>
          </cell>
          <cell r="O14">
            <v>0.96199999999999997</v>
          </cell>
          <cell r="P14">
            <v>-0.19500000000000001</v>
          </cell>
          <cell r="R14">
            <v>-8.5000000000000006E-2</v>
          </cell>
        </row>
        <row r="15">
          <cell r="D15">
            <v>37288</v>
          </cell>
          <cell r="E15">
            <v>3.94</v>
          </cell>
          <cell r="F15">
            <v>-0.25</v>
          </cell>
          <cell r="G15">
            <v>-0.1</v>
          </cell>
          <cell r="H15">
            <v>-0.34</v>
          </cell>
          <cell r="I15">
            <v>-0.48</v>
          </cell>
          <cell r="J15">
            <v>0.77</v>
          </cell>
          <cell r="K15">
            <v>0.71</v>
          </cell>
          <cell r="L15">
            <v>1.22</v>
          </cell>
          <cell r="M15">
            <v>-2.5000000000000001E-3</v>
          </cell>
          <cell r="N15">
            <v>3.9513112446633199E-2</v>
          </cell>
          <cell r="O15">
            <v>0.78200000000000003</v>
          </cell>
          <cell r="P15">
            <v>-0.1875</v>
          </cell>
          <cell r="R15">
            <v>-8.5000000000000006E-2</v>
          </cell>
        </row>
        <row r="16">
          <cell r="D16">
            <v>37316</v>
          </cell>
          <cell r="E16">
            <v>3.7650000000000001</v>
          </cell>
          <cell r="F16">
            <v>-0.25</v>
          </cell>
          <cell r="G16">
            <v>-0.1</v>
          </cell>
          <cell r="H16">
            <v>-0.34</v>
          </cell>
          <cell r="I16">
            <v>-0.48</v>
          </cell>
          <cell r="J16">
            <v>0.61</v>
          </cell>
          <cell r="K16">
            <v>0.56000000000000005</v>
          </cell>
          <cell r="L16">
            <v>1.05</v>
          </cell>
          <cell r="M16">
            <v>-2.5000000000000001E-3</v>
          </cell>
          <cell r="N16">
            <v>3.9906583401161801E-2</v>
          </cell>
          <cell r="O16">
            <v>0.33700000000000002</v>
          </cell>
          <cell r="P16">
            <v>-0.185</v>
          </cell>
          <cell r="R16">
            <v>-8.5000000000000006E-2</v>
          </cell>
        </row>
        <row r="17">
          <cell r="D17">
            <v>37347</v>
          </cell>
          <cell r="E17">
            <v>3.4849999999999999</v>
          </cell>
          <cell r="F17">
            <v>-0.49</v>
          </cell>
          <cell r="G17">
            <v>-0.1</v>
          </cell>
          <cell r="H17">
            <v>-0.8</v>
          </cell>
          <cell r="I17">
            <v>-0.505</v>
          </cell>
          <cell r="J17">
            <v>0.41</v>
          </cell>
          <cell r="K17">
            <v>0.2</v>
          </cell>
          <cell r="L17">
            <v>0.77</v>
          </cell>
          <cell r="M17">
            <v>0</v>
          </cell>
          <cell r="N17">
            <v>4.0358392533494901E-2</v>
          </cell>
          <cell r="O17">
            <v>-0.39</v>
          </cell>
          <cell r="P17">
            <v>-0.19</v>
          </cell>
          <cell r="R17">
            <v>-0.09</v>
          </cell>
        </row>
        <row r="18">
          <cell r="D18">
            <v>37377</v>
          </cell>
          <cell r="E18">
            <v>3.46</v>
          </cell>
          <cell r="F18">
            <v>-0.49</v>
          </cell>
          <cell r="G18">
            <v>-0.1</v>
          </cell>
          <cell r="H18">
            <v>-0.8</v>
          </cell>
          <cell r="I18">
            <v>-0.505</v>
          </cell>
          <cell r="J18">
            <v>0.41</v>
          </cell>
          <cell r="K18">
            <v>0.2</v>
          </cell>
          <cell r="L18">
            <v>0.77</v>
          </cell>
          <cell r="M18">
            <v>0</v>
          </cell>
          <cell r="N18">
            <v>4.0803172529922702E-2</v>
          </cell>
          <cell r="O18">
            <v>-0.39</v>
          </cell>
          <cell r="P18">
            <v>-0.19</v>
          </cell>
          <cell r="R18">
            <v>-0.09</v>
          </cell>
        </row>
        <row r="19">
          <cell r="D19">
            <v>37408</v>
          </cell>
          <cell r="E19">
            <v>3.5049999999999999</v>
          </cell>
          <cell r="F19">
            <v>-0.49</v>
          </cell>
          <cell r="G19">
            <v>-0.1</v>
          </cell>
          <cell r="H19">
            <v>-0.8</v>
          </cell>
          <cell r="I19">
            <v>-0.505</v>
          </cell>
          <cell r="J19">
            <v>0.5</v>
          </cell>
          <cell r="K19">
            <v>0.2</v>
          </cell>
          <cell r="L19">
            <v>0.77</v>
          </cell>
          <cell r="M19">
            <v>0</v>
          </cell>
          <cell r="N19">
            <v>4.1262778595935398E-2</v>
          </cell>
          <cell r="O19">
            <v>-0.39</v>
          </cell>
          <cell r="P19">
            <v>-0.19</v>
          </cell>
          <cell r="R19">
            <v>-0.09</v>
          </cell>
        </row>
        <row r="20">
          <cell r="D20">
            <v>37438</v>
          </cell>
          <cell r="E20">
            <v>3.5510000000000002</v>
          </cell>
          <cell r="F20">
            <v>-0.49</v>
          </cell>
          <cell r="G20">
            <v>-0.1</v>
          </cell>
          <cell r="H20">
            <v>-0.8</v>
          </cell>
          <cell r="I20">
            <v>-0.505</v>
          </cell>
          <cell r="J20">
            <v>0.62</v>
          </cell>
          <cell r="K20">
            <v>0.2</v>
          </cell>
          <cell r="L20">
            <v>0.77</v>
          </cell>
          <cell r="M20">
            <v>0</v>
          </cell>
          <cell r="N20">
            <v>4.1733477400273299E-2</v>
          </cell>
          <cell r="O20">
            <v>-0.39</v>
          </cell>
          <cell r="P20">
            <v>-0.19</v>
          </cell>
          <cell r="R20">
            <v>-0.09</v>
          </cell>
        </row>
        <row r="21">
          <cell r="D21">
            <v>37469</v>
          </cell>
          <cell r="E21">
            <v>3.58</v>
          </cell>
          <cell r="F21">
            <v>-0.49</v>
          </cell>
          <cell r="G21">
            <v>-0.1</v>
          </cell>
          <cell r="H21">
            <v>-0.8</v>
          </cell>
          <cell r="I21">
            <v>-0.505</v>
          </cell>
          <cell r="J21">
            <v>0.62</v>
          </cell>
          <cell r="K21">
            <v>0.2</v>
          </cell>
          <cell r="L21">
            <v>0.77</v>
          </cell>
          <cell r="M21">
            <v>0</v>
          </cell>
          <cell r="N21">
            <v>4.2262180837333602E-2</v>
          </cell>
          <cell r="O21">
            <v>-0.39</v>
          </cell>
          <cell r="P21">
            <v>-0.19</v>
          </cell>
          <cell r="R21">
            <v>-0.09</v>
          </cell>
        </row>
        <row r="22">
          <cell r="D22">
            <v>37500</v>
          </cell>
          <cell r="E22">
            <v>3.597</v>
          </cell>
          <cell r="F22">
            <v>-0.49</v>
          </cell>
          <cell r="G22">
            <v>-0.1</v>
          </cell>
          <cell r="H22">
            <v>-0.8</v>
          </cell>
          <cell r="I22">
            <v>-0.505</v>
          </cell>
          <cell r="J22">
            <v>0.62</v>
          </cell>
          <cell r="K22">
            <v>0.2</v>
          </cell>
          <cell r="L22">
            <v>0.77</v>
          </cell>
          <cell r="M22">
            <v>0</v>
          </cell>
          <cell r="N22">
            <v>4.27908843680775E-2</v>
          </cell>
          <cell r="O22">
            <v>-0.39</v>
          </cell>
          <cell r="P22">
            <v>-0.19</v>
          </cell>
          <cell r="R22">
            <v>-0.09</v>
          </cell>
        </row>
        <row r="23">
          <cell r="D23">
            <v>37530</v>
          </cell>
          <cell r="E23">
            <v>3.6269999999999998</v>
          </cell>
          <cell r="F23">
            <v>-0.49</v>
          </cell>
          <cell r="G23">
            <v>-0.1</v>
          </cell>
          <cell r="H23">
            <v>-0.8</v>
          </cell>
          <cell r="I23">
            <v>-0.505</v>
          </cell>
          <cell r="J23">
            <v>0.46</v>
          </cell>
          <cell r="K23">
            <v>0.2</v>
          </cell>
          <cell r="L23">
            <v>0.77</v>
          </cell>
          <cell r="M23">
            <v>0</v>
          </cell>
          <cell r="N23">
            <v>4.3308826128663401E-2</v>
          </cell>
          <cell r="O23">
            <v>-0.39</v>
          </cell>
          <cell r="P23">
            <v>-0.19</v>
          </cell>
          <cell r="R23">
            <v>-0.09</v>
          </cell>
        </row>
        <row r="24">
          <cell r="D24">
            <v>37561</v>
          </cell>
          <cell r="E24">
            <v>3.7759999999999998</v>
          </cell>
          <cell r="F24">
            <v>-0.28000000000000003</v>
          </cell>
          <cell r="G24">
            <v>-8.5000000000000006E-2</v>
          </cell>
          <cell r="H24">
            <v>-0.28000000000000003</v>
          </cell>
          <cell r="I24">
            <v>-0.48</v>
          </cell>
          <cell r="J24">
            <v>0.45</v>
          </cell>
          <cell r="K24">
            <v>0.05</v>
          </cell>
          <cell r="L24">
            <v>0.62</v>
          </cell>
          <cell r="M24">
            <v>0</v>
          </cell>
          <cell r="N24">
            <v>4.3853015260621103E-2</v>
          </cell>
          <cell r="O24">
            <v>0.28000000000000003</v>
          </cell>
          <cell r="P24">
            <v>-0.19</v>
          </cell>
          <cell r="R24">
            <v>-8.5000000000000006E-2</v>
          </cell>
        </row>
        <row r="25">
          <cell r="D25">
            <v>37591</v>
          </cell>
          <cell r="E25">
            <v>3.9220000000000002</v>
          </cell>
          <cell r="F25">
            <v>-0.28000000000000003</v>
          </cell>
          <cell r="G25">
            <v>-8.5000000000000006E-2</v>
          </cell>
          <cell r="H25">
            <v>-0.28000000000000003</v>
          </cell>
          <cell r="I25">
            <v>-0.48</v>
          </cell>
          <cell r="J25">
            <v>0.45</v>
          </cell>
          <cell r="K25">
            <v>0.05</v>
          </cell>
          <cell r="L25">
            <v>0.62</v>
          </cell>
          <cell r="M25">
            <v>0</v>
          </cell>
          <cell r="N25">
            <v>4.4379649998878397E-2</v>
          </cell>
          <cell r="O25">
            <v>0.38</v>
          </cell>
          <cell r="P25">
            <v>-0.1925</v>
          </cell>
          <cell r="R25">
            <v>-8.5000000000000006E-2</v>
          </cell>
        </row>
        <row r="26">
          <cell r="D26">
            <v>37622</v>
          </cell>
          <cell r="E26">
            <v>3.9849999999999999</v>
          </cell>
          <cell r="F26">
            <v>-0.28000000000000003</v>
          </cell>
          <cell r="G26">
            <v>-8.5000000000000006E-2</v>
          </cell>
          <cell r="H26">
            <v>-0.28000000000000003</v>
          </cell>
          <cell r="I26">
            <v>-0.48</v>
          </cell>
          <cell r="J26">
            <v>0.37</v>
          </cell>
          <cell r="K26">
            <v>-0.03</v>
          </cell>
          <cell r="L26">
            <v>0.54</v>
          </cell>
          <cell r="M26">
            <v>0</v>
          </cell>
          <cell r="N26">
            <v>4.4933564478705001E-2</v>
          </cell>
          <cell r="O26">
            <v>0.55000000000000004</v>
          </cell>
          <cell r="P26">
            <v>-0.19500000000000001</v>
          </cell>
          <cell r="R26">
            <v>-8.5000000000000006E-2</v>
          </cell>
        </row>
        <row r="27">
          <cell r="D27">
            <v>37653</v>
          </cell>
          <cell r="E27">
            <v>3.8650000000000002</v>
          </cell>
          <cell r="F27">
            <v>-0.28000000000000003</v>
          </cell>
          <cell r="G27">
            <v>-8.5000000000000006E-2</v>
          </cell>
          <cell r="H27">
            <v>-0.28000000000000003</v>
          </cell>
          <cell r="I27">
            <v>-0.48</v>
          </cell>
          <cell r="J27">
            <v>0.37</v>
          </cell>
          <cell r="K27">
            <v>-0.03</v>
          </cell>
          <cell r="L27">
            <v>0.54</v>
          </cell>
          <cell r="M27">
            <v>0</v>
          </cell>
          <cell r="N27">
            <v>4.54992881775063E-2</v>
          </cell>
          <cell r="O27">
            <v>0.28999999999999998</v>
          </cell>
          <cell r="P27">
            <v>-0.1875</v>
          </cell>
          <cell r="R27">
            <v>-8.5000000000000006E-2</v>
          </cell>
        </row>
        <row r="28">
          <cell r="D28">
            <v>37681</v>
          </cell>
          <cell r="E28">
            <v>3.72</v>
          </cell>
          <cell r="F28">
            <v>-0.28000000000000003</v>
          </cell>
          <cell r="G28">
            <v>-8.5000000000000006E-2</v>
          </cell>
          <cell r="H28">
            <v>-0.28000000000000003</v>
          </cell>
          <cell r="I28">
            <v>-0.48</v>
          </cell>
          <cell r="J28">
            <v>0.37</v>
          </cell>
          <cell r="K28">
            <v>-0.03</v>
          </cell>
          <cell r="L28">
            <v>0.54</v>
          </cell>
          <cell r="M28">
            <v>0</v>
          </cell>
          <cell r="N28">
            <v>4.6010264513633603E-2</v>
          </cell>
          <cell r="O28">
            <v>0.25</v>
          </cell>
          <cell r="P28">
            <v>-0.185</v>
          </cell>
          <cell r="R28">
            <v>-8.5000000000000006E-2</v>
          </cell>
        </row>
        <row r="29">
          <cell r="D29">
            <v>37712</v>
          </cell>
          <cell r="E29">
            <v>3.4119999999999999</v>
          </cell>
          <cell r="F29">
            <v>-0.315</v>
          </cell>
          <cell r="G29">
            <v>-8.5000000000000006E-2</v>
          </cell>
          <cell r="H29">
            <v>-0.47</v>
          </cell>
          <cell r="I29">
            <v>-0.51500000000000001</v>
          </cell>
          <cell r="J29">
            <v>0.25</v>
          </cell>
          <cell r="K29">
            <v>-0.25</v>
          </cell>
          <cell r="L29">
            <v>0.42</v>
          </cell>
          <cell r="M29">
            <v>0</v>
          </cell>
          <cell r="N29">
            <v>4.6549222442918897E-2</v>
          </cell>
          <cell r="O29">
            <v>-0.35</v>
          </cell>
          <cell r="P29">
            <v>-0.19</v>
          </cell>
          <cell r="R29">
            <v>-8.5000000000000006E-2</v>
          </cell>
        </row>
        <row r="30">
          <cell r="D30">
            <v>37742</v>
          </cell>
          <cell r="E30">
            <v>3.39</v>
          </cell>
          <cell r="F30">
            <v>-0.315</v>
          </cell>
          <cell r="G30">
            <v>-8.5000000000000006E-2</v>
          </cell>
          <cell r="H30">
            <v>-0.47</v>
          </cell>
          <cell r="I30">
            <v>-0.51500000000000001</v>
          </cell>
          <cell r="J30">
            <v>0.25</v>
          </cell>
          <cell r="K30">
            <v>-0.25</v>
          </cell>
          <cell r="L30">
            <v>0.42</v>
          </cell>
          <cell r="M30">
            <v>0</v>
          </cell>
          <cell r="N30">
            <v>4.7032883427116499E-2</v>
          </cell>
          <cell r="O30">
            <v>-0.35</v>
          </cell>
          <cell r="P30">
            <v>-0.19</v>
          </cell>
          <cell r="R30">
            <v>-8.5000000000000006E-2</v>
          </cell>
        </row>
        <row r="31">
          <cell r="D31">
            <v>37773</v>
          </cell>
          <cell r="E31">
            <v>3.431</v>
          </cell>
          <cell r="F31">
            <v>-0.315</v>
          </cell>
          <cell r="G31">
            <v>-8.5000000000000006E-2</v>
          </cell>
          <cell r="H31">
            <v>-0.47</v>
          </cell>
          <cell r="I31">
            <v>-0.51500000000000001</v>
          </cell>
          <cell r="J31">
            <v>0.25</v>
          </cell>
          <cell r="K31">
            <v>-0.25</v>
          </cell>
          <cell r="L31">
            <v>0.42</v>
          </cell>
          <cell r="M31">
            <v>0</v>
          </cell>
          <cell r="N31">
            <v>4.7532666526292303E-2</v>
          </cell>
          <cell r="O31">
            <v>-0.35</v>
          </cell>
          <cell r="P31">
            <v>-0.19</v>
          </cell>
          <cell r="R31">
            <v>-8.5000000000000006E-2</v>
          </cell>
        </row>
        <row r="32">
          <cell r="D32">
            <v>37803</v>
          </cell>
          <cell r="E32">
            <v>3.4790000000000001</v>
          </cell>
          <cell r="F32">
            <v>-0.315</v>
          </cell>
          <cell r="G32">
            <v>-8.5000000000000006E-2</v>
          </cell>
          <cell r="H32">
            <v>-0.47</v>
          </cell>
          <cell r="I32">
            <v>-0.51500000000000001</v>
          </cell>
          <cell r="J32">
            <v>0.25</v>
          </cell>
          <cell r="K32">
            <v>-0.25</v>
          </cell>
          <cell r="L32">
            <v>0.42</v>
          </cell>
          <cell r="M32">
            <v>0</v>
          </cell>
          <cell r="N32">
            <v>4.8006212017475097E-2</v>
          </cell>
          <cell r="O32">
            <v>-0.35</v>
          </cell>
          <cell r="P32">
            <v>-0.19</v>
          </cell>
          <cell r="R32">
            <v>-8.5000000000000006E-2</v>
          </cell>
        </row>
        <row r="33">
          <cell r="D33">
            <v>37834</v>
          </cell>
          <cell r="E33">
            <v>3.508</v>
          </cell>
          <cell r="F33">
            <v>-0.315</v>
          </cell>
          <cell r="G33">
            <v>-8.5000000000000006E-2</v>
          </cell>
          <cell r="H33">
            <v>-0.47</v>
          </cell>
          <cell r="I33">
            <v>-0.51500000000000001</v>
          </cell>
          <cell r="J33">
            <v>0.25</v>
          </cell>
          <cell r="K33">
            <v>-0.25</v>
          </cell>
          <cell r="L33">
            <v>0.42</v>
          </cell>
          <cell r="M33">
            <v>0</v>
          </cell>
          <cell r="N33">
            <v>4.8481048284250199E-2</v>
          </cell>
          <cell r="O33">
            <v>-0.35</v>
          </cell>
          <cell r="P33">
            <v>-0.19</v>
          </cell>
          <cell r="R33">
            <v>-8.5000000000000006E-2</v>
          </cell>
        </row>
        <row r="34">
          <cell r="D34">
            <v>37865</v>
          </cell>
          <cell r="E34">
            <v>3.5230000000000001</v>
          </cell>
          <cell r="F34">
            <v>-0.315</v>
          </cell>
          <cell r="G34">
            <v>-8.5000000000000006E-2</v>
          </cell>
          <cell r="H34">
            <v>-0.47</v>
          </cell>
          <cell r="I34">
            <v>-0.51500000000000001</v>
          </cell>
          <cell r="J34">
            <v>0.25</v>
          </cell>
          <cell r="K34">
            <v>-0.25</v>
          </cell>
          <cell r="L34">
            <v>0.42</v>
          </cell>
          <cell r="M34">
            <v>0</v>
          </cell>
          <cell r="N34">
            <v>4.8955884626360899E-2</v>
          </cell>
          <cell r="O34">
            <v>-0.35</v>
          </cell>
          <cell r="P34">
            <v>-0.19</v>
          </cell>
          <cell r="R34">
            <v>-8.5000000000000006E-2</v>
          </cell>
        </row>
        <row r="35">
          <cell r="D35">
            <v>37895</v>
          </cell>
          <cell r="E35">
            <v>3.5470000000000002</v>
          </cell>
          <cell r="F35">
            <v>-0.315</v>
          </cell>
          <cell r="G35">
            <v>-8.5000000000000006E-2</v>
          </cell>
          <cell r="H35">
            <v>-0.47</v>
          </cell>
          <cell r="I35">
            <v>-0.51500000000000001</v>
          </cell>
          <cell r="J35">
            <v>0.25</v>
          </cell>
          <cell r="K35">
            <v>-0.25</v>
          </cell>
          <cell r="L35">
            <v>0.42</v>
          </cell>
          <cell r="M35">
            <v>0</v>
          </cell>
          <cell r="N35">
            <v>4.93962390728684E-2</v>
          </cell>
          <cell r="O35">
            <v>-0.35</v>
          </cell>
          <cell r="P35">
            <v>-0.19</v>
          </cell>
          <cell r="R35">
            <v>-8.5000000000000006E-2</v>
          </cell>
        </row>
        <row r="36">
          <cell r="D36">
            <v>37926</v>
          </cell>
          <cell r="E36">
            <v>3.6869999999999998</v>
          </cell>
          <cell r="F36">
            <v>-0.13500000000000001</v>
          </cell>
          <cell r="G36">
            <v>-8.5000000000000006E-2</v>
          </cell>
          <cell r="H36">
            <v>-0.24</v>
          </cell>
          <cell r="I36">
            <v>-0.48499999999999999</v>
          </cell>
          <cell r="J36">
            <v>0.28000000000000003</v>
          </cell>
          <cell r="K36">
            <v>0.13</v>
          </cell>
          <cell r="L36">
            <v>0.45</v>
          </cell>
          <cell r="M36">
            <v>0</v>
          </cell>
          <cell r="N36">
            <v>4.98272489895948E-2</v>
          </cell>
          <cell r="O36">
            <v>0.18</v>
          </cell>
          <cell r="P36">
            <v>-0.19</v>
          </cell>
          <cell r="R36">
            <v>-8.5000000000000006E-2</v>
          </cell>
        </row>
        <row r="37">
          <cell r="D37">
            <v>37956</v>
          </cell>
          <cell r="E37">
            <v>3.8319999999999999</v>
          </cell>
          <cell r="F37">
            <v>-0.13500000000000001</v>
          </cell>
          <cell r="G37">
            <v>-8.5000000000000006E-2</v>
          </cell>
          <cell r="H37">
            <v>-0.24</v>
          </cell>
          <cell r="I37">
            <v>-0.48499999999999999</v>
          </cell>
          <cell r="J37">
            <v>0.28000000000000003</v>
          </cell>
          <cell r="K37">
            <v>0.13</v>
          </cell>
          <cell r="L37">
            <v>0.45</v>
          </cell>
          <cell r="M37">
            <v>0</v>
          </cell>
          <cell r="N37">
            <v>5.0244355419681898E-2</v>
          </cell>
          <cell r="O37">
            <v>0.28000000000000003</v>
          </cell>
          <cell r="P37">
            <v>-0.1925</v>
          </cell>
          <cell r="R37">
            <v>-8.5000000000000006E-2</v>
          </cell>
        </row>
        <row r="38">
          <cell r="D38">
            <v>37987</v>
          </cell>
          <cell r="E38">
            <v>3.887</v>
          </cell>
          <cell r="F38">
            <v>-0.13500000000000001</v>
          </cell>
          <cell r="G38">
            <v>-7.0000000000000007E-2</v>
          </cell>
          <cell r="H38">
            <v>-0.24</v>
          </cell>
          <cell r="I38">
            <v>-0.48499999999999999</v>
          </cell>
          <cell r="J38">
            <v>0.28000000000000003</v>
          </cell>
          <cell r="K38">
            <v>0.13</v>
          </cell>
          <cell r="L38">
            <v>0.45</v>
          </cell>
          <cell r="M38">
            <v>0</v>
          </cell>
          <cell r="N38">
            <v>5.0663020654717603E-2</v>
          </cell>
          <cell r="O38">
            <v>0.45</v>
          </cell>
          <cell r="P38">
            <v>-0.19500000000000001</v>
          </cell>
          <cell r="R38">
            <v>-7.0000000000000007E-2</v>
          </cell>
        </row>
        <row r="39">
          <cell r="D39">
            <v>38018</v>
          </cell>
          <cell r="E39">
            <v>3.7690000000000001</v>
          </cell>
          <cell r="F39">
            <v>-0.13500000000000001</v>
          </cell>
          <cell r="G39">
            <v>-7.0000000000000007E-2</v>
          </cell>
          <cell r="H39">
            <v>-0.24</v>
          </cell>
          <cell r="I39">
            <v>-0.48499999999999999</v>
          </cell>
          <cell r="J39">
            <v>0.28000000000000003</v>
          </cell>
          <cell r="K39">
            <v>0.13</v>
          </cell>
          <cell r="L39">
            <v>0.45</v>
          </cell>
          <cell r="M39">
            <v>0</v>
          </cell>
          <cell r="N39">
            <v>5.1068518155818997E-2</v>
          </cell>
          <cell r="O39">
            <v>0.19</v>
          </cell>
          <cell r="P39">
            <v>-0.1875</v>
          </cell>
          <cell r="R39">
            <v>-7.0000000000000007E-2</v>
          </cell>
        </row>
        <row r="40">
          <cell r="D40">
            <v>38047</v>
          </cell>
          <cell r="E40">
            <v>3.6360000000000001</v>
          </cell>
          <cell r="F40">
            <v>-0.13500000000000001</v>
          </cell>
          <cell r="G40">
            <v>-7.0000000000000007E-2</v>
          </cell>
          <cell r="H40">
            <v>-0.24</v>
          </cell>
          <cell r="I40">
            <v>-0.48499999999999999</v>
          </cell>
          <cell r="J40">
            <v>0.28000000000000003</v>
          </cell>
          <cell r="K40">
            <v>0.13</v>
          </cell>
          <cell r="L40">
            <v>0.45</v>
          </cell>
          <cell r="M40">
            <v>0</v>
          </cell>
          <cell r="N40">
            <v>5.1447854577492798E-2</v>
          </cell>
          <cell r="O40">
            <v>0.15</v>
          </cell>
          <cell r="P40">
            <v>-0.185</v>
          </cell>
          <cell r="R40">
            <v>-7.0000000000000007E-2</v>
          </cell>
        </row>
        <row r="41">
          <cell r="D41">
            <v>38078</v>
          </cell>
          <cell r="E41">
            <v>3.4159999999999999</v>
          </cell>
          <cell r="F41">
            <v>-0.1</v>
          </cell>
          <cell r="G41">
            <v>-7.0000000000000007E-2</v>
          </cell>
          <cell r="H41">
            <v>-0.27</v>
          </cell>
          <cell r="I41">
            <v>-0.54500000000000004</v>
          </cell>
          <cell r="J41">
            <v>0.25</v>
          </cell>
          <cell r="K41">
            <v>-0.23</v>
          </cell>
          <cell r="L41">
            <v>0.53</v>
          </cell>
          <cell r="M41">
            <v>0</v>
          </cell>
          <cell r="N41">
            <v>5.1821777446319703E-2</v>
          </cell>
          <cell r="O41">
            <v>-0.3</v>
          </cell>
          <cell r="P41">
            <v>-0.19</v>
          </cell>
          <cell r="R41">
            <v>-7.0000000000000007E-2</v>
          </cell>
        </row>
        <row r="42">
          <cell r="D42">
            <v>38108</v>
          </cell>
          <cell r="E42">
            <v>3.4060000000000001</v>
          </cell>
          <cell r="F42">
            <v>-0.1</v>
          </cell>
          <cell r="G42">
            <v>-7.0000000000000007E-2</v>
          </cell>
          <cell r="H42">
            <v>-0.27</v>
          </cell>
          <cell r="I42">
            <v>-0.54500000000000004</v>
          </cell>
          <cell r="J42">
            <v>0.25</v>
          </cell>
          <cell r="K42">
            <v>-0.23</v>
          </cell>
          <cell r="L42">
            <v>0.53</v>
          </cell>
          <cell r="M42">
            <v>0</v>
          </cell>
          <cell r="N42">
            <v>5.2151045049524801E-2</v>
          </cell>
          <cell r="O42">
            <v>-0.3</v>
          </cell>
          <cell r="P42">
            <v>-0.19</v>
          </cell>
          <cell r="R42">
            <v>-7.0000000000000007E-2</v>
          </cell>
        </row>
        <row r="43">
          <cell r="D43">
            <v>38139</v>
          </cell>
          <cell r="E43">
            <v>3.4420000000000002</v>
          </cell>
          <cell r="F43">
            <v>-0.1</v>
          </cell>
          <cell r="G43">
            <v>-7.0000000000000007E-2</v>
          </cell>
          <cell r="H43">
            <v>-0.27</v>
          </cell>
          <cell r="I43">
            <v>-0.54500000000000004</v>
          </cell>
          <cell r="J43">
            <v>0.25</v>
          </cell>
          <cell r="K43">
            <v>-0.23</v>
          </cell>
          <cell r="L43">
            <v>0.53</v>
          </cell>
          <cell r="M43">
            <v>0</v>
          </cell>
          <cell r="N43">
            <v>5.2491288277493303E-2</v>
          </cell>
          <cell r="O43">
            <v>-0.3</v>
          </cell>
          <cell r="P43">
            <v>-0.19</v>
          </cell>
          <cell r="R43">
            <v>-7.0000000000000007E-2</v>
          </cell>
        </row>
        <row r="44">
          <cell r="D44">
            <v>38169</v>
          </cell>
          <cell r="E44">
            <v>3.492</v>
          </cell>
          <cell r="F44">
            <v>-0.1</v>
          </cell>
          <cell r="G44">
            <v>-7.0000000000000007E-2</v>
          </cell>
          <cell r="H44">
            <v>-0.27</v>
          </cell>
          <cell r="I44">
            <v>-0.54500000000000004</v>
          </cell>
          <cell r="J44">
            <v>0.25</v>
          </cell>
          <cell r="K44">
            <v>-0.23</v>
          </cell>
          <cell r="L44">
            <v>0.53</v>
          </cell>
          <cell r="M44">
            <v>0</v>
          </cell>
          <cell r="N44">
            <v>5.2805855244173902E-2</v>
          </cell>
          <cell r="O44">
            <v>-0.3</v>
          </cell>
          <cell r="P44">
            <v>-0.19</v>
          </cell>
          <cell r="R44">
            <v>-7.0000000000000007E-2</v>
          </cell>
        </row>
        <row r="45">
          <cell r="D45">
            <v>38200</v>
          </cell>
          <cell r="E45">
            <v>3.5129999999999999</v>
          </cell>
          <cell r="F45">
            <v>-0.1</v>
          </cell>
          <cell r="G45">
            <v>-7.0000000000000007E-2</v>
          </cell>
          <cell r="H45">
            <v>-0.27</v>
          </cell>
          <cell r="I45">
            <v>-0.54500000000000004</v>
          </cell>
          <cell r="J45">
            <v>0.25</v>
          </cell>
          <cell r="K45">
            <v>-0.23</v>
          </cell>
          <cell r="L45">
            <v>0.53</v>
          </cell>
          <cell r="M45">
            <v>0</v>
          </cell>
          <cell r="N45">
            <v>5.3114766949446501E-2</v>
          </cell>
          <cell r="O45">
            <v>-0.3</v>
          </cell>
          <cell r="P45">
            <v>-0.19</v>
          </cell>
          <cell r="R45">
            <v>-7.0000000000000007E-2</v>
          </cell>
        </row>
        <row r="46">
          <cell r="D46">
            <v>38231</v>
          </cell>
          <cell r="E46">
            <v>3.528</v>
          </cell>
          <cell r="F46">
            <v>-0.1</v>
          </cell>
          <cell r="G46">
            <v>-7.0000000000000007E-2</v>
          </cell>
          <cell r="H46">
            <v>-0.27</v>
          </cell>
          <cell r="I46">
            <v>-0.54500000000000004</v>
          </cell>
          <cell r="J46">
            <v>0.25</v>
          </cell>
          <cell r="K46">
            <v>-0.23</v>
          </cell>
          <cell r="L46">
            <v>0.53</v>
          </cell>
          <cell r="M46">
            <v>0</v>
          </cell>
          <cell r="N46">
            <v>5.3423678686532299E-2</v>
          </cell>
          <cell r="O46">
            <v>-0.3</v>
          </cell>
          <cell r="P46">
            <v>-0.19</v>
          </cell>
          <cell r="R46">
            <v>-7.0000000000000007E-2</v>
          </cell>
        </row>
        <row r="47">
          <cell r="D47">
            <v>38261</v>
          </cell>
          <cell r="E47">
            <v>3.5569999999999999</v>
          </cell>
          <cell r="F47">
            <v>-0.1</v>
          </cell>
          <cell r="G47">
            <v>-7.0000000000000007E-2</v>
          </cell>
          <cell r="H47">
            <v>-0.27</v>
          </cell>
          <cell r="I47">
            <v>-0.54500000000000004</v>
          </cell>
          <cell r="J47">
            <v>0.25</v>
          </cell>
          <cell r="K47">
            <v>-0.23</v>
          </cell>
          <cell r="L47">
            <v>0.53</v>
          </cell>
          <cell r="M47">
            <v>0</v>
          </cell>
          <cell r="N47">
            <v>5.3708078748900601E-2</v>
          </cell>
          <cell r="O47">
            <v>-0.3</v>
          </cell>
          <cell r="P47">
            <v>-0.19</v>
          </cell>
          <cell r="R47">
            <v>-7.0000000000000007E-2</v>
          </cell>
        </row>
        <row r="48">
          <cell r="D48">
            <v>38292</v>
          </cell>
          <cell r="E48">
            <v>3.6970000000000001</v>
          </cell>
          <cell r="F48">
            <v>-0.1</v>
          </cell>
          <cell r="G48">
            <v>-7.0000000000000007E-2</v>
          </cell>
          <cell r="H48">
            <v>-0.18</v>
          </cell>
          <cell r="I48">
            <v>-0.49</v>
          </cell>
          <cell r="J48">
            <v>0.27</v>
          </cell>
          <cell r="K48">
            <v>0.17</v>
          </cell>
          <cell r="L48">
            <v>0.55000000000000004</v>
          </cell>
          <cell r="M48">
            <v>0</v>
          </cell>
          <cell r="N48">
            <v>5.3987968914573699E-2</v>
          </cell>
          <cell r="O48">
            <v>0.248</v>
          </cell>
          <cell r="P48">
            <v>-0.19</v>
          </cell>
          <cell r="R48">
            <v>-7.0000000000000007E-2</v>
          </cell>
        </row>
        <row r="49">
          <cell r="D49">
            <v>38322</v>
          </cell>
          <cell r="E49">
            <v>3.8420000000000001</v>
          </cell>
          <cell r="F49">
            <v>-0.1</v>
          </cell>
          <cell r="G49">
            <v>-7.0000000000000007E-2</v>
          </cell>
          <cell r="H49">
            <v>-0.18</v>
          </cell>
          <cell r="I49">
            <v>-0.49</v>
          </cell>
          <cell r="J49">
            <v>0.27</v>
          </cell>
          <cell r="K49">
            <v>0.17</v>
          </cell>
          <cell r="L49">
            <v>0.55000000000000004</v>
          </cell>
          <cell r="M49">
            <v>0</v>
          </cell>
          <cell r="N49">
            <v>5.4258830390080198E-2</v>
          </cell>
          <cell r="O49">
            <v>0.308</v>
          </cell>
          <cell r="P49">
            <v>-0.1925</v>
          </cell>
          <cell r="R49">
            <v>-7.0000000000000007E-2</v>
          </cell>
        </row>
        <row r="50">
          <cell r="D50">
            <v>38353</v>
          </cell>
          <cell r="E50">
            <v>3.9169999999999998</v>
          </cell>
          <cell r="F50">
            <v>-0.1</v>
          </cell>
          <cell r="G50">
            <v>-5.5E-2</v>
          </cell>
          <cell r="H50">
            <v>-0.18</v>
          </cell>
          <cell r="I50">
            <v>-0.49</v>
          </cell>
          <cell r="J50">
            <v>0.27</v>
          </cell>
          <cell r="K50">
            <v>0.17</v>
          </cell>
          <cell r="L50">
            <v>0.55000000000000004</v>
          </cell>
          <cell r="M50">
            <v>0</v>
          </cell>
          <cell r="N50">
            <v>5.4531674175449997E-2</v>
          </cell>
          <cell r="O50">
            <v>0.378</v>
          </cell>
          <cell r="P50">
            <v>-0.19500000000000001</v>
          </cell>
          <cell r="R50">
            <v>-5.5E-2</v>
          </cell>
        </row>
        <row r="51">
          <cell r="D51">
            <v>38384</v>
          </cell>
          <cell r="E51">
            <v>3.7989999999999999</v>
          </cell>
          <cell r="F51">
            <v>-0.1</v>
          </cell>
          <cell r="G51">
            <v>-5.5E-2</v>
          </cell>
          <cell r="H51">
            <v>-0.18</v>
          </cell>
          <cell r="I51">
            <v>-0.49</v>
          </cell>
          <cell r="J51">
            <v>0.27</v>
          </cell>
          <cell r="K51">
            <v>0.17</v>
          </cell>
          <cell r="L51">
            <v>0.55000000000000004</v>
          </cell>
          <cell r="M51">
            <v>0</v>
          </cell>
          <cell r="N51">
            <v>5.4798715041378898E-2</v>
          </cell>
          <cell r="O51">
            <v>0.248</v>
          </cell>
          <cell r="P51">
            <v>-0.1875</v>
          </cell>
          <cell r="R51">
            <v>-5.5E-2</v>
          </cell>
        </row>
        <row r="52">
          <cell r="D52">
            <v>38412</v>
          </cell>
          <cell r="E52">
            <v>3.6659999999999999</v>
          </cell>
          <cell r="F52">
            <v>-0.1</v>
          </cell>
          <cell r="G52">
            <v>-5.5E-2</v>
          </cell>
          <cell r="H52">
            <v>-0.18</v>
          </cell>
          <cell r="I52">
            <v>-0.49</v>
          </cell>
          <cell r="J52">
            <v>0.27</v>
          </cell>
          <cell r="K52">
            <v>0.17</v>
          </cell>
          <cell r="L52">
            <v>0.55000000000000004</v>
          </cell>
          <cell r="M52">
            <v>0</v>
          </cell>
          <cell r="N52">
            <v>5.50399132632804E-2</v>
          </cell>
          <cell r="O52">
            <v>6.8000000000000005E-2</v>
          </cell>
          <cell r="P52">
            <v>-0.185</v>
          </cell>
          <cell r="R52">
            <v>-5.5E-2</v>
          </cell>
        </row>
        <row r="53">
          <cell r="D53">
            <v>38443</v>
          </cell>
          <cell r="E53">
            <v>3.4460000000000002</v>
          </cell>
          <cell r="F53">
            <v>-0.1</v>
          </cell>
          <cell r="G53">
            <v>-5.5E-2</v>
          </cell>
          <cell r="H53">
            <v>-0.27</v>
          </cell>
          <cell r="I53">
            <v>-0.55000000000000004</v>
          </cell>
          <cell r="J53">
            <v>0.25</v>
          </cell>
          <cell r="K53">
            <v>-0.23</v>
          </cell>
          <cell r="L53">
            <v>0.53</v>
          </cell>
          <cell r="M53">
            <v>0</v>
          </cell>
          <cell r="N53">
            <v>5.5285919065988197E-2</v>
          </cell>
          <cell r="O53">
            <v>-0.25</v>
          </cell>
          <cell r="P53">
            <v>-0.19</v>
          </cell>
          <cell r="R53">
            <v>-5.5E-2</v>
          </cell>
        </row>
        <row r="54">
          <cell r="D54">
            <v>38473</v>
          </cell>
          <cell r="E54">
            <v>3.4359999999999999</v>
          </cell>
          <cell r="F54">
            <v>-0.1</v>
          </cell>
          <cell r="G54">
            <v>-5.5E-2</v>
          </cell>
          <cell r="H54">
            <v>-0.27</v>
          </cell>
          <cell r="I54">
            <v>-0.55000000000000004</v>
          </cell>
          <cell r="J54">
            <v>0.25</v>
          </cell>
          <cell r="K54">
            <v>-0.23</v>
          </cell>
          <cell r="L54">
            <v>0.53</v>
          </cell>
          <cell r="M54">
            <v>0</v>
          </cell>
          <cell r="N54">
            <v>5.5505638739775903E-2</v>
          </cell>
          <cell r="O54">
            <v>-0.25</v>
          </cell>
          <cell r="P54">
            <v>-0.19</v>
          </cell>
          <cell r="R54">
            <v>-5.5E-2</v>
          </cell>
        </row>
        <row r="55">
          <cell r="D55">
            <v>38504</v>
          </cell>
          <cell r="E55">
            <v>3.472</v>
          </cell>
          <cell r="F55">
            <v>-0.1</v>
          </cell>
          <cell r="G55">
            <v>-5.5E-2</v>
          </cell>
          <cell r="H55">
            <v>-0.27</v>
          </cell>
          <cell r="I55">
            <v>-0.55000000000000004</v>
          </cell>
          <cell r="J55">
            <v>0.25</v>
          </cell>
          <cell r="K55">
            <v>-0.23</v>
          </cell>
          <cell r="L55">
            <v>0.53</v>
          </cell>
          <cell r="M55">
            <v>0</v>
          </cell>
          <cell r="N55">
            <v>5.57326824195781E-2</v>
          </cell>
          <cell r="O55">
            <v>-0.25</v>
          </cell>
          <cell r="P55">
            <v>-0.19</v>
          </cell>
          <cell r="R55">
            <v>-5.5E-2</v>
          </cell>
        </row>
        <row r="56">
          <cell r="D56">
            <v>38534</v>
          </cell>
          <cell r="E56">
            <v>3.5219999999999998</v>
          </cell>
          <cell r="F56">
            <v>-0.1</v>
          </cell>
          <cell r="G56">
            <v>-5.5E-2</v>
          </cell>
          <cell r="H56">
            <v>-0.27</v>
          </cell>
          <cell r="I56">
            <v>-0.55000000000000004</v>
          </cell>
          <cell r="J56">
            <v>0.25</v>
          </cell>
          <cell r="K56">
            <v>-0.23</v>
          </cell>
          <cell r="L56">
            <v>0.53</v>
          </cell>
          <cell r="M56">
            <v>0</v>
          </cell>
          <cell r="N56">
            <v>5.59443583698713E-2</v>
          </cell>
          <cell r="O56">
            <v>-0.25</v>
          </cell>
          <cell r="P56">
            <v>-0.19</v>
          </cell>
          <cell r="R56">
            <v>-5.5E-2</v>
          </cell>
        </row>
        <row r="57">
          <cell r="D57">
            <v>38565</v>
          </cell>
          <cell r="E57">
            <v>3.5430000000000001</v>
          </cell>
          <cell r="F57">
            <v>-0.1</v>
          </cell>
          <cell r="G57">
            <v>-5.5E-2</v>
          </cell>
          <cell r="H57">
            <v>-0.27</v>
          </cell>
          <cell r="I57">
            <v>-0.55000000000000004</v>
          </cell>
          <cell r="J57">
            <v>0.25</v>
          </cell>
          <cell r="K57">
            <v>-0.23</v>
          </cell>
          <cell r="L57">
            <v>0.53</v>
          </cell>
          <cell r="M57">
            <v>0</v>
          </cell>
          <cell r="N57">
            <v>5.6154778318876303E-2</v>
          </cell>
          <cell r="O57">
            <v>-0.25</v>
          </cell>
          <cell r="P57">
            <v>-0.19</v>
          </cell>
          <cell r="R57">
            <v>-5.5E-2</v>
          </cell>
        </row>
        <row r="58">
          <cell r="D58">
            <v>38596</v>
          </cell>
          <cell r="E58">
            <v>3.5579999999999998</v>
          </cell>
          <cell r="F58">
            <v>-0.1</v>
          </cell>
          <cell r="G58">
            <v>-5.5E-2</v>
          </cell>
          <cell r="H58">
            <v>-0.27</v>
          </cell>
          <cell r="I58">
            <v>-0.55000000000000004</v>
          </cell>
          <cell r="J58">
            <v>0.25</v>
          </cell>
          <cell r="K58">
            <v>-0.23</v>
          </cell>
          <cell r="L58">
            <v>0.53</v>
          </cell>
          <cell r="M58">
            <v>0</v>
          </cell>
          <cell r="N58">
            <v>5.6365198282620099E-2</v>
          </cell>
          <cell r="O58">
            <v>-0.25</v>
          </cell>
          <cell r="P58">
            <v>-0.19</v>
          </cell>
          <cell r="R58">
            <v>-5.5E-2</v>
          </cell>
        </row>
        <row r="59">
          <cell r="D59">
            <v>38626</v>
          </cell>
          <cell r="E59">
            <v>3.5870000000000002</v>
          </cell>
          <cell r="F59">
            <v>-0.1</v>
          </cell>
          <cell r="G59">
            <v>-5.5E-2</v>
          </cell>
          <cell r="H59">
            <v>-0.27</v>
          </cell>
          <cell r="I59">
            <v>-0.55000000000000004</v>
          </cell>
          <cell r="J59">
            <v>0.25</v>
          </cell>
          <cell r="K59">
            <v>-0.23</v>
          </cell>
          <cell r="L59">
            <v>0.53</v>
          </cell>
          <cell r="M59">
            <v>0</v>
          </cell>
          <cell r="N59">
            <v>5.6568830519630402E-2</v>
          </cell>
          <cell r="O59">
            <v>-0.25</v>
          </cell>
          <cell r="P59">
            <v>-0.19</v>
          </cell>
          <cell r="R59">
            <v>-5.5E-2</v>
          </cell>
        </row>
        <row r="60">
          <cell r="D60">
            <v>38657</v>
          </cell>
          <cell r="E60">
            <v>3.7269999999999999</v>
          </cell>
          <cell r="F60">
            <v>-0.1</v>
          </cell>
          <cell r="G60">
            <v>-5.5E-2</v>
          </cell>
          <cell r="H60">
            <v>-0.15</v>
          </cell>
          <cell r="I60">
            <v>-0.49</v>
          </cell>
          <cell r="J60">
            <v>0.27</v>
          </cell>
          <cell r="K60">
            <v>0.17</v>
          </cell>
          <cell r="L60">
            <v>0.55000000000000004</v>
          </cell>
          <cell r="M60">
            <v>0</v>
          </cell>
          <cell r="N60">
            <v>5.67792505123728E-2</v>
          </cell>
          <cell r="O60">
            <v>0.248</v>
          </cell>
          <cell r="P60">
            <v>-0.19</v>
          </cell>
          <cell r="R60">
            <v>-5.5E-2</v>
          </cell>
        </row>
        <row r="61">
          <cell r="D61">
            <v>38687</v>
          </cell>
          <cell r="E61">
            <v>3.8719999999999999</v>
          </cell>
          <cell r="F61">
            <v>-0.1</v>
          </cell>
          <cell r="G61">
            <v>-5.5E-2</v>
          </cell>
          <cell r="H61">
            <v>-0.15</v>
          </cell>
          <cell r="I61">
            <v>-0.49</v>
          </cell>
          <cell r="J61">
            <v>0.27</v>
          </cell>
          <cell r="K61">
            <v>0.17</v>
          </cell>
          <cell r="L61">
            <v>0.55000000000000004</v>
          </cell>
          <cell r="M61">
            <v>0</v>
          </cell>
          <cell r="N61">
            <v>5.6982882777442803E-2</v>
          </cell>
          <cell r="O61">
            <v>0.308</v>
          </cell>
          <cell r="P61">
            <v>-0.1925</v>
          </cell>
          <cell r="R61">
            <v>-5.5E-2</v>
          </cell>
        </row>
        <row r="62">
          <cell r="D62">
            <v>38718</v>
          </cell>
          <cell r="E62">
            <v>3.9569999999999999</v>
          </cell>
          <cell r="F62">
            <v>-0.1</v>
          </cell>
          <cell r="G62">
            <v>-4.4999999999999998E-2</v>
          </cell>
          <cell r="H62">
            <v>-0.15</v>
          </cell>
          <cell r="I62">
            <v>-0.49</v>
          </cell>
          <cell r="J62">
            <v>0.27</v>
          </cell>
          <cell r="K62">
            <v>0.17</v>
          </cell>
          <cell r="L62">
            <v>0.55000000000000004</v>
          </cell>
          <cell r="M62">
            <v>0</v>
          </cell>
          <cell r="N62">
            <v>5.7193302799177101E-2</v>
          </cell>
          <cell r="O62">
            <v>0.378</v>
          </cell>
          <cell r="P62">
            <v>-0.19500000000000001</v>
          </cell>
          <cell r="R62">
            <v>-4.4999999999999998E-2</v>
          </cell>
        </row>
        <row r="63">
          <cell r="D63">
            <v>38749</v>
          </cell>
          <cell r="E63">
            <v>3.839</v>
          </cell>
          <cell r="F63">
            <v>-0.1</v>
          </cell>
          <cell r="G63">
            <v>-4.4999999999999998E-2</v>
          </cell>
          <cell r="H63">
            <v>-0.15</v>
          </cell>
          <cell r="I63">
            <v>-0.49</v>
          </cell>
          <cell r="J63">
            <v>0.27</v>
          </cell>
          <cell r="K63">
            <v>0.17</v>
          </cell>
          <cell r="L63">
            <v>0.55000000000000004</v>
          </cell>
          <cell r="M63">
            <v>0</v>
          </cell>
          <cell r="N63">
            <v>5.7403722835643198E-2</v>
          </cell>
          <cell r="O63">
            <v>0.248</v>
          </cell>
          <cell r="P63">
            <v>-0.1875</v>
          </cell>
          <cell r="R63">
            <v>-4.4999999999999998E-2</v>
          </cell>
        </row>
        <row r="64">
          <cell r="D64">
            <v>38777</v>
          </cell>
          <cell r="E64">
            <v>3.706</v>
          </cell>
          <cell r="F64">
            <v>-0.1</v>
          </cell>
          <cell r="G64">
            <v>-4.4999999999999998E-2</v>
          </cell>
          <cell r="H64">
            <v>-0.15</v>
          </cell>
          <cell r="I64">
            <v>-0.49</v>
          </cell>
          <cell r="J64">
            <v>0.27</v>
          </cell>
          <cell r="K64">
            <v>0.17</v>
          </cell>
          <cell r="L64">
            <v>0.55000000000000004</v>
          </cell>
          <cell r="M64">
            <v>0</v>
          </cell>
          <cell r="N64">
            <v>5.7593779655434697E-2</v>
          </cell>
          <cell r="O64">
            <v>6.8000000000000005E-2</v>
          </cell>
          <cell r="P64">
            <v>-0.185</v>
          </cell>
          <cell r="R64">
            <v>-4.4999999999999998E-2</v>
          </cell>
        </row>
        <row r="65">
          <cell r="D65">
            <v>38808</v>
          </cell>
          <cell r="E65">
            <v>3.4860000000000002</v>
          </cell>
          <cell r="F65">
            <v>-0.1</v>
          </cell>
          <cell r="G65">
            <v>-4.4999999999999998E-2</v>
          </cell>
          <cell r="H65">
            <v>-0.27</v>
          </cell>
          <cell r="I65">
            <v>-0.55000000000000004</v>
          </cell>
          <cell r="J65">
            <v>0.25</v>
          </cell>
          <cell r="K65">
            <v>-0.23</v>
          </cell>
          <cell r="L65">
            <v>0.53</v>
          </cell>
          <cell r="M65">
            <v>0</v>
          </cell>
          <cell r="N65">
            <v>5.7804199719933898E-2</v>
          </cell>
          <cell r="O65">
            <v>-0.25</v>
          </cell>
          <cell r="P65">
            <v>-0.19</v>
          </cell>
          <cell r="R65">
            <v>-4.4999999999999998E-2</v>
          </cell>
        </row>
        <row r="66">
          <cell r="D66">
            <v>38838</v>
          </cell>
          <cell r="E66">
            <v>3.476</v>
          </cell>
          <cell r="F66">
            <v>-0.1</v>
          </cell>
          <cell r="G66">
            <v>-4.4999999999999998E-2</v>
          </cell>
          <cell r="H66">
            <v>-0.27</v>
          </cell>
          <cell r="I66">
            <v>-0.55000000000000004</v>
          </cell>
          <cell r="J66">
            <v>0.25</v>
          </cell>
          <cell r="K66">
            <v>-0.23</v>
          </cell>
          <cell r="L66">
            <v>0.53</v>
          </cell>
          <cell r="M66">
            <v>0</v>
          </cell>
          <cell r="N66">
            <v>5.8007832054439497E-2</v>
          </cell>
          <cell r="O66">
            <v>-0.25</v>
          </cell>
          <cell r="P66">
            <v>-0.19</v>
          </cell>
          <cell r="R66">
            <v>-4.4999999999999998E-2</v>
          </cell>
        </row>
        <row r="67">
          <cell r="D67">
            <v>38869</v>
          </cell>
          <cell r="E67">
            <v>3.512</v>
          </cell>
          <cell r="F67">
            <v>-0.1</v>
          </cell>
          <cell r="G67">
            <v>-4.4999999999999998E-2</v>
          </cell>
          <cell r="H67">
            <v>-0.27</v>
          </cell>
          <cell r="I67">
            <v>-0.55000000000000004</v>
          </cell>
          <cell r="J67">
            <v>0.25</v>
          </cell>
          <cell r="K67">
            <v>-0.23</v>
          </cell>
          <cell r="L67">
            <v>0.53</v>
          </cell>
          <cell r="M67">
            <v>0</v>
          </cell>
          <cell r="N67">
            <v>5.8218252147916399E-2</v>
          </cell>
          <cell r="O67">
            <v>-0.25</v>
          </cell>
          <cell r="P67">
            <v>-0.19</v>
          </cell>
          <cell r="R67">
            <v>-4.4999999999999998E-2</v>
          </cell>
        </row>
        <row r="68">
          <cell r="D68">
            <v>38899</v>
          </cell>
          <cell r="E68">
            <v>3.5619999999999998</v>
          </cell>
          <cell r="F68">
            <v>-0.1</v>
          </cell>
          <cell r="G68">
            <v>-4.4999999999999998E-2</v>
          </cell>
          <cell r="H68">
            <v>-0.27</v>
          </cell>
          <cell r="I68">
            <v>-0.55000000000000004</v>
          </cell>
          <cell r="J68">
            <v>0.25</v>
          </cell>
          <cell r="K68">
            <v>-0.23</v>
          </cell>
          <cell r="L68">
            <v>0.53</v>
          </cell>
          <cell r="M68">
            <v>0</v>
          </cell>
          <cell r="N68">
            <v>5.8421884510462298E-2</v>
          </cell>
          <cell r="O68">
            <v>-0.25</v>
          </cell>
          <cell r="P68">
            <v>-0.19</v>
          </cell>
          <cell r="R68">
            <v>-4.4999999999999998E-2</v>
          </cell>
        </row>
        <row r="69">
          <cell r="D69">
            <v>38930</v>
          </cell>
          <cell r="E69">
            <v>3.5830000000000002</v>
          </cell>
          <cell r="F69">
            <v>-0.1</v>
          </cell>
          <cell r="G69">
            <v>-4.4999999999999998E-2</v>
          </cell>
          <cell r="H69">
            <v>-0.27</v>
          </cell>
          <cell r="I69">
            <v>-0.55000000000000004</v>
          </cell>
          <cell r="J69">
            <v>0.25</v>
          </cell>
          <cell r="K69">
            <v>-0.23</v>
          </cell>
          <cell r="L69">
            <v>0.53</v>
          </cell>
          <cell r="M69">
            <v>0</v>
          </cell>
          <cell r="N69">
            <v>5.8537870398541497E-2</v>
          </cell>
          <cell r="O69">
            <v>-0.25</v>
          </cell>
          <cell r="P69">
            <v>-0.19</v>
          </cell>
          <cell r="R69">
            <v>-4.4999999999999998E-2</v>
          </cell>
        </row>
        <row r="70">
          <cell r="D70">
            <v>38961</v>
          </cell>
          <cell r="E70">
            <v>3.5979999999999999</v>
          </cell>
          <cell r="F70">
            <v>-0.1</v>
          </cell>
          <cell r="G70">
            <v>-4.4999999999999998E-2</v>
          </cell>
          <cell r="H70">
            <v>-0.27</v>
          </cell>
          <cell r="I70">
            <v>-0.55000000000000004</v>
          </cell>
          <cell r="J70">
            <v>0.25</v>
          </cell>
          <cell r="K70">
            <v>-0.23</v>
          </cell>
          <cell r="L70">
            <v>0.53</v>
          </cell>
          <cell r="M70">
            <v>0</v>
          </cell>
          <cell r="N70">
            <v>5.8647343585132898E-2</v>
          </cell>
          <cell r="O70">
            <v>-0.25</v>
          </cell>
          <cell r="P70">
            <v>-0.19</v>
          </cell>
          <cell r="R70">
            <v>-4.4999999999999998E-2</v>
          </cell>
        </row>
        <row r="71">
          <cell r="D71">
            <v>38991</v>
          </cell>
          <cell r="E71">
            <v>3.6269999999999998</v>
          </cell>
          <cell r="F71">
            <v>-0.1</v>
          </cell>
          <cell r="G71">
            <v>-4.4999999999999998E-2</v>
          </cell>
          <cell r="H71">
            <v>-0.27</v>
          </cell>
          <cell r="I71">
            <v>-0.55000000000000004</v>
          </cell>
          <cell r="J71">
            <v>0.25</v>
          </cell>
          <cell r="K71">
            <v>-0.23</v>
          </cell>
          <cell r="L71">
            <v>0.53</v>
          </cell>
          <cell r="M71">
            <v>0</v>
          </cell>
          <cell r="N71">
            <v>5.8753285382402001E-2</v>
          </cell>
          <cell r="O71">
            <v>-0.25</v>
          </cell>
          <cell r="P71">
            <v>-0.19</v>
          </cell>
          <cell r="R71">
            <v>-4.4999999999999998E-2</v>
          </cell>
        </row>
        <row r="72">
          <cell r="D72">
            <v>39022</v>
          </cell>
          <cell r="E72">
            <v>3.7669999999999999</v>
          </cell>
          <cell r="F72">
            <v>-0.1</v>
          </cell>
          <cell r="G72">
            <v>-4.4999999999999998E-2</v>
          </cell>
          <cell r="H72">
            <v>-0.15</v>
          </cell>
          <cell r="I72">
            <v>-0.49</v>
          </cell>
          <cell r="J72">
            <v>0.25</v>
          </cell>
          <cell r="K72">
            <v>0.17</v>
          </cell>
          <cell r="L72">
            <v>0.53</v>
          </cell>
          <cell r="M72">
            <v>0</v>
          </cell>
          <cell r="N72">
            <v>5.8862758576833797E-2</v>
          </cell>
          <cell r="O72">
            <v>0.248</v>
          </cell>
          <cell r="P72">
            <v>-0.19</v>
          </cell>
          <cell r="R72">
            <v>-4.4999999999999998E-2</v>
          </cell>
        </row>
        <row r="73">
          <cell r="D73">
            <v>39052</v>
          </cell>
          <cell r="E73">
            <v>3.9119999999999999</v>
          </cell>
          <cell r="F73">
            <v>-0.1</v>
          </cell>
          <cell r="G73">
            <v>-4.4999999999999998E-2</v>
          </cell>
          <cell r="H73">
            <v>-0.15</v>
          </cell>
          <cell r="I73">
            <v>-0.49</v>
          </cell>
          <cell r="J73">
            <v>0.25</v>
          </cell>
          <cell r="K73">
            <v>0.17</v>
          </cell>
          <cell r="L73">
            <v>0.53</v>
          </cell>
          <cell r="M73">
            <v>0</v>
          </cell>
          <cell r="N73">
            <v>5.8968700381690102E-2</v>
          </cell>
          <cell r="O73">
            <v>0.308</v>
          </cell>
          <cell r="P73">
            <v>-0.1925</v>
          </cell>
          <cell r="R73">
            <v>-4.4999999999999998E-2</v>
          </cell>
        </row>
        <row r="74">
          <cell r="D74">
            <v>39083</v>
          </cell>
          <cell r="E74">
            <v>4.0069999999999997</v>
          </cell>
          <cell r="F74">
            <v>-0.1</v>
          </cell>
          <cell r="G74">
            <v>-4.4999999999999998E-2</v>
          </cell>
          <cell r="H74">
            <v>-0.15</v>
          </cell>
          <cell r="I74">
            <v>-0.49</v>
          </cell>
          <cell r="J74">
            <v>0.25</v>
          </cell>
          <cell r="K74">
            <v>0.17</v>
          </cell>
          <cell r="L74">
            <v>0.53</v>
          </cell>
          <cell r="M74">
            <v>0</v>
          </cell>
          <cell r="N74">
            <v>5.9078173583961398E-2</v>
          </cell>
          <cell r="O74">
            <v>0.378</v>
          </cell>
          <cell r="P74">
            <v>-0.19500000000000001</v>
          </cell>
          <cell r="R74">
            <v>-4.4999999999999998E-2</v>
          </cell>
        </row>
        <row r="75">
          <cell r="D75">
            <v>39114</v>
          </cell>
          <cell r="E75">
            <v>3.8889999999999998</v>
          </cell>
          <cell r="F75">
            <v>-0.1</v>
          </cell>
          <cell r="G75">
            <v>-4.4999999999999998E-2</v>
          </cell>
          <cell r="H75">
            <v>-0.15</v>
          </cell>
          <cell r="I75">
            <v>-0.49</v>
          </cell>
          <cell r="J75">
            <v>0.25</v>
          </cell>
          <cell r="K75">
            <v>0.17</v>
          </cell>
          <cell r="L75">
            <v>0.53</v>
          </cell>
          <cell r="M75">
            <v>0</v>
          </cell>
          <cell r="N75">
            <v>5.9187646790216597E-2</v>
          </cell>
          <cell r="O75">
            <v>0.248</v>
          </cell>
          <cell r="P75">
            <v>-0.1875</v>
          </cell>
          <cell r="R75">
            <v>-4.4999999999999998E-2</v>
          </cell>
        </row>
        <row r="76">
          <cell r="D76">
            <v>39142</v>
          </cell>
          <cell r="E76">
            <v>3.7559999999999998</v>
          </cell>
          <cell r="F76">
            <v>-0.1</v>
          </cell>
          <cell r="G76">
            <v>-4.4999999999999998E-2</v>
          </cell>
          <cell r="H76">
            <v>-0.15</v>
          </cell>
          <cell r="I76">
            <v>-0.49</v>
          </cell>
          <cell r="J76">
            <v>0.25</v>
          </cell>
          <cell r="K76">
            <v>0.17</v>
          </cell>
          <cell r="L76">
            <v>0.53</v>
          </cell>
          <cell r="M76">
            <v>0</v>
          </cell>
          <cell r="N76">
            <v>5.9286525818644797E-2</v>
          </cell>
          <cell r="O76">
            <v>6.8000000000000005E-2</v>
          </cell>
          <cell r="P76">
            <v>-0.185</v>
          </cell>
          <cell r="R76">
            <v>-4.4999999999999998E-2</v>
          </cell>
        </row>
        <row r="77">
          <cell r="D77">
            <v>39173</v>
          </cell>
          <cell r="E77">
            <v>3.536</v>
          </cell>
          <cell r="F77">
            <v>-0.1</v>
          </cell>
          <cell r="G77">
            <v>-4.4999999999999998E-2</v>
          </cell>
          <cell r="H77">
            <v>-0.22</v>
          </cell>
          <cell r="I77">
            <v>-0.55000000000000004</v>
          </cell>
          <cell r="J77">
            <v>0.25</v>
          </cell>
          <cell r="K77">
            <v>-0.23</v>
          </cell>
          <cell r="L77">
            <v>0.53</v>
          </cell>
          <cell r="M77">
            <v>0</v>
          </cell>
          <cell r="N77">
            <v>5.9395999032481502E-2</v>
          </cell>
          <cell r="O77">
            <v>-0.25</v>
          </cell>
          <cell r="P77">
            <v>-0.19</v>
          </cell>
          <cell r="R77">
            <v>-4.4999999999999998E-2</v>
          </cell>
        </row>
        <row r="78">
          <cell r="D78">
            <v>39203</v>
          </cell>
          <cell r="E78">
            <v>3.5259999999999998</v>
          </cell>
          <cell r="F78">
            <v>-0.1</v>
          </cell>
          <cell r="G78">
            <v>-4.4999999999999998E-2</v>
          </cell>
          <cell r="H78">
            <v>-0.27</v>
          </cell>
          <cell r="I78">
            <v>-0.55000000000000004</v>
          </cell>
          <cell r="J78">
            <v>0.25</v>
          </cell>
          <cell r="K78">
            <v>-0.23</v>
          </cell>
          <cell r="L78">
            <v>0.53</v>
          </cell>
          <cell r="M78">
            <v>0</v>
          </cell>
          <cell r="N78">
            <v>5.9501940856116202E-2</v>
          </cell>
          <cell r="O78">
            <v>-0.25</v>
          </cell>
          <cell r="P78">
            <v>-0.19</v>
          </cell>
          <cell r="R78">
            <v>-4.4999999999999998E-2</v>
          </cell>
        </row>
        <row r="79">
          <cell r="D79">
            <v>39234</v>
          </cell>
          <cell r="E79">
            <v>3.5619999999999998</v>
          </cell>
          <cell r="F79">
            <v>-0.1</v>
          </cell>
          <cell r="G79">
            <v>-4.4999999999999998E-2</v>
          </cell>
          <cell r="H79">
            <v>-0.27</v>
          </cell>
          <cell r="I79">
            <v>-0.55000000000000004</v>
          </cell>
          <cell r="J79">
            <v>0.25</v>
          </cell>
          <cell r="K79">
            <v>-0.23</v>
          </cell>
          <cell r="L79">
            <v>0.53</v>
          </cell>
          <cell r="M79">
            <v>0</v>
          </cell>
          <cell r="N79">
            <v>5.9611414077790102E-2</v>
          </cell>
          <cell r="O79">
            <v>-0.25</v>
          </cell>
          <cell r="P79">
            <v>-0.19</v>
          </cell>
          <cell r="R79">
            <v>-4.4999999999999998E-2</v>
          </cell>
        </row>
        <row r="80">
          <cell r="D80">
            <v>39264</v>
          </cell>
          <cell r="E80">
            <v>3.6120000000000001</v>
          </cell>
          <cell r="F80">
            <v>-0.1</v>
          </cell>
          <cell r="G80">
            <v>-4.4999999999999998E-2</v>
          </cell>
          <cell r="H80">
            <v>-0.27</v>
          </cell>
          <cell r="I80">
            <v>-0.55000000000000004</v>
          </cell>
          <cell r="J80">
            <v>0.25</v>
          </cell>
          <cell r="K80">
            <v>-0.23</v>
          </cell>
          <cell r="L80">
            <v>0.53</v>
          </cell>
          <cell r="M80">
            <v>0</v>
          </cell>
          <cell r="N80">
            <v>5.97173559090085E-2</v>
          </cell>
          <cell r="O80">
            <v>-0.25</v>
          </cell>
          <cell r="P80">
            <v>-0.19</v>
          </cell>
          <cell r="R80">
            <v>-4.4999999999999998E-2</v>
          </cell>
        </row>
        <row r="81">
          <cell r="D81">
            <v>39295</v>
          </cell>
          <cell r="E81">
            <v>3.633</v>
          </cell>
          <cell r="F81">
            <v>-0.1</v>
          </cell>
          <cell r="G81">
            <v>-4.4999999999999998E-2</v>
          </cell>
          <cell r="H81">
            <v>-0.27</v>
          </cell>
          <cell r="I81">
            <v>-0.55000000000000004</v>
          </cell>
          <cell r="J81">
            <v>0.25</v>
          </cell>
          <cell r="K81">
            <v>-0.23</v>
          </cell>
          <cell r="L81">
            <v>0.53</v>
          </cell>
          <cell r="M81">
            <v>0</v>
          </cell>
          <cell r="N81">
            <v>5.9826829138519798E-2</v>
          </cell>
          <cell r="O81">
            <v>-0.25</v>
          </cell>
          <cell r="P81">
            <v>-0.19</v>
          </cell>
          <cell r="R81">
            <v>-4.4999999999999998E-2</v>
          </cell>
        </row>
        <row r="82">
          <cell r="D82">
            <v>39326</v>
          </cell>
          <cell r="E82">
            <v>3.6480000000000001</v>
          </cell>
          <cell r="F82">
            <v>-0.1</v>
          </cell>
          <cell r="G82">
            <v>-4.4999999999999998E-2</v>
          </cell>
          <cell r="H82">
            <v>-0.27</v>
          </cell>
          <cell r="I82">
            <v>-0.55000000000000004</v>
          </cell>
          <cell r="J82">
            <v>0.25</v>
          </cell>
          <cell r="K82">
            <v>-0.23</v>
          </cell>
          <cell r="L82">
            <v>0.53</v>
          </cell>
          <cell r="M82">
            <v>0</v>
          </cell>
          <cell r="N82">
            <v>5.9936302372012799E-2</v>
          </cell>
          <cell r="O82">
            <v>-0.25</v>
          </cell>
          <cell r="P82">
            <v>-0.19</v>
          </cell>
          <cell r="R82">
            <v>-4.4999999999999998E-2</v>
          </cell>
        </row>
        <row r="83">
          <cell r="D83">
            <v>39356</v>
          </cell>
          <cell r="E83">
            <v>3.677</v>
          </cell>
          <cell r="F83">
            <v>-0.1</v>
          </cell>
          <cell r="G83">
            <v>-4.4999999999999998E-2</v>
          </cell>
          <cell r="H83">
            <v>-0.27</v>
          </cell>
          <cell r="I83">
            <v>-0.55000000000000004</v>
          </cell>
          <cell r="J83">
            <v>0.25</v>
          </cell>
          <cell r="K83">
            <v>-0.23</v>
          </cell>
          <cell r="L83">
            <v>0.53</v>
          </cell>
          <cell r="M83">
            <v>0</v>
          </cell>
          <cell r="N83">
            <v>6.0042244214669097E-2</v>
          </cell>
          <cell r="O83">
            <v>-0.25</v>
          </cell>
          <cell r="P83">
            <v>-0.19</v>
          </cell>
          <cell r="R83">
            <v>-4.4999999999999998E-2</v>
          </cell>
        </row>
        <row r="84">
          <cell r="D84">
            <v>39387</v>
          </cell>
          <cell r="E84">
            <v>3.8170000000000002</v>
          </cell>
          <cell r="F84">
            <v>-0.1</v>
          </cell>
          <cell r="G84">
            <v>-4.4999999999999998E-2</v>
          </cell>
          <cell r="H84">
            <v>-0.15</v>
          </cell>
          <cell r="I84">
            <v>-0.48499999999999999</v>
          </cell>
          <cell r="J84">
            <v>0.25</v>
          </cell>
          <cell r="K84">
            <v>0.17</v>
          </cell>
          <cell r="L84">
            <v>0.53</v>
          </cell>
          <cell r="M84">
            <v>0</v>
          </cell>
          <cell r="N84">
            <v>6.0151717455997601E-2</v>
          </cell>
          <cell r="O84">
            <v>0.248</v>
          </cell>
          <cell r="P84">
            <v>-0.19</v>
          </cell>
          <cell r="R84">
            <v>-4.4999999999999998E-2</v>
          </cell>
        </row>
        <row r="85">
          <cell r="D85">
            <v>39417</v>
          </cell>
          <cell r="E85">
            <v>3.9620000000000002</v>
          </cell>
          <cell r="F85">
            <v>-0.1</v>
          </cell>
          <cell r="G85">
            <v>-4.4999999999999998E-2</v>
          </cell>
          <cell r="H85">
            <v>-0.15</v>
          </cell>
          <cell r="I85">
            <v>-0.48499999999999999</v>
          </cell>
          <cell r="J85">
            <v>0.25</v>
          </cell>
          <cell r="K85">
            <v>0.17</v>
          </cell>
          <cell r="L85">
            <v>0.53</v>
          </cell>
          <cell r="M85">
            <v>0</v>
          </cell>
          <cell r="N85">
            <v>6.0257659306235799E-2</v>
          </cell>
          <cell r="O85">
            <v>0.308</v>
          </cell>
          <cell r="P85">
            <v>-0.1925</v>
          </cell>
          <cell r="R85">
            <v>-4.4999999999999998E-2</v>
          </cell>
        </row>
        <row r="86">
          <cell r="D86">
            <v>39448</v>
          </cell>
          <cell r="E86">
            <v>4.0620000000000003</v>
          </cell>
          <cell r="F86">
            <v>-0.1</v>
          </cell>
          <cell r="G86">
            <v>-4.4999999999999998E-2</v>
          </cell>
          <cell r="H86">
            <v>-0.15</v>
          </cell>
          <cell r="I86">
            <v>-0.48499999999999999</v>
          </cell>
          <cell r="J86">
            <v>0.25</v>
          </cell>
          <cell r="K86">
            <v>0.17</v>
          </cell>
          <cell r="L86">
            <v>0.53</v>
          </cell>
          <cell r="M86">
            <v>0</v>
          </cell>
          <cell r="N86">
            <v>6.0367132555399397E-2</v>
          </cell>
          <cell r="O86">
            <v>0.378</v>
          </cell>
          <cell r="P86">
            <v>-0.19500000000000001</v>
          </cell>
          <cell r="R86">
            <v>-4.4999999999999998E-2</v>
          </cell>
        </row>
        <row r="87">
          <cell r="D87">
            <v>39479</v>
          </cell>
          <cell r="E87">
            <v>3.944</v>
          </cell>
          <cell r="F87">
            <v>-0.1</v>
          </cell>
          <cell r="G87">
            <v>-4.4999999999999998E-2</v>
          </cell>
          <cell r="H87">
            <v>-0.15</v>
          </cell>
          <cell r="I87">
            <v>-0.48499999999999999</v>
          </cell>
          <cell r="J87">
            <v>0.25</v>
          </cell>
          <cell r="K87">
            <v>0.17</v>
          </cell>
          <cell r="L87">
            <v>0.53</v>
          </cell>
          <cell r="M87">
            <v>0</v>
          </cell>
          <cell r="N87">
            <v>6.04766058085442E-2</v>
          </cell>
          <cell r="O87">
            <v>0.248</v>
          </cell>
          <cell r="P87">
            <v>-0.1875</v>
          </cell>
          <cell r="R87">
            <v>-4.4999999999999998E-2</v>
          </cell>
        </row>
        <row r="88">
          <cell r="D88">
            <v>39508</v>
          </cell>
          <cell r="E88">
            <v>3.8109999999999999</v>
          </cell>
          <cell r="F88">
            <v>-0.1</v>
          </cell>
          <cell r="G88">
            <v>-4.4999999999999998E-2</v>
          </cell>
          <cell r="H88">
            <v>-0.15</v>
          </cell>
          <cell r="I88">
            <v>-0.48499999999999999</v>
          </cell>
          <cell r="J88">
            <v>0.25</v>
          </cell>
          <cell r="K88">
            <v>0.17</v>
          </cell>
          <cell r="L88">
            <v>0.53</v>
          </cell>
          <cell r="M88">
            <v>0</v>
          </cell>
          <cell r="N88">
            <v>6.05790162747675E-2</v>
          </cell>
          <cell r="O88">
            <v>6.8000000000000005E-2</v>
          </cell>
          <cell r="P88">
            <v>-0.185</v>
          </cell>
          <cell r="R88">
            <v>-4.4999999999999998E-2</v>
          </cell>
        </row>
        <row r="89">
          <cell r="D89">
            <v>39539</v>
          </cell>
          <cell r="E89">
            <v>3.5910000000000002</v>
          </cell>
          <cell r="F89">
            <v>-0.1</v>
          </cell>
          <cell r="G89">
            <v>-4.4999999999999998E-2</v>
          </cell>
          <cell r="H89">
            <v>-0.22</v>
          </cell>
          <cell r="I89">
            <v>-0.64</v>
          </cell>
          <cell r="J89">
            <v>0.25</v>
          </cell>
          <cell r="K89">
            <v>-0.23</v>
          </cell>
          <cell r="L89">
            <v>0.53</v>
          </cell>
          <cell r="M89">
            <v>0</v>
          </cell>
          <cell r="N89">
            <v>6.0688489535617202E-2</v>
          </cell>
          <cell r="O89">
            <v>-0.25</v>
          </cell>
          <cell r="P89">
            <v>-0.19</v>
          </cell>
          <cell r="R89">
            <v>-4.4999999999999998E-2</v>
          </cell>
        </row>
        <row r="90">
          <cell r="D90">
            <v>39569</v>
          </cell>
          <cell r="E90">
            <v>3.581</v>
          </cell>
          <cell r="F90">
            <v>-0.1</v>
          </cell>
          <cell r="G90">
            <v>-4.4999999999999998E-2</v>
          </cell>
          <cell r="H90">
            <v>-0.27</v>
          </cell>
          <cell r="I90">
            <v>-0.64</v>
          </cell>
          <cell r="J90">
            <v>0.25</v>
          </cell>
          <cell r="K90">
            <v>-0.23</v>
          </cell>
          <cell r="L90">
            <v>0.53</v>
          </cell>
          <cell r="M90">
            <v>0</v>
          </cell>
          <cell r="N90">
            <v>6.0794431404745698E-2</v>
          </cell>
          <cell r="O90">
            <v>-0.25</v>
          </cell>
          <cell r="P90">
            <v>-0.19</v>
          </cell>
          <cell r="R90">
            <v>-4.4999999999999998E-2</v>
          </cell>
        </row>
        <row r="91">
          <cell r="D91">
            <v>39600</v>
          </cell>
          <cell r="E91">
            <v>3.617</v>
          </cell>
          <cell r="F91">
            <v>-0.1</v>
          </cell>
          <cell r="G91">
            <v>-4.4999999999999998E-2</v>
          </cell>
          <cell r="H91">
            <v>-0.27</v>
          </cell>
          <cell r="I91">
            <v>-0.64</v>
          </cell>
          <cell r="J91">
            <v>0.25</v>
          </cell>
          <cell r="K91">
            <v>-0.23</v>
          </cell>
          <cell r="L91">
            <v>0.53</v>
          </cell>
          <cell r="M91">
            <v>0</v>
          </cell>
          <cell r="N91">
            <v>6.0903904673428301E-2</v>
          </cell>
          <cell r="O91">
            <v>-0.25</v>
          </cell>
          <cell r="P91">
            <v>-0.19</v>
          </cell>
          <cell r="R91">
            <v>-4.4999999999999998E-2</v>
          </cell>
        </row>
        <row r="92">
          <cell r="D92">
            <v>39630</v>
          </cell>
          <cell r="E92">
            <v>3.6669999999999998</v>
          </cell>
          <cell r="F92">
            <v>-0.1</v>
          </cell>
          <cell r="G92">
            <v>-4.4999999999999998E-2</v>
          </cell>
          <cell r="H92">
            <v>-0.27</v>
          </cell>
          <cell r="I92">
            <v>-0.64</v>
          </cell>
          <cell r="J92">
            <v>0.25</v>
          </cell>
          <cell r="K92">
            <v>-0.23</v>
          </cell>
          <cell r="L92">
            <v>0.53</v>
          </cell>
          <cell r="M92">
            <v>0</v>
          </cell>
          <cell r="N92">
            <v>6.1009846550136498E-2</v>
          </cell>
          <cell r="O92">
            <v>-0.25</v>
          </cell>
          <cell r="P92">
            <v>-0.19</v>
          </cell>
          <cell r="R92">
            <v>-4.4999999999999998E-2</v>
          </cell>
        </row>
        <row r="93">
          <cell r="D93">
            <v>39661</v>
          </cell>
          <cell r="E93">
            <v>3.6880000000000002</v>
          </cell>
          <cell r="F93">
            <v>-0.1</v>
          </cell>
          <cell r="G93">
            <v>-4.4999999999999998E-2</v>
          </cell>
          <cell r="H93">
            <v>-0.27</v>
          </cell>
          <cell r="I93">
            <v>-0.64</v>
          </cell>
          <cell r="J93">
            <v>0.25</v>
          </cell>
          <cell r="K93">
            <v>-0.23</v>
          </cell>
          <cell r="L93">
            <v>0.53</v>
          </cell>
          <cell r="M93">
            <v>0</v>
          </cell>
          <cell r="N93">
            <v>6.1075927106743602E-2</v>
          </cell>
          <cell r="O93">
            <v>-0.25</v>
          </cell>
          <cell r="P93">
            <v>-0.19</v>
          </cell>
          <cell r="R93">
            <v>-4.4999999999999998E-2</v>
          </cell>
        </row>
        <row r="94">
          <cell r="D94">
            <v>39692</v>
          </cell>
          <cell r="E94">
            <v>3.7029999999999998</v>
          </cell>
          <cell r="F94">
            <v>-0.1</v>
          </cell>
          <cell r="G94">
            <v>-4.4999999999999998E-2</v>
          </cell>
          <cell r="H94">
            <v>-0.27</v>
          </cell>
          <cell r="I94">
            <v>-0.64</v>
          </cell>
          <cell r="J94">
            <v>0.25</v>
          </cell>
          <cell r="K94">
            <v>-0.23</v>
          </cell>
          <cell r="L94">
            <v>0.53</v>
          </cell>
          <cell r="M94">
            <v>0</v>
          </cell>
          <cell r="N94">
            <v>6.1140561240783597E-2</v>
          </cell>
          <cell r="O94">
            <v>-0.25</v>
          </cell>
          <cell r="P94">
            <v>-0.19</v>
          </cell>
          <cell r="R94">
            <v>-4.4999999999999998E-2</v>
          </cell>
        </row>
        <row r="95">
          <cell r="D95">
            <v>39722</v>
          </cell>
          <cell r="E95">
            <v>3.7320000000000002</v>
          </cell>
          <cell r="F95">
            <v>-0.1</v>
          </cell>
          <cell r="G95">
            <v>-4.4999999999999998E-2</v>
          </cell>
          <cell r="H95">
            <v>-0.27</v>
          </cell>
          <cell r="I95">
            <v>-0.64</v>
          </cell>
          <cell r="J95">
            <v>0.25</v>
          </cell>
          <cell r="K95">
            <v>-0.23</v>
          </cell>
          <cell r="L95">
            <v>0.53</v>
          </cell>
          <cell r="M95">
            <v>0</v>
          </cell>
          <cell r="N95">
            <v>6.12031104040782E-2</v>
          </cell>
          <cell r="O95">
            <v>-0.25</v>
          </cell>
          <cell r="P95">
            <v>-0.19</v>
          </cell>
          <cell r="R95">
            <v>-4.4999999999999998E-2</v>
          </cell>
        </row>
        <row r="96">
          <cell r="D96">
            <v>39753</v>
          </cell>
          <cell r="E96">
            <v>3.8719999999999999</v>
          </cell>
          <cell r="F96">
            <v>-0.1</v>
          </cell>
          <cell r="G96">
            <v>-4.4999999999999998E-2</v>
          </cell>
          <cell r="H96">
            <v>-0.15</v>
          </cell>
          <cell r="I96">
            <v>-0.505</v>
          </cell>
          <cell r="J96">
            <v>0.25</v>
          </cell>
          <cell r="K96">
            <v>0</v>
          </cell>
          <cell r="L96">
            <v>0.53</v>
          </cell>
          <cell r="M96">
            <v>0</v>
          </cell>
          <cell r="N96">
            <v>6.1267744540847199E-2</v>
          </cell>
          <cell r="O96">
            <v>0.248</v>
          </cell>
          <cell r="P96">
            <v>-0.19</v>
          </cell>
          <cell r="R96">
            <v>-4.4999999999999998E-2</v>
          </cell>
        </row>
        <row r="97">
          <cell r="D97">
            <v>39783</v>
          </cell>
          <cell r="E97">
            <v>4.0170000000000003</v>
          </cell>
          <cell r="F97">
            <v>-0.1</v>
          </cell>
          <cell r="G97">
            <v>-4.4999999999999998E-2</v>
          </cell>
          <cell r="H97">
            <v>-0.15</v>
          </cell>
          <cell r="I97">
            <v>-0.505</v>
          </cell>
          <cell r="J97">
            <v>0.25</v>
          </cell>
          <cell r="K97">
            <v>0</v>
          </cell>
          <cell r="L97">
            <v>0.53</v>
          </cell>
          <cell r="M97">
            <v>0</v>
          </cell>
          <cell r="N97">
            <v>6.1330293706783702E-2</v>
          </cell>
          <cell r="O97">
            <v>0.308</v>
          </cell>
          <cell r="P97">
            <v>-0.1925</v>
          </cell>
          <cell r="R97">
            <v>-4.4999999999999998E-2</v>
          </cell>
        </row>
        <row r="98">
          <cell r="D98">
            <v>39814</v>
          </cell>
          <cell r="E98">
            <v>4.1219999999999999</v>
          </cell>
          <cell r="F98">
            <v>-0.1</v>
          </cell>
          <cell r="G98">
            <v>-4.4999999999999998E-2</v>
          </cell>
          <cell r="H98">
            <v>-0.15</v>
          </cell>
          <cell r="I98">
            <v>-0.505</v>
          </cell>
          <cell r="J98">
            <v>0.25</v>
          </cell>
          <cell r="K98">
            <v>0</v>
          </cell>
          <cell r="L98">
            <v>0.53</v>
          </cell>
          <cell r="M98">
            <v>0</v>
          </cell>
          <cell r="N98">
            <v>6.13949278462829E-2</v>
          </cell>
          <cell r="O98">
            <v>0.378</v>
          </cell>
          <cell r="P98">
            <v>-0.19500000000000001</v>
          </cell>
          <cell r="R98">
            <v>-4.4999999999999998E-2</v>
          </cell>
        </row>
        <row r="99">
          <cell r="D99">
            <v>39845</v>
          </cell>
          <cell r="E99">
            <v>4.0039999999999996</v>
          </cell>
          <cell r="F99">
            <v>-0.1</v>
          </cell>
          <cell r="G99">
            <v>-4.4999999999999998E-2</v>
          </cell>
          <cell r="H99">
            <v>-0.15</v>
          </cell>
          <cell r="I99">
            <v>-0.505</v>
          </cell>
          <cell r="J99">
            <v>0.25</v>
          </cell>
          <cell r="K99">
            <v>0</v>
          </cell>
          <cell r="L99">
            <v>0.53</v>
          </cell>
          <cell r="M99">
            <v>0</v>
          </cell>
          <cell r="N99">
            <v>6.1459561987168503E-2</v>
          </cell>
          <cell r="O99">
            <v>0.248</v>
          </cell>
          <cell r="P99">
            <v>-0.1875</v>
          </cell>
          <cell r="R99">
            <v>-4.4999999999999998E-2</v>
          </cell>
        </row>
        <row r="100">
          <cell r="D100">
            <v>39873</v>
          </cell>
          <cell r="E100">
            <v>3.871</v>
          </cell>
          <cell r="F100">
            <v>-0.1</v>
          </cell>
          <cell r="G100">
            <v>-4.4999999999999998E-2</v>
          </cell>
          <cell r="H100">
            <v>-0.15</v>
          </cell>
          <cell r="I100">
            <v>-0.505</v>
          </cell>
          <cell r="J100">
            <v>0.25</v>
          </cell>
          <cell r="K100">
            <v>0</v>
          </cell>
          <cell r="L100">
            <v>0.53</v>
          </cell>
          <cell r="M100">
            <v>0</v>
          </cell>
          <cell r="N100">
            <v>6.1517941212387003E-2</v>
          </cell>
          <cell r="O100">
            <v>6.8000000000000005E-2</v>
          </cell>
          <cell r="P100">
            <v>-0.185</v>
          </cell>
          <cell r="R100">
            <v>-4.4999999999999998E-2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1.0999999999999999E-2</v>
          </cell>
        </row>
        <row r="34">
          <cell r="AC34">
            <v>1.37E-2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eptwestgas"/>
    </sheetNames>
    <sheetDataSet>
      <sheetData sheetId="0">
        <row r="1">
          <cell r="AG1" t="str">
            <v>NGI Socal</v>
          </cell>
        </row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  <cell r="AE2" t="str">
            <v>Cheyenne Hub</v>
          </cell>
          <cell r="AF2" t="str">
            <v>PG&amp;E Large PKGS</v>
          </cell>
          <cell r="AG2" t="str">
            <v>Low</v>
          </cell>
          <cell r="AH2" t="str">
            <v>High</v>
          </cell>
          <cell r="AI2" t="str">
            <v>Mid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  <cell r="AK3">
            <v>36342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  <cell r="AK4" t="str">
            <v>Weekday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  <cell r="AK5" t="str">
            <v>Weekend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  <cell r="AK8">
            <v>36404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  <cell r="AK9" t="str">
            <v>index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  <cell r="AK10" t="str">
            <v>Average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  <cell r="AK11" t="str">
            <v>Weekday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  <cell r="AK12" t="str">
            <v>Weekend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  <cell r="AK13" t="str">
            <v>Diff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  <cell r="AK16">
            <v>36434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  <cell r="AK17" t="str">
            <v>index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  <cell r="AK18" t="str">
            <v>Average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  <cell r="AK19" t="str">
            <v>Weekday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  <cell r="AK20" t="str">
            <v>Weekend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  <cell r="AK21" t="str">
            <v>Diff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  <cell r="AK24" t="str">
            <v>NOV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  <cell r="AK25" t="str">
            <v>index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  <cell r="AK26" t="str">
            <v>Average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  <cell r="AK27" t="str">
            <v>Weekday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  <cell r="AK28" t="str">
            <v>Weekend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  <cell r="AK29" t="str">
            <v>Diff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  <cell r="AK32" t="str">
            <v>DEC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  <cell r="AK33" t="str">
            <v>index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  <cell r="AK34" t="str">
            <v>Average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  <cell r="AK35" t="str">
            <v>Weekday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  <cell r="AK36" t="str">
            <v>Weekend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  <cell r="AK37" t="str">
            <v>Diff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  <cell r="AK40" t="str">
            <v>JAN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  <cell r="AK41" t="str">
            <v>index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  <cell r="AK42" t="str">
            <v>Average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  <cell r="AK43" t="str">
            <v>Weekday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  <cell r="AK44" t="str">
            <v>Weekend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  <cell r="AK45" t="str">
            <v>Diff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  <cell r="AK48" t="str">
            <v>FEB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  <cell r="AK49" t="str">
            <v>index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  <cell r="AK50" t="str">
            <v>Average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  <cell r="AK51" t="str">
            <v>Weekday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  <cell r="AK52" t="str">
            <v>Weekend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  <cell r="AK53" t="str">
            <v>Diff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  <cell r="AK56" t="str">
            <v>MARCH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  <cell r="AK57" t="str">
            <v>index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  <cell r="AK58" t="str">
            <v>Average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  <cell r="AK59" t="str">
            <v>Weekday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  <cell r="AK60" t="str">
            <v>Weekend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  <cell r="AK61" t="str">
            <v>Diff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  <cell r="AG452">
            <v>13</v>
          </cell>
          <cell r="AH452">
            <v>19.5</v>
          </cell>
          <cell r="AI452">
            <v>16.91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  <cell r="AG453">
            <v>13</v>
          </cell>
          <cell r="AH453">
            <v>19.5</v>
          </cell>
          <cell r="AI453">
            <v>16.91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  <cell r="AG454">
            <v>13</v>
          </cell>
          <cell r="AH454">
            <v>19.5</v>
          </cell>
          <cell r="AI454">
            <v>16.91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  <cell r="AG455">
            <v>13</v>
          </cell>
          <cell r="AH455">
            <v>19.5</v>
          </cell>
          <cell r="AI455">
            <v>16.91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  <cell r="AG456">
            <v>13</v>
          </cell>
          <cell r="AH456">
            <v>19.5</v>
          </cell>
          <cell r="AI456">
            <v>16.91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  <cell r="AG457">
            <v>12.5</v>
          </cell>
          <cell r="AH457">
            <v>16.399999999999999</v>
          </cell>
          <cell r="AI457">
            <v>15.45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  <cell r="AG458">
            <v>14</v>
          </cell>
          <cell r="AH458">
            <v>16.2</v>
          </cell>
          <cell r="AI458">
            <v>15.48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  <cell r="AG459">
            <v>16</v>
          </cell>
          <cell r="AH459">
            <v>18.5</v>
          </cell>
          <cell r="AI459">
            <v>18.07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  <cell r="AG460">
            <v>14</v>
          </cell>
          <cell r="AH460">
            <v>21</v>
          </cell>
          <cell r="AI460">
            <v>18.47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  <cell r="AG465">
            <v>23</v>
          </cell>
          <cell r="AH465">
            <v>28.5</v>
          </cell>
          <cell r="AI465">
            <v>26.64</v>
          </cell>
        </row>
        <row r="466">
          <cell r="A466">
            <v>36867</v>
          </cell>
          <cell r="B466">
            <v>9.31</v>
          </cell>
          <cell r="C466">
            <v>9.16</v>
          </cell>
          <cell r="D466">
            <v>36.244999999999997</v>
          </cell>
          <cell r="E466">
            <v>8.5649999999999995</v>
          </cell>
          <cell r="F466">
            <v>9.1999999999999993</v>
          </cell>
          <cell r="G466">
            <v>26.934999999999995</v>
          </cell>
          <cell r="H466">
            <v>27.084999999999997</v>
          </cell>
          <cell r="I466">
            <v>0.15000000000000036</v>
          </cell>
          <cell r="J466">
            <v>-0.11000000000000121</v>
          </cell>
          <cell r="K466">
            <v>3.9999999999999147E-2</v>
          </cell>
          <cell r="L466">
            <v>0.59500000000000064</v>
          </cell>
          <cell r="M466">
            <v>31.55</v>
          </cell>
          <cell r="N466">
            <v>33.034999999999997</v>
          </cell>
          <cell r="O466">
            <v>11.18</v>
          </cell>
          <cell r="P466">
            <v>31.635000000000002</v>
          </cell>
          <cell r="Q466">
            <v>30.72</v>
          </cell>
          <cell r="R466">
            <v>-3.2100000000000009</v>
          </cell>
          <cell r="S466">
            <v>1.4849999999999959</v>
          </cell>
          <cell r="T466">
            <v>33.18</v>
          </cell>
          <cell r="U466">
            <v>8.8550000000000004</v>
          </cell>
          <cell r="V466">
            <v>8.58</v>
          </cell>
          <cell r="W466">
            <v>8.75</v>
          </cell>
          <cell r="X466">
            <v>8.7949999999999999</v>
          </cell>
          <cell r="Y466">
            <v>9.0449999999999999</v>
          </cell>
          <cell r="Z466">
            <v>9.1050000000000004</v>
          </cell>
          <cell r="AA466">
            <v>8.7149999999999999</v>
          </cell>
          <cell r="AB466">
            <v>9.0549999999999997</v>
          </cell>
          <cell r="AC466">
            <v>8.74</v>
          </cell>
          <cell r="AD466">
            <v>8.7449999999999992</v>
          </cell>
          <cell r="AE466">
            <v>8.7899999999999991</v>
          </cell>
          <cell r="AG466">
            <v>23</v>
          </cell>
          <cell r="AH466">
            <v>41</v>
          </cell>
          <cell r="AI466">
            <v>37.75</v>
          </cell>
        </row>
        <row r="467">
          <cell r="A467">
            <v>36868</v>
          </cell>
          <cell r="B467">
            <v>9.0399999999999991</v>
          </cell>
          <cell r="C467">
            <v>9</v>
          </cell>
          <cell r="D467">
            <v>42.02</v>
          </cell>
          <cell r="E467">
            <v>8.3249999999999993</v>
          </cell>
          <cell r="F467">
            <v>8.5150000000000006</v>
          </cell>
          <cell r="G467">
            <v>32.980000000000004</v>
          </cell>
          <cell r="H467">
            <v>33.020000000000003</v>
          </cell>
          <cell r="I467">
            <v>3.9999999999999147E-2</v>
          </cell>
          <cell r="J467">
            <v>-0.52499999999999858</v>
          </cell>
          <cell r="K467">
            <v>-0.48499999999999943</v>
          </cell>
          <cell r="L467">
            <v>0.67500000000000071</v>
          </cell>
          <cell r="M467">
            <v>30.88</v>
          </cell>
          <cell r="N467">
            <v>33.634999999999998</v>
          </cell>
          <cell r="O467">
            <v>11.205</v>
          </cell>
          <cell r="P467">
            <v>27.024999999999999</v>
          </cell>
          <cell r="Q467">
            <v>27.13</v>
          </cell>
          <cell r="R467">
            <v>-8.3850000000000051</v>
          </cell>
          <cell r="S467">
            <v>2.754999999999999</v>
          </cell>
          <cell r="T467">
            <v>27.71</v>
          </cell>
          <cell r="U467">
            <v>8.6150000000000002</v>
          </cell>
          <cell r="V467">
            <v>8.36</v>
          </cell>
          <cell r="W467">
            <v>8.4700000000000006</v>
          </cell>
          <cell r="X467">
            <v>8.5399999999999991</v>
          </cell>
          <cell r="Y467">
            <v>8.8000000000000007</v>
          </cell>
          <cell r="Z467">
            <v>8.5449999999999999</v>
          </cell>
          <cell r="AA467">
            <v>8.61</v>
          </cell>
          <cell r="AB467">
            <v>8.7899999999999991</v>
          </cell>
          <cell r="AC467">
            <v>8.59</v>
          </cell>
          <cell r="AD467">
            <v>8.94</v>
          </cell>
          <cell r="AE467">
            <v>8.35</v>
          </cell>
          <cell r="AG467">
            <v>29</v>
          </cell>
          <cell r="AH467">
            <v>53</v>
          </cell>
          <cell r="AI467">
            <v>42.22</v>
          </cell>
        </row>
        <row r="468">
          <cell r="A468">
            <v>36869</v>
          </cell>
          <cell r="B468">
            <v>7.96</v>
          </cell>
          <cell r="C468">
            <v>7.89</v>
          </cell>
          <cell r="D468">
            <v>54.655000000000001</v>
          </cell>
          <cell r="E468">
            <v>7.7450000000000001</v>
          </cell>
          <cell r="F468">
            <v>7.79</v>
          </cell>
          <cell r="G468">
            <v>46.695</v>
          </cell>
          <cell r="H468">
            <v>46.765000000000001</v>
          </cell>
          <cell r="I468">
            <v>7.0000000000000284E-2</v>
          </cell>
          <cell r="J468">
            <v>-0.16999999999999993</v>
          </cell>
          <cell r="K468">
            <v>-9.9999999999999645E-2</v>
          </cell>
          <cell r="L468">
            <v>0.14499999999999957</v>
          </cell>
          <cell r="M468">
            <v>49.47</v>
          </cell>
          <cell r="N468">
            <v>50.79</v>
          </cell>
          <cell r="O468">
            <v>11.12</v>
          </cell>
          <cell r="P468">
            <v>42.3</v>
          </cell>
          <cell r="Q468">
            <v>45.62</v>
          </cell>
          <cell r="R468">
            <v>-3.865000000000002</v>
          </cell>
          <cell r="S468">
            <v>1.3200000000000003</v>
          </cell>
          <cell r="T468">
            <v>38.454999999999998</v>
          </cell>
          <cell r="U468">
            <v>8.0649999999999995</v>
          </cell>
          <cell r="V468">
            <v>7.8049999999999997</v>
          </cell>
          <cell r="W468">
            <v>7.8550000000000004</v>
          </cell>
          <cell r="X468">
            <v>7.84</v>
          </cell>
          <cell r="Y468">
            <v>8.34</v>
          </cell>
          <cell r="Z468">
            <v>7.8449999999999998</v>
          </cell>
          <cell r="AA468">
            <v>7.87</v>
          </cell>
          <cell r="AB468">
            <v>8.23</v>
          </cell>
          <cell r="AC468">
            <v>7.93</v>
          </cell>
          <cell r="AD468">
            <v>8.25</v>
          </cell>
          <cell r="AE468">
            <v>8.15</v>
          </cell>
          <cell r="AG468">
            <v>42</v>
          </cell>
          <cell r="AH468">
            <v>60</v>
          </cell>
          <cell r="AI468">
            <v>55.75</v>
          </cell>
        </row>
        <row r="469">
          <cell r="A469">
            <v>36870</v>
          </cell>
          <cell r="B469">
            <v>7.96</v>
          </cell>
          <cell r="C469">
            <v>7.89</v>
          </cell>
          <cell r="D469">
            <v>54.655000000000001</v>
          </cell>
          <cell r="E469">
            <v>7.7450000000000001</v>
          </cell>
          <cell r="F469">
            <v>7.79</v>
          </cell>
          <cell r="G469">
            <v>46.695</v>
          </cell>
          <cell r="H469">
            <v>46.765000000000001</v>
          </cell>
          <cell r="I469">
            <v>7.0000000000000284E-2</v>
          </cell>
          <cell r="J469">
            <v>-0.16999999999999993</v>
          </cell>
          <cell r="K469">
            <v>-9.9999999999999645E-2</v>
          </cell>
          <cell r="L469">
            <v>0.14499999999999957</v>
          </cell>
          <cell r="M469">
            <v>49.47</v>
          </cell>
          <cell r="N469">
            <v>50.79</v>
          </cell>
          <cell r="O469">
            <v>11.12</v>
          </cell>
          <cell r="P469">
            <v>42.3</v>
          </cell>
          <cell r="Q469">
            <v>45.62</v>
          </cell>
          <cell r="R469">
            <v>-3.865000000000002</v>
          </cell>
          <cell r="S469">
            <v>1.3200000000000003</v>
          </cell>
          <cell r="T469">
            <v>38.454999999999998</v>
          </cell>
          <cell r="U469">
            <v>8.0649999999999995</v>
          </cell>
          <cell r="V469">
            <v>7.8049999999999997</v>
          </cell>
          <cell r="W469">
            <v>7.8550000000000004</v>
          </cell>
          <cell r="X469">
            <v>7.84</v>
          </cell>
          <cell r="Y469">
            <v>8.34</v>
          </cell>
          <cell r="Z469">
            <v>7.8449999999999998</v>
          </cell>
          <cell r="AA469">
            <v>7.87</v>
          </cell>
          <cell r="AB469">
            <v>8.23</v>
          </cell>
          <cell r="AC469">
            <v>7.93</v>
          </cell>
          <cell r="AD469">
            <v>8.25</v>
          </cell>
          <cell r="AE469">
            <v>8.15</v>
          </cell>
          <cell r="AG469">
            <v>42</v>
          </cell>
          <cell r="AH469">
            <v>60</v>
          </cell>
          <cell r="AI469">
            <v>55.75</v>
          </cell>
        </row>
        <row r="470">
          <cell r="A470">
            <v>36871</v>
          </cell>
          <cell r="B470">
            <v>7.96</v>
          </cell>
          <cell r="C470">
            <v>7.89</v>
          </cell>
          <cell r="D470">
            <v>54.655000000000001</v>
          </cell>
          <cell r="E470">
            <v>7.7450000000000001</v>
          </cell>
          <cell r="F470">
            <v>7.79</v>
          </cell>
          <cell r="G470">
            <v>46.695</v>
          </cell>
          <cell r="H470">
            <v>46.765000000000001</v>
          </cell>
          <cell r="I470">
            <v>7.0000000000000284E-2</v>
          </cell>
          <cell r="J470">
            <v>-0.16999999999999993</v>
          </cell>
          <cell r="K470">
            <v>-9.9999999999999645E-2</v>
          </cell>
          <cell r="L470">
            <v>0.14499999999999957</v>
          </cell>
          <cell r="M470">
            <v>49.47</v>
          </cell>
          <cell r="N470">
            <v>50.79</v>
          </cell>
          <cell r="O470">
            <v>11.12</v>
          </cell>
          <cell r="P470">
            <v>42.3</v>
          </cell>
          <cell r="Q470">
            <v>45.62</v>
          </cell>
          <cell r="R470">
            <v>-3.865000000000002</v>
          </cell>
          <cell r="S470">
            <v>1.3200000000000003</v>
          </cell>
          <cell r="T470">
            <v>38.454999999999998</v>
          </cell>
          <cell r="U470">
            <v>8.0649999999999995</v>
          </cell>
          <cell r="V470">
            <v>7.8049999999999997</v>
          </cell>
          <cell r="W470">
            <v>7.8550000000000004</v>
          </cell>
          <cell r="X470">
            <v>7.84</v>
          </cell>
          <cell r="Y470">
            <v>8.34</v>
          </cell>
          <cell r="Z470">
            <v>7.8449999999999998</v>
          </cell>
          <cell r="AA470">
            <v>7.87</v>
          </cell>
          <cell r="AB470">
            <v>8.23</v>
          </cell>
          <cell r="AC470">
            <v>7.93</v>
          </cell>
          <cell r="AD470">
            <v>8.25</v>
          </cell>
          <cell r="AE470">
            <v>8.15</v>
          </cell>
          <cell r="AG470">
            <v>42</v>
          </cell>
          <cell r="AH470">
            <v>60</v>
          </cell>
          <cell r="AI470">
            <v>55.75</v>
          </cell>
        </row>
        <row r="471">
          <cell r="A471">
            <v>36872</v>
          </cell>
          <cell r="B471">
            <v>10.515000000000001</v>
          </cell>
          <cell r="C471">
            <v>10.154999999999999</v>
          </cell>
          <cell r="D471">
            <v>59.42</v>
          </cell>
          <cell r="E471">
            <v>9.6950000000000003</v>
          </cell>
          <cell r="F471">
            <v>10.654999999999999</v>
          </cell>
          <cell r="G471">
            <v>48.905000000000001</v>
          </cell>
          <cell r="H471">
            <v>49.265000000000001</v>
          </cell>
          <cell r="I471">
            <v>0.36000000000000121</v>
          </cell>
          <cell r="J471">
            <v>0.13999999999999879</v>
          </cell>
          <cell r="K471">
            <v>0.5</v>
          </cell>
          <cell r="L471">
            <v>0.45999999999999908</v>
          </cell>
          <cell r="M471">
            <v>38.04</v>
          </cell>
          <cell r="N471">
            <v>44.4</v>
          </cell>
          <cell r="O471">
            <v>15.16</v>
          </cell>
          <cell r="P471">
            <v>32.14</v>
          </cell>
          <cell r="Q471">
            <v>32.61</v>
          </cell>
          <cell r="R471">
            <v>-15.020000000000003</v>
          </cell>
          <cell r="S471">
            <v>6.3599999999999994</v>
          </cell>
          <cell r="T471">
            <v>38.43</v>
          </cell>
          <cell r="U471">
            <v>9.9350000000000005</v>
          </cell>
          <cell r="V471">
            <v>10.31</v>
          </cell>
          <cell r="W471">
            <v>10.585000000000001</v>
          </cell>
          <cell r="X471">
            <v>10.28</v>
          </cell>
          <cell r="Y471">
            <v>12.625</v>
          </cell>
          <cell r="Z471">
            <v>10.53</v>
          </cell>
          <cell r="AA471">
            <v>10.37</v>
          </cell>
          <cell r="AB471">
            <v>12.845000000000001</v>
          </cell>
          <cell r="AC471">
            <v>10.43</v>
          </cell>
          <cell r="AD471">
            <v>10.175000000000001</v>
          </cell>
          <cell r="AE471">
            <v>10.69</v>
          </cell>
          <cell r="AG471">
            <v>30</v>
          </cell>
          <cell r="AH471">
            <v>69</v>
          </cell>
          <cell r="AI471">
            <v>30.1</v>
          </cell>
        </row>
        <row r="472">
          <cell r="A472">
            <v>36873</v>
          </cell>
          <cell r="B472">
            <v>8.9550000000000001</v>
          </cell>
          <cell r="C472">
            <v>8.43</v>
          </cell>
          <cell r="D472">
            <v>32.744999999999997</v>
          </cell>
          <cell r="E472">
            <v>8.0150000000000006</v>
          </cell>
          <cell r="F472">
            <v>9.1300000000000008</v>
          </cell>
          <cell r="G472">
            <v>23.79</v>
          </cell>
          <cell r="H472">
            <v>24.314999999999998</v>
          </cell>
          <cell r="I472">
            <v>0.52500000000000036</v>
          </cell>
          <cell r="J472">
            <v>0.17500000000000071</v>
          </cell>
          <cell r="K472">
            <v>0.70000000000000107</v>
          </cell>
          <cell r="L472">
            <v>0.41499999999999915</v>
          </cell>
          <cell r="M472">
            <v>20.440000000000001</v>
          </cell>
          <cell r="N472">
            <v>22.125</v>
          </cell>
          <cell r="O472">
            <v>11.96</v>
          </cell>
          <cell r="P472">
            <v>14.7</v>
          </cell>
          <cell r="Q472">
            <v>15.265000000000001</v>
          </cell>
          <cell r="R472">
            <v>-10.619999999999997</v>
          </cell>
          <cell r="S472">
            <v>1.6849999999999987</v>
          </cell>
          <cell r="T472">
            <v>13.51</v>
          </cell>
          <cell r="U472">
            <v>8.7200000000000006</v>
          </cell>
          <cell r="V472">
            <v>8.3249999999999993</v>
          </cell>
          <cell r="W472">
            <v>8.3550000000000004</v>
          </cell>
          <cell r="X472">
            <v>8.43</v>
          </cell>
          <cell r="Y472">
            <v>9.1449999999999996</v>
          </cell>
          <cell r="Z472">
            <v>9.18</v>
          </cell>
          <cell r="AA472">
            <v>8.7799999999999994</v>
          </cell>
          <cell r="AB472">
            <v>9.2750000000000004</v>
          </cell>
          <cell r="AC472">
            <v>8.875</v>
          </cell>
          <cell r="AD472">
            <v>8.7650000000000006</v>
          </cell>
          <cell r="AE472">
            <v>8.8249999999999993</v>
          </cell>
          <cell r="AG472">
            <v>11.5</v>
          </cell>
          <cell r="AH472">
            <v>37</v>
          </cell>
          <cell r="AI472">
            <v>31.38</v>
          </cell>
        </row>
        <row r="473">
          <cell r="A473">
            <v>36874</v>
          </cell>
          <cell r="B473">
            <v>7.3449999999999998</v>
          </cell>
          <cell r="C473">
            <v>6.7050000000000001</v>
          </cell>
          <cell r="D473">
            <v>20.260000000000002</v>
          </cell>
          <cell r="E473">
            <v>6.5650000000000004</v>
          </cell>
          <cell r="F473">
            <v>7.5049999999999999</v>
          </cell>
          <cell r="G473">
            <v>12.915000000000003</v>
          </cell>
          <cell r="H473">
            <v>13.555000000000001</v>
          </cell>
          <cell r="I473">
            <v>0.63999999999999968</v>
          </cell>
          <cell r="J473">
            <v>0.16000000000000014</v>
          </cell>
          <cell r="K473">
            <v>0.79999999999999982</v>
          </cell>
          <cell r="L473">
            <v>0.13999999999999968</v>
          </cell>
          <cell r="M473">
            <v>11.545</v>
          </cell>
          <cell r="N473">
            <v>13.324999999999999</v>
          </cell>
          <cell r="O473">
            <v>10.88</v>
          </cell>
          <cell r="P473">
            <v>9.7799999999999994</v>
          </cell>
          <cell r="Q473">
            <v>10.005000000000001</v>
          </cell>
          <cell r="R473">
            <v>-6.9350000000000023</v>
          </cell>
          <cell r="S473">
            <v>1.7799999999999994</v>
          </cell>
          <cell r="T473">
            <v>9.0549999999999997</v>
          </cell>
          <cell r="U473">
            <v>7.6950000000000003</v>
          </cell>
          <cell r="V473">
            <v>6.7649999999999997</v>
          </cell>
          <cell r="W473">
            <v>6.66</v>
          </cell>
          <cell r="X473">
            <v>6.72</v>
          </cell>
          <cell r="Y473">
            <v>7.915</v>
          </cell>
          <cell r="Z473">
            <v>7.625</v>
          </cell>
          <cell r="AA473">
            <v>7.6550000000000002</v>
          </cell>
          <cell r="AB473">
            <v>8.0399999999999991</v>
          </cell>
          <cell r="AC473">
            <v>7.78</v>
          </cell>
          <cell r="AD473">
            <v>7.91</v>
          </cell>
          <cell r="AE473">
            <v>7.1</v>
          </cell>
          <cell r="AG473">
            <v>11</v>
          </cell>
          <cell r="AH473">
            <v>24</v>
          </cell>
          <cell r="AI473">
            <v>18.52</v>
          </cell>
        </row>
        <row r="474">
          <cell r="A474">
            <v>36875</v>
          </cell>
          <cell r="B474">
            <v>7.3550000000000004</v>
          </cell>
          <cell r="C474">
            <v>6.7850000000000001</v>
          </cell>
          <cell r="D474">
            <v>19.03</v>
          </cell>
          <cell r="E474">
            <v>6.585</v>
          </cell>
          <cell r="F474">
            <v>7.375</v>
          </cell>
          <cell r="G474">
            <v>11.675000000000001</v>
          </cell>
          <cell r="H474">
            <v>12.245000000000001</v>
          </cell>
          <cell r="I474">
            <v>0.57000000000000028</v>
          </cell>
          <cell r="J474">
            <v>1.9999999999999574E-2</v>
          </cell>
          <cell r="K474">
            <v>0.58999999999999986</v>
          </cell>
          <cell r="L474">
            <v>0.20000000000000018</v>
          </cell>
          <cell r="M474">
            <v>11.285</v>
          </cell>
          <cell r="N474">
            <v>12.414999999999999</v>
          </cell>
          <cell r="O474">
            <v>10.705</v>
          </cell>
          <cell r="P474">
            <v>10.66</v>
          </cell>
          <cell r="Q474">
            <v>10.77</v>
          </cell>
          <cell r="R474">
            <v>-6.615000000000002</v>
          </cell>
          <cell r="S474">
            <v>1.129999999999999</v>
          </cell>
          <cell r="T474">
            <v>9.4949999999999992</v>
          </cell>
          <cell r="U474">
            <v>7.52</v>
          </cell>
          <cell r="V474">
            <v>6.7850000000000001</v>
          </cell>
          <cell r="W474">
            <v>6.7649999999999997</v>
          </cell>
          <cell r="X474">
            <v>6.7549999999999999</v>
          </cell>
          <cell r="Y474">
            <v>7.73</v>
          </cell>
          <cell r="Z474">
            <v>7.44</v>
          </cell>
          <cell r="AA474">
            <v>7.48</v>
          </cell>
          <cell r="AB474">
            <v>7.82</v>
          </cell>
          <cell r="AC474">
            <v>7.55</v>
          </cell>
          <cell r="AD474">
            <v>7.85</v>
          </cell>
          <cell r="AE474">
            <v>7.1349999999999998</v>
          </cell>
          <cell r="AG474">
            <v>10.75</v>
          </cell>
          <cell r="AH474">
            <v>24</v>
          </cell>
          <cell r="AI474">
            <v>17.39</v>
          </cell>
        </row>
        <row r="475">
          <cell r="A475">
            <v>36876</v>
          </cell>
          <cell r="B475">
            <v>7.6550000000000002</v>
          </cell>
          <cell r="C475">
            <v>6.98</v>
          </cell>
          <cell r="D475">
            <v>17.059999999999999</v>
          </cell>
          <cell r="E475">
            <v>6.9249999999999998</v>
          </cell>
          <cell r="F475">
            <v>7.7</v>
          </cell>
          <cell r="G475">
            <v>9.4049999999999976</v>
          </cell>
          <cell r="H475">
            <v>10.079999999999998</v>
          </cell>
          <cell r="I475">
            <v>0.67499999999999982</v>
          </cell>
          <cell r="J475">
            <v>4.4999999999999929E-2</v>
          </cell>
          <cell r="K475">
            <v>0.71999999999999975</v>
          </cell>
          <cell r="L475">
            <v>5.5000000000000604E-2</v>
          </cell>
          <cell r="M475">
            <v>10.984999999999999</v>
          </cell>
          <cell r="N475">
            <v>12.03</v>
          </cell>
          <cell r="O475">
            <v>11.89</v>
          </cell>
          <cell r="P475">
            <v>10.47</v>
          </cell>
          <cell r="Q475">
            <v>11.055</v>
          </cell>
          <cell r="R475">
            <v>-5.0299999999999994</v>
          </cell>
          <cell r="S475">
            <v>1.0449999999999999</v>
          </cell>
          <cell r="T475">
            <v>10.125</v>
          </cell>
          <cell r="U475">
            <v>7.83</v>
          </cell>
          <cell r="V475">
            <v>7.125</v>
          </cell>
          <cell r="W475">
            <v>7.085</v>
          </cell>
          <cell r="X475">
            <v>7.1849999999999996</v>
          </cell>
          <cell r="Y475">
            <v>8.1950000000000003</v>
          </cell>
          <cell r="Z475">
            <v>7.76</v>
          </cell>
          <cell r="AA475">
            <v>7.8449999999999998</v>
          </cell>
          <cell r="AB475">
            <v>8.32</v>
          </cell>
          <cell r="AC475">
            <v>7.9450000000000003</v>
          </cell>
          <cell r="AD475">
            <v>8.2449999999999992</v>
          </cell>
          <cell r="AE475">
            <v>7.59</v>
          </cell>
          <cell r="AG475">
            <v>10.1</v>
          </cell>
          <cell r="AH475">
            <v>19.5</v>
          </cell>
          <cell r="AI475">
            <v>15.65</v>
          </cell>
        </row>
        <row r="476">
          <cell r="A476">
            <v>36877</v>
          </cell>
          <cell r="B476">
            <v>7.6550000000000002</v>
          </cell>
          <cell r="C476">
            <v>6.98</v>
          </cell>
          <cell r="D476">
            <v>17.059999999999999</v>
          </cell>
          <cell r="E476">
            <v>6.9249999999999998</v>
          </cell>
          <cell r="F476">
            <v>7.7</v>
          </cell>
          <cell r="G476">
            <v>9.4049999999999976</v>
          </cell>
          <cell r="H476">
            <v>10.079999999999998</v>
          </cell>
          <cell r="I476">
            <v>0.67499999999999982</v>
          </cell>
          <cell r="J476">
            <v>4.4999999999999929E-2</v>
          </cell>
          <cell r="K476">
            <v>0.71999999999999975</v>
          </cell>
          <cell r="L476">
            <v>5.5000000000000604E-2</v>
          </cell>
          <cell r="M476">
            <v>10.984999999999999</v>
          </cell>
          <cell r="N476">
            <v>12.03</v>
          </cell>
          <cell r="O476">
            <v>11.89</v>
          </cell>
          <cell r="P476">
            <v>10.47</v>
          </cell>
          <cell r="Q476">
            <v>11.055</v>
          </cell>
          <cell r="R476">
            <v>-5.0299999999999994</v>
          </cell>
          <cell r="S476">
            <v>1.0449999999999999</v>
          </cell>
          <cell r="T476">
            <v>10.125</v>
          </cell>
          <cell r="U476">
            <v>7.83</v>
          </cell>
          <cell r="V476">
            <v>7.125</v>
          </cell>
          <cell r="W476">
            <v>7.085</v>
          </cell>
          <cell r="X476">
            <v>7.1849999999999996</v>
          </cell>
          <cell r="Y476">
            <v>8.1950000000000003</v>
          </cell>
          <cell r="Z476">
            <v>7.76</v>
          </cell>
          <cell r="AA476">
            <v>7.8449999999999998</v>
          </cell>
          <cell r="AB476">
            <v>8.32</v>
          </cell>
          <cell r="AC476">
            <v>7.9450000000000003</v>
          </cell>
          <cell r="AD476">
            <v>8.2449999999999992</v>
          </cell>
          <cell r="AE476">
            <v>7.59</v>
          </cell>
          <cell r="AG476">
            <v>10.1</v>
          </cell>
          <cell r="AH476">
            <v>19.5</v>
          </cell>
          <cell r="AI476">
            <v>15.65</v>
          </cell>
        </row>
        <row r="477">
          <cell r="A477">
            <v>36878</v>
          </cell>
          <cell r="B477">
            <v>7.6550000000000002</v>
          </cell>
          <cell r="C477">
            <v>6.98</v>
          </cell>
          <cell r="D477">
            <v>17.059999999999999</v>
          </cell>
          <cell r="E477">
            <v>6.9249999999999998</v>
          </cell>
          <cell r="F477">
            <v>7.7</v>
          </cell>
          <cell r="G477">
            <v>9.4049999999999976</v>
          </cell>
          <cell r="H477">
            <v>10.079999999999998</v>
          </cell>
          <cell r="I477">
            <v>0.67499999999999982</v>
          </cell>
          <cell r="J477">
            <v>4.4999999999999929E-2</v>
          </cell>
          <cell r="K477">
            <v>0.71999999999999975</v>
          </cell>
          <cell r="L477">
            <v>5.5000000000000604E-2</v>
          </cell>
          <cell r="M477">
            <v>10.984999999999999</v>
          </cell>
          <cell r="N477">
            <v>12.03</v>
          </cell>
          <cell r="O477">
            <v>11.89</v>
          </cell>
          <cell r="P477">
            <v>10.47</v>
          </cell>
          <cell r="Q477">
            <v>11.055</v>
          </cell>
          <cell r="R477">
            <v>-5.0299999999999994</v>
          </cell>
          <cell r="S477">
            <v>1.0449999999999999</v>
          </cell>
          <cell r="T477">
            <v>10.125</v>
          </cell>
          <cell r="U477">
            <v>7.83</v>
          </cell>
          <cell r="V477">
            <v>7.125</v>
          </cell>
          <cell r="W477">
            <v>7.085</v>
          </cell>
          <cell r="X477">
            <v>7.1849999999999996</v>
          </cell>
          <cell r="Y477">
            <v>8.1950000000000003</v>
          </cell>
          <cell r="Z477">
            <v>7.76</v>
          </cell>
          <cell r="AA477">
            <v>7.8449999999999998</v>
          </cell>
          <cell r="AB477">
            <v>8.32</v>
          </cell>
          <cell r="AC477">
            <v>7.9450000000000003</v>
          </cell>
          <cell r="AD477">
            <v>8.2449999999999992</v>
          </cell>
          <cell r="AE477">
            <v>7.59</v>
          </cell>
          <cell r="AG477">
            <v>10.1</v>
          </cell>
          <cell r="AH477">
            <v>19.5</v>
          </cell>
          <cell r="AI477">
            <v>15.65</v>
          </cell>
        </row>
        <row r="478">
          <cell r="A478">
            <v>36879</v>
          </cell>
          <cell r="B478">
            <v>9.6050000000000004</v>
          </cell>
          <cell r="C478">
            <v>8.7850000000000001</v>
          </cell>
          <cell r="D478">
            <v>20.39</v>
          </cell>
          <cell r="E478">
            <v>8.65</v>
          </cell>
          <cell r="F478">
            <v>9.6300000000000008</v>
          </cell>
          <cell r="G478">
            <v>10.785</v>
          </cell>
          <cell r="H478">
            <v>11.605</v>
          </cell>
          <cell r="I478">
            <v>0.82000000000000028</v>
          </cell>
          <cell r="J478">
            <v>2.5000000000000355E-2</v>
          </cell>
          <cell r="K478">
            <v>0.84500000000000064</v>
          </cell>
          <cell r="L478">
            <v>0.13499999999999979</v>
          </cell>
          <cell r="M478">
            <v>12.765000000000001</v>
          </cell>
          <cell r="N478">
            <v>13.37</v>
          </cell>
          <cell r="O478">
            <v>11.965</v>
          </cell>
          <cell r="P478">
            <v>11.77</v>
          </cell>
          <cell r="Q478">
            <v>11.925000000000001</v>
          </cell>
          <cell r="R478">
            <v>-7.0200000000000014</v>
          </cell>
          <cell r="S478">
            <v>0.60499999999999865</v>
          </cell>
          <cell r="T478">
            <v>11.72</v>
          </cell>
          <cell r="U478">
            <v>9.2799999999999994</v>
          </cell>
          <cell r="V478">
            <v>8.3849999999999998</v>
          </cell>
          <cell r="W478">
            <v>8.4499999999999993</v>
          </cell>
          <cell r="X478">
            <v>8.6649999999999991</v>
          </cell>
          <cell r="Y478">
            <v>10.315</v>
          </cell>
          <cell r="Z478">
            <v>9.4649999999999999</v>
          </cell>
          <cell r="AA478">
            <v>9.3949999999999996</v>
          </cell>
          <cell r="AB478">
            <v>10.645</v>
          </cell>
          <cell r="AC478">
            <v>9.4649999999999999</v>
          </cell>
          <cell r="AD478">
            <v>9.24</v>
          </cell>
          <cell r="AE478">
            <v>9.0749999999999993</v>
          </cell>
          <cell r="AG478">
            <v>16</v>
          </cell>
          <cell r="AH478">
            <v>22.5</v>
          </cell>
          <cell r="AI478">
            <v>19.28</v>
          </cell>
        </row>
        <row r="479">
          <cell r="A479">
            <v>36880</v>
          </cell>
          <cell r="B479">
            <v>9.1050000000000004</v>
          </cell>
          <cell r="C479">
            <v>8.48</v>
          </cell>
          <cell r="D479">
            <v>19.559999999999999</v>
          </cell>
          <cell r="E479">
            <v>8.32</v>
          </cell>
          <cell r="F479">
            <v>9.1300000000000008</v>
          </cell>
          <cell r="G479">
            <v>10.454999999999998</v>
          </cell>
          <cell r="H479">
            <v>11.079999999999998</v>
          </cell>
          <cell r="I479">
            <v>0.625</v>
          </cell>
          <cell r="J479">
            <v>2.5000000000000355E-2</v>
          </cell>
          <cell r="K479">
            <v>0.65000000000000036</v>
          </cell>
          <cell r="L479">
            <v>0.16000000000000014</v>
          </cell>
          <cell r="M479">
            <v>13.08</v>
          </cell>
          <cell r="N479">
            <v>13.795</v>
          </cell>
          <cell r="O479">
            <v>12.195</v>
          </cell>
          <cell r="P479">
            <v>11.52</v>
          </cell>
          <cell r="Q479">
            <v>11.945</v>
          </cell>
          <cell r="R479">
            <v>-5.7649999999999988</v>
          </cell>
          <cell r="S479">
            <v>0.71499999999999986</v>
          </cell>
          <cell r="T479">
            <v>11.385</v>
          </cell>
          <cell r="U479">
            <v>9.1199999999999992</v>
          </cell>
          <cell r="V479">
            <v>8.3800000000000008</v>
          </cell>
          <cell r="W479">
            <v>8.36</v>
          </cell>
          <cell r="X479">
            <v>8.4</v>
          </cell>
          <cell r="Y479">
            <v>9.82</v>
          </cell>
          <cell r="Z479">
            <v>9.0649999999999995</v>
          </cell>
          <cell r="AA479">
            <v>9.15</v>
          </cell>
          <cell r="AB479">
            <v>9.7050000000000001</v>
          </cell>
          <cell r="AC479">
            <v>9.1850000000000005</v>
          </cell>
          <cell r="AD479">
            <v>9.18</v>
          </cell>
          <cell r="AE479">
            <v>8.84</v>
          </cell>
          <cell r="AG479">
            <v>14</v>
          </cell>
          <cell r="AH479">
            <v>22</v>
          </cell>
          <cell r="AI479">
            <v>19.010000000000002</v>
          </cell>
        </row>
        <row r="480">
          <cell r="A480">
            <v>36881</v>
          </cell>
          <cell r="B480">
            <v>10</v>
          </cell>
          <cell r="C480">
            <v>9.1150000000000002</v>
          </cell>
          <cell r="D480">
            <v>20.355</v>
          </cell>
          <cell r="E480">
            <v>8.9700000000000006</v>
          </cell>
          <cell r="F480">
            <v>10.07</v>
          </cell>
          <cell r="G480">
            <v>10.355</v>
          </cell>
          <cell r="H480">
            <v>11.24</v>
          </cell>
          <cell r="I480">
            <v>0.88499999999999979</v>
          </cell>
          <cell r="J480">
            <v>7.0000000000000284E-2</v>
          </cell>
          <cell r="K480">
            <v>0.95500000000000007</v>
          </cell>
          <cell r="L480">
            <v>0.14499999999999957</v>
          </cell>
          <cell r="M480">
            <v>13.97</v>
          </cell>
          <cell r="N480">
            <v>14.83</v>
          </cell>
          <cell r="O480">
            <v>13.545</v>
          </cell>
          <cell r="P480">
            <v>12.765000000000001</v>
          </cell>
          <cell r="Q480">
            <v>13.04</v>
          </cell>
          <cell r="R480">
            <v>-5.5250000000000004</v>
          </cell>
          <cell r="S480">
            <v>0.85999999999999943</v>
          </cell>
          <cell r="T480">
            <v>12.48</v>
          </cell>
          <cell r="U480">
            <v>9.91</v>
          </cell>
          <cell r="V480">
            <v>9.0850000000000009</v>
          </cell>
          <cell r="W480">
            <v>9.0500000000000007</v>
          </cell>
          <cell r="X480">
            <v>9.0749999999999993</v>
          </cell>
          <cell r="Y480">
            <v>10.775</v>
          </cell>
          <cell r="Z480">
            <v>9.8249999999999993</v>
          </cell>
          <cell r="AA480">
            <v>9.91</v>
          </cell>
          <cell r="AB480">
            <v>10.775</v>
          </cell>
          <cell r="AC480">
            <v>10.025</v>
          </cell>
          <cell r="AD480">
            <v>9.9849999999999994</v>
          </cell>
          <cell r="AE480">
            <v>9.7850000000000001</v>
          </cell>
          <cell r="AG480">
            <v>16</v>
          </cell>
          <cell r="AH480">
            <v>23</v>
          </cell>
          <cell r="AI480">
            <v>19.55</v>
          </cell>
        </row>
        <row r="481">
          <cell r="A481">
            <v>36882</v>
          </cell>
          <cell r="B481">
            <v>10.94</v>
          </cell>
          <cell r="C481">
            <v>9.99</v>
          </cell>
          <cell r="D481">
            <v>18.98</v>
          </cell>
          <cell r="E481">
            <v>9.81</v>
          </cell>
          <cell r="F481">
            <v>10.805</v>
          </cell>
          <cell r="G481">
            <v>8.0400000000000009</v>
          </cell>
          <cell r="H481">
            <v>8.99</v>
          </cell>
          <cell r="I481">
            <v>0.94999999999999929</v>
          </cell>
          <cell r="J481">
            <v>-0.13499999999999979</v>
          </cell>
          <cell r="K481">
            <v>0.8149999999999995</v>
          </cell>
          <cell r="L481">
            <v>0.17999999999999972</v>
          </cell>
          <cell r="M481">
            <v>15.51</v>
          </cell>
          <cell r="N481">
            <v>15.925000000000001</v>
          </cell>
          <cell r="O481">
            <v>13.935</v>
          </cell>
          <cell r="P481">
            <v>14.275</v>
          </cell>
          <cell r="Q481">
            <v>14.58</v>
          </cell>
          <cell r="R481">
            <v>-3.0549999999999997</v>
          </cell>
          <cell r="S481">
            <v>0.41500000000000092</v>
          </cell>
          <cell r="T481">
            <v>14.37</v>
          </cell>
          <cell r="U481">
            <v>10.48</v>
          </cell>
          <cell r="V481">
            <v>9.8450000000000006</v>
          </cell>
          <cell r="W481">
            <v>9.83</v>
          </cell>
          <cell r="X481">
            <v>9.8550000000000004</v>
          </cell>
          <cell r="Y481">
            <v>15.7</v>
          </cell>
          <cell r="Z481">
            <v>10.445</v>
          </cell>
          <cell r="AA481">
            <v>10.955</v>
          </cell>
          <cell r="AB481">
            <v>13.42</v>
          </cell>
          <cell r="AC481">
            <v>11.06</v>
          </cell>
          <cell r="AD481">
            <v>10.59</v>
          </cell>
          <cell r="AE481">
            <v>11.41</v>
          </cell>
          <cell r="AG481">
            <v>17</v>
          </cell>
          <cell r="AH481">
            <v>22</v>
          </cell>
          <cell r="AI481">
            <v>18.86</v>
          </cell>
        </row>
        <row r="482">
          <cell r="A482">
            <v>36883</v>
          </cell>
          <cell r="B482">
            <v>10.555</v>
          </cell>
          <cell r="C482">
            <v>8.67</v>
          </cell>
          <cell r="D482">
            <v>18.024999999999999</v>
          </cell>
          <cell r="E482">
            <v>8.9</v>
          </cell>
          <cell r="F482">
            <v>10.574999999999999</v>
          </cell>
          <cell r="G482">
            <v>7.4699999999999989</v>
          </cell>
          <cell r="H482">
            <v>9.3549999999999986</v>
          </cell>
          <cell r="I482">
            <v>1.8849999999999998</v>
          </cell>
          <cell r="J482">
            <v>1.9999999999999574E-2</v>
          </cell>
          <cell r="K482">
            <v>1.9049999999999994</v>
          </cell>
          <cell r="L482">
            <v>-0.23000000000000043</v>
          </cell>
          <cell r="M482">
            <v>14.98</v>
          </cell>
          <cell r="N482">
            <v>15.13</v>
          </cell>
          <cell r="O482">
            <v>13.045</v>
          </cell>
          <cell r="P482">
            <v>13.565</v>
          </cell>
          <cell r="Q482">
            <v>13.46</v>
          </cell>
          <cell r="R482">
            <v>-2.8949999999999978</v>
          </cell>
          <cell r="S482">
            <v>0.15000000000000036</v>
          </cell>
          <cell r="T482">
            <v>13.455</v>
          </cell>
          <cell r="U482">
            <v>10.494999999999999</v>
          </cell>
          <cell r="V482">
            <v>8.9550000000000001</v>
          </cell>
          <cell r="W482">
            <v>8.7349999999999994</v>
          </cell>
          <cell r="X482">
            <v>8.8550000000000004</v>
          </cell>
          <cell r="Y482">
            <v>13.885</v>
          </cell>
          <cell r="Z482">
            <v>10.324999999999999</v>
          </cell>
          <cell r="AA482">
            <v>10.73</v>
          </cell>
          <cell r="AB482">
            <v>11.335000000000001</v>
          </cell>
          <cell r="AC482">
            <v>10.775</v>
          </cell>
          <cell r="AD482">
            <v>10.35</v>
          </cell>
          <cell r="AE482">
            <v>10.220000000000001</v>
          </cell>
          <cell r="AG482">
            <v>16</v>
          </cell>
          <cell r="AH482">
            <v>19</v>
          </cell>
          <cell r="AI482">
            <v>17.649999999999999</v>
          </cell>
        </row>
        <row r="483">
          <cell r="A483">
            <v>36884</v>
          </cell>
          <cell r="B483">
            <v>10.555</v>
          </cell>
          <cell r="C483">
            <v>8.67</v>
          </cell>
          <cell r="D483">
            <v>18.024999999999999</v>
          </cell>
          <cell r="E483">
            <v>8.9</v>
          </cell>
          <cell r="F483">
            <v>10.574999999999999</v>
          </cell>
          <cell r="G483">
            <v>7.4699999999999989</v>
          </cell>
          <cell r="H483">
            <v>9.3549999999999986</v>
          </cell>
          <cell r="I483">
            <v>1.8849999999999998</v>
          </cell>
          <cell r="J483">
            <v>1.9999999999999574E-2</v>
          </cell>
          <cell r="K483">
            <v>1.9049999999999994</v>
          </cell>
          <cell r="L483">
            <v>-0.23000000000000043</v>
          </cell>
          <cell r="M483">
            <v>14.98</v>
          </cell>
          <cell r="N483">
            <v>15.13</v>
          </cell>
          <cell r="O483">
            <v>13.045</v>
          </cell>
          <cell r="P483">
            <v>13.565</v>
          </cell>
          <cell r="Q483">
            <v>13.46</v>
          </cell>
          <cell r="R483">
            <v>-2.8949999999999978</v>
          </cell>
          <cell r="S483">
            <v>0.15000000000000036</v>
          </cell>
          <cell r="T483">
            <v>13.455</v>
          </cell>
          <cell r="U483">
            <v>10.494999999999999</v>
          </cell>
          <cell r="V483">
            <v>8.9550000000000001</v>
          </cell>
          <cell r="W483">
            <v>8.7349999999999994</v>
          </cell>
          <cell r="X483">
            <v>8.8550000000000004</v>
          </cell>
          <cell r="Y483">
            <v>13.885</v>
          </cell>
          <cell r="Z483">
            <v>10.324999999999999</v>
          </cell>
          <cell r="AA483">
            <v>10.73</v>
          </cell>
          <cell r="AB483">
            <v>11.335000000000001</v>
          </cell>
          <cell r="AC483">
            <v>10.775</v>
          </cell>
          <cell r="AD483">
            <v>10.35</v>
          </cell>
          <cell r="AE483">
            <v>10.220000000000001</v>
          </cell>
          <cell r="AG483">
            <v>16</v>
          </cell>
          <cell r="AH483">
            <v>19</v>
          </cell>
          <cell r="AI483">
            <v>17.649999999999999</v>
          </cell>
        </row>
        <row r="484">
          <cell r="A484">
            <v>36885</v>
          </cell>
          <cell r="B484">
            <v>10.555</v>
          </cell>
          <cell r="C484">
            <v>8.67</v>
          </cell>
          <cell r="D484">
            <v>18.024999999999999</v>
          </cell>
          <cell r="E484">
            <v>8.9</v>
          </cell>
          <cell r="F484">
            <v>10.574999999999999</v>
          </cell>
          <cell r="G484">
            <v>7.4699999999999989</v>
          </cell>
          <cell r="H484">
            <v>9.3549999999999986</v>
          </cell>
          <cell r="I484">
            <v>1.8849999999999998</v>
          </cell>
          <cell r="J484">
            <v>1.9999999999999574E-2</v>
          </cell>
          <cell r="K484">
            <v>1.9049999999999994</v>
          </cell>
          <cell r="L484">
            <v>-0.23000000000000043</v>
          </cell>
          <cell r="M484">
            <v>14.98</v>
          </cell>
          <cell r="N484">
            <v>15.13</v>
          </cell>
          <cell r="O484">
            <v>13.045</v>
          </cell>
          <cell r="P484">
            <v>13.565</v>
          </cell>
          <cell r="Q484">
            <v>13.46</v>
          </cell>
          <cell r="R484">
            <v>-2.8949999999999978</v>
          </cell>
          <cell r="S484">
            <v>0.15000000000000036</v>
          </cell>
          <cell r="T484">
            <v>13.455</v>
          </cell>
          <cell r="U484">
            <v>10.494999999999999</v>
          </cell>
          <cell r="V484">
            <v>8.9550000000000001</v>
          </cell>
          <cell r="W484">
            <v>8.7349999999999994</v>
          </cell>
          <cell r="X484">
            <v>8.8550000000000004</v>
          </cell>
          <cell r="Y484">
            <v>13.885</v>
          </cell>
          <cell r="Z484">
            <v>10.324999999999999</v>
          </cell>
          <cell r="AA484">
            <v>10.73</v>
          </cell>
          <cell r="AB484">
            <v>11.335000000000001</v>
          </cell>
          <cell r="AC484">
            <v>10.775</v>
          </cell>
          <cell r="AD484">
            <v>10.35</v>
          </cell>
          <cell r="AE484">
            <v>10.220000000000001</v>
          </cell>
          <cell r="AG484">
            <v>16</v>
          </cell>
          <cell r="AH484">
            <v>19</v>
          </cell>
          <cell r="AI484">
            <v>17.649999999999999</v>
          </cell>
        </row>
        <row r="485">
          <cell r="A485">
            <v>36886</v>
          </cell>
          <cell r="B485">
            <v>10.555</v>
          </cell>
          <cell r="C485">
            <v>8.67</v>
          </cell>
          <cell r="D485">
            <v>18.024999999999999</v>
          </cell>
          <cell r="E485">
            <v>8.9</v>
          </cell>
          <cell r="F485">
            <v>10.574999999999999</v>
          </cell>
          <cell r="G485">
            <v>7.4699999999999989</v>
          </cell>
          <cell r="H485">
            <v>9.3549999999999986</v>
          </cell>
          <cell r="I485">
            <v>1.8849999999999998</v>
          </cell>
          <cell r="J485">
            <v>1.9999999999999574E-2</v>
          </cell>
          <cell r="K485">
            <v>1.9049999999999994</v>
          </cell>
          <cell r="L485">
            <v>-0.23000000000000043</v>
          </cell>
          <cell r="M485">
            <v>14.98</v>
          </cell>
          <cell r="N485">
            <v>15.13</v>
          </cell>
          <cell r="O485">
            <v>13.045</v>
          </cell>
          <cell r="P485">
            <v>13.565</v>
          </cell>
          <cell r="Q485">
            <v>13.46</v>
          </cell>
          <cell r="R485">
            <v>-2.8949999999999978</v>
          </cell>
          <cell r="S485">
            <v>0.15000000000000036</v>
          </cell>
          <cell r="T485">
            <v>13.455</v>
          </cell>
          <cell r="U485">
            <v>10.494999999999999</v>
          </cell>
          <cell r="V485">
            <v>8.9550000000000001</v>
          </cell>
          <cell r="W485">
            <v>8.7349999999999994</v>
          </cell>
          <cell r="X485">
            <v>8.8550000000000004</v>
          </cell>
          <cell r="Y485">
            <v>13.885</v>
          </cell>
          <cell r="Z485">
            <v>10.324999999999999</v>
          </cell>
          <cell r="AA485">
            <v>10.73</v>
          </cell>
          <cell r="AB485">
            <v>11.335000000000001</v>
          </cell>
          <cell r="AC485">
            <v>10.775</v>
          </cell>
          <cell r="AD485">
            <v>10.35</v>
          </cell>
          <cell r="AE485">
            <v>10.220000000000001</v>
          </cell>
          <cell r="AG485">
            <v>16</v>
          </cell>
          <cell r="AH485">
            <v>19</v>
          </cell>
          <cell r="AI485">
            <v>17.649999999999999</v>
          </cell>
        </row>
        <row r="486">
          <cell r="A486">
            <v>36887</v>
          </cell>
          <cell r="B486">
            <v>10.4</v>
          </cell>
          <cell r="C486">
            <v>8.43</v>
          </cell>
          <cell r="D486">
            <v>18.78</v>
          </cell>
          <cell r="E486">
            <v>8.875</v>
          </cell>
          <cell r="F486">
            <v>10.535</v>
          </cell>
          <cell r="G486">
            <v>8.3800000000000008</v>
          </cell>
          <cell r="H486">
            <v>10.350000000000001</v>
          </cell>
          <cell r="I486">
            <v>1.9700000000000006</v>
          </cell>
          <cell r="J486">
            <v>0.13499999999999979</v>
          </cell>
          <cell r="K486">
            <v>2.1050000000000004</v>
          </cell>
          <cell r="L486">
            <v>-0.44500000000000028</v>
          </cell>
          <cell r="M486">
            <v>14.7</v>
          </cell>
          <cell r="N486">
            <v>15.14</v>
          </cell>
          <cell r="O486">
            <v>13.074999999999999</v>
          </cell>
          <cell r="P486">
            <v>13.574999999999999</v>
          </cell>
          <cell r="Q486">
            <v>13.46</v>
          </cell>
          <cell r="R486">
            <v>-3.6400000000000006</v>
          </cell>
          <cell r="S486">
            <v>0.44000000000000128</v>
          </cell>
          <cell r="T486">
            <v>13.455</v>
          </cell>
          <cell r="U486">
            <v>10.119999999999999</v>
          </cell>
          <cell r="V486">
            <v>8.9649999999999999</v>
          </cell>
          <cell r="W486">
            <v>8.7349999999999994</v>
          </cell>
          <cell r="X486">
            <v>8.9250000000000007</v>
          </cell>
          <cell r="Y486">
            <v>11.035</v>
          </cell>
          <cell r="Z486">
            <v>10.26</v>
          </cell>
          <cell r="AA486">
            <v>10.005000000000001</v>
          </cell>
          <cell r="AB486">
            <v>10.664999999999999</v>
          </cell>
          <cell r="AC486">
            <v>10.28</v>
          </cell>
          <cell r="AD486">
            <v>10.185</v>
          </cell>
          <cell r="AE486">
            <v>10.06</v>
          </cell>
          <cell r="AG486">
            <v>16</v>
          </cell>
          <cell r="AH486">
            <v>21</v>
          </cell>
          <cell r="AI486">
            <v>18.02</v>
          </cell>
        </row>
        <row r="487">
          <cell r="A487">
            <v>36888</v>
          </cell>
          <cell r="B487">
            <v>9.6050000000000004</v>
          </cell>
          <cell r="C487">
            <v>8.7650000000000006</v>
          </cell>
          <cell r="D487">
            <v>16.635000000000002</v>
          </cell>
          <cell r="E487">
            <v>8.58</v>
          </cell>
          <cell r="F487">
            <v>9.7050000000000001</v>
          </cell>
          <cell r="G487">
            <v>7.0300000000000011</v>
          </cell>
          <cell r="H487">
            <v>7.870000000000001</v>
          </cell>
          <cell r="I487">
            <v>0.83999999999999986</v>
          </cell>
          <cell r="J487">
            <v>9.9999999999999645E-2</v>
          </cell>
          <cell r="K487">
            <v>0.9399999999999995</v>
          </cell>
          <cell r="L487">
            <v>0.1850000000000005</v>
          </cell>
          <cell r="M487">
            <v>14.225</v>
          </cell>
          <cell r="N487">
            <v>14.59</v>
          </cell>
          <cell r="O487">
            <v>13.085000000000001</v>
          </cell>
          <cell r="P487">
            <v>11.49</v>
          </cell>
          <cell r="Q487">
            <v>12.835000000000001</v>
          </cell>
          <cell r="R487">
            <v>-2.0450000000000017</v>
          </cell>
          <cell r="S487">
            <v>0.36500000000000021</v>
          </cell>
          <cell r="T487">
            <v>11.955</v>
          </cell>
          <cell r="U487">
            <v>9.5950000000000006</v>
          </cell>
          <cell r="V487">
            <v>8.7200000000000006</v>
          </cell>
          <cell r="W487">
            <v>8.8350000000000009</v>
          </cell>
          <cell r="X487">
            <v>8.7200000000000006</v>
          </cell>
          <cell r="Y487">
            <v>10.025</v>
          </cell>
          <cell r="Z487">
            <v>9.6300000000000008</v>
          </cell>
          <cell r="AA487">
            <v>9.5500000000000007</v>
          </cell>
          <cell r="AB487">
            <v>9.9450000000000003</v>
          </cell>
          <cell r="AC487">
            <v>9.6300000000000008</v>
          </cell>
          <cell r="AD487">
            <v>9.8000000000000007</v>
          </cell>
          <cell r="AE487">
            <v>9.1750000000000007</v>
          </cell>
          <cell r="AF487">
            <v>14.284999847412109</v>
          </cell>
          <cell r="AG487">
            <v>14</v>
          </cell>
          <cell r="AH487">
            <v>18.5</v>
          </cell>
          <cell r="AI487">
            <v>16.23</v>
          </cell>
        </row>
        <row r="488">
          <cell r="A488">
            <v>36889</v>
          </cell>
          <cell r="B488">
            <v>9.125</v>
          </cell>
          <cell r="C488">
            <v>8.4049999999999994</v>
          </cell>
          <cell r="D488">
            <v>14.44</v>
          </cell>
          <cell r="E488">
            <v>8.25</v>
          </cell>
          <cell r="F488">
            <v>9.2349999999999994</v>
          </cell>
          <cell r="G488">
            <v>5.3149999999999995</v>
          </cell>
          <cell r="H488">
            <v>6.0350000000000001</v>
          </cell>
          <cell r="I488">
            <v>0.72000000000000064</v>
          </cell>
          <cell r="J488">
            <v>0.10999999999999943</v>
          </cell>
          <cell r="K488">
            <v>0.83000000000000007</v>
          </cell>
          <cell r="L488">
            <v>0.15499999999999936</v>
          </cell>
          <cell r="M488">
            <v>13.16</v>
          </cell>
          <cell r="N488">
            <v>13.48</v>
          </cell>
          <cell r="O488">
            <v>12.705</v>
          </cell>
          <cell r="P488">
            <v>10.445</v>
          </cell>
          <cell r="Q488">
            <v>11.845000000000001</v>
          </cell>
          <cell r="R488">
            <v>-0.95999999999999908</v>
          </cell>
          <cell r="S488">
            <v>0.32000000000000028</v>
          </cell>
          <cell r="T488">
            <v>11.645</v>
          </cell>
          <cell r="U488">
            <v>9.23</v>
          </cell>
          <cell r="V488">
            <v>8.32</v>
          </cell>
          <cell r="W488">
            <v>8.3800000000000008</v>
          </cell>
          <cell r="X488">
            <v>8.3849999999999998</v>
          </cell>
          <cell r="Y488">
            <v>9.8149999999999995</v>
          </cell>
          <cell r="Z488">
            <v>9.2100000000000009</v>
          </cell>
          <cell r="AA488">
            <v>9.14</v>
          </cell>
          <cell r="AB488">
            <v>9.5749999999999993</v>
          </cell>
          <cell r="AC488">
            <v>9.2799999999999994</v>
          </cell>
          <cell r="AD488">
            <v>9.35</v>
          </cell>
          <cell r="AE488">
            <v>8.81</v>
          </cell>
          <cell r="AF488">
            <v>13.199999809265137</v>
          </cell>
          <cell r="AG488">
            <v>12.5</v>
          </cell>
          <cell r="AH488">
            <v>14.8</v>
          </cell>
          <cell r="AI488">
            <v>14.15</v>
          </cell>
        </row>
        <row r="489">
          <cell r="A489">
            <v>36890</v>
          </cell>
          <cell r="B489">
            <v>9.125</v>
          </cell>
          <cell r="C489">
            <v>8.4049999999999994</v>
          </cell>
          <cell r="D489">
            <v>14.44</v>
          </cell>
          <cell r="E489">
            <v>8.25</v>
          </cell>
          <cell r="F489">
            <v>9.2349999999999994</v>
          </cell>
          <cell r="G489">
            <v>5.3149999999999995</v>
          </cell>
          <cell r="H489">
            <v>6.0350000000000001</v>
          </cell>
          <cell r="I489">
            <v>0.72000000000000064</v>
          </cell>
          <cell r="J489">
            <v>0.10999999999999943</v>
          </cell>
          <cell r="K489">
            <v>0.83000000000000007</v>
          </cell>
          <cell r="L489">
            <v>0.15499999999999936</v>
          </cell>
          <cell r="M489">
            <v>13.16</v>
          </cell>
          <cell r="N489">
            <v>13.48</v>
          </cell>
          <cell r="O489">
            <v>12.705</v>
          </cell>
          <cell r="P489">
            <v>10.445</v>
          </cell>
          <cell r="Q489">
            <v>11.845000000000001</v>
          </cell>
          <cell r="R489">
            <v>-0.95999999999999908</v>
          </cell>
          <cell r="S489">
            <v>0.32000000000000028</v>
          </cell>
          <cell r="T489">
            <v>11.645</v>
          </cell>
          <cell r="U489">
            <v>9.23</v>
          </cell>
          <cell r="V489">
            <v>8.32</v>
          </cell>
          <cell r="W489">
            <v>8.3800000000000008</v>
          </cell>
          <cell r="X489">
            <v>8.3849999999999998</v>
          </cell>
          <cell r="Y489">
            <v>9.8149999999999995</v>
          </cell>
          <cell r="Z489">
            <v>9.2100000000000009</v>
          </cell>
          <cell r="AA489">
            <v>9.14</v>
          </cell>
          <cell r="AB489">
            <v>9.5749999999999993</v>
          </cell>
          <cell r="AC489">
            <v>9.2799999999999994</v>
          </cell>
          <cell r="AD489">
            <v>9.35</v>
          </cell>
          <cell r="AE489">
            <v>8.81</v>
          </cell>
          <cell r="AF489">
            <v>13.199999809265137</v>
          </cell>
          <cell r="AG489">
            <v>11</v>
          </cell>
          <cell r="AH489">
            <v>16</v>
          </cell>
          <cell r="AI489">
            <v>13.7</v>
          </cell>
        </row>
        <row r="490">
          <cell r="A490">
            <v>36891</v>
          </cell>
          <cell r="B490">
            <v>9.125</v>
          </cell>
          <cell r="C490">
            <v>8.4049999999999994</v>
          </cell>
          <cell r="D490">
            <v>14.44</v>
          </cell>
          <cell r="E490">
            <v>8.25</v>
          </cell>
          <cell r="F490">
            <v>9.2349999999999994</v>
          </cell>
          <cell r="G490">
            <v>5.3149999999999995</v>
          </cell>
          <cell r="H490">
            <v>6.0350000000000001</v>
          </cell>
          <cell r="I490">
            <v>0.72000000000000064</v>
          </cell>
          <cell r="J490">
            <v>0.10999999999999943</v>
          </cell>
          <cell r="K490">
            <v>0.83000000000000007</v>
          </cell>
          <cell r="L490">
            <v>0.15499999999999936</v>
          </cell>
          <cell r="M490">
            <v>13.16</v>
          </cell>
          <cell r="N490">
            <v>13.48</v>
          </cell>
          <cell r="O490">
            <v>12.705</v>
          </cell>
          <cell r="P490">
            <v>10.445</v>
          </cell>
          <cell r="Q490">
            <v>11.845000000000001</v>
          </cell>
          <cell r="R490">
            <v>-0.95999999999999908</v>
          </cell>
          <cell r="S490">
            <v>0.32000000000000028</v>
          </cell>
          <cell r="T490">
            <v>11.645</v>
          </cell>
          <cell r="U490">
            <v>9.23</v>
          </cell>
          <cell r="V490">
            <v>8.32</v>
          </cell>
          <cell r="W490">
            <v>8.3800000000000008</v>
          </cell>
          <cell r="X490">
            <v>8.3849999999999998</v>
          </cell>
          <cell r="Y490">
            <v>9.8149999999999995</v>
          </cell>
          <cell r="Z490">
            <v>9.2100000000000009</v>
          </cell>
          <cell r="AA490">
            <v>9.14</v>
          </cell>
          <cell r="AB490">
            <v>9.5749999999999993</v>
          </cell>
          <cell r="AC490">
            <v>9.2799999999999994</v>
          </cell>
          <cell r="AD490">
            <v>9.35</v>
          </cell>
          <cell r="AE490">
            <v>8.81</v>
          </cell>
          <cell r="AF490">
            <v>13.199999809265137</v>
          </cell>
          <cell r="AG490">
            <v>11</v>
          </cell>
          <cell r="AH490">
            <v>16</v>
          </cell>
          <cell r="AI490">
            <v>13.7</v>
          </cell>
        </row>
        <row r="492">
          <cell r="A492">
            <v>36892</v>
          </cell>
          <cell r="B492">
            <v>10.085000000000001</v>
          </cell>
          <cell r="C492">
            <v>9.1649999999999991</v>
          </cell>
          <cell r="D492">
            <v>14.33</v>
          </cell>
          <cell r="E492">
            <v>8.8149999999999995</v>
          </cell>
          <cell r="F492">
            <v>10.355</v>
          </cell>
          <cell r="G492">
            <v>4.2449999999999992</v>
          </cell>
          <cell r="H492">
            <v>5.1650000000000009</v>
          </cell>
          <cell r="I492">
            <v>0.92000000000000171</v>
          </cell>
          <cell r="J492">
            <v>0.26999999999999957</v>
          </cell>
          <cell r="K492">
            <v>1.1900000000000013</v>
          </cell>
          <cell r="L492">
            <v>0.34999999999999964</v>
          </cell>
          <cell r="M492">
            <v>12.865</v>
          </cell>
          <cell r="N492">
            <v>13.275</v>
          </cell>
          <cell r="O492">
            <v>13.395</v>
          </cell>
          <cell r="P492">
            <v>10.955</v>
          </cell>
          <cell r="Q492">
            <v>11.24</v>
          </cell>
          <cell r="R492">
            <v>-1.0549999999999997</v>
          </cell>
          <cell r="S492">
            <v>0.41000000000000014</v>
          </cell>
          <cell r="T492">
            <v>11.375</v>
          </cell>
          <cell r="U492">
            <v>10.53</v>
          </cell>
          <cell r="V492">
            <v>8.875</v>
          </cell>
          <cell r="W492">
            <v>8.76</v>
          </cell>
          <cell r="X492">
            <v>8.9849999999999994</v>
          </cell>
          <cell r="Y492">
            <v>10.67</v>
          </cell>
          <cell r="Z492">
            <v>10.31</v>
          </cell>
          <cell r="AA492">
            <v>10.210000000000001</v>
          </cell>
          <cell r="AB492">
            <v>10.695</v>
          </cell>
          <cell r="AC492">
            <v>10.39</v>
          </cell>
          <cell r="AD492">
            <v>10.4</v>
          </cell>
          <cell r="AE492">
            <v>9.7850000000000001</v>
          </cell>
          <cell r="AF492">
            <v>13.199999809265137</v>
          </cell>
          <cell r="AG492">
            <v>11</v>
          </cell>
          <cell r="AH492">
            <v>16</v>
          </cell>
          <cell r="AI492">
            <v>13.7</v>
          </cell>
        </row>
        <row r="493">
          <cell r="A493">
            <v>36893</v>
          </cell>
          <cell r="B493">
            <v>10.085000000000001</v>
          </cell>
          <cell r="C493">
            <v>9.1649999999999991</v>
          </cell>
          <cell r="D493">
            <v>14.33</v>
          </cell>
          <cell r="E493">
            <v>8.8149999999999995</v>
          </cell>
          <cell r="F493">
            <v>10.355</v>
          </cell>
          <cell r="G493">
            <v>4.2449999999999992</v>
          </cell>
          <cell r="H493">
            <v>5.1650000000000009</v>
          </cell>
          <cell r="I493">
            <v>0.92000000000000171</v>
          </cell>
          <cell r="J493">
            <v>0.26999999999999957</v>
          </cell>
          <cell r="K493">
            <v>1.1900000000000013</v>
          </cell>
          <cell r="L493">
            <v>0.34999999999999964</v>
          </cell>
          <cell r="M493">
            <v>12.865</v>
          </cell>
          <cell r="N493">
            <v>13.275</v>
          </cell>
          <cell r="O493">
            <v>13.395</v>
          </cell>
          <cell r="P493">
            <v>10.955</v>
          </cell>
          <cell r="Q493">
            <v>11.24</v>
          </cell>
          <cell r="R493">
            <v>-1.0549999999999997</v>
          </cell>
          <cell r="S493">
            <v>0.41000000000000014</v>
          </cell>
          <cell r="T493">
            <v>11.375</v>
          </cell>
          <cell r="U493">
            <v>10.53</v>
          </cell>
          <cell r="V493">
            <v>8.875</v>
          </cell>
          <cell r="W493">
            <v>8.76</v>
          </cell>
          <cell r="X493">
            <v>8.9849999999999994</v>
          </cell>
          <cell r="Y493">
            <v>10.67</v>
          </cell>
          <cell r="Z493">
            <v>10.31</v>
          </cell>
          <cell r="AA493">
            <v>10.210000000000001</v>
          </cell>
          <cell r="AB493">
            <v>10.695</v>
          </cell>
          <cell r="AC493">
            <v>10.39</v>
          </cell>
          <cell r="AD493">
            <v>10.4</v>
          </cell>
          <cell r="AE493">
            <v>9.7850000000000001</v>
          </cell>
          <cell r="AF493">
            <v>13.199999809265137</v>
          </cell>
          <cell r="AG493">
            <v>11</v>
          </cell>
          <cell r="AH493">
            <v>16</v>
          </cell>
          <cell r="AI493">
            <v>13.7</v>
          </cell>
        </row>
        <row r="494">
          <cell r="A494">
            <v>36894</v>
          </cell>
          <cell r="B494">
            <v>9.2449999999999992</v>
          </cell>
          <cell r="C494">
            <v>8.56</v>
          </cell>
          <cell r="D494">
            <v>12.44</v>
          </cell>
          <cell r="E494">
            <v>8.07</v>
          </cell>
          <cell r="F494">
            <v>9.5749999999999993</v>
          </cell>
          <cell r="G494">
            <v>3.1950000000000003</v>
          </cell>
          <cell r="H494">
            <v>3.879999999999999</v>
          </cell>
          <cell r="I494">
            <v>0.68499999999999872</v>
          </cell>
          <cell r="J494">
            <v>0.33000000000000007</v>
          </cell>
          <cell r="K494">
            <v>1.0149999999999988</v>
          </cell>
          <cell r="L494">
            <v>0.49000000000000021</v>
          </cell>
          <cell r="M494">
            <v>10.385</v>
          </cell>
          <cell r="N494">
            <v>10.82</v>
          </cell>
          <cell r="O494">
            <v>12.05</v>
          </cell>
          <cell r="P494">
            <v>8.4499999999999993</v>
          </cell>
          <cell r="Q494">
            <v>8.82</v>
          </cell>
          <cell r="R494">
            <v>-1.6199999999999992</v>
          </cell>
          <cell r="S494">
            <v>0.4350000000000005</v>
          </cell>
          <cell r="T494">
            <v>8.9350000000000005</v>
          </cell>
          <cell r="U494">
            <v>9.76</v>
          </cell>
          <cell r="V494">
            <v>8.0500000000000007</v>
          </cell>
          <cell r="W494">
            <v>8.0449999999999999</v>
          </cell>
          <cell r="X494">
            <v>8.31</v>
          </cell>
          <cell r="Y494">
            <v>9.2050000000000001</v>
          </cell>
          <cell r="Z494">
            <v>9.8049999999999997</v>
          </cell>
          <cell r="AA494">
            <v>9.0399999999999991</v>
          </cell>
          <cell r="AB494">
            <v>9.1999999999999993</v>
          </cell>
          <cell r="AC494">
            <v>9.0050000000000008</v>
          </cell>
          <cell r="AD494">
            <v>9.27</v>
          </cell>
          <cell r="AE494">
            <v>8.3699999999999992</v>
          </cell>
          <cell r="AF494" t="str">
            <v>N/A</v>
          </cell>
          <cell r="AG494">
            <v>10</v>
          </cell>
          <cell r="AH494">
            <v>14</v>
          </cell>
          <cell r="AI494">
            <v>11.82</v>
          </cell>
        </row>
        <row r="495">
          <cell r="A495">
            <v>36895</v>
          </cell>
          <cell r="B495">
            <v>9.1750000000000007</v>
          </cell>
          <cell r="C495">
            <v>8.98</v>
          </cell>
          <cell r="D495">
            <v>11.74</v>
          </cell>
          <cell r="E495">
            <v>8.6850000000000005</v>
          </cell>
          <cell r="F495">
            <v>9.4499999999999993</v>
          </cell>
          <cell r="G495">
            <v>2.5649999999999995</v>
          </cell>
          <cell r="H495">
            <v>2.76</v>
          </cell>
          <cell r="I495">
            <v>0.19500000000000028</v>
          </cell>
          <cell r="J495">
            <v>0.27499999999999858</v>
          </cell>
          <cell r="K495">
            <v>0.46999999999999886</v>
          </cell>
          <cell r="L495">
            <v>0.29499999999999993</v>
          </cell>
          <cell r="M495">
            <v>9.4700000000000006</v>
          </cell>
          <cell r="N495">
            <v>10.24</v>
          </cell>
          <cell r="O495">
            <v>11.125</v>
          </cell>
          <cell r="P495">
            <v>8.4749999999999996</v>
          </cell>
          <cell r="Q495">
            <v>8.7249999999999996</v>
          </cell>
          <cell r="R495">
            <v>-1.5</v>
          </cell>
          <cell r="S495">
            <v>0.76999999999999957</v>
          </cell>
          <cell r="T495">
            <v>8.5399999999999991</v>
          </cell>
          <cell r="U495">
            <v>9.6649999999999991</v>
          </cell>
          <cell r="V495">
            <v>8.5449999999999999</v>
          </cell>
          <cell r="W495">
            <v>8.4649999999999999</v>
          </cell>
          <cell r="X495">
            <v>8.7200000000000006</v>
          </cell>
          <cell r="Y495">
            <v>9.24</v>
          </cell>
          <cell r="Z495">
            <v>9.67</v>
          </cell>
          <cell r="AA495">
            <v>9.07</v>
          </cell>
          <cell r="AB495">
            <v>9.1549999999999994</v>
          </cell>
          <cell r="AC495">
            <v>9.1050000000000004</v>
          </cell>
          <cell r="AD495">
            <v>9.125</v>
          </cell>
          <cell r="AE495">
            <v>8.85</v>
          </cell>
          <cell r="AF495">
            <v>9.9700002670288086</v>
          </cell>
          <cell r="AG495">
            <v>9.75</v>
          </cell>
          <cell r="AH495">
            <v>13.5</v>
          </cell>
          <cell r="AI495">
            <v>11.7</v>
          </cell>
        </row>
        <row r="496">
          <cell r="A496">
            <v>36896</v>
          </cell>
          <cell r="B496">
            <v>9.0500000000000007</v>
          </cell>
          <cell r="C496">
            <v>8.9550000000000001</v>
          </cell>
          <cell r="D496">
            <v>11.38</v>
          </cell>
          <cell r="E496">
            <v>8.65</v>
          </cell>
          <cell r="F496">
            <v>9.2050000000000001</v>
          </cell>
          <cell r="G496">
            <v>2.33</v>
          </cell>
          <cell r="H496">
            <v>2.4250000000000007</v>
          </cell>
          <cell r="I496">
            <v>9.5000000000000639E-2</v>
          </cell>
          <cell r="J496">
            <v>0.15499999999999936</v>
          </cell>
          <cell r="K496">
            <v>0.25</v>
          </cell>
          <cell r="L496">
            <v>0.30499999999999972</v>
          </cell>
          <cell r="M496">
            <v>9.5350000000000001</v>
          </cell>
          <cell r="N496">
            <v>9.9600000000000009</v>
          </cell>
          <cell r="O496">
            <v>11.21</v>
          </cell>
          <cell r="P496">
            <v>8.4</v>
          </cell>
          <cell r="Q496">
            <v>8.8550000000000004</v>
          </cell>
          <cell r="R496">
            <v>-1.42</v>
          </cell>
          <cell r="S496">
            <v>0.42500000000000071</v>
          </cell>
          <cell r="T496">
            <v>8.5449999999999999</v>
          </cell>
          <cell r="U496">
            <v>9.4049999999999994</v>
          </cell>
          <cell r="V496">
            <v>8.58</v>
          </cell>
          <cell r="W496">
            <v>8.69</v>
          </cell>
          <cell r="X496">
            <v>8.67</v>
          </cell>
          <cell r="Y496">
            <v>9.17</v>
          </cell>
          <cell r="Z496">
            <v>9.3699999999999992</v>
          </cell>
          <cell r="AA496">
            <v>8.9149999999999991</v>
          </cell>
          <cell r="AB496">
            <v>9.0399999999999991</v>
          </cell>
          <cell r="AC496">
            <v>9.0150000000000006</v>
          </cell>
          <cell r="AD496">
            <v>9.0500000000000007</v>
          </cell>
          <cell r="AE496">
            <v>8.8000000000000007</v>
          </cell>
          <cell r="AF496">
            <v>9.9499998092651367</v>
          </cell>
          <cell r="AG496">
            <v>9.8000000000000007</v>
          </cell>
          <cell r="AH496">
            <v>12.75</v>
          </cell>
          <cell r="AI496">
            <v>11.24</v>
          </cell>
        </row>
        <row r="497">
          <cell r="A497">
            <v>36897</v>
          </cell>
          <cell r="B497">
            <v>9.17</v>
          </cell>
          <cell r="C497">
            <v>8.9250000000000007</v>
          </cell>
          <cell r="D497">
            <v>10.6</v>
          </cell>
          <cell r="E497">
            <v>8.7949999999999999</v>
          </cell>
          <cell r="F497">
            <v>9.2550000000000008</v>
          </cell>
          <cell r="G497">
            <v>1.4299999999999997</v>
          </cell>
          <cell r="H497">
            <v>1.6749999999999989</v>
          </cell>
          <cell r="I497">
            <v>0.24499999999999922</v>
          </cell>
          <cell r="J497">
            <v>8.5000000000000853E-2</v>
          </cell>
          <cell r="K497">
            <v>0.33000000000000007</v>
          </cell>
          <cell r="L497">
            <v>0.13000000000000078</v>
          </cell>
          <cell r="M497">
            <v>9.59</v>
          </cell>
          <cell r="N497">
            <v>10.095000000000001</v>
          </cell>
          <cell r="O497">
            <v>12.07</v>
          </cell>
          <cell r="P497">
            <v>8.7949999999999999</v>
          </cell>
          <cell r="Q497">
            <v>9.0250000000000004</v>
          </cell>
          <cell r="R497">
            <v>-0.50499999999999901</v>
          </cell>
          <cell r="S497">
            <v>0.50500000000000078</v>
          </cell>
          <cell r="T497">
            <v>8.9749999999999996</v>
          </cell>
          <cell r="U497">
            <v>9.8249999999999993</v>
          </cell>
          <cell r="V497">
            <v>8.7200000000000006</v>
          </cell>
          <cell r="W497">
            <v>8.7249999999999996</v>
          </cell>
          <cell r="X497">
            <v>8.8450000000000006</v>
          </cell>
          <cell r="Y497">
            <v>9.6999999999999993</v>
          </cell>
          <cell r="Z497">
            <v>9.4700000000000006</v>
          </cell>
          <cell r="AA497">
            <v>9.23</v>
          </cell>
          <cell r="AB497">
            <v>9.4600000000000009</v>
          </cell>
          <cell r="AC497">
            <v>9.2750000000000004</v>
          </cell>
          <cell r="AD497">
            <v>9.7850000000000001</v>
          </cell>
          <cell r="AE497">
            <v>8.94</v>
          </cell>
          <cell r="AF497">
            <v>9.9200000762939453</v>
          </cell>
          <cell r="AG497">
            <v>9.75</v>
          </cell>
          <cell r="AH497">
            <v>11.3</v>
          </cell>
          <cell r="AI497">
            <v>10.59</v>
          </cell>
        </row>
        <row r="498">
          <cell r="A498">
            <v>36898</v>
          </cell>
          <cell r="B498">
            <v>9.17</v>
          </cell>
          <cell r="C498">
            <v>8.9250000000000007</v>
          </cell>
          <cell r="D498">
            <v>10.6</v>
          </cell>
          <cell r="E498">
            <v>8.7949999999999999</v>
          </cell>
          <cell r="F498">
            <v>9.2550000000000008</v>
          </cell>
          <cell r="G498">
            <v>1.4299999999999997</v>
          </cell>
          <cell r="H498">
            <v>1.6749999999999989</v>
          </cell>
          <cell r="I498">
            <v>0.24499999999999922</v>
          </cell>
          <cell r="J498">
            <v>8.5000000000000853E-2</v>
          </cell>
          <cell r="K498">
            <v>0.33000000000000007</v>
          </cell>
          <cell r="L498">
            <v>0.13000000000000078</v>
          </cell>
          <cell r="M498">
            <v>9.59</v>
          </cell>
          <cell r="N498">
            <v>10.095000000000001</v>
          </cell>
          <cell r="O498">
            <v>12.07</v>
          </cell>
          <cell r="P498">
            <v>8.7949999999999999</v>
          </cell>
          <cell r="Q498">
            <v>9.0250000000000004</v>
          </cell>
          <cell r="R498">
            <v>-0.50499999999999901</v>
          </cell>
          <cell r="S498">
            <v>0.50500000000000078</v>
          </cell>
          <cell r="T498">
            <v>8.9749999999999996</v>
          </cell>
          <cell r="U498">
            <v>9.8249999999999993</v>
          </cell>
          <cell r="V498">
            <v>8.7200000000000006</v>
          </cell>
          <cell r="W498">
            <v>8.7249999999999996</v>
          </cell>
          <cell r="X498">
            <v>8.8450000000000006</v>
          </cell>
          <cell r="Y498">
            <v>9.6999999999999993</v>
          </cell>
          <cell r="Z498">
            <v>9.4700000000000006</v>
          </cell>
          <cell r="AA498">
            <v>9.23</v>
          </cell>
          <cell r="AB498">
            <v>9.4600000000000009</v>
          </cell>
          <cell r="AC498">
            <v>9.2750000000000004</v>
          </cell>
          <cell r="AD498">
            <v>9.7850000000000001</v>
          </cell>
          <cell r="AE498">
            <v>8.94</v>
          </cell>
          <cell r="AF498">
            <v>9.9200000762939453</v>
          </cell>
          <cell r="AG498">
            <v>9.75</v>
          </cell>
          <cell r="AH498">
            <v>11.3</v>
          </cell>
          <cell r="AI498">
            <v>10.59</v>
          </cell>
        </row>
        <row r="499">
          <cell r="A499">
            <v>36899</v>
          </cell>
          <cell r="B499">
            <v>9.17</v>
          </cell>
          <cell r="C499">
            <v>8.9250000000000007</v>
          </cell>
          <cell r="D499">
            <v>10.6</v>
          </cell>
          <cell r="E499">
            <v>8.7949999999999999</v>
          </cell>
          <cell r="F499">
            <v>9.2550000000000008</v>
          </cell>
          <cell r="G499">
            <v>1.4299999999999997</v>
          </cell>
          <cell r="H499">
            <v>1.6749999999999989</v>
          </cell>
          <cell r="I499">
            <v>0.24499999999999922</v>
          </cell>
          <cell r="J499">
            <v>8.5000000000000853E-2</v>
          </cell>
          <cell r="K499">
            <v>0.33000000000000007</v>
          </cell>
          <cell r="L499">
            <v>0.13000000000000078</v>
          </cell>
          <cell r="M499">
            <v>9.59</v>
          </cell>
          <cell r="N499">
            <v>10.095000000000001</v>
          </cell>
          <cell r="O499">
            <v>12.07</v>
          </cell>
          <cell r="P499">
            <v>8.7949999999999999</v>
          </cell>
          <cell r="Q499">
            <v>9.0250000000000004</v>
          </cell>
          <cell r="R499">
            <v>-0.50499999999999901</v>
          </cell>
          <cell r="S499">
            <v>0.50500000000000078</v>
          </cell>
          <cell r="T499">
            <v>8.9749999999999996</v>
          </cell>
          <cell r="U499">
            <v>9.8249999999999993</v>
          </cell>
          <cell r="V499">
            <v>8.7200000000000006</v>
          </cell>
          <cell r="W499">
            <v>8.7249999999999996</v>
          </cell>
          <cell r="X499">
            <v>8.8450000000000006</v>
          </cell>
          <cell r="Y499">
            <v>9.6999999999999993</v>
          </cell>
          <cell r="Z499">
            <v>9.4700000000000006</v>
          </cell>
          <cell r="AA499">
            <v>9.23</v>
          </cell>
          <cell r="AB499">
            <v>9.4600000000000009</v>
          </cell>
          <cell r="AC499">
            <v>9.2750000000000004</v>
          </cell>
          <cell r="AD499">
            <v>9.7850000000000001</v>
          </cell>
          <cell r="AE499">
            <v>8.94</v>
          </cell>
          <cell r="AF499">
            <v>9.9200000762939453</v>
          </cell>
          <cell r="AG499">
            <v>9.75</v>
          </cell>
          <cell r="AH499">
            <v>11.3</v>
          </cell>
          <cell r="AI499">
            <v>10.59</v>
          </cell>
        </row>
        <row r="500">
          <cell r="A500">
            <v>36900</v>
          </cell>
          <cell r="B500">
            <v>9.66</v>
          </cell>
          <cell r="C500">
            <v>9.66</v>
          </cell>
          <cell r="D500">
            <v>10.97</v>
          </cell>
          <cell r="E500">
            <v>9.4550000000000001</v>
          </cell>
          <cell r="F500">
            <v>9.8249999999999993</v>
          </cell>
          <cell r="G500">
            <v>1.3100000000000005</v>
          </cell>
          <cell r="H500">
            <v>1.3100000000000005</v>
          </cell>
          <cell r="I500">
            <v>0</v>
          </cell>
          <cell r="J500">
            <v>0.16499999999999915</v>
          </cell>
          <cell r="K500">
            <v>0.16499999999999915</v>
          </cell>
          <cell r="L500">
            <v>0.20500000000000007</v>
          </cell>
          <cell r="M500">
            <v>10.47</v>
          </cell>
          <cell r="N500">
            <v>10.58</v>
          </cell>
          <cell r="O500">
            <v>12.744999999999999</v>
          </cell>
          <cell r="P500">
            <v>9.3000000000000007</v>
          </cell>
          <cell r="Q500">
            <v>9.43</v>
          </cell>
          <cell r="R500">
            <v>-0.39000000000000057</v>
          </cell>
          <cell r="S500">
            <v>0.10999999999999943</v>
          </cell>
          <cell r="T500">
            <v>9.3450000000000006</v>
          </cell>
          <cell r="U500">
            <v>10.34</v>
          </cell>
          <cell r="V500">
            <v>9.4350000000000005</v>
          </cell>
          <cell r="W500">
            <v>9.5150000000000006</v>
          </cell>
          <cell r="X500">
            <v>9.5</v>
          </cell>
          <cell r="Y500">
            <v>10.31</v>
          </cell>
          <cell r="Z500">
            <v>9.9600000000000009</v>
          </cell>
          <cell r="AA500">
            <v>9.8249999999999993</v>
          </cell>
          <cell r="AB500">
            <v>10.08</v>
          </cell>
          <cell r="AC500">
            <v>9.875</v>
          </cell>
          <cell r="AD500">
            <v>10.265000000000001</v>
          </cell>
          <cell r="AE500">
            <v>9.66</v>
          </cell>
          <cell r="AF500">
            <v>10.430000305175781</v>
          </cell>
          <cell r="AG500">
            <v>10</v>
          </cell>
          <cell r="AH500">
            <v>11.6</v>
          </cell>
          <cell r="AI500">
            <v>10.79</v>
          </cell>
        </row>
        <row r="501">
          <cell r="A501">
            <v>36901</v>
          </cell>
          <cell r="B501">
            <v>9.23</v>
          </cell>
          <cell r="C501">
            <v>9.08</v>
          </cell>
          <cell r="D501">
            <v>9.9949999999999992</v>
          </cell>
          <cell r="E501">
            <v>8.8699999999999992</v>
          </cell>
          <cell r="F501">
            <v>9.4849999999999994</v>
          </cell>
          <cell r="G501">
            <v>0.76499999999999879</v>
          </cell>
          <cell r="H501">
            <v>0.91499999999999915</v>
          </cell>
          <cell r="I501">
            <v>0.15000000000000036</v>
          </cell>
          <cell r="J501">
            <v>0.25499999999999901</v>
          </cell>
          <cell r="K501">
            <v>0.40499999999999936</v>
          </cell>
          <cell r="L501">
            <v>0.21000000000000085</v>
          </cell>
          <cell r="M501">
            <v>9.6449999999999996</v>
          </cell>
          <cell r="N501">
            <v>9.8249999999999993</v>
          </cell>
          <cell r="O501">
            <v>12.875</v>
          </cell>
          <cell r="P501">
            <v>9.0500000000000007</v>
          </cell>
          <cell r="Q501">
            <v>9.125</v>
          </cell>
          <cell r="R501">
            <v>-0.16999999999999993</v>
          </cell>
          <cell r="S501">
            <v>0.17999999999999972</v>
          </cell>
          <cell r="T501">
            <v>9.2249999999999996</v>
          </cell>
          <cell r="U501">
            <v>9.9450000000000003</v>
          </cell>
          <cell r="V501">
            <v>8.9049999999999994</v>
          </cell>
          <cell r="W501">
            <v>8.9049999999999994</v>
          </cell>
          <cell r="X501">
            <v>8.9350000000000005</v>
          </cell>
          <cell r="Y501">
            <v>10.07</v>
          </cell>
          <cell r="Z501">
            <v>9.6449999999999996</v>
          </cell>
          <cell r="AA501">
            <v>9.5</v>
          </cell>
          <cell r="AB501">
            <v>9.74</v>
          </cell>
          <cell r="AC501">
            <v>9.5649999999999995</v>
          </cell>
          <cell r="AD501">
            <v>10.105</v>
          </cell>
          <cell r="AE501">
            <v>9.15</v>
          </cell>
          <cell r="AF501">
            <v>9.8649997711181641</v>
          </cell>
          <cell r="AG501">
            <v>9.3000000000000007</v>
          </cell>
          <cell r="AH501">
            <v>10.6</v>
          </cell>
          <cell r="AI501">
            <v>9.8800000000000008</v>
          </cell>
        </row>
        <row r="502">
          <cell r="A502">
            <v>36902</v>
          </cell>
          <cell r="B502">
            <v>9.3550000000000004</v>
          </cell>
          <cell r="C502">
            <v>9.48</v>
          </cell>
          <cell r="D502">
            <v>11.25</v>
          </cell>
          <cell r="E502">
            <v>9.16</v>
          </cell>
          <cell r="F502">
            <v>9.6999999999999993</v>
          </cell>
          <cell r="G502">
            <v>1.8949999999999996</v>
          </cell>
          <cell r="H502">
            <v>1.7699999999999996</v>
          </cell>
          <cell r="I502">
            <v>-0.125</v>
          </cell>
          <cell r="J502">
            <v>0.34499999999999886</v>
          </cell>
          <cell r="K502">
            <v>0.21999999999999886</v>
          </cell>
          <cell r="L502">
            <v>0.32000000000000028</v>
          </cell>
          <cell r="M502">
            <v>10.11</v>
          </cell>
          <cell r="N502">
            <v>10.525</v>
          </cell>
          <cell r="O502">
            <v>12.785</v>
          </cell>
          <cell r="P502">
            <v>9.2449999999999992</v>
          </cell>
          <cell r="Q502">
            <v>9.375</v>
          </cell>
          <cell r="R502">
            <v>-0.72499999999999964</v>
          </cell>
          <cell r="S502">
            <v>0.41500000000000092</v>
          </cell>
          <cell r="T502">
            <v>9.34</v>
          </cell>
          <cell r="U502">
            <v>9.9</v>
          </cell>
          <cell r="V502">
            <v>9.1750000000000007</v>
          </cell>
          <cell r="W502">
            <v>9.1999999999999993</v>
          </cell>
          <cell r="X502">
            <v>9.2449999999999992</v>
          </cell>
          <cell r="Y502">
            <v>1.014</v>
          </cell>
          <cell r="Z502">
            <v>9.7249999999999996</v>
          </cell>
          <cell r="AA502">
            <v>9.6050000000000004</v>
          </cell>
          <cell r="AB502">
            <v>9.8650000000000002</v>
          </cell>
          <cell r="AC502">
            <v>9.7449999999999992</v>
          </cell>
          <cell r="AD502">
            <v>1.0225</v>
          </cell>
          <cell r="AE502">
            <v>9.39</v>
          </cell>
          <cell r="AF502">
            <v>10.444999694824219</v>
          </cell>
          <cell r="AG502">
            <v>10</v>
          </cell>
          <cell r="AH502">
            <v>12.5</v>
          </cell>
          <cell r="AI502">
            <v>10.96</v>
          </cell>
        </row>
        <row r="503">
          <cell r="A503">
            <v>36903</v>
          </cell>
          <cell r="B503">
            <v>8.4649999999999999</v>
          </cell>
          <cell r="C503">
            <v>8.8000000000000007</v>
          </cell>
          <cell r="D503">
            <v>11.391999999999999</v>
          </cell>
          <cell r="E503">
            <v>8.6300000000000008</v>
          </cell>
          <cell r="F503">
            <v>8.86</v>
          </cell>
          <cell r="G503">
            <v>2.9269999999999996</v>
          </cell>
          <cell r="H503">
            <v>2.5919999999999987</v>
          </cell>
          <cell r="I503">
            <v>-0.33500000000000085</v>
          </cell>
          <cell r="J503">
            <v>0.39499999999999957</v>
          </cell>
          <cell r="K503">
            <v>5.9999999999998721E-2</v>
          </cell>
          <cell r="L503">
            <v>0.16999999999999993</v>
          </cell>
          <cell r="M503">
            <v>9.6349999999999998</v>
          </cell>
          <cell r="N503">
            <v>9.9350000000000005</v>
          </cell>
          <cell r="O503">
            <v>11.69</v>
          </cell>
          <cell r="P503">
            <v>8.6850000000000005</v>
          </cell>
          <cell r="Q503">
            <v>8.8699999999999992</v>
          </cell>
          <cell r="R503">
            <v>-1.456999999999999</v>
          </cell>
          <cell r="S503">
            <v>0.30000000000000071</v>
          </cell>
          <cell r="T503">
            <v>8.9450000000000003</v>
          </cell>
          <cell r="U503">
            <v>8.9749999999999996</v>
          </cell>
          <cell r="V503">
            <v>8.5150000000000006</v>
          </cell>
          <cell r="W503">
            <v>8.625</v>
          </cell>
          <cell r="X503">
            <v>8.6950000000000003</v>
          </cell>
          <cell r="Y503">
            <v>9.1999999999999993</v>
          </cell>
          <cell r="Z503">
            <v>8.8550000000000004</v>
          </cell>
          <cell r="AA503">
            <v>8.7149999999999999</v>
          </cell>
          <cell r="AB503">
            <v>8.9700000000000006</v>
          </cell>
          <cell r="AC503">
            <v>8.82</v>
          </cell>
          <cell r="AD503">
            <v>9.2799999999999994</v>
          </cell>
          <cell r="AE503">
            <v>8.68</v>
          </cell>
          <cell r="AF503">
            <v>9.8450002670288086</v>
          </cell>
          <cell r="AG503">
            <v>10</v>
          </cell>
          <cell r="AH503">
            <v>12.5</v>
          </cell>
          <cell r="AI503">
            <v>11.35</v>
          </cell>
        </row>
        <row r="504">
          <cell r="A504">
            <v>36904</v>
          </cell>
          <cell r="B504">
            <v>8.42</v>
          </cell>
          <cell r="C504">
            <v>8.67</v>
          </cell>
          <cell r="D504">
            <v>11.45</v>
          </cell>
          <cell r="E504">
            <v>8.42</v>
          </cell>
          <cell r="F504">
            <v>8.7200000000000006</v>
          </cell>
          <cell r="G504">
            <v>3.0299999999999994</v>
          </cell>
          <cell r="H504">
            <v>2.7799999999999994</v>
          </cell>
          <cell r="I504">
            <v>-0.25</v>
          </cell>
          <cell r="J504">
            <v>0.30000000000000071</v>
          </cell>
          <cell r="K504">
            <v>5.0000000000000711E-2</v>
          </cell>
          <cell r="L504">
            <v>0.25</v>
          </cell>
          <cell r="M504">
            <v>9.7949999999999999</v>
          </cell>
          <cell r="N504">
            <v>10.18</v>
          </cell>
          <cell r="O504">
            <v>11.315</v>
          </cell>
          <cell r="P504">
            <v>8.5350000000000001</v>
          </cell>
          <cell r="Q504">
            <v>8.6750000000000007</v>
          </cell>
          <cell r="R504">
            <v>-1.2699999999999996</v>
          </cell>
          <cell r="S504">
            <v>0.38499999999999979</v>
          </cell>
          <cell r="T504">
            <v>8.7149999999999999</v>
          </cell>
          <cell r="U504">
            <v>8.76</v>
          </cell>
          <cell r="V504">
            <v>8.4550000000000001</v>
          </cell>
          <cell r="W504">
            <v>8.7249999999999996</v>
          </cell>
          <cell r="X504">
            <v>8.6549999999999994</v>
          </cell>
          <cell r="Y504">
            <v>8.9849999999999994</v>
          </cell>
          <cell r="Z504">
            <v>8.69</v>
          </cell>
          <cell r="AA504">
            <v>8.5549999999999997</v>
          </cell>
          <cell r="AB504">
            <v>8.8350000000000009</v>
          </cell>
          <cell r="AC504">
            <v>8.6300000000000008</v>
          </cell>
          <cell r="AD504">
            <v>9.09</v>
          </cell>
          <cell r="AE504">
            <v>8.58</v>
          </cell>
          <cell r="AF504">
            <v>10.204999923706055</v>
          </cell>
          <cell r="AG504">
            <v>10.15</v>
          </cell>
          <cell r="AH504">
            <v>11.85</v>
          </cell>
          <cell r="AI504">
            <v>11.42</v>
          </cell>
        </row>
        <row r="505">
          <cell r="A505">
            <v>36905</v>
          </cell>
          <cell r="B505">
            <v>8.42</v>
          </cell>
          <cell r="C505">
            <v>8.67</v>
          </cell>
          <cell r="D505">
            <v>11.45</v>
          </cell>
          <cell r="E505">
            <v>8.42</v>
          </cell>
          <cell r="F505">
            <v>8.7200000000000006</v>
          </cell>
          <cell r="G505">
            <v>3.0299999999999994</v>
          </cell>
          <cell r="H505">
            <v>2.7799999999999994</v>
          </cell>
          <cell r="I505">
            <v>-0.25</v>
          </cell>
          <cell r="J505">
            <v>0.30000000000000071</v>
          </cell>
          <cell r="K505">
            <v>5.0000000000000711E-2</v>
          </cell>
          <cell r="L505">
            <v>0.25</v>
          </cell>
          <cell r="M505">
            <v>9.7949999999999999</v>
          </cell>
          <cell r="N505">
            <v>10.18</v>
          </cell>
          <cell r="O505">
            <v>11.315</v>
          </cell>
          <cell r="P505">
            <v>8.5350000000000001</v>
          </cell>
          <cell r="Q505">
            <v>8.6750000000000007</v>
          </cell>
          <cell r="R505">
            <v>-1.2699999999999996</v>
          </cell>
          <cell r="S505">
            <v>0.38499999999999979</v>
          </cell>
          <cell r="T505">
            <v>8.7149999999999999</v>
          </cell>
          <cell r="U505">
            <v>8.76</v>
          </cell>
          <cell r="V505">
            <v>8.4550000000000001</v>
          </cell>
          <cell r="W505">
            <v>8.7249999999999996</v>
          </cell>
          <cell r="X505">
            <v>8.6549999999999994</v>
          </cell>
          <cell r="Y505">
            <v>8.9849999999999994</v>
          </cell>
          <cell r="Z505">
            <v>8.69</v>
          </cell>
          <cell r="AA505">
            <v>8.5549999999999997</v>
          </cell>
          <cell r="AB505">
            <v>8.8350000000000009</v>
          </cell>
          <cell r="AC505">
            <v>8.6300000000000008</v>
          </cell>
          <cell r="AD505">
            <v>9.09</v>
          </cell>
          <cell r="AE505">
            <v>8.58</v>
          </cell>
          <cell r="AF505">
            <v>10.204999923706055</v>
          </cell>
          <cell r="AG505">
            <v>10.15</v>
          </cell>
          <cell r="AH505">
            <v>11.85</v>
          </cell>
          <cell r="AI505">
            <v>11.42</v>
          </cell>
        </row>
        <row r="506">
          <cell r="A506">
            <v>36906</v>
          </cell>
          <cell r="B506">
            <v>8.42</v>
          </cell>
          <cell r="C506">
            <v>8.67</v>
          </cell>
          <cell r="D506">
            <v>11.45</v>
          </cell>
          <cell r="E506">
            <v>8.42</v>
          </cell>
          <cell r="F506">
            <v>8.7200000000000006</v>
          </cell>
          <cell r="G506">
            <v>3.0299999999999994</v>
          </cell>
          <cell r="H506">
            <v>2.7799999999999994</v>
          </cell>
          <cell r="I506">
            <v>-0.25</v>
          </cell>
          <cell r="J506">
            <v>0.30000000000000071</v>
          </cell>
          <cell r="K506">
            <v>5.0000000000000711E-2</v>
          </cell>
          <cell r="L506">
            <v>0.25</v>
          </cell>
          <cell r="M506">
            <v>9.7949999999999999</v>
          </cell>
          <cell r="N506">
            <v>10.18</v>
          </cell>
          <cell r="O506">
            <v>11.315</v>
          </cell>
          <cell r="P506">
            <v>8.5350000000000001</v>
          </cell>
          <cell r="Q506">
            <v>8.6750000000000007</v>
          </cell>
          <cell r="R506">
            <v>-1.2699999999999996</v>
          </cell>
          <cell r="S506">
            <v>0.38499999999999979</v>
          </cell>
          <cell r="T506">
            <v>8.7149999999999999</v>
          </cell>
          <cell r="U506">
            <v>8.76</v>
          </cell>
          <cell r="V506">
            <v>8.4550000000000001</v>
          </cell>
          <cell r="W506">
            <v>8.7249999999999996</v>
          </cell>
          <cell r="X506">
            <v>8.6549999999999994</v>
          </cell>
          <cell r="Y506">
            <v>8.9849999999999994</v>
          </cell>
          <cell r="Z506">
            <v>8.69</v>
          </cell>
          <cell r="AA506">
            <v>8.5549999999999997</v>
          </cell>
          <cell r="AB506">
            <v>8.8350000000000009</v>
          </cell>
          <cell r="AC506">
            <v>8.6300000000000008</v>
          </cell>
          <cell r="AD506">
            <v>9.09</v>
          </cell>
          <cell r="AE506">
            <v>8.58</v>
          </cell>
          <cell r="AF506">
            <v>10.204999923706055</v>
          </cell>
          <cell r="AG506">
            <v>10.15</v>
          </cell>
          <cell r="AH506">
            <v>11.85</v>
          </cell>
          <cell r="AI506">
            <v>11.42</v>
          </cell>
        </row>
        <row r="507">
          <cell r="A507">
            <v>36907</v>
          </cell>
          <cell r="B507">
            <v>8.42</v>
          </cell>
          <cell r="C507">
            <v>8.67</v>
          </cell>
          <cell r="D507">
            <v>11.45</v>
          </cell>
          <cell r="E507">
            <v>8.42</v>
          </cell>
          <cell r="F507">
            <v>8.7200000000000006</v>
          </cell>
          <cell r="G507">
            <v>3.0299999999999994</v>
          </cell>
          <cell r="H507">
            <v>2.7799999999999994</v>
          </cell>
          <cell r="I507">
            <v>-0.25</v>
          </cell>
          <cell r="J507">
            <v>0.30000000000000071</v>
          </cell>
          <cell r="K507">
            <v>5.0000000000000711E-2</v>
          </cell>
          <cell r="L507">
            <v>0.25</v>
          </cell>
          <cell r="M507">
            <v>9.7949999999999999</v>
          </cell>
          <cell r="N507">
            <v>10.18</v>
          </cell>
          <cell r="O507">
            <v>11.315</v>
          </cell>
          <cell r="P507">
            <v>8.5350000000000001</v>
          </cell>
          <cell r="Q507">
            <v>8.6750000000000007</v>
          </cell>
          <cell r="R507">
            <v>-1.2699999999999996</v>
          </cell>
          <cell r="S507">
            <v>0.38499999999999979</v>
          </cell>
          <cell r="T507">
            <v>8.7149999999999999</v>
          </cell>
          <cell r="U507">
            <v>8.76</v>
          </cell>
          <cell r="V507">
            <v>8.4550000000000001</v>
          </cell>
          <cell r="W507">
            <v>8.7249999999999996</v>
          </cell>
          <cell r="X507">
            <v>8.6549999999999994</v>
          </cell>
          <cell r="Y507">
            <v>8.9849999999999994</v>
          </cell>
          <cell r="Z507">
            <v>8.69</v>
          </cell>
          <cell r="AA507">
            <v>8.5549999999999997</v>
          </cell>
          <cell r="AB507">
            <v>8.8350000000000009</v>
          </cell>
          <cell r="AC507">
            <v>8.6300000000000008</v>
          </cell>
          <cell r="AD507">
            <v>9.09</v>
          </cell>
          <cell r="AE507">
            <v>8.58</v>
          </cell>
          <cell r="AF507">
            <v>10.204999923706055</v>
          </cell>
          <cell r="AG507">
            <v>10.15</v>
          </cell>
          <cell r="AH507">
            <v>11.85</v>
          </cell>
          <cell r="AI507">
            <v>11.42</v>
          </cell>
        </row>
        <row r="508">
          <cell r="A508">
            <v>36908</v>
          </cell>
          <cell r="B508">
            <v>7.85</v>
          </cell>
          <cell r="C508">
            <v>8.31</v>
          </cell>
          <cell r="D508">
            <v>11.14</v>
          </cell>
          <cell r="E508">
            <v>8.0749999999999993</v>
          </cell>
          <cell r="F508">
            <v>8.2949999999999999</v>
          </cell>
          <cell r="G508">
            <v>3.2900000000000009</v>
          </cell>
          <cell r="H508">
            <v>2.83</v>
          </cell>
          <cell r="I508">
            <v>-0.46000000000000085</v>
          </cell>
          <cell r="J508">
            <v>0.44500000000000028</v>
          </cell>
          <cell r="K508">
            <v>-1.5000000000000568E-2</v>
          </cell>
          <cell r="L508">
            <v>0.23500000000000121</v>
          </cell>
          <cell r="M508">
            <v>9.5649999999999995</v>
          </cell>
          <cell r="N508">
            <v>9.8049999999999997</v>
          </cell>
          <cell r="O508">
            <v>10.705</v>
          </cell>
          <cell r="P508">
            <v>8.0649999999999995</v>
          </cell>
          <cell r="Q508">
            <v>8.34</v>
          </cell>
          <cell r="R508">
            <v>-1.3350000000000009</v>
          </cell>
          <cell r="S508">
            <v>0.24000000000000021</v>
          </cell>
          <cell r="T508">
            <v>8.2949999999999999</v>
          </cell>
          <cell r="U508">
            <v>8.19</v>
          </cell>
          <cell r="V508">
            <v>8.0500000000000007</v>
          </cell>
          <cell r="W508">
            <v>8.14</v>
          </cell>
          <cell r="X508">
            <v>8.1850000000000005</v>
          </cell>
          <cell r="Y508">
            <v>8.3350000000000009</v>
          </cell>
          <cell r="Z508">
            <v>8.1999999999999993</v>
          </cell>
          <cell r="AA508">
            <v>8.01</v>
          </cell>
          <cell r="AB508">
            <v>8.2850000000000001</v>
          </cell>
          <cell r="AC508">
            <v>8.08</v>
          </cell>
          <cell r="AD508">
            <v>8.41</v>
          </cell>
          <cell r="AE508">
            <v>8.14</v>
          </cell>
          <cell r="AF508">
            <v>9.7799997329711914</v>
          </cell>
          <cell r="AG508">
            <v>9.3000000000000007</v>
          </cell>
          <cell r="AH508">
            <v>11.7</v>
          </cell>
          <cell r="AI508">
            <v>10.33</v>
          </cell>
        </row>
        <row r="509">
          <cell r="A509">
            <v>36909</v>
          </cell>
          <cell r="B509">
            <v>7.48</v>
          </cell>
          <cell r="C509">
            <v>8.0500000000000007</v>
          </cell>
          <cell r="D509">
            <v>11.71</v>
          </cell>
          <cell r="E509">
            <v>7.75</v>
          </cell>
          <cell r="F509">
            <v>8.3049999999999997</v>
          </cell>
          <cell r="G509">
            <v>4.2300000000000004</v>
          </cell>
          <cell r="H509">
            <v>3.66</v>
          </cell>
          <cell r="I509">
            <v>-0.57000000000000028</v>
          </cell>
          <cell r="J509">
            <v>0.82499999999999929</v>
          </cell>
          <cell r="K509">
            <v>0.25499999999999901</v>
          </cell>
          <cell r="L509">
            <v>0.30000000000000071</v>
          </cell>
          <cell r="M509">
            <v>9.67</v>
          </cell>
          <cell r="N509">
            <v>9.9649999999999999</v>
          </cell>
          <cell r="O509">
            <v>10.365</v>
          </cell>
          <cell r="P509">
            <v>7.7050000000000001</v>
          </cell>
          <cell r="Q509">
            <v>8.0350000000000001</v>
          </cell>
          <cell r="R509">
            <v>-1.745000000000001</v>
          </cell>
          <cell r="S509">
            <v>0.29499999999999993</v>
          </cell>
          <cell r="T509">
            <v>8.0299999999999994</v>
          </cell>
          <cell r="U509">
            <v>7.86</v>
          </cell>
          <cell r="V509">
            <v>7.61</v>
          </cell>
          <cell r="W509">
            <v>7.81</v>
          </cell>
          <cell r="X509">
            <v>7.82</v>
          </cell>
          <cell r="Y509">
            <v>7.97</v>
          </cell>
          <cell r="Z509">
            <v>7.9349999999999996</v>
          </cell>
          <cell r="AA509">
            <v>7.6550000000000002</v>
          </cell>
          <cell r="AB509">
            <v>7.92</v>
          </cell>
          <cell r="AC509">
            <v>7.6849999999999996</v>
          </cell>
          <cell r="AD509">
            <v>8.0350000000000001</v>
          </cell>
          <cell r="AE509">
            <v>7.76</v>
          </cell>
          <cell r="AF509">
            <v>9.9799995422363281</v>
          </cell>
          <cell r="AG509">
            <v>10.5</v>
          </cell>
          <cell r="AH509">
            <v>12.2</v>
          </cell>
          <cell r="AI509">
            <v>11.61</v>
          </cell>
        </row>
        <row r="510">
          <cell r="A510">
            <v>36910</v>
          </cell>
          <cell r="B510">
            <v>6.9050000000000002</v>
          </cell>
          <cell r="C510">
            <v>7.5</v>
          </cell>
          <cell r="D510">
            <v>11.375</v>
          </cell>
          <cell r="E510">
            <v>7.25</v>
          </cell>
          <cell r="F510">
            <v>7.47</v>
          </cell>
          <cell r="G510">
            <v>4.47</v>
          </cell>
          <cell r="H510">
            <v>3.875</v>
          </cell>
          <cell r="I510">
            <v>-0.59499999999999975</v>
          </cell>
          <cell r="J510">
            <v>0.5649999999999995</v>
          </cell>
          <cell r="K510">
            <v>-3.0000000000000249E-2</v>
          </cell>
          <cell r="L510">
            <v>0.25</v>
          </cell>
          <cell r="M510">
            <v>8.9499999999999993</v>
          </cell>
          <cell r="N510">
            <v>9.7449999999999992</v>
          </cell>
          <cell r="O510">
            <v>9.11</v>
          </cell>
          <cell r="P510">
            <v>7.18</v>
          </cell>
          <cell r="Q510">
            <v>7.61</v>
          </cell>
          <cell r="R510">
            <v>-1.6300000000000008</v>
          </cell>
          <cell r="S510">
            <v>0.79499999999999993</v>
          </cell>
          <cell r="T510">
            <v>7.31</v>
          </cell>
          <cell r="U510">
            <v>7.0650000000000004</v>
          </cell>
          <cell r="V510">
            <v>6.9649999999999999</v>
          </cell>
          <cell r="W510">
            <v>7.1449999999999996</v>
          </cell>
          <cell r="X510">
            <v>7.2949999999999999</v>
          </cell>
          <cell r="Y510">
            <v>7.3150000000000004</v>
          </cell>
          <cell r="Z510">
            <v>7.375</v>
          </cell>
          <cell r="AA510">
            <v>7.0650000000000004</v>
          </cell>
          <cell r="AB510">
            <v>7.29</v>
          </cell>
          <cell r="AC510">
            <v>7.1050000000000004</v>
          </cell>
          <cell r="AD510">
            <v>7.39</v>
          </cell>
          <cell r="AE510">
            <v>7.1449999999999996</v>
          </cell>
          <cell r="AF510">
            <v>10.055000305175781</v>
          </cell>
          <cell r="AG510">
            <v>10</v>
          </cell>
          <cell r="AH510">
            <v>11.8</v>
          </cell>
          <cell r="AI510">
            <v>11.03</v>
          </cell>
        </row>
        <row r="511">
          <cell r="A511">
            <v>36911</v>
          </cell>
          <cell r="B511">
            <v>7.1150000000000002</v>
          </cell>
          <cell r="C511">
            <v>7.6849999999999996</v>
          </cell>
          <cell r="D511">
            <v>15.12</v>
          </cell>
          <cell r="E511">
            <v>7.3650000000000002</v>
          </cell>
          <cell r="F511">
            <v>7.6749999999999998</v>
          </cell>
          <cell r="G511">
            <v>8.004999999999999</v>
          </cell>
          <cell r="H511">
            <v>7.4349999999999996</v>
          </cell>
          <cell r="I511">
            <v>-0.5699999999999994</v>
          </cell>
          <cell r="J511">
            <v>0.55999999999999961</v>
          </cell>
          <cell r="K511">
            <v>-9.9999999999997868E-3</v>
          </cell>
          <cell r="L511">
            <v>0.3199999999999994</v>
          </cell>
          <cell r="M511">
            <v>10.215</v>
          </cell>
          <cell r="N511">
            <v>11.375</v>
          </cell>
          <cell r="O511">
            <v>9.7949999999999999</v>
          </cell>
          <cell r="P511">
            <v>7.37</v>
          </cell>
          <cell r="Q511">
            <v>8.0749999999999993</v>
          </cell>
          <cell r="R511">
            <v>-3.7449999999999992</v>
          </cell>
          <cell r="S511">
            <v>1.1600000000000001</v>
          </cell>
          <cell r="T511">
            <v>7.5650000000000004</v>
          </cell>
          <cell r="U511">
            <v>7.5750000000000002</v>
          </cell>
          <cell r="V511">
            <v>7.39</v>
          </cell>
          <cell r="W511">
            <v>7.4</v>
          </cell>
          <cell r="X511">
            <v>7.48</v>
          </cell>
          <cell r="Y511">
            <v>7.7350000000000003</v>
          </cell>
          <cell r="Z511">
            <v>7.62</v>
          </cell>
          <cell r="AA511">
            <v>7.3650000000000002</v>
          </cell>
          <cell r="AB511">
            <v>7.5949999999999998</v>
          </cell>
          <cell r="AC511">
            <v>7.4649999999999999</v>
          </cell>
          <cell r="AD511">
            <v>7.8150000000000004</v>
          </cell>
          <cell r="AE511">
            <v>7.5149999999999997</v>
          </cell>
          <cell r="AF511">
            <v>11.335000038146973</v>
          </cell>
          <cell r="AG511">
            <v>12.25</v>
          </cell>
          <cell r="AH511">
            <v>17</v>
          </cell>
          <cell r="AI511">
            <v>15.42</v>
          </cell>
        </row>
        <row r="512">
          <cell r="A512">
            <v>36912</v>
          </cell>
          <cell r="B512">
            <v>7.1150000000000002</v>
          </cell>
          <cell r="C512">
            <v>7.6849999999999996</v>
          </cell>
          <cell r="D512">
            <v>15.12</v>
          </cell>
          <cell r="E512">
            <v>7.3650000000000002</v>
          </cell>
          <cell r="F512">
            <v>7.6749999999999998</v>
          </cell>
          <cell r="G512">
            <v>8.004999999999999</v>
          </cell>
          <cell r="H512">
            <v>7.4349999999999996</v>
          </cell>
          <cell r="I512">
            <v>-0.5699999999999994</v>
          </cell>
          <cell r="J512">
            <v>0.55999999999999961</v>
          </cell>
          <cell r="K512">
            <v>-9.9999999999997868E-3</v>
          </cell>
          <cell r="L512">
            <v>0.3199999999999994</v>
          </cell>
          <cell r="M512">
            <v>10.215</v>
          </cell>
          <cell r="N512">
            <v>11.375</v>
          </cell>
          <cell r="O512">
            <v>9.7949999999999999</v>
          </cell>
          <cell r="P512">
            <v>7.37</v>
          </cell>
          <cell r="Q512">
            <v>8.0749999999999993</v>
          </cell>
          <cell r="R512">
            <v>-3.7449999999999992</v>
          </cell>
          <cell r="S512">
            <v>1.1600000000000001</v>
          </cell>
          <cell r="T512">
            <v>7.5650000000000004</v>
          </cell>
          <cell r="U512">
            <v>7.5750000000000002</v>
          </cell>
          <cell r="V512">
            <v>7.39</v>
          </cell>
          <cell r="W512">
            <v>7.4</v>
          </cell>
          <cell r="X512">
            <v>7.48</v>
          </cell>
          <cell r="Y512">
            <v>7.7350000000000003</v>
          </cell>
          <cell r="Z512">
            <v>7.62</v>
          </cell>
          <cell r="AA512">
            <v>7.3650000000000002</v>
          </cell>
          <cell r="AB512">
            <v>7.5949999999999998</v>
          </cell>
          <cell r="AC512">
            <v>7.4649999999999999</v>
          </cell>
          <cell r="AD512">
            <v>7.8150000000000004</v>
          </cell>
          <cell r="AE512">
            <v>7.5149999999999997</v>
          </cell>
          <cell r="AF512">
            <v>11.335000038146973</v>
          </cell>
          <cell r="AG512">
            <v>12.25</v>
          </cell>
          <cell r="AH512">
            <v>17</v>
          </cell>
          <cell r="AI512">
            <v>15.42</v>
          </cell>
        </row>
        <row r="513">
          <cell r="A513">
            <v>36913</v>
          </cell>
          <cell r="B513">
            <v>7.1150000000000002</v>
          </cell>
          <cell r="C513">
            <v>7.6849999999999996</v>
          </cell>
          <cell r="D513">
            <v>15.12</v>
          </cell>
          <cell r="E513">
            <v>7.3650000000000002</v>
          </cell>
          <cell r="F513">
            <v>7.6749999999999998</v>
          </cell>
          <cell r="G513">
            <v>8.004999999999999</v>
          </cell>
          <cell r="H513">
            <v>7.4349999999999996</v>
          </cell>
          <cell r="I513">
            <v>-0.5699999999999994</v>
          </cell>
          <cell r="J513">
            <v>0.55999999999999961</v>
          </cell>
          <cell r="K513">
            <v>-9.9999999999997868E-3</v>
          </cell>
          <cell r="L513">
            <v>0.3199999999999994</v>
          </cell>
          <cell r="M513">
            <v>10.215</v>
          </cell>
          <cell r="N513">
            <v>11.375</v>
          </cell>
          <cell r="O513">
            <v>9.7949999999999999</v>
          </cell>
          <cell r="P513">
            <v>7.37</v>
          </cell>
          <cell r="Q513">
            <v>8.0749999999999993</v>
          </cell>
          <cell r="R513">
            <v>-3.7449999999999992</v>
          </cell>
          <cell r="S513">
            <v>1.1600000000000001</v>
          </cell>
          <cell r="T513">
            <v>7.5650000000000004</v>
          </cell>
          <cell r="U513">
            <v>7.5750000000000002</v>
          </cell>
          <cell r="V513">
            <v>7.39</v>
          </cell>
          <cell r="W513">
            <v>7.4</v>
          </cell>
          <cell r="X513">
            <v>7.48</v>
          </cell>
          <cell r="Y513">
            <v>7.7350000000000003</v>
          </cell>
          <cell r="Z513">
            <v>7.62</v>
          </cell>
          <cell r="AA513">
            <v>7.3650000000000002</v>
          </cell>
          <cell r="AB513">
            <v>7.5949999999999998</v>
          </cell>
          <cell r="AC513">
            <v>7.4649999999999999</v>
          </cell>
          <cell r="AD513">
            <v>7.8150000000000004</v>
          </cell>
          <cell r="AE513">
            <v>7.5149999999999997</v>
          </cell>
          <cell r="AF513">
            <v>11.335000038146973</v>
          </cell>
          <cell r="AG513">
            <v>12.25</v>
          </cell>
          <cell r="AH513">
            <v>17</v>
          </cell>
          <cell r="AI513">
            <v>15.42</v>
          </cell>
        </row>
        <row r="514">
          <cell r="A514">
            <v>36914</v>
          </cell>
          <cell r="B514">
            <v>7.38</v>
          </cell>
          <cell r="C514">
            <v>7.7850000000000001</v>
          </cell>
          <cell r="D514">
            <v>16.585000000000001</v>
          </cell>
          <cell r="E514">
            <v>7.625</v>
          </cell>
          <cell r="F514">
            <v>7.73</v>
          </cell>
          <cell r="G514">
            <v>9.2050000000000018</v>
          </cell>
          <cell r="H514">
            <v>8.8000000000000007</v>
          </cell>
          <cell r="I514">
            <v>-0.40500000000000025</v>
          </cell>
          <cell r="J514">
            <v>0.35000000000000053</v>
          </cell>
          <cell r="K514">
            <v>-5.4999999999999716E-2</v>
          </cell>
          <cell r="L514">
            <v>0.16000000000000014</v>
          </cell>
          <cell r="M514">
            <v>12.59</v>
          </cell>
          <cell r="N514">
            <v>13.18</v>
          </cell>
          <cell r="O514">
            <v>9.7650000000000006</v>
          </cell>
          <cell r="P514">
            <v>7.4649999999999999</v>
          </cell>
          <cell r="Q514">
            <v>8.3699999999999992</v>
          </cell>
          <cell r="R514">
            <v>-3.4050000000000011</v>
          </cell>
          <cell r="S514">
            <v>0.58999999999999986</v>
          </cell>
          <cell r="T514">
            <v>8.6750000000000007</v>
          </cell>
          <cell r="U514">
            <v>7.6749999999999998</v>
          </cell>
          <cell r="V514">
            <v>7.5449999999999999</v>
          </cell>
          <cell r="W514">
            <v>7.61</v>
          </cell>
          <cell r="X514">
            <v>7.65</v>
          </cell>
          <cell r="Y514">
            <v>7.84</v>
          </cell>
          <cell r="Z514">
            <v>7.665</v>
          </cell>
          <cell r="AA514">
            <v>7.4950000000000001</v>
          </cell>
          <cell r="AB514">
            <v>7.73</v>
          </cell>
          <cell r="AC514">
            <v>7.5250000000000004</v>
          </cell>
          <cell r="AD514">
            <v>7.9</v>
          </cell>
          <cell r="AE514">
            <v>7.63</v>
          </cell>
          <cell r="AF514">
            <v>14.835000038146973</v>
          </cell>
          <cell r="AG514">
            <v>12.5</v>
          </cell>
          <cell r="AH514">
            <v>17.8</v>
          </cell>
          <cell r="AI514">
            <v>16.46</v>
          </cell>
        </row>
        <row r="515">
          <cell r="A515">
            <v>36915</v>
          </cell>
          <cell r="B515">
            <v>6.75</v>
          </cell>
          <cell r="C515">
            <v>6.8550000000000004</v>
          </cell>
          <cell r="D515">
            <v>15.96</v>
          </cell>
          <cell r="E515">
            <v>6.87</v>
          </cell>
          <cell r="F515">
            <v>6.9450000000000003</v>
          </cell>
          <cell r="G515">
            <v>9.2100000000000009</v>
          </cell>
          <cell r="H515">
            <v>9.1050000000000004</v>
          </cell>
          <cell r="I515">
            <v>-0.10500000000000043</v>
          </cell>
          <cell r="J515">
            <v>0.19500000000000028</v>
          </cell>
          <cell r="K515">
            <v>8.9999999999999858E-2</v>
          </cell>
          <cell r="L515">
            <v>-1.499999999999968E-2</v>
          </cell>
          <cell r="M515">
            <v>12.505000000000001</v>
          </cell>
          <cell r="N515">
            <v>12.645</v>
          </cell>
          <cell r="O515">
            <v>9.0749999999999993</v>
          </cell>
          <cell r="P515">
            <v>6.7750000000000004</v>
          </cell>
          <cell r="Q515">
            <v>7.0449999999999999</v>
          </cell>
          <cell r="R515">
            <v>-3.3150000000000013</v>
          </cell>
          <cell r="S515">
            <v>0.13999999999999879</v>
          </cell>
          <cell r="T515">
            <v>7.5149999999999997</v>
          </cell>
          <cell r="U515">
            <v>7.0650000000000004</v>
          </cell>
          <cell r="V515">
            <v>6.7750000000000004</v>
          </cell>
          <cell r="W515">
            <v>6.84</v>
          </cell>
          <cell r="X515">
            <v>6.9349999999999996</v>
          </cell>
          <cell r="Y515">
            <v>7.2050000000000001</v>
          </cell>
          <cell r="Z515">
            <v>6.9950000000000001</v>
          </cell>
          <cell r="AA515">
            <v>6.86</v>
          </cell>
          <cell r="AB515">
            <v>7.13</v>
          </cell>
          <cell r="AC515">
            <v>6.94</v>
          </cell>
          <cell r="AD515">
            <v>7.25</v>
          </cell>
          <cell r="AE515">
            <v>6.9850000000000003</v>
          </cell>
          <cell r="AF515">
            <v>12.215000152587891</v>
          </cell>
          <cell r="AG515">
            <v>14.3</v>
          </cell>
          <cell r="AH515">
            <v>17.8</v>
          </cell>
          <cell r="AI515">
            <v>15.97</v>
          </cell>
        </row>
        <row r="516">
          <cell r="A516">
            <v>36916</v>
          </cell>
          <cell r="B516">
            <v>6.55</v>
          </cell>
          <cell r="C516">
            <v>6.79</v>
          </cell>
          <cell r="D516">
            <v>15.97</v>
          </cell>
          <cell r="E516">
            <v>6.8250000000000002</v>
          </cell>
          <cell r="F516">
            <v>6.7949999999999999</v>
          </cell>
          <cell r="G516">
            <v>9.4200000000000017</v>
          </cell>
          <cell r="H516">
            <v>9.18</v>
          </cell>
          <cell r="I516">
            <v>-0.24000000000000021</v>
          </cell>
          <cell r="J516">
            <v>0.24500000000000011</v>
          </cell>
          <cell r="K516">
            <v>4.9999999999998934E-3</v>
          </cell>
          <cell r="L516">
            <v>-3.5000000000000142E-2</v>
          </cell>
          <cell r="M516">
            <v>11.414999999999999</v>
          </cell>
          <cell r="N516">
            <v>11.37</v>
          </cell>
          <cell r="O516">
            <v>9.0449999999999999</v>
          </cell>
          <cell r="P516">
            <v>6.7549999999999999</v>
          </cell>
          <cell r="Q516">
            <v>7.0350000000000001</v>
          </cell>
          <cell r="R516">
            <v>-4.6000000000000014</v>
          </cell>
          <cell r="S516">
            <v>-4.4999999999999929E-2</v>
          </cell>
          <cell r="T516">
            <v>7.16</v>
          </cell>
          <cell r="U516">
            <v>6.91</v>
          </cell>
          <cell r="V516">
            <v>6.7249999999999996</v>
          </cell>
          <cell r="W516">
            <v>6.83</v>
          </cell>
          <cell r="X516">
            <v>6.85</v>
          </cell>
          <cell r="Y516">
            <v>7</v>
          </cell>
          <cell r="Z516">
            <v>6.83</v>
          </cell>
          <cell r="AA516">
            <v>6.6749999999999998</v>
          </cell>
          <cell r="AB516">
            <v>6.9249999999999998</v>
          </cell>
          <cell r="AC516">
            <v>6.7450000000000001</v>
          </cell>
          <cell r="AD516">
            <v>7.125</v>
          </cell>
          <cell r="AE516">
            <v>6.9050000000000002</v>
          </cell>
          <cell r="AF516">
            <v>11.420000076293945</v>
          </cell>
          <cell r="AG516">
            <v>14.5</v>
          </cell>
          <cell r="AH516">
            <v>16.899999999999999</v>
          </cell>
          <cell r="AI516">
            <v>15.88</v>
          </cell>
        </row>
        <row r="517">
          <cell r="A517">
            <v>36917</v>
          </cell>
          <cell r="B517">
            <v>6.95</v>
          </cell>
          <cell r="C517">
            <v>7.3049999999999997</v>
          </cell>
          <cell r="D517">
            <v>15.185</v>
          </cell>
          <cell r="E517">
            <v>7.2850000000000001</v>
          </cell>
          <cell r="G517">
            <v>8.2349999999999994</v>
          </cell>
          <cell r="H517">
            <v>7.8800000000000008</v>
          </cell>
          <cell r="I517">
            <v>-0.35499999999999954</v>
          </cell>
          <cell r="J517">
            <v>-6.95</v>
          </cell>
          <cell r="K517">
            <v>-7.3049999999999997</v>
          </cell>
          <cell r="L517">
            <v>1.9999999999999574E-2</v>
          </cell>
          <cell r="M517">
            <v>10.36</v>
          </cell>
          <cell r="N517">
            <v>10.645</v>
          </cell>
          <cell r="O517">
            <v>9.51</v>
          </cell>
          <cell r="P517">
            <v>7.18</v>
          </cell>
          <cell r="Q517">
            <v>7.4249999999999998</v>
          </cell>
          <cell r="R517">
            <v>-4.5400000000000009</v>
          </cell>
          <cell r="S517">
            <v>0.28500000000000014</v>
          </cell>
          <cell r="T517">
            <v>7.33</v>
          </cell>
          <cell r="U517">
            <v>7.2949999999999999</v>
          </cell>
          <cell r="V517">
            <v>7.26</v>
          </cell>
          <cell r="W517">
            <v>7.2549999999999999</v>
          </cell>
          <cell r="X517">
            <v>7.375</v>
          </cell>
          <cell r="Y517">
            <v>7.3949999999999996</v>
          </cell>
          <cell r="Z517">
            <v>7.26</v>
          </cell>
          <cell r="AA517">
            <v>7.13</v>
          </cell>
          <cell r="AB517">
            <v>7.335</v>
          </cell>
          <cell r="AC517">
            <v>7.19</v>
          </cell>
          <cell r="AD517">
            <v>7.55</v>
          </cell>
          <cell r="AE517">
            <v>7.33</v>
          </cell>
          <cell r="AF517">
            <v>10.739999771118164</v>
          </cell>
          <cell r="AG517">
            <v>14</v>
          </cell>
          <cell r="AH517">
            <v>16.5</v>
          </cell>
          <cell r="AI517">
            <v>15.01</v>
          </cell>
        </row>
        <row r="518">
          <cell r="A518">
            <v>36918</v>
          </cell>
          <cell r="B518">
            <v>6.7</v>
          </cell>
          <cell r="C518">
            <v>6.9550000000000001</v>
          </cell>
          <cell r="D518">
            <v>13.42</v>
          </cell>
          <cell r="E518">
            <v>6.8449999999999998</v>
          </cell>
          <cell r="F518">
            <v>6.91</v>
          </cell>
          <cell r="G518">
            <v>6.72</v>
          </cell>
          <cell r="H518">
            <v>6.4649999999999999</v>
          </cell>
          <cell r="I518">
            <v>-0.25499999999999989</v>
          </cell>
          <cell r="J518">
            <v>0.20999999999999996</v>
          </cell>
          <cell r="K518">
            <v>-4.4999999999999929E-2</v>
          </cell>
          <cell r="L518">
            <v>0.11000000000000032</v>
          </cell>
          <cell r="M518">
            <v>9.8849999999999998</v>
          </cell>
          <cell r="N518">
            <v>10.84</v>
          </cell>
          <cell r="O518">
            <v>9.0399999999999991</v>
          </cell>
          <cell r="P518">
            <v>6.82</v>
          </cell>
          <cell r="Q518">
            <v>7.125</v>
          </cell>
          <cell r="R518">
            <v>-2.58</v>
          </cell>
          <cell r="S518">
            <v>0.95500000000000007</v>
          </cell>
          <cell r="T518">
            <v>7.0149999999999997</v>
          </cell>
          <cell r="U518">
            <v>7.0350000000000001</v>
          </cell>
          <cell r="V518">
            <v>6.81</v>
          </cell>
          <cell r="W518">
            <v>6.89</v>
          </cell>
          <cell r="X518">
            <v>6.96</v>
          </cell>
          <cell r="Y518">
            <v>7.15</v>
          </cell>
          <cell r="Z518">
            <v>6.9</v>
          </cell>
          <cell r="AA518">
            <v>6.83</v>
          </cell>
          <cell r="AB518">
            <v>7.09</v>
          </cell>
          <cell r="AC518">
            <v>6.915</v>
          </cell>
          <cell r="AD518">
            <v>7.2850000000000001</v>
          </cell>
          <cell r="AE518">
            <v>6.9450000000000003</v>
          </cell>
          <cell r="AF518">
            <v>11.375</v>
          </cell>
          <cell r="AG518">
            <v>12</v>
          </cell>
          <cell r="AH518">
            <v>14.6</v>
          </cell>
          <cell r="AI518">
            <v>13.18</v>
          </cell>
        </row>
        <row r="519">
          <cell r="A519">
            <v>36919</v>
          </cell>
          <cell r="B519">
            <v>6.7</v>
          </cell>
          <cell r="C519">
            <v>6.9550000000000001</v>
          </cell>
          <cell r="D519">
            <v>13.42</v>
          </cell>
          <cell r="E519">
            <v>6.8449999999999998</v>
          </cell>
          <cell r="F519">
            <v>6.91</v>
          </cell>
          <cell r="G519">
            <v>6.72</v>
          </cell>
          <cell r="H519">
            <v>6.4649999999999999</v>
          </cell>
          <cell r="I519">
            <v>-0.25499999999999989</v>
          </cell>
          <cell r="J519">
            <v>0.20999999999999996</v>
          </cell>
          <cell r="K519">
            <v>-4.4999999999999929E-2</v>
          </cell>
          <cell r="L519">
            <v>0.11000000000000032</v>
          </cell>
          <cell r="M519">
            <v>9.8849999999999998</v>
          </cell>
          <cell r="N519">
            <v>10.84</v>
          </cell>
          <cell r="O519">
            <v>9.0399999999999991</v>
          </cell>
          <cell r="P519">
            <v>6.82</v>
          </cell>
          <cell r="Q519">
            <v>7.125</v>
          </cell>
          <cell r="R519">
            <v>-2.58</v>
          </cell>
          <cell r="S519">
            <v>0.95500000000000007</v>
          </cell>
          <cell r="T519">
            <v>7.0149999999999997</v>
          </cell>
          <cell r="U519">
            <v>7.0350000000000001</v>
          </cell>
          <cell r="V519">
            <v>6.81</v>
          </cell>
          <cell r="W519">
            <v>6.89</v>
          </cell>
          <cell r="X519">
            <v>6.96</v>
          </cell>
          <cell r="Y519">
            <v>7.15</v>
          </cell>
          <cell r="Z519">
            <v>6.9</v>
          </cell>
          <cell r="AA519">
            <v>6.83</v>
          </cell>
          <cell r="AB519">
            <v>7.09</v>
          </cell>
          <cell r="AC519">
            <v>6.915</v>
          </cell>
          <cell r="AD519">
            <v>7.2850000000000001</v>
          </cell>
          <cell r="AE519">
            <v>6.9450000000000003</v>
          </cell>
          <cell r="AF519">
            <v>11.375</v>
          </cell>
          <cell r="AG519">
            <v>12</v>
          </cell>
          <cell r="AH519">
            <v>14.6</v>
          </cell>
          <cell r="AI519">
            <v>13.18</v>
          </cell>
        </row>
        <row r="520">
          <cell r="A520">
            <v>36920</v>
          </cell>
          <cell r="B520">
            <v>6.7</v>
          </cell>
          <cell r="C520">
            <v>6.9550000000000001</v>
          </cell>
          <cell r="D520">
            <v>13.42</v>
          </cell>
          <cell r="E520">
            <v>6.8449999999999998</v>
          </cell>
          <cell r="F520">
            <v>6.91</v>
          </cell>
          <cell r="G520">
            <v>6.72</v>
          </cell>
          <cell r="H520">
            <v>6.4649999999999999</v>
          </cell>
          <cell r="I520">
            <v>-0.25499999999999989</v>
          </cell>
          <cell r="J520">
            <v>0.20999999999999996</v>
          </cell>
          <cell r="K520">
            <v>-4.4999999999999929E-2</v>
          </cell>
          <cell r="L520">
            <v>0.11000000000000032</v>
          </cell>
          <cell r="M520">
            <v>9.8849999999999998</v>
          </cell>
          <cell r="N520">
            <v>10.84</v>
          </cell>
          <cell r="O520">
            <v>9.0399999999999991</v>
          </cell>
          <cell r="P520">
            <v>6.82</v>
          </cell>
          <cell r="Q520">
            <v>7.125</v>
          </cell>
          <cell r="R520">
            <v>-2.58</v>
          </cell>
          <cell r="S520">
            <v>0.95500000000000007</v>
          </cell>
          <cell r="T520">
            <v>7.0149999999999997</v>
          </cell>
          <cell r="U520">
            <v>7.0350000000000001</v>
          </cell>
          <cell r="V520">
            <v>6.81</v>
          </cell>
          <cell r="W520">
            <v>6.89</v>
          </cell>
          <cell r="X520">
            <v>6.96</v>
          </cell>
          <cell r="Y520">
            <v>7.15</v>
          </cell>
          <cell r="Z520">
            <v>6.9</v>
          </cell>
          <cell r="AA520">
            <v>6.83</v>
          </cell>
          <cell r="AB520">
            <v>7.09</v>
          </cell>
          <cell r="AC520">
            <v>6.915</v>
          </cell>
          <cell r="AD520">
            <v>7.2850000000000001</v>
          </cell>
          <cell r="AE520">
            <v>6.9450000000000003</v>
          </cell>
          <cell r="AF520">
            <v>11.375</v>
          </cell>
          <cell r="AG520">
            <v>12</v>
          </cell>
          <cell r="AH520">
            <v>14.6</v>
          </cell>
          <cell r="AI520">
            <v>13.18</v>
          </cell>
        </row>
        <row r="521">
          <cell r="A521">
            <v>36921</v>
          </cell>
          <cell r="B521">
            <v>6.34</v>
          </cell>
          <cell r="C521">
            <v>6.71</v>
          </cell>
          <cell r="D521">
            <v>13.27</v>
          </cell>
          <cell r="E521">
            <v>6.61</v>
          </cell>
          <cell r="F521">
            <v>6.5449999999999999</v>
          </cell>
          <cell r="G521">
            <v>6.93</v>
          </cell>
          <cell r="H521">
            <v>6.56</v>
          </cell>
          <cell r="I521">
            <v>-0.37000000000000011</v>
          </cell>
          <cell r="J521">
            <v>0.20500000000000007</v>
          </cell>
          <cell r="K521">
            <v>-0.16500000000000004</v>
          </cell>
          <cell r="L521">
            <v>9.9999999999999645E-2</v>
          </cell>
          <cell r="M521">
            <v>8.89</v>
          </cell>
          <cell r="N521">
            <v>9.625</v>
          </cell>
          <cell r="O521">
            <v>8.4649999999999999</v>
          </cell>
          <cell r="P521">
            <v>6.63</v>
          </cell>
          <cell r="Q521">
            <v>6.7850000000000001</v>
          </cell>
          <cell r="R521">
            <v>-3.6449999999999996</v>
          </cell>
          <cell r="S521">
            <v>0.73499999999999943</v>
          </cell>
          <cell r="T521">
            <v>6.7249999999999996</v>
          </cell>
          <cell r="U521">
            <v>6.6</v>
          </cell>
          <cell r="V521">
            <v>6.55</v>
          </cell>
          <cell r="W521">
            <v>6.52</v>
          </cell>
          <cell r="X521">
            <v>6.66</v>
          </cell>
          <cell r="Y521">
            <v>6.7549999999999999</v>
          </cell>
          <cell r="Z521">
            <v>6.5549999999999997</v>
          </cell>
          <cell r="AA521">
            <v>6.4649999999999999</v>
          </cell>
          <cell r="AB521">
            <v>6.68</v>
          </cell>
          <cell r="AC521">
            <v>6.52</v>
          </cell>
          <cell r="AD521">
            <v>6.875</v>
          </cell>
          <cell r="AE521">
            <v>6.665</v>
          </cell>
          <cell r="AF521">
            <v>9.5299997329711914</v>
          </cell>
          <cell r="AG521">
            <v>12</v>
          </cell>
          <cell r="AH521">
            <v>14</v>
          </cell>
          <cell r="AI521">
            <v>13.14</v>
          </cell>
        </row>
        <row r="522">
          <cell r="A522">
            <v>36922</v>
          </cell>
          <cell r="B522">
            <v>5.62</v>
          </cell>
          <cell r="C522">
            <v>5.87</v>
          </cell>
          <cell r="D522">
            <v>10.88</v>
          </cell>
          <cell r="E522">
            <v>5.7450000000000001</v>
          </cell>
          <cell r="F522">
            <v>5.82</v>
          </cell>
          <cell r="G522">
            <v>5.2600000000000007</v>
          </cell>
          <cell r="H522">
            <v>5.0100000000000007</v>
          </cell>
          <cell r="I522">
            <v>-0.25</v>
          </cell>
          <cell r="J522">
            <v>0.20000000000000018</v>
          </cell>
          <cell r="K522">
            <v>-4.9999999999999822E-2</v>
          </cell>
          <cell r="L522">
            <v>0.125</v>
          </cell>
          <cell r="M522">
            <v>8.33</v>
          </cell>
          <cell r="N522">
            <v>9.84</v>
          </cell>
          <cell r="O522">
            <v>7.28</v>
          </cell>
          <cell r="P522">
            <v>5.7249999999999996</v>
          </cell>
          <cell r="Q522">
            <v>6.0250000000000004</v>
          </cell>
          <cell r="R522">
            <v>-1.0400000000000009</v>
          </cell>
          <cell r="S522">
            <v>1.5099999999999998</v>
          </cell>
          <cell r="T522">
            <v>5.7850000000000001</v>
          </cell>
          <cell r="U522">
            <v>5.87</v>
          </cell>
          <cell r="V522">
            <v>5.68</v>
          </cell>
          <cell r="W522">
            <v>5.7649999999999997</v>
          </cell>
          <cell r="X522">
            <v>5.8150000000000004</v>
          </cell>
          <cell r="Y522">
            <v>6</v>
          </cell>
          <cell r="Z522">
            <v>5.81</v>
          </cell>
          <cell r="AA522">
            <v>5.7249999999999996</v>
          </cell>
          <cell r="AB522">
            <v>5.9349999999999996</v>
          </cell>
          <cell r="AC522">
            <v>5.7750000000000004</v>
          </cell>
          <cell r="AD522">
            <v>6.0750000000000002</v>
          </cell>
          <cell r="AE522">
            <v>5.9</v>
          </cell>
          <cell r="AF522">
            <v>10.5</v>
          </cell>
          <cell r="AG522">
            <v>10</v>
          </cell>
          <cell r="AH522">
            <v>12</v>
          </cell>
          <cell r="AI522">
            <v>10.74</v>
          </cell>
        </row>
        <row r="523">
          <cell r="A523">
            <v>36923</v>
          </cell>
          <cell r="B523">
            <v>5.7</v>
          </cell>
          <cell r="C523">
            <v>5.8250000000000002</v>
          </cell>
          <cell r="D523">
            <v>13.744999999999999</v>
          </cell>
          <cell r="E523">
            <v>5.77</v>
          </cell>
          <cell r="F523">
            <v>5.9450000000000003</v>
          </cell>
          <cell r="G523">
            <v>8.0449999999999982</v>
          </cell>
          <cell r="H523">
            <v>7.919999999999999</v>
          </cell>
          <cell r="I523">
            <v>-0.125</v>
          </cell>
          <cell r="J523">
            <v>0.24500000000000011</v>
          </cell>
          <cell r="K523">
            <v>0.12000000000000011</v>
          </cell>
          <cell r="L523">
            <v>5.5000000000000604E-2</v>
          </cell>
          <cell r="M523">
            <v>10.535</v>
          </cell>
          <cell r="N523">
            <v>13.925000000000001</v>
          </cell>
          <cell r="O523">
            <v>7.49</v>
          </cell>
          <cell r="P523">
            <v>5.8049999999999997</v>
          </cell>
          <cell r="Q523">
            <v>5.99</v>
          </cell>
          <cell r="R523">
            <v>0.18000000000000149</v>
          </cell>
          <cell r="S523">
            <v>3.3900000000000006</v>
          </cell>
          <cell r="T523">
            <v>5.8049999999999997</v>
          </cell>
          <cell r="U523">
            <v>5.8949999999999996</v>
          </cell>
          <cell r="V523">
            <v>5.6150000000000002</v>
          </cell>
          <cell r="W523">
            <v>5.7350000000000003</v>
          </cell>
          <cell r="X523">
            <v>5.79</v>
          </cell>
          <cell r="Y523">
            <v>6.02</v>
          </cell>
          <cell r="Z523">
            <v>5.87</v>
          </cell>
          <cell r="AA523">
            <v>5.84</v>
          </cell>
          <cell r="AB523">
            <v>6.14</v>
          </cell>
          <cell r="AC523">
            <v>5.8949999999999996</v>
          </cell>
          <cell r="AD523">
            <v>6.1449999999999996</v>
          </cell>
          <cell r="AE523">
            <v>5.875</v>
          </cell>
          <cell r="AF523">
            <v>12.789999961853027</v>
          </cell>
          <cell r="AG523">
            <v>11.3</v>
          </cell>
          <cell r="AH523">
            <v>18.5</v>
          </cell>
          <cell r="AI523">
            <v>13.72</v>
          </cell>
        </row>
        <row r="524">
          <cell r="A524">
            <v>36924</v>
          </cell>
          <cell r="B524">
            <v>5.6349999999999998</v>
          </cell>
          <cell r="C524">
            <v>5.81</v>
          </cell>
          <cell r="D524">
            <v>15.35</v>
          </cell>
          <cell r="E524">
            <v>5.74</v>
          </cell>
          <cell r="F524">
            <v>5.87</v>
          </cell>
          <cell r="G524">
            <v>9.7149999999999999</v>
          </cell>
          <cell r="H524">
            <v>9.5399999999999991</v>
          </cell>
          <cell r="I524">
            <v>-0.17499999999999982</v>
          </cell>
          <cell r="J524">
            <v>0.23500000000000032</v>
          </cell>
          <cell r="K524">
            <v>6.0000000000000497E-2</v>
          </cell>
          <cell r="L524">
            <v>6.9999999999999396E-2</v>
          </cell>
          <cell r="M524">
            <v>10.925000000000001</v>
          </cell>
          <cell r="N524">
            <v>14.11</v>
          </cell>
          <cell r="O524">
            <v>7.53</v>
          </cell>
          <cell r="P524">
            <v>5.79</v>
          </cell>
          <cell r="Q524">
            <v>5.97</v>
          </cell>
          <cell r="R524">
            <v>-1.2400000000000002</v>
          </cell>
          <cell r="S524">
            <v>3.1849999999999987</v>
          </cell>
          <cell r="T524">
            <v>5.87</v>
          </cell>
          <cell r="U524">
            <v>5.84</v>
          </cell>
          <cell r="V524">
            <v>5.7350000000000003</v>
          </cell>
          <cell r="W524">
            <v>5.8</v>
          </cell>
          <cell r="X524">
            <v>5.8</v>
          </cell>
          <cell r="Y524">
            <v>6.0049999999999999</v>
          </cell>
          <cell r="Z524">
            <v>5.8150000000000004</v>
          </cell>
          <cell r="AA524">
            <v>5.8049999999999997</v>
          </cell>
          <cell r="AB524">
            <v>6.0549999999999997</v>
          </cell>
          <cell r="AC524">
            <v>5.89</v>
          </cell>
          <cell r="AD524">
            <v>6.1150000000000002</v>
          </cell>
          <cell r="AE524">
            <v>5.875</v>
          </cell>
          <cell r="AF524">
            <v>14.25</v>
          </cell>
          <cell r="AG524">
            <v>13</v>
          </cell>
          <cell r="AH524">
            <v>6.38</v>
          </cell>
          <cell r="AI524">
            <v>6.26</v>
          </cell>
        </row>
        <row r="525">
          <cell r="A525">
            <v>36925</v>
          </cell>
          <cell r="B525">
            <v>6.58</v>
          </cell>
          <cell r="C525">
            <v>6.41</v>
          </cell>
          <cell r="D525">
            <v>15.385</v>
          </cell>
          <cell r="E525">
            <v>6.4050000000000002</v>
          </cell>
          <cell r="F525">
            <v>6.46</v>
          </cell>
          <cell r="G525">
            <v>8.8049999999999997</v>
          </cell>
          <cell r="H525">
            <v>8.9749999999999996</v>
          </cell>
          <cell r="I525">
            <v>0.16999999999999993</v>
          </cell>
          <cell r="J525">
            <v>-0.12000000000000011</v>
          </cell>
          <cell r="K525">
            <v>4.9999999999999822E-2</v>
          </cell>
          <cell r="L525">
            <v>4.9999999999998934E-3</v>
          </cell>
          <cell r="M525">
            <v>10.285</v>
          </cell>
          <cell r="N525">
            <v>12.45</v>
          </cell>
          <cell r="O525">
            <v>8.5749999999999993</v>
          </cell>
          <cell r="P525">
            <v>6.2850000000000001</v>
          </cell>
          <cell r="Q525">
            <v>6.4450000000000003</v>
          </cell>
          <cell r="R525">
            <v>-2.9350000000000005</v>
          </cell>
          <cell r="S525">
            <v>2.1649999999999991</v>
          </cell>
          <cell r="T525">
            <v>6.3449999999999998</v>
          </cell>
          <cell r="U525">
            <v>6.6050000000000004</v>
          </cell>
          <cell r="V525">
            <v>6.2949999999999999</v>
          </cell>
          <cell r="W525">
            <v>6.4249999999999998</v>
          </cell>
          <cell r="X525">
            <v>6.39</v>
          </cell>
          <cell r="Y525">
            <v>6.77</v>
          </cell>
          <cell r="Z525">
            <v>6.48</v>
          </cell>
          <cell r="AA525">
            <v>6.59</v>
          </cell>
          <cell r="AB525">
            <v>6.67</v>
          </cell>
          <cell r="AC525">
            <v>6.58</v>
          </cell>
          <cell r="AD525">
            <v>6.9349999999999996</v>
          </cell>
          <cell r="AE525">
            <v>6.67</v>
          </cell>
          <cell r="AF525">
            <v>12.310000419616699</v>
          </cell>
          <cell r="AG525">
            <v>12.5</v>
          </cell>
          <cell r="AH525">
            <v>17.100000000000001</v>
          </cell>
          <cell r="AI525">
            <v>15.06</v>
          </cell>
        </row>
        <row r="526">
          <cell r="A526">
            <v>36926</v>
          </cell>
          <cell r="B526">
            <v>6.58</v>
          </cell>
          <cell r="C526">
            <v>6.41</v>
          </cell>
          <cell r="D526">
            <v>15.385</v>
          </cell>
          <cell r="E526">
            <v>6.4050000000000002</v>
          </cell>
          <cell r="F526">
            <v>6.46</v>
          </cell>
          <cell r="G526">
            <v>8.8049999999999997</v>
          </cell>
          <cell r="H526">
            <v>8.9749999999999996</v>
          </cell>
          <cell r="I526">
            <v>0.16999999999999993</v>
          </cell>
          <cell r="J526">
            <v>-0.12000000000000011</v>
          </cell>
          <cell r="K526">
            <v>4.9999999999999822E-2</v>
          </cell>
          <cell r="L526">
            <v>4.9999999999998934E-3</v>
          </cell>
          <cell r="M526">
            <v>10.285</v>
          </cell>
          <cell r="N526">
            <v>12.45</v>
          </cell>
          <cell r="O526">
            <v>8.5749999999999993</v>
          </cell>
          <cell r="P526">
            <v>6.2850000000000001</v>
          </cell>
          <cell r="Q526">
            <v>6.4450000000000003</v>
          </cell>
          <cell r="R526">
            <v>-2.9350000000000005</v>
          </cell>
          <cell r="S526">
            <v>2.1649999999999991</v>
          </cell>
          <cell r="T526">
            <v>6.3449999999999998</v>
          </cell>
          <cell r="U526">
            <v>6.6050000000000004</v>
          </cell>
          <cell r="V526">
            <v>6.2949999999999999</v>
          </cell>
          <cell r="W526">
            <v>6.4249999999999998</v>
          </cell>
          <cell r="X526">
            <v>6.39</v>
          </cell>
          <cell r="Y526">
            <v>6.77</v>
          </cell>
          <cell r="Z526">
            <v>6.48</v>
          </cell>
          <cell r="AA526">
            <v>6.59</v>
          </cell>
          <cell r="AB526">
            <v>6.67</v>
          </cell>
          <cell r="AC526">
            <v>6.58</v>
          </cell>
          <cell r="AD526">
            <v>6.9349999999999996</v>
          </cell>
          <cell r="AE526">
            <v>6.67</v>
          </cell>
          <cell r="AF526">
            <v>12.310000419616699</v>
          </cell>
          <cell r="AG526">
            <v>12.5</v>
          </cell>
          <cell r="AH526">
            <v>17.100000000000001</v>
          </cell>
          <cell r="AI526">
            <v>15.06</v>
          </cell>
        </row>
        <row r="527">
          <cell r="A527">
            <v>36927</v>
          </cell>
          <cell r="B527">
            <v>6.58</v>
          </cell>
          <cell r="C527">
            <v>6.41</v>
          </cell>
          <cell r="D527">
            <v>15.385</v>
          </cell>
          <cell r="E527">
            <v>6.4050000000000002</v>
          </cell>
          <cell r="F527">
            <v>6.46</v>
          </cell>
          <cell r="G527">
            <v>8.8049999999999997</v>
          </cell>
          <cell r="H527">
            <v>8.9749999999999996</v>
          </cell>
          <cell r="I527">
            <v>0.16999999999999993</v>
          </cell>
          <cell r="J527">
            <v>-0.12000000000000011</v>
          </cell>
          <cell r="K527">
            <v>4.9999999999999822E-2</v>
          </cell>
          <cell r="L527">
            <v>4.9999999999998934E-3</v>
          </cell>
          <cell r="M527">
            <v>10.285</v>
          </cell>
          <cell r="N527">
            <v>12.45</v>
          </cell>
          <cell r="O527">
            <v>8.5749999999999993</v>
          </cell>
          <cell r="P527">
            <v>6.2850000000000001</v>
          </cell>
          <cell r="Q527">
            <v>6.4450000000000003</v>
          </cell>
          <cell r="R527">
            <v>-2.9350000000000005</v>
          </cell>
          <cell r="S527">
            <v>2.1649999999999991</v>
          </cell>
          <cell r="T527">
            <v>6.3449999999999998</v>
          </cell>
          <cell r="U527">
            <v>6.6050000000000004</v>
          </cell>
          <cell r="V527">
            <v>6.2949999999999999</v>
          </cell>
          <cell r="W527">
            <v>6.4249999999999998</v>
          </cell>
          <cell r="X527">
            <v>6.39</v>
          </cell>
          <cell r="Y527">
            <v>6.77</v>
          </cell>
          <cell r="Z527">
            <v>6.48</v>
          </cell>
          <cell r="AA527">
            <v>6.59</v>
          </cell>
          <cell r="AB527">
            <v>6.67</v>
          </cell>
          <cell r="AC527">
            <v>6.58</v>
          </cell>
          <cell r="AD527">
            <v>6.9349999999999996</v>
          </cell>
          <cell r="AE527">
            <v>6.67</v>
          </cell>
          <cell r="AF527">
            <v>12.310000419616699</v>
          </cell>
          <cell r="AG527">
            <v>12.5</v>
          </cell>
          <cell r="AH527">
            <v>17.100000000000001</v>
          </cell>
          <cell r="AI527">
            <v>15.06</v>
          </cell>
        </row>
        <row r="528">
          <cell r="A528">
            <v>36928</v>
          </cell>
          <cell r="B528">
            <v>5.57</v>
          </cell>
          <cell r="C528">
            <v>5.61</v>
          </cell>
          <cell r="D528">
            <v>13.225</v>
          </cell>
          <cell r="E528">
            <v>5.6050000000000004</v>
          </cell>
          <cell r="F528">
            <v>5.69</v>
          </cell>
          <cell r="G528">
            <v>7.6549999999999994</v>
          </cell>
          <cell r="H528">
            <v>7.6149999999999993</v>
          </cell>
          <cell r="I528">
            <v>-4.0000000000000036E-2</v>
          </cell>
          <cell r="J528">
            <v>0.12000000000000011</v>
          </cell>
          <cell r="K528">
            <v>8.0000000000000071E-2</v>
          </cell>
          <cell r="L528">
            <v>4.9999999999998934E-3</v>
          </cell>
          <cell r="M528">
            <v>8.9949999999999992</v>
          </cell>
          <cell r="N528">
            <v>9.9250000000000007</v>
          </cell>
          <cell r="O528">
            <v>7.52</v>
          </cell>
          <cell r="P528">
            <v>5.78</v>
          </cell>
          <cell r="Q528">
            <v>5.86</v>
          </cell>
          <cell r="R528">
            <v>-3.2999999999999989</v>
          </cell>
          <cell r="S528">
            <v>0.93000000000000149</v>
          </cell>
          <cell r="T528">
            <v>5.7350000000000003</v>
          </cell>
          <cell r="U528">
            <v>5.7649999999999997</v>
          </cell>
          <cell r="V528">
            <v>5.54</v>
          </cell>
          <cell r="W528">
            <v>5.5750000000000002</v>
          </cell>
          <cell r="X528">
            <v>5.64</v>
          </cell>
          <cell r="Y528">
            <v>5.96</v>
          </cell>
          <cell r="Z528">
            <v>5.78</v>
          </cell>
          <cell r="AA528">
            <v>5.6950000000000003</v>
          </cell>
          <cell r="AB528">
            <v>5.8</v>
          </cell>
          <cell r="AC528">
            <v>5.73</v>
          </cell>
          <cell r="AD528">
            <v>6.08</v>
          </cell>
          <cell r="AE528">
            <v>5.6550000000000002</v>
          </cell>
          <cell r="AF528">
            <v>10.404999732971191</v>
          </cell>
          <cell r="AG528">
            <v>9.5</v>
          </cell>
          <cell r="AH528">
            <v>15</v>
          </cell>
          <cell r="AI528">
            <v>12.59</v>
          </cell>
        </row>
        <row r="529">
          <cell r="A529">
            <v>36929</v>
          </cell>
          <cell r="B529">
            <v>5.35</v>
          </cell>
          <cell r="C529">
            <v>5.38</v>
          </cell>
          <cell r="D529">
            <v>12.815</v>
          </cell>
          <cell r="E529">
            <v>5.39</v>
          </cell>
          <cell r="F529">
            <v>5.4850000000000003</v>
          </cell>
          <cell r="G529">
            <v>7.4649999999999999</v>
          </cell>
          <cell r="H529">
            <v>7.4349999999999996</v>
          </cell>
          <cell r="I529">
            <v>-3.0000000000000249E-2</v>
          </cell>
          <cell r="J529">
            <v>0.13500000000000068</v>
          </cell>
          <cell r="K529">
            <v>0.10500000000000043</v>
          </cell>
          <cell r="L529">
            <v>-9.9999999999997868E-3</v>
          </cell>
          <cell r="M529">
            <v>9.1300000000000008</v>
          </cell>
          <cell r="N529">
            <v>10.154999999999999</v>
          </cell>
          <cell r="O529">
            <v>7.92</v>
          </cell>
          <cell r="P529">
            <v>5.7850000000000001</v>
          </cell>
          <cell r="Q529">
            <v>5.91</v>
          </cell>
          <cell r="R529">
            <v>-2.66</v>
          </cell>
          <cell r="S529">
            <v>1.0249999999999986</v>
          </cell>
          <cell r="T529">
            <v>5.7249999999999996</v>
          </cell>
          <cell r="U529">
            <v>5.58</v>
          </cell>
          <cell r="V529">
            <v>5.125</v>
          </cell>
          <cell r="W529">
            <v>5.3650000000000002</v>
          </cell>
          <cell r="X529">
            <v>5.4349999999999996</v>
          </cell>
          <cell r="Y529">
            <v>5.7549999999999999</v>
          </cell>
          <cell r="Z529">
            <v>5.5250000000000004</v>
          </cell>
          <cell r="AA529">
            <v>5.4950000000000001</v>
          </cell>
          <cell r="AB529">
            <v>5.6550000000000002</v>
          </cell>
          <cell r="AC529">
            <v>5.53</v>
          </cell>
          <cell r="AD529">
            <v>5.93</v>
          </cell>
          <cell r="AE529">
            <v>5.42</v>
          </cell>
          <cell r="AF529">
            <v>9.8500003814697266</v>
          </cell>
          <cell r="AG529">
            <v>11.5</v>
          </cell>
          <cell r="AH529">
            <v>15</v>
          </cell>
          <cell r="AI529">
            <v>12.64</v>
          </cell>
        </row>
        <row r="530">
          <cell r="A530">
            <v>36930</v>
          </cell>
          <cell r="B530">
            <v>5.55</v>
          </cell>
          <cell r="C530">
            <v>5.7249999999999996</v>
          </cell>
          <cell r="D530">
            <v>13.33</v>
          </cell>
          <cell r="E530">
            <v>5.6550000000000002</v>
          </cell>
          <cell r="F530">
            <v>5.7350000000000003</v>
          </cell>
          <cell r="G530">
            <v>7.78</v>
          </cell>
          <cell r="H530">
            <v>7.6050000000000004</v>
          </cell>
          <cell r="I530">
            <v>-0.17499999999999982</v>
          </cell>
          <cell r="J530">
            <v>0.1850000000000005</v>
          </cell>
          <cell r="K530">
            <v>1.0000000000000675E-2</v>
          </cell>
          <cell r="L530">
            <v>6.9999999999999396E-2</v>
          </cell>
          <cell r="M530">
            <v>9.8049999999999997</v>
          </cell>
          <cell r="N530">
            <v>1.605</v>
          </cell>
          <cell r="O530">
            <v>8.125</v>
          </cell>
          <cell r="P530">
            <v>6.36</v>
          </cell>
          <cell r="Q530">
            <v>6.32</v>
          </cell>
          <cell r="R530">
            <v>-11.725</v>
          </cell>
          <cell r="S530">
            <v>-8.1999999999999993</v>
          </cell>
          <cell r="T530">
            <v>6.335</v>
          </cell>
          <cell r="U530">
            <v>5.67</v>
          </cell>
          <cell r="V530">
            <v>5.47</v>
          </cell>
          <cell r="W530">
            <v>5.625</v>
          </cell>
          <cell r="X530">
            <v>5.7050000000000001</v>
          </cell>
          <cell r="Y530">
            <v>5.8949999999999996</v>
          </cell>
          <cell r="Z530">
            <v>5.67</v>
          </cell>
          <cell r="AA530">
            <v>5.66</v>
          </cell>
          <cell r="AB530">
            <v>5.8449999999999998</v>
          </cell>
          <cell r="AC530">
            <v>5.6950000000000003</v>
          </cell>
          <cell r="AD530">
            <v>6.1</v>
          </cell>
          <cell r="AE530">
            <v>5.6950000000000003</v>
          </cell>
          <cell r="AF530">
            <v>10.949999809265137</v>
          </cell>
          <cell r="AG530">
            <v>12</v>
          </cell>
          <cell r="AH530">
            <v>14</v>
          </cell>
          <cell r="AI530">
            <v>13.08</v>
          </cell>
        </row>
        <row r="531">
          <cell r="A531">
            <v>36931</v>
          </cell>
          <cell r="B531">
            <v>6.15</v>
          </cell>
          <cell r="C531">
            <v>6.37</v>
          </cell>
          <cell r="D531">
            <v>12.94</v>
          </cell>
          <cell r="E531">
            <v>6.3550000000000004</v>
          </cell>
          <cell r="F531">
            <v>6.27</v>
          </cell>
          <cell r="G531">
            <v>6.7899999999999991</v>
          </cell>
          <cell r="H531">
            <v>6.5699999999999994</v>
          </cell>
          <cell r="I531">
            <v>-0.21999999999999975</v>
          </cell>
          <cell r="J531">
            <v>0.11999999999999922</v>
          </cell>
          <cell r="K531">
            <v>-0.10000000000000053</v>
          </cell>
          <cell r="L531">
            <v>1.499999999999968E-2</v>
          </cell>
          <cell r="M531">
            <v>9.82</v>
          </cell>
          <cell r="N531">
            <v>10.445</v>
          </cell>
          <cell r="O531">
            <v>8.76</v>
          </cell>
          <cell r="P531">
            <v>7.38</v>
          </cell>
          <cell r="Q531">
            <v>7.2750000000000004</v>
          </cell>
          <cell r="R531">
            <v>-2.4949999999999992</v>
          </cell>
          <cell r="S531">
            <v>0.625</v>
          </cell>
          <cell r="T531">
            <v>6.74</v>
          </cell>
          <cell r="U531">
            <v>6.2450000000000001</v>
          </cell>
          <cell r="V531">
            <v>6.27</v>
          </cell>
          <cell r="W531">
            <v>6.33</v>
          </cell>
          <cell r="X531">
            <v>6.4050000000000002</v>
          </cell>
          <cell r="Y531">
            <v>6.52</v>
          </cell>
          <cell r="Z531">
            <v>6.2450000000000001</v>
          </cell>
          <cell r="AA531">
            <v>6.29</v>
          </cell>
          <cell r="AB531">
            <v>6.5549999999999997</v>
          </cell>
          <cell r="AC531">
            <v>6.32</v>
          </cell>
          <cell r="AD531">
            <v>6.6950000000000003</v>
          </cell>
          <cell r="AE531">
            <v>6.36</v>
          </cell>
          <cell r="AF531" t="str">
            <v>N/A</v>
          </cell>
          <cell r="AG531">
            <v>12</v>
          </cell>
          <cell r="AH531">
            <v>14</v>
          </cell>
          <cell r="AI531">
            <v>12.7</v>
          </cell>
        </row>
        <row r="532">
          <cell r="A532">
            <v>36932</v>
          </cell>
          <cell r="B532">
            <v>5.98</v>
          </cell>
          <cell r="C532">
            <v>6.29</v>
          </cell>
          <cell r="D532">
            <v>14.83</v>
          </cell>
          <cell r="E532">
            <v>6.23</v>
          </cell>
          <cell r="F532">
            <v>6.1749999999999998</v>
          </cell>
          <cell r="G532">
            <v>8.85</v>
          </cell>
          <cell r="H532">
            <v>8.5399999999999991</v>
          </cell>
          <cell r="I532">
            <v>-0.30999999999999961</v>
          </cell>
          <cell r="J532">
            <v>0.1949999999999994</v>
          </cell>
          <cell r="K532">
            <v>-0.11500000000000021</v>
          </cell>
          <cell r="L532">
            <v>5.9999999999999609E-2</v>
          </cell>
          <cell r="M532">
            <v>9.06</v>
          </cell>
          <cell r="N532">
            <v>10.435</v>
          </cell>
          <cell r="O532">
            <v>8.61</v>
          </cell>
          <cell r="P532">
            <v>7.3449999999999998</v>
          </cell>
          <cell r="Q532">
            <v>7.3150000000000004</v>
          </cell>
          <cell r="R532">
            <v>-4.3949999999999996</v>
          </cell>
          <cell r="S532">
            <v>1.375</v>
          </cell>
          <cell r="T532">
            <v>7.165</v>
          </cell>
          <cell r="U532">
            <v>6.08</v>
          </cell>
          <cell r="V532">
            <v>6.125</v>
          </cell>
          <cell r="W532">
            <v>6.1950000000000003</v>
          </cell>
          <cell r="X532">
            <v>6.2549999999999999</v>
          </cell>
          <cell r="Y532">
            <v>6.3449999999999998</v>
          </cell>
          <cell r="Z532">
            <v>6.13</v>
          </cell>
          <cell r="AA532">
            <v>6.15</v>
          </cell>
          <cell r="AB532">
            <v>6.4</v>
          </cell>
          <cell r="AC532">
            <v>6.1849999999999996</v>
          </cell>
          <cell r="AD532">
            <v>6.46</v>
          </cell>
          <cell r="AE532">
            <v>6.2050000000000001</v>
          </cell>
          <cell r="AF532">
            <v>10.600000381469727</v>
          </cell>
          <cell r="AG532">
            <v>10.6</v>
          </cell>
          <cell r="AH532">
            <v>17</v>
          </cell>
          <cell r="AI532">
            <v>14.53</v>
          </cell>
        </row>
        <row r="533">
          <cell r="A533">
            <v>36933</v>
          </cell>
          <cell r="B533">
            <v>5.98</v>
          </cell>
          <cell r="C533">
            <v>6.29</v>
          </cell>
          <cell r="D533">
            <v>14.83</v>
          </cell>
          <cell r="E533">
            <v>6.23</v>
          </cell>
          <cell r="F533">
            <v>6.1749999999999998</v>
          </cell>
          <cell r="G533">
            <v>8.85</v>
          </cell>
          <cell r="H533">
            <v>8.5399999999999991</v>
          </cell>
          <cell r="I533">
            <v>-0.30999999999999961</v>
          </cell>
          <cell r="J533">
            <v>0.1949999999999994</v>
          </cell>
          <cell r="K533">
            <v>-0.11500000000000021</v>
          </cell>
          <cell r="L533">
            <v>5.9999999999999609E-2</v>
          </cell>
          <cell r="M533">
            <v>9.06</v>
          </cell>
          <cell r="N533">
            <v>10.435</v>
          </cell>
          <cell r="O533">
            <v>8.61</v>
          </cell>
          <cell r="P533">
            <v>7.3449999999999998</v>
          </cell>
          <cell r="Q533">
            <v>7.3150000000000004</v>
          </cell>
          <cell r="R533">
            <v>-4.3949999999999996</v>
          </cell>
          <cell r="S533">
            <v>1.375</v>
          </cell>
          <cell r="T533">
            <v>7.165</v>
          </cell>
          <cell r="U533">
            <v>6.08</v>
          </cell>
          <cell r="V533">
            <v>6.125</v>
          </cell>
          <cell r="W533">
            <v>6.1950000000000003</v>
          </cell>
          <cell r="X533">
            <v>6.2549999999999999</v>
          </cell>
          <cell r="Y533">
            <v>6.3449999999999998</v>
          </cell>
          <cell r="Z533">
            <v>6.13</v>
          </cell>
          <cell r="AA533">
            <v>6.15</v>
          </cell>
          <cell r="AB533">
            <v>6.4</v>
          </cell>
          <cell r="AC533">
            <v>6.1849999999999996</v>
          </cell>
          <cell r="AD533">
            <v>6.46</v>
          </cell>
          <cell r="AE533">
            <v>6.2050000000000001</v>
          </cell>
          <cell r="AF533">
            <v>10.600000381469727</v>
          </cell>
          <cell r="AG533">
            <v>10.6</v>
          </cell>
          <cell r="AH533">
            <v>17</v>
          </cell>
          <cell r="AI533">
            <v>14.53</v>
          </cell>
        </row>
        <row r="534">
          <cell r="A534">
            <v>36934</v>
          </cell>
          <cell r="B534">
            <v>5.98</v>
          </cell>
          <cell r="C534">
            <v>6.29</v>
          </cell>
          <cell r="D534">
            <v>14.83</v>
          </cell>
          <cell r="E534">
            <v>6.23</v>
          </cell>
          <cell r="F534">
            <v>6.1749999999999998</v>
          </cell>
          <cell r="G534">
            <v>8.85</v>
          </cell>
          <cell r="H534">
            <v>8.5399999999999991</v>
          </cell>
          <cell r="I534">
            <v>-0.30999999999999961</v>
          </cell>
          <cell r="J534">
            <v>0.1949999999999994</v>
          </cell>
          <cell r="K534">
            <v>-0.11500000000000021</v>
          </cell>
          <cell r="L534">
            <v>5.9999999999999609E-2</v>
          </cell>
          <cell r="M534">
            <v>9.06</v>
          </cell>
          <cell r="N534">
            <v>10.435</v>
          </cell>
          <cell r="O534">
            <v>8.61</v>
          </cell>
          <cell r="P534">
            <v>7.3449999999999998</v>
          </cell>
          <cell r="Q534">
            <v>7.3150000000000004</v>
          </cell>
          <cell r="R534">
            <v>-4.3949999999999996</v>
          </cell>
          <cell r="S534">
            <v>1.375</v>
          </cell>
          <cell r="T534">
            <v>7.165</v>
          </cell>
          <cell r="U534">
            <v>6.08</v>
          </cell>
          <cell r="V534">
            <v>6.125</v>
          </cell>
          <cell r="W534">
            <v>6.1950000000000003</v>
          </cell>
          <cell r="X534">
            <v>6.2549999999999999</v>
          </cell>
          <cell r="Y534">
            <v>6.3449999999999998</v>
          </cell>
          <cell r="Z534">
            <v>6.13</v>
          </cell>
          <cell r="AA534">
            <v>6.15</v>
          </cell>
          <cell r="AB534">
            <v>6.4</v>
          </cell>
          <cell r="AC534">
            <v>6.1849999999999996</v>
          </cell>
          <cell r="AD534">
            <v>6.46</v>
          </cell>
          <cell r="AE534">
            <v>6.2050000000000001</v>
          </cell>
          <cell r="AF534">
            <v>10.600000381469727</v>
          </cell>
          <cell r="AG534">
            <v>10.6</v>
          </cell>
          <cell r="AH534">
            <v>17</v>
          </cell>
          <cell r="AI534">
            <v>14.53</v>
          </cell>
        </row>
        <row r="535">
          <cell r="A535">
            <v>36935</v>
          </cell>
          <cell r="B535">
            <v>5.5</v>
          </cell>
          <cell r="C535">
            <v>5.7649999999999997</v>
          </cell>
          <cell r="D535">
            <v>19.774999999999999</v>
          </cell>
          <cell r="E535">
            <v>5.67</v>
          </cell>
          <cell r="F535">
            <v>5.61</v>
          </cell>
          <cell r="G535">
            <v>14.274999999999999</v>
          </cell>
          <cell r="H535">
            <v>14.009999999999998</v>
          </cell>
          <cell r="I535">
            <v>-0.26499999999999968</v>
          </cell>
          <cell r="J535">
            <v>0.11000000000000032</v>
          </cell>
          <cell r="K535">
            <v>-0.15499999999999936</v>
          </cell>
          <cell r="L535">
            <v>9.4999999999999751E-2</v>
          </cell>
          <cell r="M535">
            <v>11.26</v>
          </cell>
          <cell r="N535">
            <v>12.215</v>
          </cell>
          <cell r="O535">
            <v>7.75</v>
          </cell>
          <cell r="P535">
            <v>6.97</v>
          </cell>
          <cell r="Q535">
            <v>6.95</v>
          </cell>
          <cell r="R535">
            <v>-7.5599999999999987</v>
          </cell>
          <cell r="S535">
            <v>0.95500000000000007</v>
          </cell>
          <cell r="T535">
            <v>6.835</v>
          </cell>
          <cell r="U535">
            <v>5.63</v>
          </cell>
          <cell r="V535">
            <v>5.4249999999999998</v>
          </cell>
          <cell r="W535">
            <v>5.5949999999999998</v>
          </cell>
          <cell r="X535">
            <v>18.145</v>
          </cell>
          <cell r="Y535">
            <v>5.87</v>
          </cell>
          <cell r="Z535">
            <v>5.5949999999999998</v>
          </cell>
          <cell r="AA535">
            <v>5.625</v>
          </cell>
          <cell r="AB535">
            <v>5.78</v>
          </cell>
          <cell r="AC535">
            <v>5.6449999999999996</v>
          </cell>
          <cell r="AD535">
            <v>5.9950000000000001</v>
          </cell>
          <cell r="AE535">
            <v>5.6849999999999996</v>
          </cell>
          <cell r="AF535">
            <v>12.399999618530273</v>
          </cell>
          <cell r="AG535">
            <v>12.4</v>
          </cell>
          <cell r="AH535">
            <v>22</v>
          </cell>
          <cell r="AI535">
            <v>19.100000000000001</v>
          </cell>
        </row>
        <row r="536">
          <cell r="A536">
            <v>36936</v>
          </cell>
          <cell r="B536">
            <v>5.2949999999999999</v>
          </cell>
          <cell r="C536">
            <v>5.4450000000000003</v>
          </cell>
          <cell r="D536">
            <v>34.524999999999999</v>
          </cell>
          <cell r="E536">
            <v>5.39</v>
          </cell>
          <cell r="F536">
            <v>5.5049999999999999</v>
          </cell>
          <cell r="G536">
            <v>29.229999999999997</v>
          </cell>
          <cell r="H536">
            <v>29.08</v>
          </cell>
          <cell r="I536">
            <v>-0.15000000000000036</v>
          </cell>
          <cell r="J536">
            <v>0.20999999999999996</v>
          </cell>
          <cell r="K536">
            <v>5.9999999999999609E-2</v>
          </cell>
          <cell r="L536">
            <v>5.5000000000000604E-2</v>
          </cell>
          <cell r="M536">
            <v>11.53</v>
          </cell>
          <cell r="N536">
            <v>13.03</v>
          </cell>
          <cell r="O536">
            <v>7.875</v>
          </cell>
          <cell r="P536">
            <v>7.16</v>
          </cell>
          <cell r="Q536">
            <v>7.13</v>
          </cell>
          <cell r="R536">
            <v>-21.494999999999997</v>
          </cell>
          <cell r="S536">
            <v>1.5</v>
          </cell>
          <cell r="T536">
            <v>6.9450000000000003</v>
          </cell>
          <cell r="U536">
            <v>5.61</v>
          </cell>
          <cell r="V536">
            <v>5.335</v>
          </cell>
          <cell r="W536">
            <v>5.3650000000000002</v>
          </cell>
          <cell r="X536">
            <v>5.44</v>
          </cell>
          <cell r="Y536">
            <v>5.79</v>
          </cell>
          <cell r="Z536">
            <v>5.58</v>
          </cell>
          <cell r="AA536">
            <v>5.5449999999999999</v>
          </cell>
          <cell r="AB536">
            <v>5.7249999999999996</v>
          </cell>
          <cell r="AC536">
            <v>5.5650000000000004</v>
          </cell>
          <cell r="AD536">
            <v>5.9249999999999998</v>
          </cell>
          <cell r="AE536">
            <v>5.6</v>
          </cell>
          <cell r="AF536">
            <v>12.274999618530273</v>
          </cell>
          <cell r="AG536">
            <v>22</v>
          </cell>
          <cell r="AH536">
            <v>41.25</v>
          </cell>
          <cell r="AI536">
            <v>33.6</v>
          </cell>
        </row>
        <row r="537">
          <cell r="A537">
            <v>36937</v>
          </cell>
          <cell r="B537">
            <v>5.53</v>
          </cell>
          <cell r="C537">
            <v>5.85</v>
          </cell>
          <cell r="D537">
            <v>36.79</v>
          </cell>
          <cell r="E537">
            <v>5.77</v>
          </cell>
          <cell r="F537">
            <v>5.875</v>
          </cell>
          <cell r="G537">
            <v>31.259999999999998</v>
          </cell>
          <cell r="H537">
            <v>30.939999999999998</v>
          </cell>
          <cell r="I537">
            <v>-0.3199999999999994</v>
          </cell>
          <cell r="J537">
            <v>0.34499999999999975</v>
          </cell>
          <cell r="K537">
            <v>2.5000000000000355E-2</v>
          </cell>
          <cell r="L537">
            <v>8.0000000000000071E-2</v>
          </cell>
          <cell r="M537">
            <v>10.545</v>
          </cell>
          <cell r="N537">
            <v>5.9249999999999998</v>
          </cell>
          <cell r="O537">
            <v>8.42</v>
          </cell>
          <cell r="P537">
            <v>6.72</v>
          </cell>
          <cell r="Q537">
            <v>6.9349999999999996</v>
          </cell>
          <cell r="R537">
            <v>-30.864999999999998</v>
          </cell>
          <cell r="S537">
            <v>-4.62</v>
          </cell>
          <cell r="T537">
            <v>6.6</v>
          </cell>
          <cell r="U537">
            <v>5.875</v>
          </cell>
          <cell r="V537">
            <v>5.7050000000000001</v>
          </cell>
          <cell r="W537">
            <v>5.74</v>
          </cell>
          <cell r="X537">
            <v>5.83</v>
          </cell>
          <cell r="Y537">
            <v>6.1150000000000002</v>
          </cell>
          <cell r="Z537">
            <v>5.8650000000000002</v>
          </cell>
          <cell r="AA537">
            <v>5.88</v>
          </cell>
          <cell r="AB537">
            <v>6.1050000000000004</v>
          </cell>
          <cell r="AC537">
            <v>5.9249999999999998</v>
          </cell>
          <cell r="AD537">
            <v>6.27</v>
          </cell>
          <cell r="AE537">
            <v>5.6950000000000003</v>
          </cell>
          <cell r="AF537" t="str">
            <v>N/A</v>
          </cell>
          <cell r="AG537">
            <v>22</v>
          </cell>
          <cell r="AH537">
            <v>43</v>
          </cell>
          <cell r="AI537">
            <v>35.46</v>
          </cell>
        </row>
        <row r="538">
          <cell r="A538">
            <v>36938</v>
          </cell>
          <cell r="B538">
            <v>5.3</v>
          </cell>
          <cell r="C538">
            <v>5.4050000000000002</v>
          </cell>
          <cell r="D538">
            <v>33.258000000000003</v>
          </cell>
          <cell r="E538">
            <v>5.375</v>
          </cell>
          <cell r="F538">
            <v>5.4649999999999999</v>
          </cell>
          <cell r="G538">
            <v>27.958000000000002</v>
          </cell>
          <cell r="H538">
            <v>27.853000000000002</v>
          </cell>
          <cell r="I538">
            <v>-0.10500000000000043</v>
          </cell>
          <cell r="J538">
            <v>0.16500000000000004</v>
          </cell>
          <cell r="K538">
            <v>5.9999999999999609E-2</v>
          </cell>
          <cell r="L538">
            <v>3.0000000000000249E-2</v>
          </cell>
          <cell r="M538">
            <v>11.965</v>
          </cell>
          <cell r="N538">
            <v>13.984999999999999</v>
          </cell>
          <cell r="O538">
            <v>7.74</v>
          </cell>
          <cell r="P538">
            <v>6</v>
          </cell>
          <cell r="Q538">
            <v>6.0250000000000004</v>
          </cell>
          <cell r="R538">
            <v>-19.273000000000003</v>
          </cell>
          <cell r="S538">
            <v>2.0199999999999996</v>
          </cell>
          <cell r="T538">
            <v>6.34</v>
          </cell>
          <cell r="U538">
            <v>5.3849999999999998</v>
          </cell>
          <cell r="V538">
            <v>5.3250000000000002</v>
          </cell>
          <cell r="W538">
            <v>5.38</v>
          </cell>
          <cell r="X538">
            <v>5.415</v>
          </cell>
          <cell r="Y538">
            <v>5.64</v>
          </cell>
          <cell r="Z538">
            <v>5.375</v>
          </cell>
          <cell r="AA538">
            <v>5.4050000000000002</v>
          </cell>
          <cell r="AB538">
            <v>5.7050000000000001</v>
          </cell>
          <cell r="AC538">
            <v>5.45</v>
          </cell>
          <cell r="AD538">
            <v>5.75</v>
          </cell>
          <cell r="AE538">
            <v>5.4850000000000003</v>
          </cell>
          <cell r="AF538" t="str">
            <v>N/A</v>
          </cell>
          <cell r="AG538">
            <v>25.5</v>
          </cell>
          <cell r="AH538">
            <v>37.049999999999997</v>
          </cell>
          <cell r="AI538">
            <v>32.619999999999997</v>
          </cell>
        </row>
        <row r="539">
          <cell r="A539">
            <v>36939</v>
          </cell>
          <cell r="B539">
            <v>5.44</v>
          </cell>
          <cell r="C539">
            <v>5.39</v>
          </cell>
          <cell r="D539">
            <v>25.245000000000001</v>
          </cell>
          <cell r="E539">
            <v>5.36</v>
          </cell>
          <cell r="F539">
            <v>5.54</v>
          </cell>
          <cell r="G539">
            <v>19.805</v>
          </cell>
          <cell r="H539">
            <v>19.855</v>
          </cell>
          <cell r="I539">
            <v>5.0000000000000711E-2</v>
          </cell>
          <cell r="J539">
            <v>9.9999999999999645E-2</v>
          </cell>
          <cell r="K539">
            <v>0.15000000000000036</v>
          </cell>
          <cell r="L539">
            <v>2.9999999999999361E-2</v>
          </cell>
          <cell r="M539">
            <v>10.225</v>
          </cell>
          <cell r="N539">
            <v>11.92</v>
          </cell>
          <cell r="O539">
            <v>7.6349999999999998</v>
          </cell>
          <cell r="P539">
            <v>5.7450000000000001</v>
          </cell>
          <cell r="Q539">
            <v>5.875</v>
          </cell>
          <cell r="R539">
            <v>-13.325000000000001</v>
          </cell>
          <cell r="S539">
            <v>1.6950000000000003</v>
          </cell>
          <cell r="T539">
            <v>5.8250000000000002</v>
          </cell>
          <cell r="U539">
            <v>5.47</v>
          </cell>
          <cell r="V539">
            <v>5.41</v>
          </cell>
          <cell r="W539">
            <v>5.41</v>
          </cell>
          <cell r="X539">
            <v>5.46</v>
          </cell>
          <cell r="Y539">
            <v>5.75</v>
          </cell>
          <cell r="Z539">
            <v>5.5</v>
          </cell>
          <cell r="AA539">
            <v>5.53</v>
          </cell>
          <cell r="AB539">
            <v>5.7249999999999996</v>
          </cell>
          <cell r="AC539">
            <v>5.5549999999999997</v>
          </cell>
          <cell r="AD539">
            <v>5.87</v>
          </cell>
          <cell r="AE539">
            <v>5.5650000000000004</v>
          </cell>
          <cell r="AF539" t="str">
            <v>N/A</v>
          </cell>
          <cell r="AG539">
            <v>15</v>
          </cell>
          <cell r="AH539">
            <v>35.5</v>
          </cell>
          <cell r="AI539">
            <v>24.51</v>
          </cell>
        </row>
        <row r="540">
          <cell r="A540">
            <v>36940</v>
          </cell>
          <cell r="B540">
            <v>5.44</v>
          </cell>
          <cell r="C540">
            <v>5.39</v>
          </cell>
          <cell r="D540">
            <v>25.245000000000001</v>
          </cell>
          <cell r="E540">
            <v>5.36</v>
          </cell>
          <cell r="F540">
            <v>5.54</v>
          </cell>
          <cell r="G540">
            <v>19.805</v>
          </cell>
          <cell r="H540">
            <v>19.855</v>
          </cell>
          <cell r="I540">
            <v>5.0000000000000711E-2</v>
          </cell>
          <cell r="J540">
            <v>9.9999999999999645E-2</v>
          </cell>
          <cell r="K540">
            <v>0.15000000000000036</v>
          </cell>
          <cell r="L540">
            <v>2.9999999999999361E-2</v>
          </cell>
          <cell r="M540">
            <v>10.225</v>
          </cell>
          <cell r="N540">
            <v>11.92</v>
          </cell>
          <cell r="O540">
            <v>7.6349999999999998</v>
          </cell>
          <cell r="P540">
            <v>5.7450000000000001</v>
          </cell>
          <cell r="Q540">
            <v>5.875</v>
          </cell>
          <cell r="R540">
            <v>-13.325000000000001</v>
          </cell>
          <cell r="S540">
            <v>1.6950000000000003</v>
          </cell>
          <cell r="T540">
            <v>5.8250000000000002</v>
          </cell>
          <cell r="U540">
            <v>5.47</v>
          </cell>
          <cell r="V540">
            <v>5.41</v>
          </cell>
          <cell r="W540">
            <v>5.41</v>
          </cell>
          <cell r="X540">
            <v>5.46</v>
          </cell>
          <cell r="Y540">
            <v>5.75</v>
          </cell>
          <cell r="Z540">
            <v>5.5</v>
          </cell>
          <cell r="AA540">
            <v>5.53</v>
          </cell>
          <cell r="AB540">
            <v>5.7249999999999996</v>
          </cell>
          <cell r="AC540">
            <v>5.5549999999999997</v>
          </cell>
          <cell r="AD540">
            <v>5.87</v>
          </cell>
          <cell r="AE540">
            <v>5.5650000000000004</v>
          </cell>
          <cell r="AF540" t="str">
            <v>N/A</v>
          </cell>
          <cell r="AG540">
            <v>15</v>
          </cell>
          <cell r="AH540">
            <v>35.5</v>
          </cell>
          <cell r="AI540">
            <v>24.51</v>
          </cell>
        </row>
        <row r="541">
          <cell r="A541">
            <v>36941</v>
          </cell>
          <cell r="B541">
            <v>5.44</v>
          </cell>
          <cell r="C541">
            <v>5.39</v>
          </cell>
          <cell r="D541">
            <v>25.245000000000001</v>
          </cell>
          <cell r="E541">
            <v>5.36</v>
          </cell>
          <cell r="F541">
            <v>5.54</v>
          </cell>
          <cell r="G541">
            <v>19.805</v>
          </cell>
          <cell r="H541">
            <v>19.855</v>
          </cell>
          <cell r="I541">
            <v>5.0000000000000711E-2</v>
          </cell>
          <cell r="J541">
            <v>9.9999999999999645E-2</v>
          </cell>
          <cell r="K541">
            <v>0.15000000000000036</v>
          </cell>
          <cell r="L541">
            <v>2.9999999999999361E-2</v>
          </cell>
          <cell r="M541">
            <v>10.225</v>
          </cell>
          <cell r="N541">
            <v>11.92</v>
          </cell>
          <cell r="O541">
            <v>7.6349999999999998</v>
          </cell>
          <cell r="P541">
            <v>5.7450000000000001</v>
          </cell>
          <cell r="Q541">
            <v>5.875</v>
          </cell>
          <cell r="R541">
            <v>-13.325000000000001</v>
          </cell>
          <cell r="S541">
            <v>1.6950000000000003</v>
          </cell>
          <cell r="T541">
            <v>5.8250000000000002</v>
          </cell>
          <cell r="U541">
            <v>5.47</v>
          </cell>
          <cell r="V541">
            <v>5.41</v>
          </cell>
          <cell r="W541">
            <v>5.41</v>
          </cell>
          <cell r="X541">
            <v>5.46</v>
          </cell>
          <cell r="Y541">
            <v>5.75</v>
          </cell>
          <cell r="Z541">
            <v>5.5</v>
          </cell>
          <cell r="AA541">
            <v>5.53</v>
          </cell>
          <cell r="AB541">
            <v>5.7249999999999996</v>
          </cell>
          <cell r="AC541">
            <v>5.5549999999999997</v>
          </cell>
          <cell r="AD541">
            <v>5.87</v>
          </cell>
          <cell r="AE541">
            <v>5.5650000000000004</v>
          </cell>
          <cell r="AF541" t="str">
            <v>N/A</v>
          </cell>
          <cell r="AG541">
            <v>15</v>
          </cell>
          <cell r="AH541">
            <v>35.5</v>
          </cell>
          <cell r="AI541">
            <v>24.51</v>
          </cell>
        </row>
        <row r="542">
          <cell r="A542">
            <v>36942</v>
          </cell>
          <cell r="B542">
            <v>5.44</v>
          </cell>
          <cell r="C542">
            <v>5.39</v>
          </cell>
          <cell r="D542">
            <v>25.245000000000001</v>
          </cell>
          <cell r="E542">
            <v>5.36</v>
          </cell>
          <cell r="F542">
            <v>5.54</v>
          </cell>
          <cell r="G542">
            <v>19.805</v>
          </cell>
          <cell r="H542">
            <v>19.855</v>
          </cell>
          <cell r="I542">
            <v>5.0000000000000711E-2</v>
          </cell>
          <cell r="J542">
            <v>9.9999999999999645E-2</v>
          </cell>
          <cell r="K542">
            <v>0.15000000000000036</v>
          </cell>
          <cell r="L542">
            <v>2.9999999999999361E-2</v>
          </cell>
          <cell r="M542">
            <v>10.225</v>
          </cell>
          <cell r="N542">
            <v>11.92</v>
          </cell>
          <cell r="O542">
            <v>7.6349999999999998</v>
          </cell>
          <cell r="P542">
            <v>5.7450000000000001</v>
          </cell>
          <cell r="Q542">
            <v>5.875</v>
          </cell>
          <cell r="R542">
            <v>-13.325000000000001</v>
          </cell>
          <cell r="S542">
            <v>1.6950000000000003</v>
          </cell>
          <cell r="T542">
            <v>5.8250000000000002</v>
          </cell>
          <cell r="U542">
            <v>5.47</v>
          </cell>
          <cell r="V542">
            <v>5.41</v>
          </cell>
          <cell r="W542">
            <v>5.41</v>
          </cell>
          <cell r="X542">
            <v>5.46</v>
          </cell>
          <cell r="Y542">
            <v>5.75</v>
          </cell>
          <cell r="Z542">
            <v>5.5</v>
          </cell>
          <cell r="AA542">
            <v>5.53</v>
          </cell>
          <cell r="AB542">
            <v>5.7249999999999996</v>
          </cell>
          <cell r="AC542">
            <v>5.5549999999999997</v>
          </cell>
          <cell r="AD542">
            <v>5.87</v>
          </cell>
          <cell r="AE542">
            <v>5.5650000000000004</v>
          </cell>
          <cell r="AF542" t="str">
            <v>N/A</v>
          </cell>
          <cell r="AG542">
            <v>15</v>
          </cell>
          <cell r="AH542">
            <v>35.5</v>
          </cell>
          <cell r="AI542">
            <v>24.51</v>
          </cell>
        </row>
        <row r="543">
          <cell r="A543">
            <v>36943</v>
          </cell>
          <cell r="B543">
            <v>5.12</v>
          </cell>
          <cell r="C543">
            <v>5.2050000000000001</v>
          </cell>
          <cell r="D543">
            <v>24.43</v>
          </cell>
          <cell r="E543">
            <v>5.1749999999999998</v>
          </cell>
          <cell r="F543">
            <v>5.22</v>
          </cell>
          <cell r="G543">
            <v>19.309999999999999</v>
          </cell>
          <cell r="H543">
            <v>19.225000000000001</v>
          </cell>
          <cell r="I543">
            <v>-8.4999999999999964E-2</v>
          </cell>
          <cell r="J543">
            <v>9.9999999999999645E-2</v>
          </cell>
          <cell r="K543">
            <v>1.499999999999968E-2</v>
          </cell>
          <cell r="L543">
            <v>3.0000000000000249E-2</v>
          </cell>
          <cell r="M543">
            <v>10.414999999999999</v>
          </cell>
          <cell r="N543">
            <v>12.765000000000001</v>
          </cell>
          <cell r="O543">
            <v>7.42</v>
          </cell>
          <cell r="P543">
            <v>5.37</v>
          </cell>
          <cell r="Q543">
            <v>5.4950000000000001</v>
          </cell>
          <cell r="R543">
            <v>-11.664999999999999</v>
          </cell>
          <cell r="S543">
            <v>2.3500000000000014</v>
          </cell>
          <cell r="T543">
            <v>5.4850000000000003</v>
          </cell>
          <cell r="U543">
            <v>5.2050000000000001</v>
          </cell>
          <cell r="V543">
            <v>5.19</v>
          </cell>
          <cell r="W543">
            <v>5.165</v>
          </cell>
          <cell r="X543">
            <v>5.26</v>
          </cell>
          <cell r="Y543">
            <v>5.4850000000000003</v>
          </cell>
          <cell r="Z543">
            <v>5.2</v>
          </cell>
          <cell r="AA543">
            <v>5.27</v>
          </cell>
          <cell r="AB543">
            <v>5.5250000000000004</v>
          </cell>
          <cell r="AC543">
            <v>5.3049999999999997</v>
          </cell>
          <cell r="AD543">
            <v>5.56</v>
          </cell>
          <cell r="AE543">
            <v>5.2949999999999999</v>
          </cell>
          <cell r="AF543">
            <v>12.185000419616699</v>
          </cell>
          <cell r="AG543">
            <v>19</v>
          </cell>
          <cell r="AH543">
            <v>27</v>
          </cell>
          <cell r="AI543">
            <v>23.53</v>
          </cell>
        </row>
        <row r="544">
          <cell r="A544">
            <v>36944</v>
          </cell>
          <cell r="B544">
            <v>5.1849999999999996</v>
          </cell>
          <cell r="C544">
            <v>5.27</v>
          </cell>
          <cell r="D544">
            <v>21.69</v>
          </cell>
          <cell r="E544">
            <v>5.2850000000000001</v>
          </cell>
          <cell r="F544">
            <v>5.24</v>
          </cell>
          <cell r="G544">
            <v>16.505000000000003</v>
          </cell>
          <cell r="H544">
            <v>16.420000000000002</v>
          </cell>
          <cell r="I544">
            <v>-8.4999999999999964E-2</v>
          </cell>
          <cell r="J544">
            <v>5.5000000000000604E-2</v>
          </cell>
          <cell r="K544">
            <v>-2.9999999999999361E-2</v>
          </cell>
          <cell r="L544">
            <v>-1.5000000000000568E-2</v>
          </cell>
          <cell r="M544">
            <v>10.08</v>
          </cell>
          <cell r="N544">
            <v>12.54</v>
          </cell>
          <cell r="O544">
            <v>7.3949999999999996</v>
          </cell>
          <cell r="P544">
            <v>5.36</v>
          </cell>
          <cell r="Q544">
            <v>5.4249999999999998</v>
          </cell>
          <cell r="R544">
            <v>-9.1500000000000021</v>
          </cell>
          <cell r="S544">
            <v>2.4599999999999991</v>
          </cell>
          <cell r="T544">
            <v>5.53</v>
          </cell>
          <cell r="U544">
            <v>5.2</v>
          </cell>
          <cell r="V544">
            <v>5.25</v>
          </cell>
          <cell r="W544">
            <v>5.2549999999999999</v>
          </cell>
          <cell r="X544">
            <v>5.3150000000000004</v>
          </cell>
          <cell r="Y544">
            <v>5.5049999999999999</v>
          </cell>
          <cell r="Z544">
            <v>5.2</v>
          </cell>
          <cell r="AA544">
            <v>5.2549999999999999</v>
          </cell>
          <cell r="AB544">
            <v>5.45</v>
          </cell>
          <cell r="AC544">
            <v>5.3</v>
          </cell>
          <cell r="AD544">
            <v>5.6</v>
          </cell>
          <cell r="AE544">
            <v>5.41</v>
          </cell>
          <cell r="AF544" t="str">
            <v>N/A</v>
          </cell>
          <cell r="AG544">
            <v>15</v>
          </cell>
          <cell r="AH544">
            <v>26</v>
          </cell>
          <cell r="AI544">
            <v>21</v>
          </cell>
        </row>
        <row r="545">
          <cell r="A545">
            <v>36945</v>
          </cell>
          <cell r="B545">
            <v>5.05</v>
          </cell>
          <cell r="C545">
            <v>5.085</v>
          </cell>
          <cell r="D545">
            <v>17.48</v>
          </cell>
          <cell r="E545">
            <v>5.085</v>
          </cell>
          <cell r="F545">
            <v>5.1150000000000002</v>
          </cell>
          <cell r="G545">
            <v>12.43</v>
          </cell>
          <cell r="H545">
            <v>12.395</v>
          </cell>
          <cell r="I545">
            <v>-3.5000000000000142E-2</v>
          </cell>
          <cell r="J545">
            <v>6.5000000000000391E-2</v>
          </cell>
          <cell r="K545">
            <v>3.0000000000000249E-2</v>
          </cell>
          <cell r="L545">
            <v>0</v>
          </cell>
          <cell r="M545">
            <v>8.8000000000000007</v>
          </cell>
          <cell r="N545">
            <v>10.605</v>
          </cell>
          <cell r="O545">
            <v>7.2</v>
          </cell>
          <cell r="P545">
            <v>5.1749999999999998</v>
          </cell>
          <cell r="Q545">
            <v>5.2149999999999999</v>
          </cell>
          <cell r="R545">
            <v>-6.875</v>
          </cell>
          <cell r="S545">
            <v>1.8049999999999997</v>
          </cell>
          <cell r="T545">
            <v>5.31</v>
          </cell>
          <cell r="U545">
            <v>5.1100000000000003</v>
          </cell>
          <cell r="V545">
            <v>5.125</v>
          </cell>
          <cell r="W545">
            <v>5.12</v>
          </cell>
          <cell r="X545">
            <v>5.15</v>
          </cell>
          <cell r="Y545">
            <v>5.35</v>
          </cell>
          <cell r="Z545">
            <v>5.1050000000000004</v>
          </cell>
          <cell r="AA545">
            <v>5.1050000000000004</v>
          </cell>
          <cell r="AB545">
            <v>5.26</v>
          </cell>
          <cell r="AC545">
            <v>5.1349999999999998</v>
          </cell>
          <cell r="AD545">
            <v>5.4749999999999996</v>
          </cell>
          <cell r="AE545">
            <v>5.28</v>
          </cell>
          <cell r="AF545">
            <v>10.104999542236328</v>
          </cell>
          <cell r="AG545">
            <v>9.8000000000000007</v>
          </cell>
          <cell r="AH545">
            <v>20</v>
          </cell>
          <cell r="AI545">
            <v>16.649999999999999</v>
          </cell>
        </row>
        <row r="546">
          <cell r="A546">
            <v>36946</v>
          </cell>
          <cell r="B546">
            <v>4.835</v>
          </cell>
          <cell r="C546">
            <v>4.9000000000000004</v>
          </cell>
          <cell r="D546">
            <v>12.68</v>
          </cell>
          <cell r="E546">
            <v>4.915</v>
          </cell>
          <cell r="F546">
            <v>4.9649999999999999</v>
          </cell>
          <cell r="G546">
            <v>7.8449999999999998</v>
          </cell>
          <cell r="H546">
            <v>7.7799999999999994</v>
          </cell>
          <cell r="I546">
            <v>-6.5000000000000391E-2</v>
          </cell>
          <cell r="J546">
            <v>0.12999999999999989</v>
          </cell>
          <cell r="K546">
            <v>6.4999999999999503E-2</v>
          </cell>
          <cell r="L546">
            <v>-1.499999999999968E-2</v>
          </cell>
          <cell r="M546">
            <v>7.88</v>
          </cell>
          <cell r="N546">
            <v>9.02</v>
          </cell>
          <cell r="O546">
            <v>7.2249999999999996</v>
          </cell>
          <cell r="P546">
            <v>5.0650000000000004</v>
          </cell>
          <cell r="Q546">
            <v>5.14</v>
          </cell>
          <cell r="R546">
            <v>-3.66</v>
          </cell>
          <cell r="S546">
            <v>1.1399999999999997</v>
          </cell>
          <cell r="T546">
            <v>5.1449999999999996</v>
          </cell>
          <cell r="U546">
            <v>5.0449999999999999</v>
          </cell>
          <cell r="V546">
            <v>4.8600000000000003</v>
          </cell>
          <cell r="W546">
            <v>4.8849999999999998</v>
          </cell>
          <cell r="X546">
            <v>4.915</v>
          </cell>
          <cell r="Y546">
            <v>5.26</v>
          </cell>
          <cell r="Z546">
            <v>4.99</v>
          </cell>
          <cell r="AA546">
            <v>5.0049999999999999</v>
          </cell>
          <cell r="AB546">
            <v>5.18</v>
          </cell>
          <cell r="AC546">
            <v>5.0250000000000004</v>
          </cell>
          <cell r="AD546">
            <v>5.415</v>
          </cell>
          <cell r="AE546">
            <v>5.0449999999999999</v>
          </cell>
          <cell r="AF546">
            <v>8.1000003814697266</v>
          </cell>
          <cell r="AG546">
            <v>9.8000000000000007</v>
          </cell>
          <cell r="AH546">
            <v>16</v>
          </cell>
          <cell r="AI546">
            <v>12.2</v>
          </cell>
        </row>
        <row r="547">
          <cell r="A547">
            <v>36947</v>
          </cell>
          <cell r="B547">
            <v>4.835</v>
          </cell>
          <cell r="C547">
            <v>4.9000000000000004</v>
          </cell>
          <cell r="D547">
            <v>12.68</v>
          </cell>
          <cell r="E547">
            <v>4.915</v>
          </cell>
          <cell r="F547">
            <v>4.9649999999999999</v>
          </cell>
          <cell r="G547">
            <v>7.8449999999999998</v>
          </cell>
          <cell r="H547">
            <v>7.7799999999999994</v>
          </cell>
          <cell r="I547">
            <v>-6.5000000000000391E-2</v>
          </cell>
          <cell r="J547">
            <v>0.12999999999999989</v>
          </cell>
          <cell r="K547">
            <v>6.4999999999999503E-2</v>
          </cell>
          <cell r="L547">
            <v>-1.499999999999968E-2</v>
          </cell>
          <cell r="M547">
            <v>7.88</v>
          </cell>
          <cell r="N547">
            <v>9.02</v>
          </cell>
          <cell r="O547">
            <v>7.2249999999999996</v>
          </cell>
          <cell r="P547">
            <v>5.0650000000000004</v>
          </cell>
          <cell r="Q547">
            <v>5.14</v>
          </cell>
          <cell r="R547">
            <v>-3.66</v>
          </cell>
          <cell r="S547">
            <v>1.1399999999999997</v>
          </cell>
          <cell r="T547">
            <v>5.1449999999999996</v>
          </cell>
          <cell r="U547">
            <v>5.0449999999999999</v>
          </cell>
          <cell r="V547">
            <v>4.8600000000000003</v>
          </cell>
          <cell r="W547">
            <v>4.8849999999999998</v>
          </cell>
          <cell r="X547">
            <v>4.915</v>
          </cell>
          <cell r="Y547">
            <v>5.26</v>
          </cell>
          <cell r="Z547">
            <v>4.99</v>
          </cell>
          <cell r="AA547">
            <v>5.0049999999999999</v>
          </cell>
          <cell r="AB547">
            <v>5.18</v>
          </cell>
          <cell r="AC547">
            <v>5.0250000000000004</v>
          </cell>
          <cell r="AD547">
            <v>5.415</v>
          </cell>
          <cell r="AE547">
            <v>5.0449999999999999</v>
          </cell>
          <cell r="AF547">
            <v>8.1000003814697266</v>
          </cell>
          <cell r="AG547">
            <v>9.8000000000000007</v>
          </cell>
          <cell r="AH547">
            <v>16</v>
          </cell>
          <cell r="AI547">
            <v>12.2</v>
          </cell>
        </row>
        <row r="548">
          <cell r="A548">
            <v>36948</v>
          </cell>
          <cell r="B548">
            <v>4.835</v>
          </cell>
          <cell r="C548">
            <v>4.9000000000000004</v>
          </cell>
          <cell r="D548">
            <v>12.68</v>
          </cell>
          <cell r="E548">
            <v>4.915</v>
          </cell>
          <cell r="F548">
            <v>4.9649999999999999</v>
          </cell>
          <cell r="G548">
            <v>7.8449999999999998</v>
          </cell>
          <cell r="H548">
            <v>7.7799999999999994</v>
          </cell>
          <cell r="I548">
            <v>-6.5000000000000391E-2</v>
          </cell>
          <cell r="J548">
            <v>0.12999999999999989</v>
          </cell>
          <cell r="K548">
            <v>6.4999999999999503E-2</v>
          </cell>
          <cell r="L548">
            <v>-1.499999999999968E-2</v>
          </cell>
          <cell r="M548">
            <v>7.88</v>
          </cell>
          <cell r="N548">
            <v>9.02</v>
          </cell>
          <cell r="O548">
            <v>7.2249999999999996</v>
          </cell>
          <cell r="P548">
            <v>5.0650000000000004</v>
          </cell>
          <cell r="Q548">
            <v>5.14</v>
          </cell>
          <cell r="R548">
            <v>-3.66</v>
          </cell>
          <cell r="S548">
            <v>1.1399999999999997</v>
          </cell>
          <cell r="T548">
            <v>5.1449999999999996</v>
          </cell>
          <cell r="U548">
            <v>5.0449999999999999</v>
          </cell>
          <cell r="V548">
            <v>4.8600000000000003</v>
          </cell>
          <cell r="W548">
            <v>4.8849999999999998</v>
          </cell>
          <cell r="X548">
            <v>4.915</v>
          </cell>
          <cell r="Y548">
            <v>5.26</v>
          </cell>
          <cell r="Z548">
            <v>4.99</v>
          </cell>
          <cell r="AA548">
            <v>5.0049999999999999</v>
          </cell>
          <cell r="AB548">
            <v>5.18</v>
          </cell>
          <cell r="AC548">
            <v>5.0250000000000004</v>
          </cell>
          <cell r="AD548">
            <v>5.415</v>
          </cell>
          <cell r="AE548">
            <v>5.0449999999999999</v>
          </cell>
          <cell r="AF548">
            <v>8.1000003814697266</v>
          </cell>
          <cell r="AG548">
            <v>9.8000000000000007</v>
          </cell>
          <cell r="AH548">
            <v>16</v>
          </cell>
          <cell r="AI548">
            <v>12.2</v>
          </cell>
        </row>
        <row r="549">
          <cell r="A549">
            <v>36949</v>
          </cell>
          <cell r="B549">
            <v>4.83</v>
          </cell>
          <cell r="C549">
            <v>4.91</v>
          </cell>
          <cell r="D549">
            <v>13.12</v>
          </cell>
          <cell r="E549">
            <v>4.9050000000000002</v>
          </cell>
          <cell r="F549">
            <v>5.0149999999999997</v>
          </cell>
          <cell r="G549">
            <v>8.2899999999999991</v>
          </cell>
          <cell r="H549">
            <v>8.2099999999999991</v>
          </cell>
          <cell r="I549">
            <v>-8.0000000000000071E-2</v>
          </cell>
          <cell r="J549">
            <v>0.18499999999999961</v>
          </cell>
          <cell r="K549">
            <v>0.10499999999999954</v>
          </cell>
          <cell r="L549">
            <v>4.9999999999998934E-3</v>
          </cell>
          <cell r="M549">
            <v>7.2649999999999997</v>
          </cell>
          <cell r="N549">
            <v>8.8800000000000008</v>
          </cell>
          <cell r="O549">
            <v>7.35</v>
          </cell>
          <cell r="P549">
            <v>5.28</v>
          </cell>
          <cell r="Q549">
            <v>5.28</v>
          </cell>
          <cell r="R549">
            <v>-4.2399999999999984</v>
          </cell>
          <cell r="S549">
            <v>1.6150000000000011</v>
          </cell>
          <cell r="T549">
            <v>5.2949999999999999</v>
          </cell>
          <cell r="U549">
            <v>5.0599999999999996</v>
          </cell>
          <cell r="V549">
            <v>4.875</v>
          </cell>
          <cell r="W549">
            <v>4.8849999999999998</v>
          </cell>
          <cell r="X549">
            <v>4.9800000000000004</v>
          </cell>
          <cell r="Y549">
            <v>5.2949999999999999</v>
          </cell>
          <cell r="Z549">
            <v>5.05</v>
          </cell>
          <cell r="AA549">
            <v>5.08</v>
          </cell>
          <cell r="AB549">
            <v>5.3150000000000004</v>
          </cell>
          <cell r="AC549">
            <v>5.1100000000000003</v>
          </cell>
          <cell r="AD549">
            <v>5.42</v>
          </cell>
          <cell r="AE549">
            <v>5.12</v>
          </cell>
          <cell r="AF549">
            <v>8.5749998092651367</v>
          </cell>
          <cell r="AG549">
            <v>11</v>
          </cell>
          <cell r="AH549">
            <v>14</v>
          </cell>
          <cell r="AI549">
            <v>12.67</v>
          </cell>
        </row>
        <row r="550">
          <cell r="A550">
            <v>36950</v>
          </cell>
          <cell r="B550">
            <v>4.8650000000000002</v>
          </cell>
          <cell r="C550">
            <v>4.97</v>
          </cell>
          <cell r="D550">
            <v>12.45</v>
          </cell>
          <cell r="E550">
            <v>4.96</v>
          </cell>
          <cell r="F550">
            <v>5.1100000000000003</v>
          </cell>
          <cell r="G550">
            <v>7.5849999999999991</v>
          </cell>
          <cell r="H550">
            <v>7.4799999999999995</v>
          </cell>
          <cell r="I550">
            <v>-0.10499999999999954</v>
          </cell>
          <cell r="J550">
            <v>0.24500000000000011</v>
          </cell>
          <cell r="K550">
            <v>0.14000000000000057</v>
          </cell>
          <cell r="L550">
            <v>9.9999999999997868E-3</v>
          </cell>
          <cell r="M550">
            <v>6.54</v>
          </cell>
          <cell r="N550">
            <v>5.1100000000000003</v>
          </cell>
          <cell r="O550">
            <v>7.41</v>
          </cell>
          <cell r="P550">
            <v>5.2850000000000001</v>
          </cell>
          <cell r="Q550">
            <v>5.35</v>
          </cell>
          <cell r="R550">
            <v>-7.339999999999999</v>
          </cell>
          <cell r="S550">
            <v>-1.4299999999999997</v>
          </cell>
          <cell r="T550">
            <v>5.3150000000000004</v>
          </cell>
          <cell r="U550">
            <v>5.0949999999999998</v>
          </cell>
          <cell r="V550">
            <v>4.915</v>
          </cell>
          <cell r="W550">
            <v>4.8949999999999996</v>
          </cell>
          <cell r="X550">
            <v>4.9749999999999996</v>
          </cell>
          <cell r="Y550">
            <v>5.3250000000000002</v>
          </cell>
          <cell r="Z550">
            <v>5.1349999999999998</v>
          </cell>
          <cell r="AA550">
            <v>5.1150000000000002</v>
          </cell>
          <cell r="AB550">
            <v>5.33</v>
          </cell>
          <cell r="AC550">
            <v>5.1449999999999996</v>
          </cell>
          <cell r="AD550">
            <v>5.4450000000000003</v>
          </cell>
          <cell r="AE550">
            <v>5.125</v>
          </cell>
          <cell r="AF550">
            <v>8.5749998092651367</v>
          </cell>
          <cell r="AG550">
            <v>10.5</v>
          </cell>
          <cell r="AH550">
            <v>13.38</v>
          </cell>
          <cell r="AI550">
            <v>12.15</v>
          </cell>
        </row>
        <row r="551">
          <cell r="A551">
            <v>36951</v>
          </cell>
          <cell r="B551">
            <v>5.1050000000000004</v>
          </cell>
          <cell r="C551">
            <v>5.2050000000000001</v>
          </cell>
          <cell r="D551">
            <v>12.955</v>
          </cell>
          <cell r="E551">
            <v>5.125</v>
          </cell>
          <cell r="F551">
            <v>5.2850000000000001</v>
          </cell>
          <cell r="G551">
            <v>7.85</v>
          </cell>
          <cell r="H551">
            <v>7.75</v>
          </cell>
          <cell r="I551">
            <v>-9.9999999999999645E-2</v>
          </cell>
          <cell r="J551">
            <v>0.17999999999999972</v>
          </cell>
          <cell r="K551">
            <v>8.0000000000000071E-2</v>
          </cell>
          <cell r="L551">
            <v>8.0000000000000071E-2</v>
          </cell>
          <cell r="M551">
            <v>6.9</v>
          </cell>
          <cell r="N551">
            <v>8.32</v>
          </cell>
          <cell r="O551">
            <v>7.375</v>
          </cell>
          <cell r="P551">
            <v>5.3150000000000004</v>
          </cell>
          <cell r="Q551">
            <v>5.375</v>
          </cell>
          <cell r="R551">
            <v>-4.6349999999999998</v>
          </cell>
          <cell r="S551">
            <v>1.42</v>
          </cell>
          <cell r="T551">
            <v>5.31</v>
          </cell>
          <cell r="U551">
            <v>5.165</v>
          </cell>
          <cell r="V551">
            <v>5.0650000000000004</v>
          </cell>
          <cell r="W551">
            <v>5.125</v>
          </cell>
          <cell r="X551">
            <v>5.1950000000000003</v>
          </cell>
          <cell r="Y551">
            <v>5.49</v>
          </cell>
          <cell r="Z551">
            <v>5.29</v>
          </cell>
          <cell r="AA551">
            <v>5.24</v>
          </cell>
          <cell r="AB551">
            <v>5.4050000000000002</v>
          </cell>
          <cell r="AC551">
            <v>5.24</v>
          </cell>
          <cell r="AD551">
            <v>5.6150000000000002</v>
          </cell>
          <cell r="AE551">
            <v>5.29</v>
          </cell>
          <cell r="AF551">
            <v>8.1499996185302734</v>
          </cell>
          <cell r="AG551">
            <v>10.9</v>
          </cell>
          <cell r="AH551">
            <v>13.7</v>
          </cell>
          <cell r="AI551">
            <v>12.8</v>
          </cell>
        </row>
        <row r="552">
          <cell r="A552">
            <v>36952</v>
          </cell>
          <cell r="B552">
            <v>5.0049999999999999</v>
          </cell>
          <cell r="C552">
            <v>5.37</v>
          </cell>
          <cell r="D552">
            <v>23.95</v>
          </cell>
          <cell r="E552">
            <v>5.1449999999999996</v>
          </cell>
          <cell r="F552">
            <v>5.3</v>
          </cell>
          <cell r="G552">
            <v>18.945</v>
          </cell>
          <cell r="H552">
            <v>18.579999999999998</v>
          </cell>
          <cell r="I552">
            <v>-0.36500000000000021</v>
          </cell>
          <cell r="J552">
            <v>0.29499999999999993</v>
          </cell>
          <cell r="K552">
            <v>-7.0000000000000284E-2</v>
          </cell>
          <cell r="L552">
            <v>0.22500000000000053</v>
          </cell>
          <cell r="M552">
            <v>10.275</v>
          </cell>
          <cell r="N552">
            <v>11.074999999999999</v>
          </cell>
          <cell r="O552">
            <v>7.2450000000000001</v>
          </cell>
          <cell r="P552">
            <v>5.2750000000000004</v>
          </cell>
          <cell r="Q552">
            <v>5.38</v>
          </cell>
          <cell r="R552">
            <v>-12.875</v>
          </cell>
          <cell r="S552">
            <v>0.79999999999999893</v>
          </cell>
          <cell r="T552">
            <v>5.2350000000000003</v>
          </cell>
          <cell r="U552">
            <v>5.085</v>
          </cell>
          <cell r="V552">
            <v>5.0449999999999999</v>
          </cell>
          <cell r="W552">
            <v>5.0999999999999996</v>
          </cell>
          <cell r="X552">
            <v>5.1550000000000002</v>
          </cell>
          <cell r="Y552">
            <v>5.375</v>
          </cell>
          <cell r="Z552">
            <v>5.27</v>
          </cell>
          <cell r="AA552">
            <v>5.1349999999999998</v>
          </cell>
          <cell r="AB552">
            <v>5.2850000000000001</v>
          </cell>
          <cell r="AC552">
            <v>5.14</v>
          </cell>
          <cell r="AD552">
            <v>5.49</v>
          </cell>
          <cell r="AE552">
            <v>5.2050000000000001</v>
          </cell>
          <cell r="AF552">
            <v>9.869999885559082</v>
          </cell>
          <cell r="AG552">
            <v>16.5</v>
          </cell>
          <cell r="AH552">
            <v>33</v>
          </cell>
          <cell r="AI552">
            <v>24.84</v>
          </cell>
        </row>
        <row r="553">
          <cell r="A553">
            <v>36953</v>
          </cell>
          <cell r="B553">
            <v>4.9749999999999996</v>
          </cell>
          <cell r="C553">
            <v>5.2649999999999997</v>
          </cell>
          <cell r="D553">
            <v>27.79</v>
          </cell>
          <cell r="E553">
            <v>5.01</v>
          </cell>
          <cell r="F553">
            <v>5.1849999999999996</v>
          </cell>
          <cell r="G553">
            <v>22.814999999999998</v>
          </cell>
          <cell r="H553">
            <v>22.524999999999999</v>
          </cell>
          <cell r="I553">
            <v>-0.29000000000000004</v>
          </cell>
          <cell r="J553">
            <v>0.20999999999999996</v>
          </cell>
          <cell r="K553">
            <v>-8.0000000000000071E-2</v>
          </cell>
          <cell r="L553">
            <v>0.25499999999999989</v>
          </cell>
          <cell r="M553">
            <v>9.99</v>
          </cell>
          <cell r="N553">
            <v>10.385</v>
          </cell>
          <cell r="O553">
            <v>7.2850000000000001</v>
          </cell>
          <cell r="P553">
            <v>5.28</v>
          </cell>
          <cell r="Q553">
            <v>5.3049999999999997</v>
          </cell>
          <cell r="R553">
            <v>-17.405000000000001</v>
          </cell>
          <cell r="S553">
            <v>0.39499999999999957</v>
          </cell>
          <cell r="T553">
            <v>5.25</v>
          </cell>
          <cell r="U553">
            <v>5.09</v>
          </cell>
          <cell r="V553">
            <v>4.875</v>
          </cell>
          <cell r="W553">
            <v>4.96</v>
          </cell>
          <cell r="X553">
            <v>17.57</v>
          </cell>
          <cell r="Y553">
            <v>5.32</v>
          </cell>
          <cell r="Z553">
            <v>5.18</v>
          </cell>
          <cell r="AA553">
            <v>5.07</v>
          </cell>
          <cell r="AB553">
            <v>5.21</v>
          </cell>
          <cell r="AC553">
            <v>5.0949999999999998</v>
          </cell>
          <cell r="AD553">
            <v>5.49</v>
          </cell>
          <cell r="AE553">
            <v>5.0599999999999996</v>
          </cell>
          <cell r="AF553">
            <v>9.6999998092651367</v>
          </cell>
          <cell r="AG553">
            <v>18</v>
          </cell>
          <cell r="AH553">
            <v>32.5</v>
          </cell>
          <cell r="AI553">
            <v>27.35</v>
          </cell>
        </row>
        <row r="554">
          <cell r="A554">
            <v>36954</v>
          </cell>
          <cell r="B554">
            <v>4.9749999999999996</v>
          </cell>
          <cell r="C554">
            <v>5.2649999999999997</v>
          </cell>
          <cell r="D554">
            <v>27.79</v>
          </cell>
          <cell r="E554">
            <v>5.01</v>
          </cell>
          <cell r="F554">
            <v>5.1849999999999996</v>
          </cell>
          <cell r="G554">
            <v>22.814999999999998</v>
          </cell>
          <cell r="H554">
            <v>22.524999999999999</v>
          </cell>
          <cell r="I554">
            <v>-0.29000000000000004</v>
          </cell>
          <cell r="J554">
            <v>0.20999999999999996</v>
          </cell>
          <cell r="K554">
            <v>-8.0000000000000071E-2</v>
          </cell>
          <cell r="L554">
            <v>0.25499999999999989</v>
          </cell>
          <cell r="M554">
            <v>9.99</v>
          </cell>
          <cell r="N554">
            <v>10.385</v>
          </cell>
          <cell r="O554">
            <v>7.2850000000000001</v>
          </cell>
          <cell r="P554">
            <v>5.28</v>
          </cell>
          <cell r="Q554">
            <v>5.3049999999999997</v>
          </cell>
          <cell r="R554">
            <v>-17.405000000000001</v>
          </cell>
          <cell r="S554">
            <v>0.39499999999999957</v>
          </cell>
          <cell r="T554">
            <v>5.25</v>
          </cell>
          <cell r="U554">
            <v>5.09</v>
          </cell>
          <cell r="V554">
            <v>4.875</v>
          </cell>
          <cell r="W554">
            <v>4.96</v>
          </cell>
          <cell r="X554">
            <v>17.57</v>
          </cell>
          <cell r="Y554">
            <v>5.32</v>
          </cell>
          <cell r="Z554">
            <v>5.18</v>
          </cell>
          <cell r="AA554">
            <v>5.07</v>
          </cell>
          <cell r="AB554">
            <v>5.21</v>
          </cell>
          <cell r="AC554">
            <v>5.0949999999999998</v>
          </cell>
          <cell r="AD554">
            <v>5.49</v>
          </cell>
          <cell r="AE554">
            <v>5.0599999999999996</v>
          </cell>
          <cell r="AF554">
            <v>9.6999998092651367</v>
          </cell>
          <cell r="AG554">
            <v>18</v>
          </cell>
          <cell r="AH554">
            <v>32.5</v>
          </cell>
          <cell r="AI554">
            <v>27.35</v>
          </cell>
        </row>
        <row r="555">
          <cell r="A555">
            <v>36955</v>
          </cell>
          <cell r="B555">
            <v>4.9749999999999996</v>
          </cell>
          <cell r="C555">
            <v>5.2649999999999997</v>
          </cell>
          <cell r="D555">
            <v>27.79</v>
          </cell>
          <cell r="E555">
            <v>5.01</v>
          </cell>
          <cell r="F555">
            <v>5.1849999999999996</v>
          </cell>
          <cell r="G555">
            <v>22.814999999999998</v>
          </cell>
          <cell r="H555">
            <v>22.524999999999999</v>
          </cell>
          <cell r="I555">
            <v>-0.29000000000000004</v>
          </cell>
          <cell r="J555">
            <v>0.20999999999999996</v>
          </cell>
          <cell r="K555">
            <v>-8.0000000000000071E-2</v>
          </cell>
          <cell r="L555">
            <v>0.25499999999999989</v>
          </cell>
          <cell r="M555">
            <v>9.99</v>
          </cell>
          <cell r="N555">
            <v>10.385</v>
          </cell>
          <cell r="O555">
            <v>7.2850000000000001</v>
          </cell>
          <cell r="P555">
            <v>5.28</v>
          </cell>
          <cell r="Q555">
            <v>5.3049999999999997</v>
          </cell>
          <cell r="R555">
            <v>-17.405000000000001</v>
          </cell>
          <cell r="S555">
            <v>0.39499999999999957</v>
          </cell>
          <cell r="T555">
            <v>5.25</v>
          </cell>
          <cell r="U555">
            <v>5.09</v>
          </cell>
          <cell r="V555">
            <v>4.875</v>
          </cell>
          <cell r="W555">
            <v>4.96</v>
          </cell>
          <cell r="X555">
            <v>17.57</v>
          </cell>
          <cell r="Y555">
            <v>5.32</v>
          </cell>
          <cell r="Z555">
            <v>5.18</v>
          </cell>
          <cell r="AA555">
            <v>5.07</v>
          </cell>
          <cell r="AB555">
            <v>5.21</v>
          </cell>
          <cell r="AC555">
            <v>5.0949999999999998</v>
          </cell>
          <cell r="AD555">
            <v>5.49</v>
          </cell>
          <cell r="AE555">
            <v>5.0599999999999996</v>
          </cell>
          <cell r="AF555">
            <v>9.6999998092651367</v>
          </cell>
          <cell r="AG555">
            <v>18</v>
          </cell>
          <cell r="AH555">
            <v>32.5</v>
          </cell>
          <cell r="AI555">
            <v>27.35</v>
          </cell>
        </row>
        <row r="556">
          <cell r="A556">
            <v>36956</v>
          </cell>
          <cell r="B556">
            <v>5.2050000000000001</v>
          </cell>
          <cell r="C556">
            <v>5.2</v>
          </cell>
          <cell r="D556">
            <v>31.31</v>
          </cell>
          <cell r="E556">
            <v>5.0750000000000002</v>
          </cell>
          <cell r="F556">
            <v>5.32</v>
          </cell>
          <cell r="G556">
            <v>26.104999999999997</v>
          </cell>
          <cell r="H556">
            <v>26.11</v>
          </cell>
          <cell r="I556">
            <v>4.9999999999998934E-3</v>
          </cell>
          <cell r="J556">
            <v>0.11500000000000021</v>
          </cell>
          <cell r="K556">
            <v>0.12000000000000011</v>
          </cell>
          <cell r="L556">
            <v>0.125</v>
          </cell>
          <cell r="M556">
            <v>9.84</v>
          </cell>
          <cell r="N556">
            <v>10.525</v>
          </cell>
          <cell r="O556">
            <v>7.55</v>
          </cell>
          <cell r="P556">
            <v>5.3550000000000004</v>
          </cell>
          <cell r="Q556">
            <v>5.39</v>
          </cell>
          <cell r="R556">
            <v>-20.784999999999997</v>
          </cell>
          <cell r="S556">
            <v>0.6850000000000005</v>
          </cell>
          <cell r="T556">
            <v>5.415</v>
          </cell>
          <cell r="U556">
            <v>5.3150000000000004</v>
          </cell>
          <cell r="V556">
            <v>5.0250000000000004</v>
          </cell>
          <cell r="W556">
            <v>4.9950000000000001</v>
          </cell>
          <cell r="X556">
            <v>5.07</v>
          </cell>
          <cell r="Y556">
            <v>5.54</v>
          </cell>
          <cell r="Z556">
            <v>5.3049999999999997</v>
          </cell>
          <cell r="AA556">
            <v>5.2850000000000001</v>
          </cell>
          <cell r="AB556">
            <v>5.43</v>
          </cell>
          <cell r="AC556">
            <v>5.32</v>
          </cell>
          <cell r="AD556">
            <v>5.6849999999999996</v>
          </cell>
          <cell r="AE556">
            <v>5.23</v>
          </cell>
          <cell r="AF556">
            <v>9.8999996185302734</v>
          </cell>
          <cell r="AG556">
            <v>19</v>
          </cell>
          <cell r="AH556">
            <v>36</v>
          </cell>
          <cell r="AI556">
            <v>29.5</v>
          </cell>
        </row>
        <row r="557">
          <cell r="A557">
            <v>36957</v>
          </cell>
          <cell r="B557">
            <v>5.1100000000000003</v>
          </cell>
          <cell r="C557">
            <v>5.12</v>
          </cell>
          <cell r="D557">
            <v>25.265000000000001</v>
          </cell>
          <cell r="E557">
            <v>4.9249999999999998</v>
          </cell>
          <cell r="F557">
            <v>5.2249999999999996</v>
          </cell>
          <cell r="G557">
            <v>20.155000000000001</v>
          </cell>
          <cell r="H557">
            <v>20.145</v>
          </cell>
          <cell r="I557">
            <v>-9.9999999999997868E-3</v>
          </cell>
          <cell r="J557">
            <v>0.11499999999999932</v>
          </cell>
          <cell r="K557">
            <v>0.10499999999999954</v>
          </cell>
          <cell r="L557">
            <v>0.19500000000000028</v>
          </cell>
          <cell r="M557">
            <v>9.7449999999999992</v>
          </cell>
          <cell r="N557">
            <v>10.42</v>
          </cell>
          <cell r="O557">
            <v>7.42</v>
          </cell>
          <cell r="P557">
            <v>5.2149999999999999</v>
          </cell>
          <cell r="Q557">
            <v>5.24</v>
          </cell>
          <cell r="R557">
            <v>-14.845000000000001</v>
          </cell>
          <cell r="S557">
            <v>0.67500000000000071</v>
          </cell>
          <cell r="T557">
            <v>5.33</v>
          </cell>
          <cell r="U557">
            <v>5.26</v>
          </cell>
          <cell r="V557">
            <v>4.9800000000000004</v>
          </cell>
          <cell r="W557">
            <v>4.96</v>
          </cell>
          <cell r="X557">
            <v>5.01</v>
          </cell>
          <cell r="Y557">
            <v>5.5149999999999997</v>
          </cell>
          <cell r="Z557">
            <v>5.26</v>
          </cell>
          <cell r="AA557">
            <v>5.24</v>
          </cell>
          <cell r="AB557">
            <v>5.38</v>
          </cell>
          <cell r="AC557">
            <v>5.26</v>
          </cell>
          <cell r="AD557">
            <v>5.67</v>
          </cell>
          <cell r="AE557">
            <v>5.2</v>
          </cell>
          <cell r="AF557">
            <v>9.5749998092651367</v>
          </cell>
          <cell r="AG557">
            <v>12.5</v>
          </cell>
          <cell r="AH557">
            <v>33</v>
          </cell>
          <cell r="AI557">
            <v>23.9</v>
          </cell>
        </row>
        <row r="558">
          <cell r="A558">
            <v>36958</v>
          </cell>
          <cell r="B558">
            <v>5.1050000000000004</v>
          </cell>
          <cell r="C558">
            <v>5.0449999999999999</v>
          </cell>
          <cell r="D558">
            <v>14.28</v>
          </cell>
          <cell r="E558">
            <v>4.92</v>
          </cell>
          <cell r="F558">
            <v>5.18</v>
          </cell>
          <cell r="G558">
            <v>9.1749999999999989</v>
          </cell>
          <cell r="H558">
            <v>9.2349999999999994</v>
          </cell>
          <cell r="I558">
            <v>6.0000000000000497E-2</v>
          </cell>
          <cell r="J558">
            <v>7.4999999999999289E-2</v>
          </cell>
          <cell r="K558">
            <v>0.13499999999999979</v>
          </cell>
          <cell r="L558">
            <v>0.125</v>
          </cell>
          <cell r="M558">
            <v>8.56</v>
          </cell>
          <cell r="N558">
            <v>9.7949999999999999</v>
          </cell>
          <cell r="O558">
            <v>7.3949999999999996</v>
          </cell>
          <cell r="P558">
            <v>5.1550000000000002</v>
          </cell>
          <cell r="Q558">
            <v>5.19</v>
          </cell>
          <cell r="R558">
            <v>-4.4849999999999994</v>
          </cell>
          <cell r="S558">
            <v>1.2349999999999994</v>
          </cell>
          <cell r="T558">
            <v>5.2750000000000004</v>
          </cell>
          <cell r="U558">
            <v>5.2249999999999996</v>
          </cell>
          <cell r="V558">
            <v>4.9249999999999998</v>
          </cell>
          <cell r="W558">
            <v>4.915</v>
          </cell>
          <cell r="X558">
            <v>4.96</v>
          </cell>
          <cell r="Y558">
            <v>5.44</v>
          </cell>
          <cell r="Z558">
            <v>5.21</v>
          </cell>
          <cell r="AA558">
            <v>5.165</v>
          </cell>
          <cell r="AB558">
            <v>5.32</v>
          </cell>
          <cell r="AC558">
            <v>5.19</v>
          </cell>
          <cell r="AD558">
            <v>5.62</v>
          </cell>
          <cell r="AE558">
            <v>5.1349999999999998</v>
          </cell>
          <cell r="AF558">
            <v>9.3950004577636719</v>
          </cell>
          <cell r="AG558">
            <v>10.5</v>
          </cell>
          <cell r="AH558">
            <v>17.5</v>
          </cell>
          <cell r="AI558">
            <v>14.14</v>
          </cell>
        </row>
        <row r="559">
          <cell r="A559">
            <v>36959</v>
          </cell>
          <cell r="B559">
            <v>5.07</v>
          </cell>
          <cell r="C559">
            <v>5.0449999999999999</v>
          </cell>
          <cell r="D559">
            <v>12.824999999999999</v>
          </cell>
          <cell r="E559">
            <v>4.9450000000000003</v>
          </cell>
          <cell r="F559">
            <v>5.17</v>
          </cell>
          <cell r="G559">
            <v>7.754999999999999</v>
          </cell>
          <cell r="H559">
            <v>7.7799999999999994</v>
          </cell>
          <cell r="I559">
            <v>2.5000000000000355E-2</v>
          </cell>
          <cell r="J559">
            <v>9.9999999999999645E-2</v>
          </cell>
          <cell r="K559">
            <v>0.125</v>
          </cell>
          <cell r="L559">
            <v>9.9999999999999645E-2</v>
          </cell>
          <cell r="M559">
            <v>8.1999999999999993</v>
          </cell>
          <cell r="N559">
            <v>9.5449999999999999</v>
          </cell>
          <cell r="O559">
            <v>7.415</v>
          </cell>
          <cell r="P559">
            <v>5.0999999999999996</v>
          </cell>
          <cell r="Q559">
            <v>5.1550000000000002</v>
          </cell>
          <cell r="R559">
            <v>-3.2799999999999994</v>
          </cell>
          <cell r="S559">
            <v>1.3450000000000006</v>
          </cell>
          <cell r="T559">
            <v>5.19</v>
          </cell>
          <cell r="U559">
            <v>5.2450000000000001</v>
          </cell>
          <cell r="V559">
            <v>4.9249999999999998</v>
          </cell>
          <cell r="W559">
            <v>4.93</v>
          </cell>
          <cell r="X559">
            <v>4.9749999999999996</v>
          </cell>
          <cell r="Y559">
            <v>5.48</v>
          </cell>
          <cell r="Z559">
            <v>5.22</v>
          </cell>
          <cell r="AA559">
            <v>5.2</v>
          </cell>
          <cell r="AB559">
            <v>5.34</v>
          </cell>
          <cell r="AC559">
            <v>5.22</v>
          </cell>
          <cell r="AD559">
            <v>5.63</v>
          </cell>
          <cell r="AE559">
            <v>5.125</v>
          </cell>
          <cell r="AF559">
            <v>8.9049997329711914</v>
          </cell>
          <cell r="AG559">
            <v>10.75</v>
          </cell>
          <cell r="AH559">
            <v>15</v>
          </cell>
          <cell r="AI559">
            <v>12.87</v>
          </cell>
        </row>
        <row r="560">
          <cell r="A560">
            <v>36960</v>
          </cell>
          <cell r="B560">
            <v>4.9850000000000003</v>
          </cell>
          <cell r="C560">
            <v>4.93</v>
          </cell>
          <cell r="D560">
            <v>12.505000000000001</v>
          </cell>
          <cell r="E560">
            <v>4.835</v>
          </cell>
          <cell r="F560">
            <v>5.0650000000000004</v>
          </cell>
          <cell r="G560">
            <v>7.5200000000000005</v>
          </cell>
          <cell r="H560">
            <v>7.5750000000000011</v>
          </cell>
          <cell r="I560">
            <v>5.5000000000000604E-2</v>
          </cell>
          <cell r="J560">
            <v>8.0000000000000071E-2</v>
          </cell>
          <cell r="K560">
            <v>0.13500000000000068</v>
          </cell>
          <cell r="L560">
            <v>9.4999999999999751E-2</v>
          </cell>
          <cell r="M560">
            <v>7.2350000000000003</v>
          </cell>
          <cell r="N560">
            <v>8.98</v>
          </cell>
          <cell r="O560">
            <v>7.2649999999999997</v>
          </cell>
          <cell r="P560">
            <v>5.1150000000000002</v>
          </cell>
          <cell r="Q560">
            <v>5.125</v>
          </cell>
          <cell r="R560">
            <v>-3.5250000000000004</v>
          </cell>
          <cell r="S560">
            <v>1.7450000000000001</v>
          </cell>
          <cell r="T560">
            <v>5.165</v>
          </cell>
          <cell r="U560">
            <v>5.125</v>
          </cell>
          <cell r="V560">
            <v>4.7949999999999999</v>
          </cell>
          <cell r="W560">
            <v>4.8</v>
          </cell>
          <cell r="X560">
            <v>4.835</v>
          </cell>
          <cell r="Y560">
            <v>5.33</v>
          </cell>
          <cell r="Z560">
            <v>5.1150000000000002</v>
          </cell>
          <cell r="AA560">
            <v>5.08</v>
          </cell>
          <cell r="AB560">
            <v>5.21</v>
          </cell>
          <cell r="AC560">
            <v>5.0999999999999996</v>
          </cell>
          <cell r="AD560">
            <v>5.4950000000000001</v>
          </cell>
          <cell r="AE560">
            <v>5</v>
          </cell>
          <cell r="AF560">
            <v>8.3900003433227539</v>
          </cell>
          <cell r="AG560">
            <v>10.5</v>
          </cell>
          <cell r="AH560">
            <v>13.5</v>
          </cell>
          <cell r="AI560">
            <v>12.23</v>
          </cell>
        </row>
        <row r="561">
          <cell r="A561">
            <v>36961</v>
          </cell>
          <cell r="B561">
            <v>4.9850000000000003</v>
          </cell>
          <cell r="C561">
            <v>4.93</v>
          </cell>
          <cell r="D561">
            <v>12.505000000000001</v>
          </cell>
          <cell r="E561">
            <v>4.835</v>
          </cell>
          <cell r="F561">
            <v>5.0650000000000004</v>
          </cell>
          <cell r="G561">
            <v>7.5200000000000005</v>
          </cell>
          <cell r="H561">
            <v>7.5750000000000011</v>
          </cell>
          <cell r="I561">
            <v>5.5000000000000604E-2</v>
          </cell>
          <cell r="J561">
            <v>8.0000000000000071E-2</v>
          </cell>
          <cell r="K561">
            <v>0.13500000000000068</v>
          </cell>
          <cell r="L561">
            <v>9.4999999999999751E-2</v>
          </cell>
          <cell r="M561">
            <v>7.2350000000000003</v>
          </cell>
          <cell r="N561">
            <v>8.98</v>
          </cell>
          <cell r="O561">
            <v>7.2649999999999997</v>
          </cell>
          <cell r="P561">
            <v>5.1150000000000002</v>
          </cell>
          <cell r="Q561">
            <v>5.125</v>
          </cell>
          <cell r="R561">
            <v>-3.5250000000000004</v>
          </cell>
          <cell r="S561">
            <v>1.7450000000000001</v>
          </cell>
          <cell r="T561">
            <v>5.165</v>
          </cell>
          <cell r="U561">
            <v>5.125</v>
          </cell>
          <cell r="V561">
            <v>4.7949999999999999</v>
          </cell>
          <cell r="W561">
            <v>4.8</v>
          </cell>
          <cell r="X561">
            <v>4.835</v>
          </cell>
          <cell r="Y561">
            <v>5.33</v>
          </cell>
          <cell r="Z561">
            <v>5.1150000000000002</v>
          </cell>
          <cell r="AA561">
            <v>5.08</v>
          </cell>
          <cell r="AB561">
            <v>5.21</v>
          </cell>
          <cell r="AC561">
            <v>5.0999999999999996</v>
          </cell>
          <cell r="AD561">
            <v>5.4950000000000001</v>
          </cell>
          <cell r="AE561">
            <v>5</v>
          </cell>
          <cell r="AF561">
            <v>8.3900003433227539</v>
          </cell>
          <cell r="AG561">
            <v>10.5</v>
          </cell>
          <cell r="AH561">
            <v>13.5</v>
          </cell>
          <cell r="AI561">
            <v>12.23</v>
          </cell>
        </row>
        <row r="562">
          <cell r="A562">
            <v>36962</v>
          </cell>
          <cell r="B562">
            <v>4.9850000000000003</v>
          </cell>
          <cell r="C562">
            <v>4.93</v>
          </cell>
          <cell r="D562">
            <v>12.505000000000001</v>
          </cell>
          <cell r="E562">
            <v>4.835</v>
          </cell>
          <cell r="F562">
            <v>5.0650000000000004</v>
          </cell>
          <cell r="G562">
            <v>7.5200000000000005</v>
          </cell>
          <cell r="H562">
            <v>7.5750000000000011</v>
          </cell>
          <cell r="I562">
            <v>5.5000000000000604E-2</v>
          </cell>
          <cell r="J562">
            <v>8.0000000000000071E-2</v>
          </cell>
          <cell r="K562">
            <v>0.13500000000000068</v>
          </cell>
          <cell r="L562">
            <v>9.4999999999999751E-2</v>
          </cell>
          <cell r="M562">
            <v>7.2350000000000003</v>
          </cell>
          <cell r="N562">
            <v>8.98</v>
          </cell>
          <cell r="O562">
            <v>7.2649999999999997</v>
          </cell>
          <cell r="P562">
            <v>5.1150000000000002</v>
          </cell>
          <cell r="Q562">
            <v>5.125</v>
          </cell>
          <cell r="R562">
            <v>-3.5250000000000004</v>
          </cell>
          <cell r="S562">
            <v>1.7450000000000001</v>
          </cell>
          <cell r="T562">
            <v>5.165</v>
          </cell>
          <cell r="U562">
            <v>5.125</v>
          </cell>
          <cell r="V562">
            <v>4.7949999999999999</v>
          </cell>
          <cell r="W562">
            <v>4.8</v>
          </cell>
          <cell r="X562">
            <v>4.835</v>
          </cell>
          <cell r="Y562">
            <v>5.33</v>
          </cell>
          <cell r="Z562">
            <v>5.1150000000000002</v>
          </cell>
          <cell r="AA562">
            <v>5.08</v>
          </cell>
          <cell r="AB562">
            <v>5.21</v>
          </cell>
          <cell r="AC562">
            <v>5.0999999999999996</v>
          </cell>
          <cell r="AD562">
            <v>5.4950000000000001</v>
          </cell>
          <cell r="AE562">
            <v>5</v>
          </cell>
          <cell r="AF562">
            <v>8.3900003433227539</v>
          </cell>
          <cell r="AG562">
            <v>10.5</v>
          </cell>
          <cell r="AH562">
            <v>13.5</v>
          </cell>
          <cell r="AI562">
            <v>12.23</v>
          </cell>
        </row>
        <row r="563">
          <cell r="A563">
            <v>36963</v>
          </cell>
          <cell r="B563">
            <v>4.835</v>
          </cell>
          <cell r="C563">
            <v>4.8049999999999997</v>
          </cell>
          <cell r="D563">
            <v>11.565</v>
          </cell>
          <cell r="E563">
            <v>4.6349999999999998</v>
          </cell>
          <cell r="F563">
            <v>4.9050000000000002</v>
          </cell>
          <cell r="G563">
            <v>6.7299999999999995</v>
          </cell>
          <cell r="H563">
            <v>6.76</v>
          </cell>
          <cell r="I563">
            <v>3.0000000000000249E-2</v>
          </cell>
          <cell r="J563">
            <v>7.0000000000000284E-2</v>
          </cell>
          <cell r="K563">
            <v>0.10000000000000053</v>
          </cell>
          <cell r="L563">
            <v>0.16999999999999993</v>
          </cell>
          <cell r="M563">
            <v>6.65</v>
          </cell>
          <cell r="N563">
            <v>8.875</v>
          </cell>
          <cell r="O563">
            <v>7.0750000000000002</v>
          </cell>
          <cell r="P563">
            <v>4.9800000000000004</v>
          </cell>
          <cell r="Q563">
            <v>5.0250000000000004</v>
          </cell>
          <cell r="R563">
            <v>-2.6899999999999995</v>
          </cell>
          <cell r="S563">
            <v>2.2249999999999996</v>
          </cell>
          <cell r="T563">
            <v>5.0199999999999996</v>
          </cell>
          <cell r="U563">
            <v>4.9800000000000004</v>
          </cell>
          <cell r="V563">
            <v>4.62</v>
          </cell>
          <cell r="W563">
            <v>4.6500000000000004</v>
          </cell>
          <cell r="X563">
            <v>4.68</v>
          </cell>
          <cell r="Y563">
            <v>5.1749999999999998</v>
          </cell>
          <cell r="Z563">
            <v>4.9749999999999996</v>
          </cell>
          <cell r="AA563">
            <v>4.9249999999999998</v>
          </cell>
          <cell r="AB563">
            <v>5.0549999999999997</v>
          </cell>
          <cell r="AC563">
            <v>4.9400000000000004</v>
          </cell>
          <cell r="AD563">
            <v>5.3250000000000002</v>
          </cell>
          <cell r="AE563">
            <v>4.8650000000000002</v>
          </cell>
          <cell r="AF563">
            <v>8.2250003814697266</v>
          </cell>
          <cell r="AG563">
            <v>9.93</v>
          </cell>
          <cell r="AH563">
            <v>12.75</v>
          </cell>
          <cell r="AI563">
            <v>11.71</v>
          </cell>
        </row>
        <row r="564">
          <cell r="A564">
            <v>36964</v>
          </cell>
          <cell r="B564">
            <v>4.9349999999999996</v>
          </cell>
          <cell r="C564">
            <v>4.99</v>
          </cell>
          <cell r="D564">
            <v>10.92</v>
          </cell>
          <cell r="E564">
            <v>4.8600000000000003</v>
          </cell>
          <cell r="F564">
            <v>5.03</v>
          </cell>
          <cell r="G564">
            <v>5.9850000000000003</v>
          </cell>
          <cell r="H564">
            <v>5.93</v>
          </cell>
          <cell r="I564">
            <v>-5.5000000000000604E-2</v>
          </cell>
          <cell r="J564">
            <v>9.5000000000000639E-2</v>
          </cell>
          <cell r="K564">
            <v>4.0000000000000036E-2</v>
          </cell>
          <cell r="L564">
            <v>0.12999999999999989</v>
          </cell>
          <cell r="M564">
            <v>6.28</v>
          </cell>
          <cell r="N564">
            <v>8.9849999999999994</v>
          </cell>
          <cell r="O564">
            <v>7.165</v>
          </cell>
          <cell r="P564">
            <v>5.07</v>
          </cell>
          <cell r="Q564">
            <v>5.0599999999999996</v>
          </cell>
          <cell r="R564">
            <v>-1.9350000000000005</v>
          </cell>
          <cell r="S564">
            <v>2.7049999999999992</v>
          </cell>
          <cell r="T564">
            <v>5.13</v>
          </cell>
          <cell r="U564">
            <v>5.0750000000000002</v>
          </cell>
          <cell r="V564">
            <v>4.8</v>
          </cell>
          <cell r="W564">
            <v>4.8250000000000002</v>
          </cell>
          <cell r="X564">
            <v>4.8899999999999997</v>
          </cell>
          <cell r="Y564">
            <v>5.2850000000000001</v>
          </cell>
          <cell r="Z564">
            <v>5.0549999999999997</v>
          </cell>
          <cell r="AA564">
            <v>5.04</v>
          </cell>
          <cell r="AB564">
            <v>5.16</v>
          </cell>
          <cell r="AC564">
            <v>5.05</v>
          </cell>
          <cell r="AD564">
            <v>5.4249999999999998</v>
          </cell>
          <cell r="AE564">
            <v>4.9550000000000001</v>
          </cell>
          <cell r="AF564">
            <v>8.3100004196166992</v>
          </cell>
          <cell r="AG564">
            <v>9.8000000000000007</v>
          </cell>
          <cell r="AH564">
            <v>13</v>
          </cell>
          <cell r="AI564">
            <v>10.93</v>
          </cell>
        </row>
        <row r="565">
          <cell r="A565">
            <v>36965</v>
          </cell>
          <cell r="B565">
            <v>4.875</v>
          </cell>
          <cell r="C565">
            <v>4.8600000000000003</v>
          </cell>
          <cell r="D565">
            <v>9.5350000000000001</v>
          </cell>
          <cell r="E565">
            <v>4.75</v>
          </cell>
          <cell r="F565">
            <v>4.915</v>
          </cell>
          <cell r="G565">
            <v>4.66</v>
          </cell>
          <cell r="H565">
            <v>4.6749999999999998</v>
          </cell>
          <cell r="I565">
            <v>1.499999999999968E-2</v>
          </cell>
          <cell r="J565">
            <v>4.0000000000000036E-2</v>
          </cell>
          <cell r="K565">
            <v>5.4999999999999716E-2</v>
          </cell>
          <cell r="L565">
            <v>0.11000000000000032</v>
          </cell>
          <cell r="M565">
            <v>5.8849999999999998</v>
          </cell>
          <cell r="N565">
            <v>8.7949999999999999</v>
          </cell>
          <cell r="O565">
            <v>7.12</v>
          </cell>
          <cell r="P565">
            <v>4.93</v>
          </cell>
          <cell r="Q565">
            <v>4.9649999999999999</v>
          </cell>
          <cell r="R565">
            <v>-0.74000000000000021</v>
          </cell>
          <cell r="S565">
            <v>2.91</v>
          </cell>
          <cell r="T565">
            <v>4.93</v>
          </cell>
          <cell r="U565">
            <v>4.99</v>
          </cell>
          <cell r="V565">
            <v>4.7450000000000001</v>
          </cell>
          <cell r="W565">
            <v>4.7350000000000003</v>
          </cell>
          <cell r="X565">
            <v>4.7750000000000004</v>
          </cell>
          <cell r="Y565">
            <v>5.19</v>
          </cell>
          <cell r="Z565">
            <v>4.95</v>
          </cell>
          <cell r="AA565">
            <v>4.9349999999999996</v>
          </cell>
          <cell r="AB565">
            <v>5.07</v>
          </cell>
          <cell r="AC565">
            <v>4.9450000000000003</v>
          </cell>
          <cell r="AD565">
            <v>5.335</v>
          </cell>
          <cell r="AE565">
            <v>4.88</v>
          </cell>
          <cell r="AF565">
            <v>8.0399999618530273</v>
          </cell>
          <cell r="AG565">
            <v>8.6</v>
          </cell>
          <cell r="AH565">
            <v>10.75</v>
          </cell>
          <cell r="AI565">
            <v>9.5</v>
          </cell>
        </row>
        <row r="566">
          <cell r="A566">
            <v>36966</v>
          </cell>
          <cell r="B566">
            <v>4.78</v>
          </cell>
          <cell r="C566">
            <v>4.8250000000000002</v>
          </cell>
          <cell r="D566">
            <v>9.41</v>
          </cell>
          <cell r="E566">
            <v>4.7</v>
          </cell>
          <cell r="F566">
            <v>4.8650000000000002</v>
          </cell>
          <cell r="G566">
            <v>4.63</v>
          </cell>
          <cell r="H566">
            <v>4.585</v>
          </cell>
          <cell r="I566">
            <v>-4.4999999999999929E-2</v>
          </cell>
          <cell r="J566">
            <v>8.4999999999999964E-2</v>
          </cell>
          <cell r="K566">
            <v>4.0000000000000036E-2</v>
          </cell>
          <cell r="L566">
            <v>0.125</v>
          </cell>
          <cell r="M566">
            <v>6.3049999999999997</v>
          </cell>
          <cell r="N566">
            <v>9.31</v>
          </cell>
          <cell r="O566">
            <v>7.0149999999999997</v>
          </cell>
          <cell r="P566">
            <v>4.9000000000000004</v>
          </cell>
          <cell r="Q566">
            <v>4.9000000000000004</v>
          </cell>
          <cell r="R566">
            <v>-9.9999999999999645E-2</v>
          </cell>
          <cell r="S566">
            <v>3.0050000000000008</v>
          </cell>
          <cell r="T566">
            <v>4.915</v>
          </cell>
          <cell r="U566">
            <v>4.915</v>
          </cell>
          <cell r="V566">
            <v>4.6749999999999998</v>
          </cell>
          <cell r="W566">
            <v>4.68</v>
          </cell>
          <cell r="X566">
            <v>4.72</v>
          </cell>
          <cell r="Y566">
            <v>5.125</v>
          </cell>
          <cell r="Z566">
            <v>4.92</v>
          </cell>
          <cell r="AA566">
            <v>4.875</v>
          </cell>
          <cell r="AB566">
            <v>4.9850000000000003</v>
          </cell>
          <cell r="AC566">
            <v>4.915</v>
          </cell>
          <cell r="AD566">
            <v>5.2450000000000001</v>
          </cell>
          <cell r="AE566">
            <v>4.87</v>
          </cell>
          <cell r="AF566">
            <v>9.1850004196166992</v>
          </cell>
          <cell r="AG566">
            <v>8.9</v>
          </cell>
          <cell r="AH566">
            <v>10.25</v>
          </cell>
          <cell r="AI566">
            <v>9.4700000000000006</v>
          </cell>
        </row>
        <row r="567">
          <cell r="A567">
            <v>36967</v>
          </cell>
          <cell r="B567">
            <v>4.8449999999999998</v>
          </cell>
          <cell r="C567">
            <v>4.8099999999999996</v>
          </cell>
          <cell r="D567">
            <v>9.0250000000000004</v>
          </cell>
          <cell r="E567">
            <v>4.68</v>
          </cell>
          <cell r="F567">
            <v>4.9400000000000004</v>
          </cell>
          <cell r="G567">
            <v>4.1800000000000006</v>
          </cell>
          <cell r="H567">
            <v>4.2150000000000007</v>
          </cell>
          <cell r="I567">
            <v>3.5000000000000142E-2</v>
          </cell>
          <cell r="J567">
            <v>9.5000000000000639E-2</v>
          </cell>
          <cell r="K567">
            <v>0.13000000000000078</v>
          </cell>
          <cell r="L567">
            <v>0.12999999999999989</v>
          </cell>
          <cell r="M567">
            <v>7.25</v>
          </cell>
          <cell r="N567">
            <v>8.8800000000000008</v>
          </cell>
          <cell r="O567">
            <v>7.0049999999999999</v>
          </cell>
          <cell r="P567">
            <v>4.95</v>
          </cell>
          <cell r="Q567">
            <v>4.96</v>
          </cell>
          <cell r="R567">
            <v>-0.14499999999999957</v>
          </cell>
          <cell r="S567">
            <v>1.6300000000000008</v>
          </cell>
          <cell r="T567">
            <v>4.96</v>
          </cell>
          <cell r="U567">
            <v>4.9800000000000004</v>
          </cell>
          <cell r="V567">
            <v>4.67</v>
          </cell>
          <cell r="W567">
            <v>4.6749999999999998</v>
          </cell>
          <cell r="X567">
            <v>4.7249999999999996</v>
          </cell>
          <cell r="Y567">
            <v>5.17</v>
          </cell>
          <cell r="Z567">
            <v>4.97</v>
          </cell>
          <cell r="AA567">
            <v>4.9400000000000004</v>
          </cell>
          <cell r="AB567">
            <v>5.0199999999999996</v>
          </cell>
          <cell r="AC567">
            <v>4.96</v>
          </cell>
          <cell r="AD567">
            <v>5.33</v>
          </cell>
          <cell r="AE567">
            <v>4.875</v>
          </cell>
          <cell r="AF567">
            <v>8.9250001907348633</v>
          </cell>
          <cell r="AG567">
            <v>8</v>
          </cell>
          <cell r="AH567">
            <v>9.5</v>
          </cell>
          <cell r="AI567">
            <v>9.07</v>
          </cell>
        </row>
        <row r="568">
          <cell r="A568">
            <v>36968</v>
          </cell>
          <cell r="B568">
            <v>4.8449999999999998</v>
          </cell>
          <cell r="C568">
            <v>4.8099999999999996</v>
          </cell>
          <cell r="D568">
            <v>9.0250000000000004</v>
          </cell>
          <cell r="E568">
            <v>4.68</v>
          </cell>
          <cell r="F568">
            <v>4.9400000000000004</v>
          </cell>
          <cell r="G568">
            <v>4.1800000000000006</v>
          </cell>
          <cell r="H568">
            <v>4.2150000000000007</v>
          </cell>
          <cell r="I568">
            <v>3.5000000000000142E-2</v>
          </cell>
          <cell r="J568">
            <v>9.5000000000000639E-2</v>
          </cell>
          <cell r="K568">
            <v>0.13000000000000078</v>
          </cell>
          <cell r="L568">
            <v>0.12999999999999989</v>
          </cell>
          <cell r="M568">
            <v>7.25</v>
          </cell>
          <cell r="N568">
            <v>8.8800000000000008</v>
          </cell>
          <cell r="O568">
            <v>7.0049999999999999</v>
          </cell>
          <cell r="P568">
            <v>4.95</v>
          </cell>
          <cell r="Q568">
            <v>4.96</v>
          </cell>
          <cell r="R568">
            <v>-0.14499999999999957</v>
          </cell>
          <cell r="S568">
            <v>1.6300000000000008</v>
          </cell>
          <cell r="T568">
            <v>4.96</v>
          </cell>
          <cell r="U568">
            <v>4.9800000000000004</v>
          </cell>
          <cell r="V568">
            <v>4.67</v>
          </cell>
          <cell r="W568">
            <v>4.6749999999999998</v>
          </cell>
          <cell r="X568">
            <v>4.7249999999999996</v>
          </cell>
          <cell r="Y568">
            <v>5.17</v>
          </cell>
          <cell r="Z568">
            <v>4.97</v>
          </cell>
          <cell r="AA568">
            <v>4.9400000000000004</v>
          </cell>
          <cell r="AB568">
            <v>5.0199999999999996</v>
          </cell>
          <cell r="AC568">
            <v>4.96</v>
          </cell>
          <cell r="AD568">
            <v>5.33</v>
          </cell>
          <cell r="AE568">
            <v>4.875</v>
          </cell>
          <cell r="AF568">
            <v>8.9250001907348633</v>
          </cell>
          <cell r="AG568">
            <v>8</v>
          </cell>
          <cell r="AH568">
            <v>9.5</v>
          </cell>
          <cell r="AI568">
            <v>9.07</v>
          </cell>
        </row>
        <row r="569">
          <cell r="A569">
            <v>36969</v>
          </cell>
          <cell r="B569">
            <v>4.8449999999999998</v>
          </cell>
          <cell r="C569">
            <v>4.8099999999999996</v>
          </cell>
          <cell r="D569">
            <v>9.0250000000000004</v>
          </cell>
          <cell r="E569">
            <v>4.68</v>
          </cell>
          <cell r="F569">
            <v>4.9400000000000004</v>
          </cell>
          <cell r="G569">
            <v>4.1800000000000006</v>
          </cell>
          <cell r="H569">
            <v>4.2150000000000007</v>
          </cell>
          <cell r="I569">
            <v>3.5000000000000142E-2</v>
          </cell>
          <cell r="J569">
            <v>9.5000000000000639E-2</v>
          </cell>
          <cell r="K569">
            <v>0.13000000000000078</v>
          </cell>
          <cell r="L569">
            <v>0.12999999999999989</v>
          </cell>
          <cell r="M569">
            <v>7.25</v>
          </cell>
          <cell r="N569">
            <v>8.8800000000000008</v>
          </cell>
          <cell r="O569">
            <v>7.0049999999999999</v>
          </cell>
          <cell r="P569">
            <v>4.95</v>
          </cell>
          <cell r="Q569">
            <v>4.96</v>
          </cell>
          <cell r="R569">
            <v>-0.14499999999999957</v>
          </cell>
          <cell r="S569">
            <v>1.6300000000000008</v>
          </cell>
          <cell r="T569">
            <v>4.96</v>
          </cell>
          <cell r="U569">
            <v>4.9800000000000004</v>
          </cell>
          <cell r="V569">
            <v>4.67</v>
          </cell>
          <cell r="W569">
            <v>4.6749999999999998</v>
          </cell>
          <cell r="X569">
            <v>4.7249999999999996</v>
          </cell>
          <cell r="Y569">
            <v>5.17</v>
          </cell>
          <cell r="Z569">
            <v>4.97</v>
          </cell>
          <cell r="AA569">
            <v>4.9400000000000004</v>
          </cell>
          <cell r="AB569">
            <v>5.0199999999999996</v>
          </cell>
          <cell r="AC569">
            <v>4.96</v>
          </cell>
          <cell r="AD569">
            <v>5.33</v>
          </cell>
          <cell r="AE569">
            <v>4.875</v>
          </cell>
          <cell r="AF569">
            <v>8.9250001907348633</v>
          </cell>
          <cell r="AG569">
            <v>8</v>
          </cell>
          <cell r="AH569">
            <v>9.5</v>
          </cell>
          <cell r="AI569">
            <v>9.07</v>
          </cell>
        </row>
        <row r="570">
          <cell r="A570">
            <v>36970</v>
          </cell>
          <cell r="B570">
            <v>4.8849999999999998</v>
          </cell>
          <cell r="C570">
            <v>4.8550000000000004</v>
          </cell>
          <cell r="D570">
            <v>9.9450000000000003</v>
          </cell>
          <cell r="E570">
            <v>4.6950000000000003</v>
          </cell>
          <cell r="F570">
            <v>5.03</v>
          </cell>
          <cell r="G570">
            <v>5.0600000000000005</v>
          </cell>
          <cell r="H570">
            <v>5.09</v>
          </cell>
          <cell r="I570">
            <v>2.9999999999999361E-2</v>
          </cell>
          <cell r="J570">
            <v>0.14500000000000046</v>
          </cell>
          <cell r="K570">
            <v>0.17499999999999982</v>
          </cell>
          <cell r="L570">
            <v>0.16000000000000014</v>
          </cell>
          <cell r="M570">
            <v>6.9850000000000003</v>
          </cell>
          <cell r="N570">
            <v>7.0049999999999999</v>
          </cell>
          <cell r="O570">
            <v>7.2249999999999996</v>
          </cell>
          <cell r="P570">
            <v>5.05</v>
          </cell>
          <cell r="Q570">
            <v>5.0650000000000004</v>
          </cell>
          <cell r="R570">
            <v>-2.9400000000000004</v>
          </cell>
          <cell r="S570">
            <v>1.9999999999999574E-2</v>
          </cell>
          <cell r="T570">
            <v>5.0449999999999999</v>
          </cell>
          <cell r="U570">
            <v>5.0650000000000004</v>
          </cell>
          <cell r="V570">
            <v>4.72</v>
          </cell>
          <cell r="W570">
            <v>4.6900000000000004</v>
          </cell>
          <cell r="X570">
            <v>4.74</v>
          </cell>
          <cell r="Y570">
            <v>5.2350000000000003</v>
          </cell>
          <cell r="Z570">
            <v>5.05</v>
          </cell>
          <cell r="AA570">
            <v>4.9649999999999999</v>
          </cell>
          <cell r="AB570">
            <v>5.085</v>
          </cell>
          <cell r="AC570">
            <v>5.0049999999999999</v>
          </cell>
          <cell r="AD570">
            <v>5.4</v>
          </cell>
          <cell r="AE570">
            <v>4.9349999999999996</v>
          </cell>
          <cell r="AF570">
            <v>7.1999998092651367</v>
          </cell>
          <cell r="AG570">
            <v>9</v>
          </cell>
          <cell r="AH570">
            <v>10.75</v>
          </cell>
          <cell r="AI570">
            <v>9.7899999999999991</v>
          </cell>
        </row>
        <row r="571">
          <cell r="A571">
            <v>36971</v>
          </cell>
          <cell r="B571">
            <v>4.8949999999999996</v>
          </cell>
          <cell r="C571">
            <v>4.7249999999999996</v>
          </cell>
          <cell r="D571">
            <v>11.035</v>
          </cell>
          <cell r="E571">
            <v>4.5999999999999996</v>
          </cell>
          <cell r="F571">
            <v>5</v>
          </cell>
          <cell r="G571">
            <v>6.1400000000000006</v>
          </cell>
          <cell r="H571">
            <v>6.3100000000000005</v>
          </cell>
          <cell r="I571">
            <v>0.16999999999999993</v>
          </cell>
          <cell r="J571">
            <v>0.10500000000000043</v>
          </cell>
          <cell r="K571">
            <v>0.27500000000000036</v>
          </cell>
          <cell r="L571">
            <v>0.125</v>
          </cell>
          <cell r="M571">
            <v>5.87</v>
          </cell>
          <cell r="N571">
            <v>6.04</v>
          </cell>
          <cell r="O571">
            <v>7.27</v>
          </cell>
          <cell r="P571">
            <v>5.0549999999999997</v>
          </cell>
          <cell r="Q571">
            <v>5.0549999999999997</v>
          </cell>
          <cell r="R571">
            <v>-4.9950000000000001</v>
          </cell>
          <cell r="S571">
            <v>0.16999999999999993</v>
          </cell>
          <cell r="T571">
            <v>5.04</v>
          </cell>
          <cell r="U571">
            <v>5.08</v>
          </cell>
          <cell r="V571">
            <v>4.57</v>
          </cell>
          <cell r="W571">
            <v>4.6349999999999998</v>
          </cell>
          <cell r="X571">
            <v>4.62</v>
          </cell>
          <cell r="Y571">
            <v>5.2249999999999996</v>
          </cell>
          <cell r="Z571">
            <v>5.0350000000000001</v>
          </cell>
          <cell r="AA571">
            <v>4.9800000000000004</v>
          </cell>
          <cell r="AB571">
            <v>5.0750000000000002</v>
          </cell>
          <cell r="AC571">
            <v>4.9850000000000003</v>
          </cell>
          <cell r="AD571">
            <v>5.39</v>
          </cell>
          <cell r="AE571">
            <v>4.8550000000000004</v>
          </cell>
          <cell r="AF571">
            <v>5.7100000381469727</v>
          </cell>
          <cell r="AG571">
            <v>9</v>
          </cell>
          <cell r="AH571">
            <v>11.85</v>
          </cell>
          <cell r="AI571">
            <v>11.05</v>
          </cell>
        </row>
        <row r="572">
          <cell r="A572">
            <v>36972</v>
          </cell>
          <cell r="B572">
            <v>4.9800000000000004</v>
          </cell>
          <cell r="C572">
            <v>4.63</v>
          </cell>
          <cell r="D572">
            <v>11.605</v>
          </cell>
          <cell r="E572">
            <v>4.6749999999999998</v>
          </cell>
          <cell r="F572">
            <v>5.07</v>
          </cell>
          <cell r="G572">
            <v>6.625</v>
          </cell>
          <cell r="H572">
            <v>6.9750000000000005</v>
          </cell>
          <cell r="I572">
            <v>0.35000000000000053</v>
          </cell>
          <cell r="J572">
            <v>8.9999999999999858E-2</v>
          </cell>
          <cell r="K572">
            <v>0.44000000000000039</v>
          </cell>
          <cell r="L572">
            <v>-4.4999999999999929E-2</v>
          </cell>
          <cell r="M572">
            <v>5.5549999999999997</v>
          </cell>
          <cell r="N572">
            <v>5.9850000000000003</v>
          </cell>
          <cell r="O572">
            <v>7.4</v>
          </cell>
          <cell r="P572">
            <v>5.16</v>
          </cell>
          <cell r="Q572">
            <v>5.13</v>
          </cell>
          <cell r="R572">
            <v>-5.62</v>
          </cell>
          <cell r="S572">
            <v>0.4300000000000006</v>
          </cell>
          <cell r="T572">
            <v>5.09</v>
          </cell>
          <cell r="U572">
            <v>5.1749999999999998</v>
          </cell>
          <cell r="V572">
            <v>4.6449999999999996</v>
          </cell>
          <cell r="W572">
            <v>4.66</v>
          </cell>
          <cell r="X572">
            <v>4.72</v>
          </cell>
          <cell r="Y572">
            <v>5.34</v>
          </cell>
          <cell r="Z572">
            <v>5.0999999999999996</v>
          </cell>
          <cell r="AA572">
            <v>5.07</v>
          </cell>
          <cell r="AB572">
            <v>5.14</v>
          </cell>
          <cell r="AC572">
            <v>5.0750000000000002</v>
          </cell>
          <cell r="AD572">
            <v>5.5149999999999997</v>
          </cell>
          <cell r="AE572">
            <v>4.8899999999999997</v>
          </cell>
          <cell r="AF572">
            <v>5.9049997329711914</v>
          </cell>
          <cell r="AG572">
            <v>4.6500000000000004</v>
          </cell>
          <cell r="AH572">
            <v>12.15</v>
          </cell>
          <cell r="AI572">
            <v>11.37</v>
          </cell>
        </row>
        <row r="573">
          <cell r="A573">
            <v>36973</v>
          </cell>
          <cell r="B573">
            <v>4.8550000000000004</v>
          </cell>
          <cell r="C573">
            <v>4.5999999999999996</v>
          </cell>
          <cell r="D573">
            <v>10.994999999999999</v>
          </cell>
          <cell r="E573">
            <v>4.6550000000000002</v>
          </cell>
          <cell r="F573">
            <v>4.8849999999999998</v>
          </cell>
          <cell r="G573">
            <v>6.1399999999999988</v>
          </cell>
          <cell r="H573">
            <v>6.3949999999999996</v>
          </cell>
          <cell r="I573">
            <v>0.25500000000000078</v>
          </cell>
          <cell r="J573">
            <v>2.9999999999999361E-2</v>
          </cell>
          <cell r="K573">
            <v>0.28500000000000014</v>
          </cell>
          <cell r="L573">
            <v>-5.5000000000000604E-2</v>
          </cell>
          <cell r="M573">
            <v>5.7350000000000003</v>
          </cell>
          <cell r="N573">
            <v>6.71</v>
          </cell>
          <cell r="O573">
            <v>7.26</v>
          </cell>
          <cell r="P573">
            <v>5.0650000000000004</v>
          </cell>
          <cell r="Q573">
            <v>5.0750000000000002</v>
          </cell>
          <cell r="R573">
            <v>-4.2849999999999993</v>
          </cell>
          <cell r="S573">
            <v>0.97499999999999964</v>
          </cell>
          <cell r="T573">
            <v>5.0750000000000002</v>
          </cell>
          <cell r="U573">
            <v>5.0250000000000004</v>
          </cell>
          <cell r="V573">
            <v>4.6500000000000004</v>
          </cell>
          <cell r="W573">
            <v>4.67</v>
          </cell>
          <cell r="X573">
            <v>4.7050000000000001</v>
          </cell>
          <cell r="Y573">
            <v>5.1749999999999998</v>
          </cell>
          <cell r="Z573">
            <v>4.9550000000000001</v>
          </cell>
          <cell r="AA573">
            <v>4.92</v>
          </cell>
          <cell r="AB573">
            <v>5.0449999999999999</v>
          </cell>
          <cell r="AC573">
            <v>4.93</v>
          </cell>
          <cell r="AD573">
            <v>5.3449999999999998</v>
          </cell>
          <cell r="AE573">
            <v>4.8600000000000003</v>
          </cell>
          <cell r="AF573">
            <v>5.9700002670288086</v>
          </cell>
          <cell r="AG573">
            <v>10.5</v>
          </cell>
          <cell r="AH573">
            <v>11.6</v>
          </cell>
          <cell r="AI573">
            <v>10.96</v>
          </cell>
        </row>
        <row r="574">
          <cell r="A574">
            <v>36974</v>
          </cell>
          <cell r="B574">
            <v>5.1050000000000004</v>
          </cell>
          <cell r="C574">
            <v>4.7350000000000003</v>
          </cell>
          <cell r="D574">
            <v>11.13</v>
          </cell>
          <cell r="E574">
            <v>4.7249999999999996</v>
          </cell>
          <cell r="F574">
            <v>5.125</v>
          </cell>
          <cell r="G574">
            <v>6.0250000000000004</v>
          </cell>
          <cell r="H574">
            <v>6.3950000000000005</v>
          </cell>
          <cell r="I574">
            <v>0.37000000000000011</v>
          </cell>
          <cell r="J574">
            <v>1.9999999999999574E-2</v>
          </cell>
          <cell r="K574">
            <v>0.38999999999999968</v>
          </cell>
          <cell r="L574">
            <v>1.0000000000000675E-2</v>
          </cell>
          <cell r="M574">
            <v>6.64</v>
          </cell>
          <cell r="N574">
            <v>8.76</v>
          </cell>
          <cell r="O574">
            <v>7.5650000000000004</v>
          </cell>
          <cell r="P574">
            <v>5.2450000000000001</v>
          </cell>
          <cell r="Q574">
            <v>5.23</v>
          </cell>
          <cell r="R574">
            <v>-2.370000000000001</v>
          </cell>
          <cell r="S574">
            <v>2.12</v>
          </cell>
          <cell r="T574">
            <v>5.22</v>
          </cell>
          <cell r="U574">
            <v>5.21</v>
          </cell>
          <cell r="V574">
            <v>4.7750000000000004</v>
          </cell>
          <cell r="W574">
            <v>5.42</v>
          </cell>
          <cell r="X574">
            <v>4.7450000000000001</v>
          </cell>
          <cell r="Y574">
            <v>5.42</v>
          </cell>
          <cell r="Z574">
            <v>5.1849999999999996</v>
          </cell>
          <cell r="AA574">
            <v>5.14</v>
          </cell>
          <cell r="AB574">
            <v>5.26</v>
          </cell>
          <cell r="AC574">
            <v>5.15</v>
          </cell>
          <cell r="AD574">
            <v>5.6150000000000002</v>
          </cell>
          <cell r="AE574">
            <v>4.9349999999999996</v>
          </cell>
          <cell r="AF574">
            <v>8.1450004577636719</v>
          </cell>
          <cell r="AG574">
            <v>10.25</v>
          </cell>
          <cell r="AH574">
            <v>11.8</v>
          </cell>
          <cell r="AI574">
            <v>11.05</v>
          </cell>
        </row>
        <row r="575">
          <cell r="A575">
            <v>36975</v>
          </cell>
          <cell r="B575">
            <v>5.1050000000000004</v>
          </cell>
          <cell r="C575">
            <v>4.7350000000000003</v>
          </cell>
          <cell r="D575">
            <v>11.13</v>
          </cell>
          <cell r="E575">
            <v>4.7249999999999996</v>
          </cell>
          <cell r="F575">
            <v>5.125</v>
          </cell>
          <cell r="G575">
            <v>6.0250000000000004</v>
          </cell>
          <cell r="H575">
            <v>6.3950000000000005</v>
          </cell>
          <cell r="I575">
            <v>0.37000000000000011</v>
          </cell>
          <cell r="J575">
            <v>1.9999999999999574E-2</v>
          </cell>
          <cell r="K575">
            <v>0.38999999999999968</v>
          </cell>
          <cell r="L575">
            <v>1.0000000000000675E-2</v>
          </cell>
          <cell r="M575">
            <v>6.64</v>
          </cell>
          <cell r="N575">
            <v>8.76</v>
          </cell>
          <cell r="O575">
            <v>7.5650000000000004</v>
          </cell>
          <cell r="P575">
            <v>5.2450000000000001</v>
          </cell>
          <cell r="Q575">
            <v>5.23</v>
          </cell>
          <cell r="R575">
            <v>-2.370000000000001</v>
          </cell>
          <cell r="S575">
            <v>2.12</v>
          </cell>
          <cell r="T575">
            <v>5.22</v>
          </cell>
          <cell r="U575">
            <v>5.21</v>
          </cell>
          <cell r="V575">
            <v>4.7750000000000004</v>
          </cell>
          <cell r="W575">
            <v>5.42</v>
          </cell>
          <cell r="X575">
            <v>4.7450000000000001</v>
          </cell>
          <cell r="Y575">
            <v>5.42</v>
          </cell>
          <cell r="Z575">
            <v>5.1849999999999996</v>
          </cell>
          <cell r="AA575">
            <v>5.14</v>
          </cell>
          <cell r="AB575">
            <v>5.26</v>
          </cell>
          <cell r="AC575">
            <v>5.15</v>
          </cell>
          <cell r="AD575">
            <v>5.6150000000000002</v>
          </cell>
          <cell r="AE575">
            <v>4.9349999999999996</v>
          </cell>
          <cell r="AF575">
            <v>8.1450004577636719</v>
          </cell>
          <cell r="AG575">
            <v>10.25</v>
          </cell>
          <cell r="AH575">
            <v>11.8</v>
          </cell>
          <cell r="AI575">
            <v>11.05</v>
          </cell>
        </row>
        <row r="576">
          <cell r="A576">
            <v>36976</v>
          </cell>
          <cell r="B576">
            <v>5.1050000000000004</v>
          </cell>
          <cell r="C576">
            <v>4.7350000000000003</v>
          </cell>
          <cell r="D576">
            <v>11.13</v>
          </cell>
          <cell r="E576">
            <v>4.7249999999999996</v>
          </cell>
          <cell r="F576">
            <v>5.125</v>
          </cell>
          <cell r="G576">
            <v>6.0250000000000004</v>
          </cell>
          <cell r="H576">
            <v>6.3950000000000005</v>
          </cell>
          <cell r="I576">
            <v>0.37000000000000011</v>
          </cell>
          <cell r="J576">
            <v>1.9999999999999574E-2</v>
          </cell>
          <cell r="K576">
            <v>0.38999999999999968</v>
          </cell>
          <cell r="L576">
            <v>1.0000000000000675E-2</v>
          </cell>
          <cell r="M576">
            <v>6.64</v>
          </cell>
          <cell r="N576">
            <v>8.76</v>
          </cell>
          <cell r="O576">
            <v>7.5650000000000004</v>
          </cell>
          <cell r="P576">
            <v>5.2450000000000001</v>
          </cell>
          <cell r="Q576">
            <v>5.23</v>
          </cell>
          <cell r="R576">
            <v>-2.370000000000001</v>
          </cell>
          <cell r="S576">
            <v>2.12</v>
          </cell>
          <cell r="T576">
            <v>5.22</v>
          </cell>
          <cell r="U576">
            <v>5.21</v>
          </cell>
          <cell r="V576">
            <v>4.7750000000000004</v>
          </cell>
          <cell r="W576">
            <v>5.42</v>
          </cell>
          <cell r="X576">
            <v>4.7450000000000001</v>
          </cell>
          <cell r="Y576">
            <v>5.42</v>
          </cell>
          <cell r="Z576">
            <v>5.1849999999999996</v>
          </cell>
          <cell r="AA576">
            <v>5.14</v>
          </cell>
          <cell r="AB576">
            <v>5.26</v>
          </cell>
          <cell r="AC576">
            <v>5.15</v>
          </cell>
          <cell r="AD576">
            <v>5.6150000000000002</v>
          </cell>
          <cell r="AE576">
            <v>4.9349999999999996</v>
          </cell>
          <cell r="AF576">
            <v>8.1450004577636719</v>
          </cell>
          <cell r="AG576">
            <v>10.25</v>
          </cell>
          <cell r="AH576">
            <v>11.8</v>
          </cell>
          <cell r="AI576">
            <v>11.05</v>
          </cell>
        </row>
        <row r="577">
          <cell r="A577">
            <v>36977</v>
          </cell>
          <cell r="B577">
            <v>5.0549999999999997</v>
          </cell>
          <cell r="C577">
            <v>4.4400000000000004</v>
          </cell>
          <cell r="D577">
            <v>10.25</v>
          </cell>
          <cell r="E577">
            <v>4.67</v>
          </cell>
          <cell r="F577">
            <v>5.16</v>
          </cell>
          <cell r="G577">
            <v>5.1950000000000003</v>
          </cell>
          <cell r="H577">
            <v>5.81</v>
          </cell>
          <cell r="I577">
            <v>0.61499999999999932</v>
          </cell>
          <cell r="J577">
            <v>0.10500000000000043</v>
          </cell>
          <cell r="K577">
            <v>0.71999999999999975</v>
          </cell>
          <cell r="L577">
            <v>-0.22999999999999954</v>
          </cell>
          <cell r="M577">
            <v>6.4550000000000001</v>
          </cell>
          <cell r="N577">
            <v>8.74</v>
          </cell>
          <cell r="O577">
            <v>7.3700999999999999</v>
          </cell>
          <cell r="P577">
            <v>5.165</v>
          </cell>
          <cell r="Q577">
            <v>5.165</v>
          </cell>
          <cell r="R577">
            <v>-1.5099999999999998</v>
          </cell>
          <cell r="S577">
            <v>2.2850000000000001</v>
          </cell>
          <cell r="T577">
            <v>5.18</v>
          </cell>
          <cell r="U577">
            <v>5.2050000000000001</v>
          </cell>
          <cell r="V577">
            <v>4.6950000000000003</v>
          </cell>
          <cell r="W577">
            <v>4.63</v>
          </cell>
          <cell r="X577">
            <v>4.68</v>
          </cell>
          <cell r="Y577">
            <v>5.4</v>
          </cell>
          <cell r="Z577">
            <v>5.21</v>
          </cell>
          <cell r="AA577">
            <v>5.1349999999999998</v>
          </cell>
          <cell r="AB577">
            <v>5.25</v>
          </cell>
          <cell r="AC577">
            <v>5.16</v>
          </cell>
          <cell r="AD577">
            <v>5.58</v>
          </cell>
          <cell r="AE577">
            <v>4.96</v>
          </cell>
          <cell r="AF577">
            <v>8.7150001525878906</v>
          </cell>
          <cell r="AG577">
            <v>9.25</v>
          </cell>
          <cell r="AH577">
            <v>11.75</v>
          </cell>
          <cell r="AI577">
            <v>10.28</v>
          </cell>
        </row>
        <row r="578">
          <cell r="A578">
            <v>36978</v>
          </cell>
          <cell r="B578">
            <v>5.2649999999999997</v>
          </cell>
          <cell r="C578">
            <v>4.5</v>
          </cell>
          <cell r="D578">
            <v>10.78</v>
          </cell>
          <cell r="E578">
            <v>4.6550000000000002</v>
          </cell>
          <cell r="F578">
            <v>5.3550000000000004</v>
          </cell>
          <cell r="G578">
            <v>5.5149999999999997</v>
          </cell>
          <cell r="H578">
            <v>6.2799999999999994</v>
          </cell>
          <cell r="I578">
            <v>0.76499999999999968</v>
          </cell>
          <cell r="J578">
            <v>9.0000000000000746E-2</v>
          </cell>
          <cell r="K578">
            <v>0.85500000000000043</v>
          </cell>
          <cell r="L578">
            <v>-0.15500000000000025</v>
          </cell>
          <cell r="M578">
            <v>5.77</v>
          </cell>
          <cell r="N578">
            <v>8.74</v>
          </cell>
          <cell r="O578">
            <v>7.7350000000000003</v>
          </cell>
          <cell r="P578">
            <v>5.335</v>
          </cell>
          <cell r="Q578">
            <v>5.3049999999999997</v>
          </cell>
          <cell r="R578">
            <v>-2.0399999999999991</v>
          </cell>
          <cell r="S578">
            <v>2.9700000000000006</v>
          </cell>
          <cell r="T578">
            <v>5.37</v>
          </cell>
          <cell r="U578">
            <v>5.3949999999999996</v>
          </cell>
          <cell r="V578">
            <v>4.5999999999999996</v>
          </cell>
          <cell r="W578">
            <v>4.63</v>
          </cell>
          <cell r="X578">
            <v>4.6849999999999996</v>
          </cell>
          <cell r="Y578">
            <v>5.6050000000000004</v>
          </cell>
          <cell r="Z578">
            <v>5.4050000000000002</v>
          </cell>
          <cell r="AA578">
            <v>5.32</v>
          </cell>
          <cell r="AB578">
            <v>5.4550000000000001</v>
          </cell>
          <cell r="AC578">
            <v>5.3449999999999998</v>
          </cell>
          <cell r="AD578">
            <v>5.82</v>
          </cell>
          <cell r="AE578">
            <v>4.9649999999999999</v>
          </cell>
          <cell r="AF578">
            <v>8.6750001907348633</v>
          </cell>
          <cell r="AG578">
            <v>10</v>
          </cell>
          <cell r="AH578">
            <v>11.8</v>
          </cell>
          <cell r="AI578">
            <v>10.77</v>
          </cell>
        </row>
        <row r="579">
          <cell r="A579">
            <v>36979</v>
          </cell>
          <cell r="B579">
            <v>5.4349999999999996</v>
          </cell>
          <cell r="C579">
            <v>4.585</v>
          </cell>
          <cell r="D579">
            <v>13.585000000000001</v>
          </cell>
          <cell r="E579">
            <v>4.6950000000000003</v>
          </cell>
          <cell r="F579">
            <v>5.53</v>
          </cell>
          <cell r="G579">
            <v>8.1500000000000021</v>
          </cell>
          <cell r="H579">
            <v>9</v>
          </cell>
          <cell r="I579">
            <v>0.84999999999999964</v>
          </cell>
          <cell r="J579">
            <v>9.5000000000000639E-2</v>
          </cell>
          <cell r="K579">
            <v>0.94500000000000028</v>
          </cell>
          <cell r="L579">
            <v>-0.11000000000000032</v>
          </cell>
          <cell r="M579">
            <v>5.8449999999999998</v>
          </cell>
          <cell r="N579">
            <v>10.035</v>
          </cell>
          <cell r="O579">
            <v>7.9749999999999996</v>
          </cell>
          <cell r="P579">
            <v>5.4450000000000003</v>
          </cell>
          <cell r="Q579">
            <v>5.4850000000000003</v>
          </cell>
          <cell r="R579">
            <v>-3.5500000000000007</v>
          </cell>
          <cell r="S579">
            <v>4.1900000000000004</v>
          </cell>
          <cell r="T579">
            <v>5.44</v>
          </cell>
          <cell r="U579">
            <v>5.59</v>
          </cell>
          <cell r="V579">
            <v>4.7</v>
          </cell>
          <cell r="W579">
            <v>4.6500000000000004</v>
          </cell>
          <cell r="X579">
            <v>4.7249999999999996</v>
          </cell>
          <cell r="Y579">
            <v>5.7949999999999999</v>
          </cell>
          <cell r="Z579">
            <v>5.6</v>
          </cell>
          <cell r="AA579">
            <v>5.4950000000000001</v>
          </cell>
          <cell r="AB579">
            <v>5.59</v>
          </cell>
          <cell r="AC579">
            <v>5.51</v>
          </cell>
          <cell r="AD579">
            <v>6.02</v>
          </cell>
          <cell r="AE579">
            <v>4.9850000000000003</v>
          </cell>
          <cell r="AF579">
            <v>9.6899995803833008</v>
          </cell>
          <cell r="AG579">
            <v>12.8</v>
          </cell>
          <cell r="AH579">
            <v>14.6</v>
          </cell>
          <cell r="AI579">
            <v>13.58</v>
          </cell>
        </row>
        <row r="580">
          <cell r="A580">
            <v>36980</v>
          </cell>
          <cell r="B580">
            <v>5.16</v>
          </cell>
          <cell r="C580">
            <v>4.01</v>
          </cell>
          <cell r="D580">
            <v>21.37</v>
          </cell>
          <cell r="E580">
            <v>3.99</v>
          </cell>
          <cell r="F580">
            <v>5.22</v>
          </cell>
          <cell r="G580">
            <v>16.21</v>
          </cell>
          <cell r="H580">
            <v>17.36</v>
          </cell>
          <cell r="I580">
            <v>1.1500000000000004</v>
          </cell>
          <cell r="J580">
            <v>5.9999999999999609E-2</v>
          </cell>
          <cell r="K580">
            <v>1.21</v>
          </cell>
          <cell r="L580">
            <v>1.9999999999999574E-2</v>
          </cell>
          <cell r="M580">
            <v>6.36</v>
          </cell>
          <cell r="N580">
            <v>8.5150000000000006</v>
          </cell>
          <cell r="O580">
            <v>7.7</v>
          </cell>
          <cell r="P580">
            <v>5.3949999999999996</v>
          </cell>
          <cell r="Q580">
            <v>5.4349999999999996</v>
          </cell>
          <cell r="R580">
            <v>-12.855</v>
          </cell>
          <cell r="S580">
            <v>2.1550000000000002</v>
          </cell>
          <cell r="T580">
            <v>5.3</v>
          </cell>
          <cell r="U580">
            <v>5.32</v>
          </cell>
          <cell r="V580">
            <v>3.94</v>
          </cell>
          <cell r="W580">
            <v>3.98</v>
          </cell>
          <cell r="X580">
            <v>3.9950000000000001</v>
          </cell>
          <cell r="Y580">
            <v>5.4850000000000003</v>
          </cell>
          <cell r="Z580">
            <v>5.24</v>
          </cell>
          <cell r="AA580">
            <v>5.23</v>
          </cell>
          <cell r="AB580">
            <v>5.34</v>
          </cell>
          <cell r="AC580">
            <v>5.24</v>
          </cell>
          <cell r="AD580">
            <v>5.6550000000000002</v>
          </cell>
          <cell r="AE580">
            <v>4.2549999999999999</v>
          </cell>
          <cell r="AF580">
            <v>9.9499998092651367</v>
          </cell>
          <cell r="AG580">
            <v>13.25</v>
          </cell>
          <cell r="AH580">
            <v>14.25</v>
          </cell>
          <cell r="AI580">
            <v>13.89</v>
          </cell>
        </row>
        <row r="581">
          <cell r="A581">
            <v>36981</v>
          </cell>
          <cell r="B581">
            <v>5.16</v>
          </cell>
          <cell r="C581">
            <v>4.01</v>
          </cell>
          <cell r="D581">
            <v>21.37</v>
          </cell>
          <cell r="E581">
            <v>3.99</v>
          </cell>
          <cell r="F581">
            <v>5.22</v>
          </cell>
          <cell r="G581">
            <v>16.21</v>
          </cell>
          <cell r="H581">
            <v>17.36</v>
          </cell>
          <cell r="I581">
            <v>1.1500000000000004</v>
          </cell>
          <cell r="J581">
            <v>5.9999999999999609E-2</v>
          </cell>
          <cell r="K581">
            <v>1.21</v>
          </cell>
          <cell r="L581">
            <v>1.9999999999999574E-2</v>
          </cell>
          <cell r="M581">
            <v>6.36</v>
          </cell>
          <cell r="N581">
            <v>8.5150000000000006</v>
          </cell>
          <cell r="O581">
            <v>7.7</v>
          </cell>
          <cell r="P581">
            <v>5.3949999999999996</v>
          </cell>
          <cell r="Q581">
            <v>5.4349999999999996</v>
          </cell>
          <cell r="R581">
            <v>-12.855</v>
          </cell>
          <cell r="S581">
            <v>2.1550000000000002</v>
          </cell>
          <cell r="T581">
            <v>5.3</v>
          </cell>
          <cell r="U581">
            <v>5.32</v>
          </cell>
          <cell r="V581">
            <v>3.94</v>
          </cell>
          <cell r="W581">
            <v>3.98</v>
          </cell>
          <cell r="X581">
            <v>3.9950000000000001</v>
          </cell>
          <cell r="Y581">
            <v>5.4850000000000003</v>
          </cell>
          <cell r="Z581">
            <v>5.24</v>
          </cell>
          <cell r="AA581">
            <v>5.23</v>
          </cell>
          <cell r="AB581">
            <v>5.34</v>
          </cell>
          <cell r="AC581">
            <v>5.24</v>
          </cell>
          <cell r="AD581">
            <v>5.6550000000000002</v>
          </cell>
          <cell r="AE581">
            <v>4.2549999999999999</v>
          </cell>
          <cell r="AF581" t="str">
            <v>N/A</v>
          </cell>
          <cell r="AG581">
            <v>13.25</v>
          </cell>
          <cell r="AH581">
            <v>14.25</v>
          </cell>
          <cell r="AI581">
            <v>13.89</v>
          </cell>
        </row>
        <row r="582">
          <cell r="A582">
            <v>36982</v>
          </cell>
          <cell r="B582">
            <v>5.16</v>
          </cell>
          <cell r="C582">
            <v>4.01</v>
          </cell>
          <cell r="D582">
            <v>21.37</v>
          </cell>
          <cell r="E582">
            <v>3.99</v>
          </cell>
          <cell r="F582">
            <v>5.22</v>
          </cell>
          <cell r="G582">
            <v>16.21</v>
          </cell>
          <cell r="H582">
            <v>17.36</v>
          </cell>
          <cell r="I582">
            <v>1.1500000000000004</v>
          </cell>
          <cell r="J582">
            <v>5.9999999999999609E-2</v>
          </cell>
          <cell r="K582">
            <v>1.21</v>
          </cell>
          <cell r="L582">
            <v>1.9999999999999574E-2</v>
          </cell>
          <cell r="M582">
            <v>6.36</v>
          </cell>
          <cell r="N582">
            <v>8.5150000000000006</v>
          </cell>
          <cell r="O582">
            <v>7.7</v>
          </cell>
          <cell r="P582">
            <v>5.3949999999999996</v>
          </cell>
          <cell r="Q582">
            <v>5.4349999999999996</v>
          </cell>
          <cell r="R582">
            <v>-12.855</v>
          </cell>
          <cell r="S582">
            <v>2.1550000000000002</v>
          </cell>
          <cell r="T582">
            <v>5.3</v>
          </cell>
          <cell r="U582">
            <v>5.32</v>
          </cell>
          <cell r="V582">
            <v>3.94</v>
          </cell>
          <cell r="W582">
            <v>3.98</v>
          </cell>
          <cell r="X582">
            <v>3.9950000000000001</v>
          </cell>
          <cell r="Y582">
            <v>5.4850000000000003</v>
          </cell>
          <cell r="Z582">
            <v>5.24</v>
          </cell>
          <cell r="AA582">
            <v>5.23</v>
          </cell>
          <cell r="AB582">
            <v>5.34</v>
          </cell>
          <cell r="AC582">
            <v>5.24</v>
          </cell>
          <cell r="AD582">
            <v>5.6550000000000002</v>
          </cell>
          <cell r="AE582">
            <v>4.2549999999999999</v>
          </cell>
          <cell r="AF582">
            <v>7.6500000953674316</v>
          </cell>
          <cell r="AG582">
            <v>13.25</v>
          </cell>
          <cell r="AH582">
            <v>14.25</v>
          </cell>
          <cell r="AI582">
            <v>13.89</v>
          </cell>
        </row>
        <row r="583">
          <cell r="A583">
            <v>36983</v>
          </cell>
          <cell r="B583">
            <v>5.16</v>
          </cell>
          <cell r="C583">
            <v>4.01</v>
          </cell>
          <cell r="D583">
            <v>21.37</v>
          </cell>
          <cell r="E583">
            <v>3.99</v>
          </cell>
          <cell r="F583">
            <v>5.22</v>
          </cell>
          <cell r="G583">
            <v>16.21</v>
          </cell>
          <cell r="H583">
            <v>17.36</v>
          </cell>
          <cell r="I583">
            <v>1.1500000000000004</v>
          </cell>
          <cell r="J583">
            <v>5.9999999999999609E-2</v>
          </cell>
          <cell r="K583">
            <v>1.21</v>
          </cell>
          <cell r="L583">
            <v>1.9999999999999574E-2</v>
          </cell>
          <cell r="M583">
            <v>6.36</v>
          </cell>
          <cell r="N583">
            <v>8.5150000000000006</v>
          </cell>
          <cell r="O583">
            <v>7.7</v>
          </cell>
          <cell r="P583">
            <v>5.3949999999999996</v>
          </cell>
          <cell r="Q583">
            <v>5.4349999999999996</v>
          </cell>
          <cell r="R583">
            <v>-12.855</v>
          </cell>
          <cell r="S583">
            <v>2.1550000000000002</v>
          </cell>
          <cell r="T583">
            <v>5.3</v>
          </cell>
          <cell r="U583">
            <v>5.32</v>
          </cell>
          <cell r="V583">
            <v>3.94</v>
          </cell>
          <cell r="W583">
            <v>3.98</v>
          </cell>
          <cell r="X583">
            <v>3.9950000000000001</v>
          </cell>
          <cell r="Y583">
            <v>5.4850000000000003</v>
          </cell>
          <cell r="Z583">
            <v>5.24</v>
          </cell>
          <cell r="AA583">
            <v>5.23</v>
          </cell>
          <cell r="AB583">
            <v>5.34</v>
          </cell>
          <cell r="AC583">
            <v>5.24</v>
          </cell>
          <cell r="AD583">
            <v>5.6550000000000002</v>
          </cell>
          <cell r="AE583">
            <v>4.2549999999999999</v>
          </cell>
          <cell r="AF583">
            <v>7.6500000953674316</v>
          </cell>
          <cell r="AG583">
            <v>13.25</v>
          </cell>
          <cell r="AH583">
            <v>14.25</v>
          </cell>
          <cell r="AI583">
            <v>13.89</v>
          </cell>
        </row>
        <row r="584">
          <cell r="A584">
            <v>36984</v>
          </cell>
          <cell r="B584">
            <v>4.79</v>
          </cell>
          <cell r="C584">
            <v>3.645</v>
          </cell>
          <cell r="D584">
            <v>12.5</v>
          </cell>
          <cell r="E584">
            <v>3.3250000000000002</v>
          </cell>
          <cell r="F584">
            <v>4.9550000000000001</v>
          </cell>
          <cell r="G584">
            <v>7.71</v>
          </cell>
          <cell r="H584">
            <v>8.8550000000000004</v>
          </cell>
          <cell r="I584">
            <v>1.145</v>
          </cell>
          <cell r="J584">
            <v>0.16500000000000004</v>
          </cell>
          <cell r="K584">
            <v>1.31</v>
          </cell>
          <cell r="L584">
            <v>0.31999999999999984</v>
          </cell>
          <cell r="M584">
            <v>5.35</v>
          </cell>
          <cell r="N584">
            <v>8.44</v>
          </cell>
          <cell r="O584">
            <v>7.165</v>
          </cell>
          <cell r="P584">
            <v>5.1050000000000004</v>
          </cell>
          <cell r="Q584">
            <v>5.15</v>
          </cell>
          <cell r="R584">
            <v>-4.0600000000000005</v>
          </cell>
          <cell r="S584">
            <v>3.09</v>
          </cell>
          <cell r="T584">
            <v>4.9550000000000001</v>
          </cell>
          <cell r="U584">
            <v>5.03</v>
          </cell>
          <cell r="V584">
            <v>3.34</v>
          </cell>
          <cell r="W584">
            <v>3.2949999999999999</v>
          </cell>
          <cell r="X584">
            <v>3.3650000000000002</v>
          </cell>
          <cell r="Y584">
            <v>5.14</v>
          </cell>
          <cell r="Z584">
            <v>4.99</v>
          </cell>
          <cell r="AA584">
            <v>4.87</v>
          </cell>
          <cell r="AB584">
            <v>4.99</v>
          </cell>
          <cell r="AC584">
            <v>4.8849999999999998</v>
          </cell>
          <cell r="AD584">
            <v>5.335</v>
          </cell>
          <cell r="AE584">
            <v>3.4550000000000001</v>
          </cell>
          <cell r="AF584">
            <v>6.0349998474121094</v>
          </cell>
          <cell r="AG584">
            <v>11.25</v>
          </cell>
          <cell r="AH584">
            <v>13.15</v>
          </cell>
          <cell r="AI584">
            <v>12.4</v>
          </cell>
        </row>
        <row r="585">
          <cell r="A585">
            <v>36985</v>
          </cell>
          <cell r="B585">
            <v>5.0049999999999999</v>
          </cell>
          <cell r="C585">
            <v>4.5049999999999999</v>
          </cell>
          <cell r="D585">
            <v>14.71</v>
          </cell>
          <cell r="E585">
            <v>4.01</v>
          </cell>
          <cell r="F585">
            <v>5.2149999999999999</v>
          </cell>
          <cell r="G585">
            <v>9.7050000000000018</v>
          </cell>
          <cell r="H585">
            <v>10.205000000000002</v>
          </cell>
          <cell r="I585">
            <v>0.5</v>
          </cell>
          <cell r="J585">
            <v>0.20999999999999996</v>
          </cell>
          <cell r="K585">
            <v>0.71</v>
          </cell>
          <cell r="L585">
            <v>0.49500000000000011</v>
          </cell>
          <cell r="M585">
            <v>5.8449999999999998</v>
          </cell>
          <cell r="N585">
            <v>10.63</v>
          </cell>
          <cell r="O585">
            <v>7.5</v>
          </cell>
          <cell r="P585">
            <v>5.2149999999999999</v>
          </cell>
          <cell r="Q585">
            <v>5.3049999999999997</v>
          </cell>
          <cell r="R585">
            <v>-4.08</v>
          </cell>
          <cell r="S585">
            <v>4.785000000000001</v>
          </cell>
          <cell r="T585">
            <v>5.1950000000000003</v>
          </cell>
          <cell r="U585">
            <v>5.2350000000000003</v>
          </cell>
          <cell r="V585">
            <v>3.645</v>
          </cell>
          <cell r="W585">
            <v>3.66</v>
          </cell>
          <cell r="X585">
            <v>3.79</v>
          </cell>
          <cell r="Y585">
            <v>5.3250000000000002</v>
          </cell>
          <cell r="Z585">
            <v>5.23</v>
          </cell>
          <cell r="AA585">
            <v>5.0750000000000002</v>
          </cell>
          <cell r="AB585">
            <v>5.1950000000000003</v>
          </cell>
          <cell r="AC585">
            <v>5.0750000000000002</v>
          </cell>
          <cell r="AD585">
            <v>5.5149999999999997</v>
          </cell>
          <cell r="AE585">
            <v>3.895</v>
          </cell>
          <cell r="AF585">
            <v>7.9600000381469727</v>
          </cell>
          <cell r="AG585">
            <v>13.5</v>
          </cell>
          <cell r="AH585">
            <v>15.9</v>
          </cell>
          <cell r="AI585">
            <v>14.73</v>
          </cell>
        </row>
        <row r="586">
          <cell r="A586">
            <v>36986</v>
          </cell>
          <cell r="B586">
            <v>5.0949999999999998</v>
          </cell>
          <cell r="C586">
            <v>4.7450000000000001</v>
          </cell>
          <cell r="D586">
            <v>15.63</v>
          </cell>
          <cell r="E586">
            <v>4.74</v>
          </cell>
          <cell r="F586">
            <v>5.23</v>
          </cell>
          <cell r="G586">
            <v>10.535</v>
          </cell>
          <cell r="H586">
            <v>10.885000000000002</v>
          </cell>
          <cell r="I586">
            <v>0.34999999999999964</v>
          </cell>
          <cell r="J586">
            <v>0.13500000000000068</v>
          </cell>
          <cell r="K586">
            <v>0.48500000000000032</v>
          </cell>
          <cell r="L586">
            <v>4.9999999999998934E-3</v>
          </cell>
          <cell r="M586">
            <v>7.3</v>
          </cell>
          <cell r="N586">
            <v>12.815</v>
          </cell>
          <cell r="O586">
            <v>7.3650000000000002</v>
          </cell>
          <cell r="P586">
            <v>5.2</v>
          </cell>
          <cell r="Q586">
            <v>5.27</v>
          </cell>
          <cell r="R586">
            <v>-2.8150000000000013</v>
          </cell>
          <cell r="S586">
            <v>5.5149999999999997</v>
          </cell>
          <cell r="T586">
            <v>5.1349999999999998</v>
          </cell>
          <cell r="U586">
            <v>5.2249999999999996</v>
          </cell>
          <cell r="V586">
            <v>4.6500000000000004</v>
          </cell>
          <cell r="W586">
            <v>4.6449999999999996</v>
          </cell>
          <cell r="X586">
            <v>4.7549999999999999</v>
          </cell>
          <cell r="Y586">
            <v>5.335</v>
          </cell>
          <cell r="Z586">
            <v>5.23</v>
          </cell>
          <cell r="AA586">
            <v>5.09</v>
          </cell>
          <cell r="AB586">
            <v>5.1950000000000003</v>
          </cell>
          <cell r="AC586">
            <v>5.0949999999999998</v>
          </cell>
          <cell r="AD586">
            <v>5.48</v>
          </cell>
          <cell r="AE586">
            <v>4.8550000000000004</v>
          </cell>
          <cell r="AF586">
            <v>10.895000457763672</v>
          </cell>
          <cell r="AG586">
            <v>14.45</v>
          </cell>
          <cell r="AH586">
            <v>16.5</v>
          </cell>
          <cell r="AI586">
            <v>15.63</v>
          </cell>
        </row>
        <row r="587">
          <cell r="A587">
            <v>36987</v>
          </cell>
          <cell r="B587">
            <v>5.0199999999999996</v>
          </cell>
          <cell r="C587">
            <v>4.6550000000000002</v>
          </cell>
          <cell r="D587">
            <v>15.59</v>
          </cell>
          <cell r="E587">
            <v>4.585</v>
          </cell>
          <cell r="F587">
            <v>5.1550000000000002</v>
          </cell>
          <cell r="G587">
            <v>10.57</v>
          </cell>
          <cell r="H587">
            <v>10.934999999999999</v>
          </cell>
          <cell r="I587">
            <v>0.36499999999999932</v>
          </cell>
          <cell r="J587">
            <v>0.13500000000000068</v>
          </cell>
          <cell r="K587">
            <v>0.5</v>
          </cell>
          <cell r="L587">
            <v>7.0000000000000284E-2</v>
          </cell>
          <cell r="M587">
            <v>11.005000000000001</v>
          </cell>
          <cell r="N587">
            <v>13.324999999999999</v>
          </cell>
          <cell r="O587">
            <v>7.4850000000000003</v>
          </cell>
          <cell r="P587">
            <v>5.36</v>
          </cell>
          <cell r="Q587">
            <v>5.3650000000000002</v>
          </cell>
          <cell r="R587">
            <v>-2.2650000000000006</v>
          </cell>
          <cell r="S587">
            <v>2.3199999999999985</v>
          </cell>
          <cell r="T587">
            <v>5.2649999999999997</v>
          </cell>
          <cell r="U587">
            <v>5.2350000000000003</v>
          </cell>
          <cell r="V587">
            <v>4.5149999999999997</v>
          </cell>
          <cell r="W587">
            <v>4.58</v>
          </cell>
          <cell r="X587">
            <v>4.66</v>
          </cell>
          <cell r="Y587">
            <v>5.3449999999999998</v>
          </cell>
          <cell r="Z587">
            <v>5.1950000000000003</v>
          </cell>
          <cell r="AA587">
            <v>5.0949999999999998</v>
          </cell>
          <cell r="AB587">
            <v>5.19</v>
          </cell>
          <cell r="AC587">
            <v>5.0999999999999996</v>
          </cell>
          <cell r="AD587">
            <v>5.5350000000000001</v>
          </cell>
          <cell r="AE587">
            <v>4.7050000000000001</v>
          </cell>
          <cell r="AF587">
            <v>11.59</v>
          </cell>
          <cell r="AG587">
            <v>13.75</v>
          </cell>
          <cell r="AH587">
            <v>16.75</v>
          </cell>
          <cell r="AI587">
            <v>15.59</v>
          </cell>
        </row>
        <row r="588">
          <cell r="A588">
            <v>36988</v>
          </cell>
          <cell r="B588">
            <v>5.13</v>
          </cell>
          <cell r="C588">
            <v>4.67</v>
          </cell>
          <cell r="D588">
            <v>14.5</v>
          </cell>
          <cell r="E588">
            <v>4.51</v>
          </cell>
          <cell r="F588">
            <v>5.24</v>
          </cell>
          <cell r="G588">
            <v>9.370000000000001</v>
          </cell>
          <cell r="H588">
            <v>9.83</v>
          </cell>
          <cell r="I588">
            <v>0.45999999999999996</v>
          </cell>
          <cell r="J588">
            <v>0.11000000000000032</v>
          </cell>
          <cell r="K588">
            <v>0.57000000000000028</v>
          </cell>
          <cell r="L588">
            <v>0.16000000000000014</v>
          </cell>
          <cell r="M588">
            <v>10.555</v>
          </cell>
          <cell r="N588">
            <v>12.3</v>
          </cell>
          <cell r="O588">
            <v>7.6849999999999996</v>
          </cell>
          <cell r="P588">
            <v>5.5350000000000001</v>
          </cell>
          <cell r="Q588">
            <v>5.49</v>
          </cell>
          <cell r="R588">
            <v>-2.1999999999999993</v>
          </cell>
          <cell r="S588">
            <v>1.745000000000001</v>
          </cell>
          <cell r="T588">
            <v>5.42</v>
          </cell>
          <cell r="U588">
            <v>5.3550000000000004</v>
          </cell>
          <cell r="V588">
            <v>4.5350000000000001</v>
          </cell>
          <cell r="W588">
            <v>4.63</v>
          </cell>
          <cell r="X588">
            <v>4.62</v>
          </cell>
          <cell r="Y588">
            <v>5.4550000000000001</v>
          </cell>
          <cell r="Z588">
            <v>5.32</v>
          </cell>
          <cell r="AA588">
            <v>5.19</v>
          </cell>
          <cell r="AB588">
            <v>5.29</v>
          </cell>
          <cell r="AC588">
            <v>5.2050000000000001</v>
          </cell>
          <cell r="AD588">
            <v>5.6849999999999996</v>
          </cell>
          <cell r="AE588">
            <v>4.71</v>
          </cell>
          <cell r="AF588">
            <v>11.83</v>
          </cell>
          <cell r="AG588">
            <v>13.5</v>
          </cell>
          <cell r="AH588">
            <v>15.5</v>
          </cell>
          <cell r="AI588">
            <v>14.5</v>
          </cell>
        </row>
        <row r="589">
          <cell r="A589">
            <v>36989</v>
          </cell>
          <cell r="B589">
            <v>5.13</v>
          </cell>
          <cell r="C589">
            <v>4.67</v>
          </cell>
          <cell r="D589">
            <v>14.5</v>
          </cell>
          <cell r="E589">
            <v>4.51</v>
          </cell>
          <cell r="F589">
            <v>5.24</v>
          </cell>
          <cell r="G589">
            <v>9.370000000000001</v>
          </cell>
          <cell r="H589">
            <v>9.83</v>
          </cell>
          <cell r="I589">
            <v>0.45999999999999996</v>
          </cell>
          <cell r="J589">
            <v>0.11000000000000032</v>
          </cell>
          <cell r="K589">
            <v>0.57000000000000028</v>
          </cell>
          <cell r="L589">
            <v>0.16000000000000014</v>
          </cell>
          <cell r="M589">
            <v>10.555</v>
          </cell>
          <cell r="N589">
            <v>12.3</v>
          </cell>
          <cell r="O589">
            <v>7.6849999999999996</v>
          </cell>
          <cell r="P589">
            <v>5.5350000000000001</v>
          </cell>
          <cell r="Q589">
            <v>5.49</v>
          </cell>
          <cell r="R589">
            <v>-2.1999999999999993</v>
          </cell>
          <cell r="S589">
            <v>1.745000000000001</v>
          </cell>
          <cell r="T589">
            <v>5.42</v>
          </cell>
          <cell r="U589">
            <v>5.3550000000000004</v>
          </cell>
          <cell r="V589">
            <v>4.5350000000000001</v>
          </cell>
          <cell r="W589">
            <v>4.63</v>
          </cell>
          <cell r="X589">
            <v>4.62</v>
          </cell>
          <cell r="Y589">
            <v>5.4550000000000001</v>
          </cell>
          <cell r="Z589">
            <v>5.32</v>
          </cell>
          <cell r="AA589">
            <v>5.19</v>
          </cell>
          <cell r="AB589">
            <v>5.29</v>
          </cell>
          <cell r="AC589">
            <v>5.2050000000000001</v>
          </cell>
          <cell r="AD589">
            <v>5.6849999999999996</v>
          </cell>
          <cell r="AE589">
            <v>4.71</v>
          </cell>
          <cell r="AF589">
            <v>11.83</v>
          </cell>
          <cell r="AG589">
            <v>13.5</v>
          </cell>
          <cell r="AH589">
            <v>15.5</v>
          </cell>
          <cell r="AI589">
            <v>14.5</v>
          </cell>
        </row>
        <row r="590">
          <cell r="A590">
            <v>36990</v>
          </cell>
          <cell r="B590">
            <v>5.13</v>
          </cell>
          <cell r="C590">
            <v>4.67</v>
          </cell>
          <cell r="D590">
            <v>14.5</v>
          </cell>
          <cell r="E590">
            <v>4.51</v>
          </cell>
          <cell r="F590">
            <v>5.24</v>
          </cell>
          <cell r="G590">
            <v>9.370000000000001</v>
          </cell>
          <cell r="H590">
            <v>9.83</v>
          </cell>
          <cell r="I590">
            <v>0.45999999999999996</v>
          </cell>
          <cell r="J590">
            <v>0.11000000000000032</v>
          </cell>
          <cell r="K590">
            <v>0.57000000000000028</v>
          </cell>
          <cell r="L590">
            <v>0.16000000000000014</v>
          </cell>
          <cell r="M590">
            <v>10.555</v>
          </cell>
          <cell r="N590">
            <v>12.3</v>
          </cell>
          <cell r="O590">
            <v>7.6849999999999996</v>
          </cell>
          <cell r="P590">
            <v>5.5350000000000001</v>
          </cell>
          <cell r="Q590">
            <v>5.49</v>
          </cell>
          <cell r="R590">
            <v>-2.1999999999999993</v>
          </cell>
          <cell r="S590">
            <v>1.745000000000001</v>
          </cell>
          <cell r="T590">
            <v>5.42</v>
          </cell>
          <cell r="U590">
            <v>5.3550000000000004</v>
          </cell>
          <cell r="V590">
            <v>4.5350000000000001</v>
          </cell>
          <cell r="W590">
            <v>4.63</v>
          </cell>
          <cell r="X590">
            <v>4.62</v>
          </cell>
          <cell r="Y590">
            <v>5.4550000000000001</v>
          </cell>
          <cell r="Z590">
            <v>5.32</v>
          </cell>
          <cell r="AA590">
            <v>5.19</v>
          </cell>
          <cell r="AB590">
            <v>5.29</v>
          </cell>
          <cell r="AC590">
            <v>5.2050000000000001</v>
          </cell>
          <cell r="AD590">
            <v>5.6849999999999996</v>
          </cell>
          <cell r="AE590">
            <v>4.71</v>
          </cell>
          <cell r="AF590">
            <v>11.83</v>
          </cell>
          <cell r="AG590">
            <v>13.5</v>
          </cell>
          <cell r="AH590">
            <v>15.5</v>
          </cell>
          <cell r="AI590">
            <v>14.5</v>
          </cell>
        </row>
        <row r="591">
          <cell r="A591">
            <v>36991</v>
          </cell>
          <cell r="B591">
            <v>5.25</v>
          </cell>
          <cell r="C591">
            <v>4.8250000000000002</v>
          </cell>
          <cell r="D591">
            <v>13.75</v>
          </cell>
          <cell r="E591">
            <v>4.7850000000000001</v>
          </cell>
          <cell r="F591">
            <v>5.3550000000000004</v>
          </cell>
          <cell r="G591">
            <v>8.5</v>
          </cell>
          <cell r="H591">
            <v>8.9250000000000007</v>
          </cell>
          <cell r="I591">
            <v>0.42499999999999982</v>
          </cell>
          <cell r="J591">
            <v>0.10500000000000043</v>
          </cell>
          <cell r="K591">
            <v>0.53000000000000025</v>
          </cell>
          <cell r="L591">
            <v>4.0000000000000036E-2</v>
          </cell>
          <cell r="M591">
            <v>10.664999999999999</v>
          </cell>
          <cell r="N591">
            <v>12.615</v>
          </cell>
          <cell r="O591">
            <v>7.7350000000000003</v>
          </cell>
          <cell r="P591">
            <v>5.58</v>
          </cell>
          <cell r="Q591">
            <v>5.64</v>
          </cell>
          <cell r="R591">
            <v>-1.1349999999999998</v>
          </cell>
          <cell r="S591">
            <v>1.9500000000000011</v>
          </cell>
          <cell r="T591">
            <v>5.6</v>
          </cell>
          <cell r="U591">
            <v>5.47</v>
          </cell>
          <cell r="V591">
            <v>4.75</v>
          </cell>
          <cell r="W591">
            <v>4.82</v>
          </cell>
          <cell r="X591">
            <v>4.8550000000000004</v>
          </cell>
          <cell r="Y591">
            <v>5.56</v>
          </cell>
          <cell r="Z591">
            <v>5.45</v>
          </cell>
          <cell r="AA591">
            <v>5.3</v>
          </cell>
          <cell r="AB591">
            <v>5.3949999999999996</v>
          </cell>
          <cell r="AC591">
            <v>5.3250000000000002</v>
          </cell>
          <cell r="AD591">
            <v>5.8049999999999997</v>
          </cell>
          <cell r="AE591">
            <v>4.84</v>
          </cell>
          <cell r="AF591">
            <v>11.574999999999999</v>
          </cell>
          <cell r="AG591">
            <v>12.4</v>
          </cell>
          <cell r="AH591">
            <v>16</v>
          </cell>
          <cell r="AI591">
            <v>13.75</v>
          </cell>
        </row>
        <row r="592">
          <cell r="A592">
            <v>36992</v>
          </cell>
          <cell r="B592">
            <v>5.3449999999999998</v>
          </cell>
          <cell r="C592">
            <v>4.9649999999999999</v>
          </cell>
          <cell r="D592">
            <v>13.51</v>
          </cell>
          <cell r="E592">
            <v>4.9749999999999996</v>
          </cell>
          <cell r="F592">
            <v>5.4749999999999996</v>
          </cell>
          <cell r="G592">
            <v>8.1649999999999991</v>
          </cell>
          <cell r="H592">
            <v>8.5449999999999999</v>
          </cell>
          <cell r="I592">
            <v>0.37999999999999989</v>
          </cell>
          <cell r="J592">
            <v>0.12999999999999989</v>
          </cell>
          <cell r="K592">
            <v>0.50999999999999979</v>
          </cell>
          <cell r="L592">
            <v>-9.9999999999997868E-3</v>
          </cell>
          <cell r="M592">
            <v>10.914999999999999</v>
          </cell>
          <cell r="N592">
            <v>12.1</v>
          </cell>
          <cell r="O592">
            <v>7.81</v>
          </cell>
          <cell r="P592">
            <v>5.56</v>
          </cell>
          <cell r="Q592">
            <v>5.6449999999999996</v>
          </cell>
          <cell r="R592">
            <v>-1.4100000000000001</v>
          </cell>
          <cell r="S592">
            <v>1.1850000000000005</v>
          </cell>
          <cell r="T592">
            <v>5.6</v>
          </cell>
          <cell r="U592">
            <v>5.5449999999999999</v>
          </cell>
          <cell r="V592">
            <v>4.8849999999999998</v>
          </cell>
          <cell r="W592">
            <v>4.93</v>
          </cell>
          <cell r="X592">
            <v>5.0149999999999997</v>
          </cell>
          <cell r="Y592">
            <v>5.6449999999999996</v>
          </cell>
          <cell r="Z592">
            <v>5.5350000000000001</v>
          </cell>
          <cell r="AA592">
            <v>5.3949999999999996</v>
          </cell>
          <cell r="AB592">
            <v>5.47</v>
          </cell>
          <cell r="AC592">
            <v>5.41</v>
          </cell>
          <cell r="AD592">
            <v>5.8650000000000002</v>
          </cell>
          <cell r="AE592">
            <v>4.9850000000000003</v>
          </cell>
          <cell r="AF592">
            <v>11.73</v>
          </cell>
          <cell r="AG592">
            <v>12.4</v>
          </cell>
          <cell r="AH592">
            <v>14.75</v>
          </cell>
          <cell r="AI592">
            <v>13.51</v>
          </cell>
        </row>
        <row r="593">
          <cell r="A593">
            <v>36993</v>
          </cell>
          <cell r="B593">
            <v>5.2750000000000004</v>
          </cell>
          <cell r="C593">
            <v>5.18</v>
          </cell>
          <cell r="D593">
            <v>14.234999999999999</v>
          </cell>
          <cell r="E593">
            <v>5.1150000000000002</v>
          </cell>
          <cell r="F593">
            <v>5.3849999999999998</v>
          </cell>
          <cell r="G593">
            <v>8.9599999999999991</v>
          </cell>
          <cell r="H593">
            <v>9.0549999999999997</v>
          </cell>
          <cell r="I593">
            <v>9.5000000000000639E-2</v>
          </cell>
          <cell r="J593">
            <v>0.10999999999999943</v>
          </cell>
          <cell r="K593">
            <v>0.20500000000000007</v>
          </cell>
          <cell r="L593">
            <v>6.4999999999999503E-2</v>
          </cell>
          <cell r="M593">
            <v>11.395</v>
          </cell>
          <cell r="N593">
            <v>12.3</v>
          </cell>
          <cell r="O593">
            <v>7.68</v>
          </cell>
          <cell r="P593">
            <v>5.51</v>
          </cell>
          <cell r="Q593">
            <v>5.5750000000000002</v>
          </cell>
          <cell r="R593">
            <v>-1.9349999999999987</v>
          </cell>
          <cell r="S593">
            <v>0.90500000000000114</v>
          </cell>
          <cell r="T593">
            <v>5.47</v>
          </cell>
          <cell r="U593">
            <v>5.47</v>
          </cell>
          <cell r="V593">
            <v>5.01</v>
          </cell>
          <cell r="W593">
            <v>5.05</v>
          </cell>
          <cell r="X593">
            <v>5.15</v>
          </cell>
          <cell r="Y593">
            <v>5.58</v>
          </cell>
          <cell r="Z593">
            <v>5.43</v>
          </cell>
          <cell r="AA593">
            <v>5.32</v>
          </cell>
          <cell r="AB593">
            <v>5.43</v>
          </cell>
          <cell r="AC593">
            <v>5.335</v>
          </cell>
          <cell r="AD593">
            <v>5.7750000000000004</v>
          </cell>
          <cell r="AE593">
            <v>5.125</v>
          </cell>
          <cell r="AF593">
            <v>11.62</v>
          </cell>
          <cell r="AG593">
            <v>13.5</v>
          </cell>
          <cell r="AH593">
            <v>14.6</v>
          </cell>
          <cell r="AI593">
            <v>14.234999999999999</v>
          </cell>
        </row>
        <row r="594">
          <cell r="A594">
            <v>36994</v>
          </cell>
          <cell r="B594">
            <v>5.1749999999999998</v>
          </cell>
          <cell r="C594">
            <v>4.8600000000000003</v>
          </cell>
          <cell r="D594">
            <v>13.465</v>
          </cell>
          <cell r="E594">
            <v>5.0149999999999997</v>
          </cell>
          <cell r="F594">
            <v>5.22</v>
          </cell>
          <cell r="G594">
            <v>8.2899999999999991</v>
          </cell>
          <cell r="H594">
            <v>8.6050000000000004</v>
          </cell>
          <cell r="I594">
            <v>0.3149999999999995</v>
          </cell>
          <cell r="J594">
            <v>4.4999999999999929E-2</v>
          </cell>
          <cell r="K594">
            <v>0.35999999999999943</v>
          </cell>
          <cell r="L594">
            <v>-0.15499999999999936</v>
          </cell>
          <cell r="M594">
            <v>11.225</v>
          </cell>
          <cell r="N594">
            <v>12.11</v>
          </cell>
          <cell r="O594">
            <v>7.58</v>
          </cell>
          <cell r="P594">
            <v>5.42</v>
          </cell>
          <cell r="Q594">
            <v>5.4349999999999996</v>
          </cell>
          <cell r="R594">
            <v>-1.3550000000000004</v>
          </cell>
          <cell r="S594">
            <v>0.88499999999999979</v>
          </cell>
          <cell r="T594">
            <v>5.33</v>
          </cell>
          <cell r="U594">
            <v>5.3449999999999998</v>
          </cell>
          <cell r="V594">
            <v>4.8949999999999996</v>
          </cell>
          <cell r="W594">
            <v>4.8949999999999996</v>
          </cell>
          <cell r="X594">
            <v>5.0350000000000001</v>
          </cell>
          <cell r="Y594">
            <v>5.47</v>
          </cell>
          <cell r="Z594">
            <v>5.28</v>
          </cell>
          <cell r="AA594">
            <v>5.21</v>
          </cell>
          <cell r="AB594">
            <v>5.3449999999999998</v>
          </cell>
          <cell r="AC594">
            <v>5.2249999999999996</v>
          </cell>
          <cell r="AD594">
            <v>5.65</v>
          </cell>
          <cell r="AE594">
            <v>5.1050000000000004</v>
          </cell>
          <cell r="AF594">
            <v>11.805</v>
          </cell>
          <cell r="AG594">
            <v>12.3</v>
          </cell>
          <cell r="AH594">
            <v>14.25</v>
          </cell>
          <cell r="AI594">
            <v>13.49</v>
          </cell>
        </row>
        <row r="595">
          <cell r="A595">
            <v>36995</v>
          </cell>
          <cell r="B595">
            <v>5.1749999999999998</v>
          </cell>
          <cell r="C595">
            <v>4.8600000000000003</v>
          </cell>
          <cell r="D595">
            <v>13.465</v>
          </cell>
          <cell r="E595">
            <v>5.0149999999999997</v>
          </cell>
          <cell r="F595">
            <v>5.22</v>
          </cell>
          <cell r="G595">
            <v>8.2899999999999991</v>
          </cell>
          <cell r="H595">
            <v>8.6050000000000004</v>
          </cell>
          <cell r="I595">
            <v>0.3149999999999995</v>
          </cell>
          <cell r="J595">
            <v>4.4999999999999929E-2</v>
          </cell>
          <cell r="K595">
            <v>0.35999999999999943</v>
          </cell>
          <cell r="L595">
            <v>-0.15499999999999936</v>
          </cell>
          <cell r="M595">
            <v>11.225</v>
          </cell>
          <cell r="N595">
            <v>12.11</v>
          </cell>
          <cell r="O595">
            <v>7.58</v>
          </cell>
          <cell r="P595">
            <v>5.42</v>
          </cell>
          <cell r="Q595">
            <v>5.4349999999999996</v>
          </cell>
          <cell r="R595">
            <v>-1.3550000000000004</v>
          </cell>
          <cell r="S595">
            <v>0.88499999999999979</v>
          </cell>
          <cell r="T595">
            <v>5.33</v>
          </cell>
          <cell r="U595">
            <v>5.3449999999999998</v>
          </cell>
          <cell r="V595">
            <v>4.8949999999999996</v>
          </cell>
          <cell r="W595">
            <v>4.8949999999999996</v>
          </cell>
          <cell r="X595">
            <v>5.0350000000000001</v>
          </cell>
          <cell r="Y595">
            <v>5.47</v>
          </cell>
          <cell r="Z595">
            <v>5.28</v>
          </cell>
          <cell r="AA595">
            <v>5.21</v>
          </cell>
          <cell r="AB595">
            <v>5.3449999999999998</v>
          </cell>
          <cell r="AC595">
            <v>5.2249999999999996</v>
          </cell>
          <cell r="AD595">
            <v>5.65</v>
          </cell>
          <cell r="AE595">
            <v>5.1050000000000004</v>
          </cell>
          <cell r="AF595">
            <v>11.805</v>
          </cell>
          <cell r="AG595">
            <v>12.3</v>
          </cell>
          <cell r="AH595">
            <v>14.25</v>
          </cell>
          <cell r="AI595">
            <v>13.49</v>
          </cell>
        </row>
        <row r="596">
          <cell r="A596">
            <v>36996</v>
          </cell>
          <cell r="B596">
            <v>5.1749999999999998</v>
          </cell>
          <cell r="C596">
            <v>4.8600000000000003</v>
          </cell>
          <cell r="D596">
            <v>13.465</v>
          </cell>
          <cell r="E596">
            <v>5.0149999999999997</v>
          </cell>
          <cell r="F596">
            <v>5.22</v>
          </cell>
          <cell r="G596">
            <v>8.2899999999999991</v>
          </cell>
          <cell r="H596">
            <v>8.6050000000000004</v>
          </cell>
          <cell r="I596">
            <v>0.3149999999999995</v>
          </cell>
          <cell r="J596">
            <v>4.4999999999999929E-2</v>
          </cell>
          <cell r="K596">
            <v>0.35999999999999943</v>
          </cell>
          <cell r="L596">
            <v>-0.15499999999999936</v>
          </cell>
          <cell r="M596">
            <v>11.225</v>
          </cell>
          <cell r="N596">
            <v>12.11</v>
          </cell>
          <cell r="O596">
            <v>7.58</v>
          </cell>
          <cell r="P596">
            <v>5.42</v>
          </cell>
          <cell r="Q596">
            <v>5.4349999999999996</v>
          </cell>
          <cell r="R596">
            <v>-1.3550000000000004</v>
          </cell>
          <cell r="S596">
            <v>0.88499999999999979</v>
          </cell>
          <cell r="T596">
            <v>5.33</v>
          </cell>
          <cell r="U596">
            <v>5.3449999999999998</v>
          </cell>
          <cell r="V596">
            <v>4.8949999999999996</v>
          </cell>
          <cell r="W596">
            <v>4.8949999999999996</v>
          </cell>
          <cell r="X596">
            <v>5.0350000000000001</v>
          </cell>
          <cell r="Y596">
            <v>5.47</v>
          </cell>
          <cell r="Z596">
            <v>5.28</v>
          </cell>
          <cell r="AA596">
            <v>5.21</v>
          </cell>
          <cell r="AB596">
            <v>5.3449999999999998</v>
          </cell>
          <cell r="AC596">
            <v>5.2249999999999996</v>
          </cell>
          <cell r="AD596">
            <v>5.65</v>
          </cell>
          <cell r="AE596">
            <v>5.1050000000000004</v>
          </cell>
          <cell r="AF596">
            <v>11.805</v>
          </cell>
          <cell r="AG596">
            <v>12.3</v>
          </cell>
          <cell r="AH596">
            <v>14.25</v>
          </cell>
          <cell r="AI596">
            <v>13.49</v>
          </cell>
        </row>
        <row r="597">
          <cell r="A597">
            <v>36997</v>
          </cell>
          <cell r="B597">
            <v>5.1749999999999998</v>
          </cell>
          <cell r="C597">
            <v>4.8600000000000003</v>
          </cell>
          <cell r="D597">
            <v>13.465</v>
          </cell>
          <cell r="E597">
            <v>5.0149999999999997</v>
          </cell>
          <cell r="F597">
            <v>5.22</v>
          </cell>
          <cell r="G597">
            <v>8.2899999999999991</v>
          </cell>
          <cell r="H597">
            <v>8.6050000000000004</v>
          </cell>
          <cell r="I597">
            <v>0.3149999999999995</v>
          </cell>
          <cell r="J597">
            <v>4.4999999999999929E-2</v>
          </cell>
          <cell r="K597">
            <v>0.35999999999999943</v>
          </cell>
          <cell r="L597">
            <v>-0.15499999999999936</v>
          </cell>
          <cell r="M597">
            <v>11.225</v>
          </cell>
          <cell r="N597">
            <v>12.11</v>
          </cell>
          <cell r="O597">
            <v>7.58</v>
          </cell>
          <cell r="P597">
            <v>5.42</v>
          </cell>
          <cell r="Q597">
            <v>5.4349999999999996</v>
          </cell>
          <cell r="R597">
            <v>-1.3550000000000004</v>
          </cell>
          <cell r="S597">
            <v>0.88499999999999979</v>
          </cell>
          <cell r="T597">
            <v>5.33</v>
          </cell>
          <cell r="U597">
            <v>5.3449999999999998</v>
          </cell>
          <cell r="V597">
            <v>4.8949999999999996</v>
          </cell>
          <cell r="W597">
            <v>4.8949999999999996</v>
          </cell>
          <cell r="X597">
            <v>5.0350000000000001</v>
          </cell>
          <cell r="Y597">
            <v>5.47</v>
          </cell>
          <cell r="Z597">
            <v>5.28</v>
          </cell>
          <cell r="AA597">
            <v>5.21</v>
          </cell>
          <cell r="AB597">
            <v>5.3449999999999998</v>
          </cell>
          <cell r="AC597">
            <v>5.2249999999999996</v>
          </cell>
          <cell r="AD597">
            <v>5.65</v>
          </cell>
          <cell r="AE597">
            <v>5.1050000000000004</v>
          </cell>
          <cell r="AF597">
            <v>11.805</v>
          </cell>
          <cell r="AG597">
            <v>12.3</v>
          </cell>
          <cell r="AH597">
            <v>14.25</v>
          </cell>
          <cell r="AI597">
            <v>13.49</v>
          </cell>
        </row>
        <row r="598">
          <cell r="A598">
            <v>36998</v>
          </cell>
          <cell r="B598">
            <v>5.28</v>
          </cell>
          <cell r="C598">
            <v>4.96</v>
          </cell>
          <cell r="D598">
            <v>12.9</v>
          </cell>
          <cell r="E598">
            <v>5.0549999999999997</v>
          </cell>
          <cell r="F598">
            <v>5.335</v>
          </cell>
          <cell r="G598">
            <v>7.62</v>
          </cell>
          <cell r="H598">
            <v>7.94</v>
          </cell>
          <cell r="I598">
            <v>0.32000000000000028</v>
          </cell>
          <cell r="J598">
            <v>5.4999999999999716E-2</v>
          </cell>
          <cell r="K598">
            <v>0.375</v>
          </cell>
          <cell r="L598">
            <v>-9.4999999999999751E-2</v>
          </cell>
          <cell r="M598">
            <v>10.845000000000001</v>
          </cell>
          <cell r="N598">
            <v>12.015000000000001</v>
          </cell>
          <cell r="O598">
            <v>7.7</v>
          </cell>
          <cell r="P598">
            <v>5.43</v>
          </cell>
          <cell r="Q598">
            <v>5.47</v>
          </cell>
          <cell r="R598">
            <v>-0.88499999999999979</v>
          </cell>
          <cell r="S598">
            <v>1.17</v>
          </cell>
          <cell r="T598" t="str">
            <v>N/A</v>
          </cell>
          <cell r="U598">
            <v>5.48</v>
          </cell>
          <cell r="V598">
            <v>4.9400000000000004</v>
          </cell>
          <cell r="W598">
            <v>4.96</v>
          </cell>
          <cell r="X598">
            <v>5.0549999999999997</v>
          </cell>
          <cell r="Y598">
            <v>5.6</v>
          </cell>
          <cell r="Z598">
            <v>5.4050000000000002</v>
          </cell>
          <cell r="AA598">
            <v>5.335</v>
          </cell>
          <cell r="AB598">
            <v>5.47</v>
          </cell>
          <cell r="AC598">
            <v>5.34</v>
          </cell>
          <cell r="AD598">
            <v>5.77</v>
          </cell>
          <cell r="AE598">
            <v>5.0449999999999999</v>
          </cell>
          <cell r="AF598">
            <v>11.775</v>
          </cell>
          <cell r="AG598">
            <v>12.3</v>
          </cell>
          <cell r="AH598">
            <v>14.25</v>
          </cell>
          <cell r="AI598">
            <v>13.49</v>
          </cell>
        </row>
        <row r="599">
          <cell r="A599">
            <v>36999</v>
          </cell>
          <cell r="B599">
            <v>5.18</v>
          </cell>
          <cell r="C599">
            <v>4.79</v>
          </cell>
          <cell r="D599">
            <v>12.84</v>
          </cell>
          <cell r="E599">
            <v>4.78</v>
          </cell>
          <cell r="F599">
            <v>5.2350000000000003</v>
          </cell>
          <cell r="G599">
            <v>7.66</v>
          </cell>
          <cell r="H599">
            <v>8.0500000000000007</v>
          </cell>
          <cell r="I599">
            <v>0.38999999999999968</v>
          </cell>
          <cell r="J599">
            <v>5.5000000000000604E-2</v>
          </cell>
          <cell r="K599">
            <v>0.44500000000000028</v>
          </cell>
          <cell r="L599">
            <v>9.9999999999997868E-3</v>
          </cell>
          <cell r="M599">
            <v>10.215</v>
          </cell>
          <cell r="N599">
            <v>11.805</v>
          </cell>
          <cell r="O599">
            <v>7.4649999999999999</v>
          </cell>
          <cell r="P599">
            <v>5.34</v>
          </cell>
          <cell r="Q599">
            <v>5.36</v>
          </cell>
          <cell r="R599">
            <v>-1.0350000000000001</v>
          </cell>
          <cell r="S599">
            <v>1.5899999999999999</v>
          </cell>
          <cell r="T599">
            <v>5.2850000000000001</v>
          </cell>
          <cell r="U599">
            <v>5.375</v>
          </cell>
          <cell r="V599">
            <v>4.75</v>
          </cell>
          <cell r="W599">
            <v>4.6900000000000004</v>
          </cell>
          <cell r="X599">
            <v>4.83</v>
          </cell>
          <cell r="Y599">
            <v>5.5</v>
          </cell>
          <cell r="Z599">
            <v>5.3049999999999997</v>
          </cell>
          <cell r="AA599">
            <v>5.2450000000000001</v>
          </cell>
          <cell r="AB599">
            <v>5.3150000000000004</v>
          </cell>
          <cell r="AC599">
            <v>5.24</v>
          </cell>
          <cell r="AD599">
            <v>5.69</v>
          </cell>
          <cell r="AE599">
            <v>4.8049999999999997</v>
          </cell>
          <cell r="AF599">
            <v>11.4</v>
          </cell>
          <cell r="AG599">
            <v>11.55</v>
          </cell>
          <cell r="AH599">
            <v>13.5</v>
          </cell>
          <cell r="AI599">
            <v>12.81</v>
          </cell>
        </row>
        <row r="600">
          <cell r="A600">
            <v>37000</v>
          </cell>
          <cell r="B600">
            <v>4.9800000000000004</v>
          </cell>
          <cell r="C600">
            <v>4.5549999999999997</v>
          </cell>
          <cell r="D600">
            <v>12.664999999999999</v>
          </cell>
          <cell r="E600">
            <v>4.415</v>
          </cell>
          <cell r="F600">
            <v>5.0650000000000004</v>
          </cell>
          <cell r="G600">
            <v>7.6849999999999987</v>
          </cell>
          <cell r="H600">
            <v>8.11</v>
          </cell>
          <cell r="I600">
            <v>0.42500000000000071</v>
          </cell>
          <cell r="J600">
            <v>8.4999999999999964E-2</v>
          </cell>
          <cell r="K600">
            <v>0.51000000000000068</v>
          </cell>
          <cell r="L600">
            <v>0.13999999999999968</v>
          </cell>
          <cell r="M600">
            <v>10.67</v>
          </cell>
          <cell r="N600">
            <v>11.904999999999999</v>
          </cell>
          <cell r="O600">
            <v>7.24</v>
          </cell>
          <cell r="P600">
            <v>5.17</v>
          </cell>
          <cell r="Q600">
            <v>5.1849999999999996</v>
          </cell>
          <cell r="R600">
            <v>-0.75999999999999979</v>
          </cell>
          <cell r="S600">
            <v>1.2349999999999994</v>
          </cell>
          <cell r="T600">
            <v>5.0199999999999996</v>
          </cell>
          <cell r="U600">
            <v>5.1550000000000002</v>
          </cell>
          <cell r="V600">
            <v>4.4050000000000002</v>
          </cell>
          <cell r="W600">
            <v>4.3499999999999996</v>
          </cell>
          <cell r="X600">
            <v>4.4450000000000003</v>
          </cell>
          <cell r="Y600">
            <v>5.26</v>
          </cell>
          <cell r="Z600">
            <v>5.1100000000000003</v>
          </cell>
          <cell r="AA600">
            <v>5.0199999999999996</v>
          </cell>
          <cell r="AB600">
            <v>5.085</v>
          </cell>
          <cell r="AC600">
            <v>5.03</v>
          </cell>
          <cell r="AD600">
            <v>5.4550000000000001</v>
          </cell>
          <cell r="AE600">
            <v>4.4950000000000001</v>
          </cell>
          <cell r="AF600">
            <v>11.37</v>
          </cell>
          <cell r="AG600">
            <v>11.7</v>
          </cell>
          <cell r="AH600">
            <v>13</v>
          </cell>
          <cell r="AI600">
            <v>12.64</v>
          </cell>
        </row>
        <row r="601">
          <cell r="A601">
            <v>37001</v>
          </cell>
          <cell r="B601">
            <v>4.8849999999999998</v>
          </cell>
          <cell r="C601">
            <v>4.3650000000000002</v>
          </cell>
          <cell r="D601">
            <v>12.595000000000001</v>
          </cell>
          <cell r="E601">
            <v>4.21</v>
          </cell>
          <cell r="F601">
            <v>4.99</v>
          </cell>
          <cell r="G601">
            <v>7.7100000000000009</v>
          </cell>
          <cell r="H601">
            <v>8.23</v>
          </cell>
          <cell r="I601">
            <v>0.51999999999999957</v>
          </cell>
          <cell r="J601">
            <v>0.10500000000000043</v>
          </cell>
          <cell r="K601">
            <v>0.625</v>
          </cell>
          <cell r="L601">
            <v>0.15500000000000025</v>
          </cell>
          <cell r="M601">
            <v>10.545</v>
          </cell>
          <cell r="N601">
            <v>11.675000000000001</v>
          </cell>
          <cell r="O601">
            <v>7.1050000000000004</v>
          </cell>
          <cell r="P601">
            <v>5.165</v>
          </cell>
          <cell r="Q601">
            <v>5.2</v>
          </cell>
          <cell r="R601">
            <v>-0.91999999999999993</v>
          </cell>
          <cell r="S601">
            <v>1.1300000000000008</v>
          </cell>
          <cell r="T601" t="str">
            <v>N/A</v>
          </cell>
          <cell r="U601">
            <v>5.07</v>
          </cell>
          <cell r="V601">
            <v>4.2249999999999996</v>
          </cell>
          <cell r="W601">
            <v>4.1849999999999996</v>
          </cell>
          <cell r="X601">
            <v>4.25</v>
          </cell>
          <cell r="Y601">
            <v>5.19</v>
          </cell>
          <cell r="Z601">
            <v>5.03</v>
          </cell>
          <cell r="AA601">
            <v>4.93</v>
          </cell>
          <cell r="AB601">
            <v>4.9749999999999996</v>
          </cell>
          <cell r="AC601">
            <v>4.96</v>
          </cell>
          <cell r="AD601">
            <v>5.39</v>
          </cell>
          <cell r="AE601">
            <v>4.29</v>
          </cell>
          <cell r="AF601">
            <v>11.045</v>
          </cell>
          <cell r="AG601">
            <v>12.3</v>
          </cell>
          <cell r="AH601">
            <v>13</v>
          </cell>
          <cell r="AI601">
            <v>12.59</v>
          </cell>
        </row>
        <row r="602">
          <cell r="A602">
            <v>37002</v>
          </cell>
          <cell r="B602">
            <v>4.84</v>
          </cell>
          <cell r="C602">
            <v>4.2050000000000001</v>
          </cell>
          <cell r="D602">
            <v>12.605</v>
          </cell>
          <cell r="E602">
            <v>4.0750000000000002</v>
          </cell>
          <cell r="F602">
            <v>4.9050000000000002</v>
          </cell>
          <cell r="G602">
            <v>7.7650000000000006</v>
          </cell>
          <cell r="H602">
            <v>8.4</v>
          </cell>
          <cell r="I602">
            <v>0.63499999999999979</v>
          </cell>
          <cell r="J602">
            <v>6.5000000000000391E-2</v>
          </cell>
          <cell r="K602">
            <v>0.70000000000000018</v>
          </cell>
          <cell r="L602">
            <v>0.12999999999999989</v>
          </cell>
          <cell r="M602">
            <v>10.119999999999999</v>
          </cell>
          <cell r="N602">
            <v>11.61</v>
          </cell>
          <cell r="O602">
            <v>6.97</v>
          </cell>
          <cell r="P602">
            <v>5.0750000000000002</v>
          </cell>
          <cell r="Q602">
            <v>5.1550000000000002</v>
          </cell>
          <cell r="R602">
            <v>-0.99500000000000099</v>
          </cell>
          <cell r="S602">
            <v>1.4900000000000002</v>
          </cell>
          <cell r="T602">
            <v>4.9850000000000003</v>
          </cell>
          <cell r="U602">
            <v>5.01</v>
          </cell>
          <cell r="V602">
            <v>4.08</v>
          </cell>
          <cell r="W602" t="str">
            <v>N/A</v>
          </cell>
          <cell r="X602">
            <v>4.1449999999999996</v>
          </cell>
          <cell r="Y602">
            <v>5.125</v>
          </cell>
          <cell r="Z602">
            <v>4.96</v>
          </cell>
          <cell r="AA602">
            <v>4.88</v>
          </cell>
          <cell r="AB602">
            <v>4.9349999999999996</v>
          </cell>
          <cell r="AC602">
            <v>4.9050000000000002</v>
          </cell>
          <cell r="AD602">
            <v>5.31</v>
          </cell>
          <cell r="AE602">
            <v>4.17</v>
          </cell>
          <cell r="AF602">
            <v>10.67</v>
          </cell>
          <cell r="AG602">
            <v>11.3</v>
          </cell>
          <cell r="AH602">
            <v>13</v>
          </cell>
          <cell r="AI602">
            <v>12.58</v>
          </cell>
        </row>
        <row r="603">
          <cell r="A603">
            <v>37003</v>
          </cell>
          <cell r="B603">
            <v>4.84</v>
          </cell>
          <cell r="C603">
            <v>4.2050000000000001</v>
          </cell>
          <cell r="D603">
            <v>12.605</v>
          </cell>
          <cell r="E603">
            <v>4.0750000000000002</v>
          </cell>
          <cell r="F603">
            <v>4.9050000000000002</v>
          </cell>
          <cell r="G603">
            <v>7.7650000000000006</v>
          </cell>
          <cell r="H603">
            <v>8.4</v>
          </cell>
          <cell r="I603">
            <v>0.63499999999999979</v>
          </cell>
          <cell r="J603">
            <v>6.5000000000000391E-2</v>
          </cell>
          <cell r="K603">
            <v>0.70000000000000018</v>
          </cell>
          <cell r="L603">
            <v>0.12999999999999989</v>
          </cell>
          <cell r="M603">
            <v>10.119999999999999</v>
          </cell>
          <cell r="N603">
            <v>11.61</v>
          </cell>
          <cell r="O603">
            <v>6.97</v>
          </cell>
          <cell r="P603">
            <v>5.0750000000000002</v>
          </cell>
          <cell r="Q603">
            <v>5.1550000000000002</v>
          </cell>
          <cell r="R603">
            <v>-0.99500000000000099</v>
          </cell>
          <cell r="S603">
            <v>1.4900000000000002</v>
          </cell>
          <cell r="T603">
            <v>4.9850000000000003</v>
          </cell>
          <cell r="U603">
            <v>5.01</v>
          </cell>
          <cell r="V603">
            <v>4.08</v>
          </cell>
          <cell r="W603" t="str">
            <v>N/A</v>
          </cell>
          <cell r="X603">
            <v>4.1449999999999996</v>
          </cell>
          <cell r="Y603">
            <v>5.125</v>
          </cell>
          <cell r="Z603">
            <v>4.96</v>
          </cell>
          <cell r="AA603">
            <v>4.88</v>
          </cell>
          <cell r="AB603">
            <v>4.9349999999999996</v>
          </cell>
          <cell r="AC603">
            <v>4.9050000000000002</v>
          </cell>
          <cell r="AD603">
            <v>5.31</v>
          </cell>
          <cell r="AE603">
            <v>4.17</v>
          </cell>
          <cell r="AF603">
            <v>10.67</v>
          </cell>
          <cell r="AG603">
            <v>11.3</v>
          </cell>
          <cell r="AH603">
            <v>13</v>
          </cell>
          <cell r="AI603">
            <v>12.58</v>
          </cell>
        </row>
        <row r="604">
          <cell r="A604">
            <v>37004</v>
          </cell>
          <cell r="B604">
            <v>4.84</v>
          </cell>
          <cell r="C604">
            <v>4.2050000000000001</v>
          </cell>
          <cell r="D604">
            <v>12.605</v>
          </cell>
          <cell r="E604">
            <v>4.0750000000000002</v>
          </cell>
          <cell r="F604">
            <v>4.9050000000000002</v>
          </cell>
          <cell r="G604">
            <v>7.7650000000000006</v>
          </cell>
          <cell r="H604">
            <v>8.4</v>
          </cell>
          <cell r="I604">
            <v>0.63499999999999979</v>
          </cell>
          <cell r="J604">
            <v>6.5000000000000391E-2</v>
          </cell>
          <cell r="K604">
            <v>0.70000000000000018</v>
          </cell>
          <cell r="L604">
            <v>0.12999999999999989</v>
          </cell>
          <cell r="M604">
            <v>10.119999999999999</v>
          </cell>
          <cell r="N604">
            <v>11.61</v>
          </cell>
          <cell r="O604">
            <v>6.97</v>
          </cell>
          <cell r="P604">
            <v>5.0750000000000002</v>
          </cell>
          <cell r="Q604">
            <v>5.1550000000000002</v>
          </cell>
          <cell r="R604">
            <v>-0.99500000000000099</v>
          </cell>
          <cell r="S604">
            <v>1.4900000000000002</v>
          </cell>
          <cell r="T604">
            <v>4.9850000000000003</v>
          </cell>
          <cell r="U604">
            <v>5.01</v>
          </cell>
          <cell r="V604">
            <v>4.08</v>
          </cell>
          <cell r="W604" t="str">
            <v>N/A</v>
          </cell>
          <cell r="X604">
            <v>4.1449999999999996</v>
          </cell>
          <cell r="Y604">
            <v>5.125</v>
          </cell>
          <cell r="Z604">
            <v>4.96</v>
          </cell>
          <cell r="AA604">
            <v>4.88</v>
          </cell>
          <cell r="AB604">
            <v>4.9349999999999996</v>
          </cell>
          <cell r="AC604">
            <v>4.9050000000000002</v>
          </cell>
          <cell r="AD604">
            <v>5.31</v>
          </cell>
          <cell r="AE604">
            <v>4.17</v>
          </cell>
          <cell r="AF604">
            <v>10.67</v>
          </cell>
          <cell r="AG604">
            <v>11.3</v>
          </cell>
          <cell r="AH604">
            <v>13</v>
          </cell>
          <cell r="AI604">
            <v>12.58</v>
          </cell>
        </row>
        <row r="605">
          <cell r="A605">
            <v>37005</v>
          </cell>
          <cell r="B605">
            <v>4.91</v>
          </cell>
          <cell r="C605">
            <v>4.83</v>
          </cell>
          <cell r="D605">
            <v>13.244999999999999</v>
          </cell>
          <cell r="E605">
            <v>4.9400000000000004</v>
          </cell>
          <cell r="F605">
            <v>4.9850000000000003</v>
          </cell>
          <cell r="G605">
            <v>8.3349999999999991</v>
          </cell>
          <cell r="H605">
            <v>8.4149999999999991</v>
          </cell>
          <cell r="I605">
            <v>8.0000000000000071E-2</v>
          </cell>
          <cell r="J605">
            <v>7.5000000000000178E-2</v>
          </cell>
          <cell r="K605">
            <v>0.15500000000000025</v>
          </cell>
          <cell r="L605">
            <v>-0.11000000000000032</v>
          </cell>
          <cell r="M605">
            <v>10.27</v>
          </cell>
          <cell r="N605">
            <v>11.685</v>
          </cell>
          <cell r="O605">
            <v>7.11</v>
          </cell>
          <cell r="P605">
            <v>5.165</v>
          </cell>
          <cell r="Q605">
            <v>5.2149999999999999</v>
          </cell>
          <cell r="R605">
            <v>-1.5599999999999987</v>
          </cell>
          <cell r="S605">
            <v>1.4150000000000009</v>
          </cell>
          <cell r="T605">
            <v>5.085</v>
          </cell>
          <cell r="U605">
            <v>5.07</v>
          </cell>
          <cell r="V605">
            <v>4.6050000000000004</v>
          </cell>
          <cell r="W605">
            <v>4.71</v>
          </cell>
          <cell r="X605">
            <v>5.1550000000000002</v>
          </cell>
          <cell r="Y605">
            <v>5.19</v>
          </cell>
          <cell r="Z605">
            <v>5.0350000000000001</v>
          </cell>
          <cell r="AA605">
            <v>4.95</v>
          </cell>
          <cell r="AB605">
            <v>5.0250000000000004</v>
          </cell>
          <cell r="AC605">
            <v>4.97</v>
          </cell>
          <cell r="AD605">
            <v>5.38</v>
          </cell>
          <cell r="AE605">
            <v>4.7850000000000001</v>
          </cell>
          <cell r="AF605">
            <v>10.855</v>
          </cell>
          <cell r="AG605">
            <v>12.55</v>
          </cell>
          <cell r="AH605">
            <v>14</v>
          </cell>
          <cell r="AI605">
            <v>13.09</v>
          </cell>
        </row>
        <row r="606">
          <cell r="A606">
            <v>37006</v>
          </cell>
          <cell r="B606">
            <v>4.9550000000000001</v>
          </cell>
          <cell r="C606">
            <v>4.8250000000000002</v>
          </cell>
          <cell r="D606">
            <v>14.71</v>
          </cell>
          <cell r="E606">
            <v>4.66</v>
          </cell>
          <cell r="F606">
            <v>5.03</v>
          </cell>
          <cell r="G606">
            <v>9.7550000000000008</v>
          </cell>
          <cell r="H606">
            <v>9.8850000000000016</v>
          </cell>
          <cell r="I606">
            <v>0.12999999999999989</v>
          </cell>
          <cell r="J606">
            <v>7.5000000000000178E-2</v>
          </cell>
          <cell r="K606">
            <v>0.20500000000000007</v>
          </cell>
          <cell r="L606">
            <v>0.16500000000000004</v>
          </cell>
          <cell r="M606">
            <v>9.59</v>
          </cell>
          <cell r="N606">
            <v>12.39</v>
          </cell>
          <cell r="O606">
            <v>7.0350000000000001</v>
          </cell>
          <cell r="P606">
            <v>5.165</v>
          </cell>
          <cell r="Q606">
            <v>5.21</v>
          </cell>
          <cell r="R606">
            <v>-2.3200000000000003</v>
          </cell>
          <cell r="S606">
            <v>2.8000000000000007</v>
          </cell>
          <cell r="T606">
            <v>5.04</v>
          </cell>
          <cell r="U606">
            <v>5.12</v>
          </cell>
          <cell r="V606">
            <v>4.5599999999999996</v>
          </cell>
          <cell r="W606">
            <v>4.5449999999999999</v>
          </cell>
          <cell r="X606">
            <v>4.7549999999999999</v>
          </cell>
          <cell r="Y606">
            <v>5.2149999999999999</v>
          </cell>
          <cell r="Z606">
            <v>5.0549999999999997</v>
          </cell>
          <cell r="AA606">
            <v>4.97</v>
          </cell>
          <cell r="AB606">
            <v>5.0599999999999996</v>
          </cell>
          <cell r="AC606">
            <v>5</v>
          </cell>
          <cell r="AD606">
            <v>5.3949999999999996</v>
          </cell>
          <cell r="AE606">
            <v>4.7050000000000001</v>
          </cell>
          <cell r="AF606">
            <v>11.994999999999999</v>
          </cell>
          <cell r="AG606">
            <v>14</v>
          </cell>
          <cell r="AH606">
            <v>15.6</v>
          </cell>
          <cell r="AI606">
            <v>14.72</v>
          </cell>
        </row>
        <row r="607">
          <cell r="A607">
            <v>37007</v>
          </cell>
          <cell r="B607">
            <v>4.7649999999999997</v>
          </cell>
          <cell r="C607">
            <v>4.6849999999999996</v>
          </cell>
          <cell r="D607">
            <v>15.154999999999999</v>
          </cell>
          <cell r="E607">
            <v>4.28</v>
          </cell>
          <cell r="F607">
            <v>4.8250000000000002</v>
          </cell>
          <cell r="G607">
            <v>10.39</v>
          </cell>
          <cell r="H607">
            <v>10.469999999999999</v>
          </cell>
          <cell r="I607">
            <v>8.0000000000000071E-2</v>
          </cell>
          <cell r="J607">
            <v>6.0000000000000497E-2</v>
          </cell>
          <cell r="K607">
            <v>0.14000000000000057</v>
          </cell>
          <cell r="L607">
            <v>0.40499999999999936</v>
          </cell>
          <cell r="M607">
            <v>8.4499999999999993</v>
          </cell>
          <cell r="N607">
            <v>12.74</v>
          </cell>
          <cell r="O607">
            <v>6.8449999999999998</v>
          </cell>
          <cell r="P607">
            <v>5.13</v>
          </cell>
          <cell r="Q607">
            <v>5.23</v>
          </cell>
          <cell r="R607">
            <v>-2.4149999999999991</v>
          </cell>
          <cell r="S607">
            <v>4.2900000000000009</v>
          </cell>
          <cell r="T607">
            <v>4.9349999999999996</v>
          </cell>
          <cell r="U607">
            <v>4.9950000000000001</v>
          </cell>
          <cell r="V607">
            <v>4.2149999999999999</v>
          </cell>
          <cell r="W607">
            <v>4.2300000000000004</v>
          </cell>
          <cell r="X607">
            <v>4.3049999999999997</v>
          </cell>
          <cell r="Y607">
            <v>5.09</v>
          </cell>
          <cell r="Z607">
            <v>4.8849999999999998</v>
          </cell>
          <cell r="AA607">
            <v>4.83</v>
          </cell>
          <cell r="AB607">
            <v>4.8949999999999996</v>
          </cell>
          <cell r="AC607">
            <v>4.8550000000000004</v>
          </cell>
          <cell r="AD607">
            <v>5.3049999999999997</v>
          </cell>
          <cell r="AE607">
            <v>4.28</v>
          </cell>
          <cell r="AF607">
            <v>12.52</v>
          </cell>
          <cell r="AG607">
            <v>14.5</v>
          </cell>
          <cell r="AH607">
            <v>15.75</v>
          </cell>
          <cell r="AI607">
            <v>15.04</v>
          </cell>
        </row>
        <row r="608">
          <cell r="A608">
            <v>37008</v>
          </cell>
          <cell r="B608">
            <v>4.72</v>
          </cell>
          <cell r="C608">
            <v>4.585</v>
          </cell>
          <cell r="D608">
            <v>15</v>
          </cell>
          <cell r="E608">
            <v>4.1349999999999998</v>
          </cell>
          <cell r="F608">
            <v>4.7949999999999999</v>
          </cell>
          <cell r="G608">
            <v>10.280000000000001</v>
          </cell>
          <cell r="H608">
            <v>10.414999999999999</v>
          </cell>
          <cell r="I608">
            <v>0.13499999999999979</v>
          </cell>
          <cell r="J608">
            <v>7.5000000000000178E-2</v>
          </cell>
          <cell r="K608">
            <v>0.20999999999999996</v>
          </cell>
          <cell r="L608">
            <v>0.45000000000000018</v>
          </cell>
          <cell r="M608">
            <v>6.72</v>
          </cell>
          <cell r="N608">
            <v>12.33</v>
          </cell>
          <cell r="O608">
            <v>6.8150000000000004</v>
          </cell>
          <cell r="P608">
            <v>5.0149999999999997</v>
          </cell>
          <cell r="Q608">
            <v>5.18</v>
          </cell>
          <cell r="R608">
            <v>-2.67</v>
          </cell>
          <cell r="S608">
            <v>5.61</v>
          </cell>
          <cell r="T608">
            <v>4.84</v>
          </cell>
          <cell r="U608">
            <v>4.9249999999999998</v>
          </cell>
          <cell r="V608">
            <v>4.08</v>
          </cell>
          <cell r="W608">
            <v>4.05</v>
          </cell>
          <cell r="X608">
            <v>4.13</v>
          </cell>
          <cell r="Y608">
            <v>5.0049999999999999</v>
          </cell>
          <cell r="Z608">
            <v>4.8650000000000002</v>
          </cell>
          <cell r="AA608">
            <v>4.7649999999999997</v>
          </cell>
          <cell r="AB608">
            <v>4.82</v>
          </cell>
          <cell r="AC608">
            <v>4.7699999999999996</v>
          </cell>
          <cell r="AD608">
            <v>5.2149999999999999</v>
          </cell>
          <cell r="AE608">
            <v>4.18</v>
          </cell>
          <cell r="AF608">
            <v>12.105</v>
          </cell>
          <cell r="AG608">
            <v>12.1</v>
          </cell>
          <cell r="AH608">
            <v>15.5</v>
          </cell>
          <cell r="AI608">
            <v>14.91</v>
          </cell>
        </row>
        <row r="609">
          <cell r="A609">
            <v>37009</v>
          </cell>
          <cell r="B609">
            <v>4.625</v>
          </cell>
          <cell r="C609">
            <v>4.4950000000000001</v>
          </cell>
          <cell r="D609">
            <v>14.63</v>
          </cell>
          <cell r="E609">
            <v>4.08</v>
          </cell>
          <cell r="F609">
            <v>4.66</v>
          </cell>
          <cell r="G609">
            <v>10.005000000000001</v>
          </cell>
          <cell r="H609">
            <v>10.135000000000002</v>
          </cell>
          <cell r="I609">
            <v>0.12999999999999989</v>
          </cell>
          <cell r="J609">
            <v>3.5000000000000142E-2</v>
          </cell>
          <cell r="K609">
            <v>0.16500000000000004</v>
          </cell>
          <cell r="L609">
            <v>0.41500000000000004</v>
          </cell>
          <cell r="M609">
            <v>5.91</v>
          </cell>
          <cell r="N609">
            <v>12.2</v>
          </cell>
          <cell r="O609">
            <v>6.68</v>
          </cell>
          <cell r="P609">
            <v>4.9000000000000004</v>
          </cell>
          <cell r="Q609">
            <v>5.1100000000000003</v>
          </cell>
          <cell r="R609">
            <v>-2.4300000000000015</v>
          </cell>
          <cell r="S609">
            <v>6.2899999999999991</v>
          </cell>
          <cell r="T609">
            <v>4.7649999999999997</v>
          </cell>
          <cell r="U609">
            <v>4.82</v>
          </cell>
          <cell r="V609">
            <v>3.9849999999999999</v>
          </cell>
          <cell r="W609">
            <v>3.9849999999999999</v>
          </cell>
          <cell r="X609">
            <v>4.05</v>
          </cell>
          <cell r="Y609">
            <v>4.8949999999999996</v>
          </cell>
          <cell r="Z609">
            <v>4.7249999999999996</v>
          </cell>
          <cell r="AA609">
            <v>4.67</v>
          </cell>
          <cell r="AB609">
            <v>4.72</v>
          </cell>
          <cell r="AC609">
            <v>4.67</v>
          </cell>
          <cell r="AD609">
            <v>5.1050000000000004</v>
          </cell>
          <cell r="AE609">
            <v>4.0750000000000002</v>
          </cell>
          <cell r="AF609">
            <v>12.005000000000001</v>
          </cell>
          <cell r="AG609">
            <v>12.25</v>
          </cell>
          <cell r="AH609">
            <v>14.8</v>
          </cell>
          <cell r="AI609">
            <v>14.48</v>
          </cell>
        </row>
        <row r="610">
          <cell r="A610">
            <v>37010</v>
          </cell>
          <cell r="B610">
            <v>4.625</v>
          </cell>
          <cell r="C610">
            <v>4.4950000000000001</v>
          </cell>
          <cell r="D610">
            <v>14.63</v>
          </cell>
          <cell r="E610">
            <v>4.08</v>
          </cell>
          <cell r="F610">
            <v>4.66</v>
          </cell>
          <cell r="G610">
            <v>10.005000000000001</v>
          </cell>
          <cell r="H610">
            <v>10.135000000000002</v>
          </cell>
          <cell r="I610">
            <v>0.12999999999999989</v>
          </cell>
          <cell r="J610">
            <v>3.5000000000000142E-2</v>
          </cell>
          <cell r="K610">
            <v>0.16500000000000004</v>
          </cell>
          <cell r="L610">
            <v>0.41500000000000004</v>
          </cell>
          <cell r="M610">
            <v>5.91</v>
          </cell>
          <cell r="N610">
            <v>12.2</v>
          </cell>
          <cell r="O610">
            <v>6.68</v>
          </cell>
          <cell r="P610">
            <v>4.9000000000000004</v>
          </cell>
          <cell r="Q610">
            <v>5.1100000000000003</v>
          </cell>
          <cell r="R610">
            <v>-2.4300000000000015</v>
          </cell>
          <cell r="S610">
            <v>6.2899999999999991</v>
          </cell>
          <cell r="T610">
            <v>4.7649999999999997</v>
          </cell>
          <cell r="U610">
            <v>4.82</v>
          </cell>
          <cell r="V610">
            <v>3.9849999999999999</v>
          </cell>
          <cell r="W610">
            <v>3.9849999999999999</v>
          </cell>
          <cell r="X610">
            <v>4.05</v>
          </cell>
          <cell r="Y610">
            <v>4.8949999999999996</v>
          </cell>
          <cell r="Z610">
            <v>4.7249999999999996</v>
          </cell>
          <cell r="AA610">
            <v>4.67</v>
          </cell>
          <cell r="AB610">
            <v>4.72</v>
          </cell>
          <cell r="AC610">
            <v>4.67</v>
          </cell>
          <cell r="AD610">
            <v>5.1050000000000004</v>
          </cell>
          <cell r="AE610">
            <v>4.0750000000000002</v>
          </cell>
          <cell r="AF610">
            <v>12.005000000000001</v>
          </cell>
          <cell r="AG610">
            <v>12.25</v>
          </cell>
          <cell r="AH610">
            <v>14.8</v>
          </cell>
          <cell r="AI610">
            <v>14.48</v>
          </cell>
        </row>
        <row r="611">
          <cell r="A611">
            <v>37011</v>
          </cell>
          <cell r="B611">
            <v>4.625</v>
          </cell>
          <cell r="C611">
            <v>4.4950000000000001</v>
          </cell>
          <cell r="D611">
            <v>14.63</v>
          </cell>
          <cell r="E611">
            <v>4.08</v>
          </cell>
          <cell r="F611">
            <v>4.66</v>
          </cell>
          <cell r="G611">
            <v>10.005000000000001</v>
          </cell>
          <cell r="H611">
            <v>10.135000000000002</v>
          </cell>
          <cell r="I611">
            <v>0.12999999999999989</v>
          </cell>
          <cell r="J611">
            <v>3.5000000000000142E-2</v>
          </cell>
          <cell r="K611">
            <v>0.16500000000000004</v>
          </cell>
          <cell r="L611">
            <v>0.41500000000000004</v>
          </cell>
          <cell r="M611">
            <v>5.91</v>
          </cell>
          <cell r="N611">
            <v>12.2</v>
          </cell>
          <cell r="O611">
            <v>6.68</v>
          </cell>
          <cell r="P611">
            <v>4.9000000000000004</v>
          </cell>
          <cell r="Q611">
            <v>5.1100000000000003</v>
          </cell>
          <cell r="R611">
            <v>-2.4300000000000015</v>
          </cell>
          <cell r="S611">
            <v>6.2899999999999991</v>
          </cell>
          <cell r="T611">
            <v>4.7649999999999997</v>
          </cell>
          <cell r="U611">
            <v>4.82</v>
          </cell>
          <cell r="V611">
            <v>3.9849999999999999</v>
          </cell>
          <cell r="W611">
            <v>3.9849999999999999</v>
          </cell>
          <cell r="X611">
            <v>4.05</v>
          </cell>
          <cell r="Y611">
            <v>4.8949999999999996</v>
          </cell>
          <cell r="Z611">
            <v>4.7249999999999996</v>
          </cell>
          <cell r="AA611">
            <v>4.67</v>
          </cell>
          <cell r="AB611">
            <v>4.72</v>
          </cell>
          <cell r="AC611">
            <v>4.67</v>
          </cell>
          <cell r="AD611">
            <v>5.1050000000000004</v>
          </cell>
          <cell r="AE611">
            <v>4.0750000000000002</v>
          </cell>
          <cell r="AF611">
            <v>12.005000000000001</v>
          </cell>
          <cell r="AG611">
            <v>12.25</v>
          </cell>
          <cell r="AH611">
            <v>14.8</v>
          </cell>
          <cell r="AI611">
            <v>14.48</v>
          </cell>
        </row>
        <row r="612">
          <cell r="A612">
            <v>37012</v>
          </cell>
          <cell r="B612">
            <v>4.59</v>
          </cell>
          <cell r="C612">
            <v>4.5599999999999996</v>
          </cell>
          <cell r="D612">
            <v>14.51</v>
          </cell>
          <cell r="E612">
            <v>4.33</v>
          </cell>
          <cell r="F612">
            <v>4.6449999999999996</v>
          </cell>
          <cell r="G612">
            <v>9.92</v>
          </cell>
          <cell r="H612">
            <v>9.9499999999999993</v>
          </cell>
          <cell r="I612">
            <v>3.0000000000000249E-2</v>
          </cell>
          <cell r="J612">
            <v>5.4999999999999716E-2</v>
          </cell>
          <cell r="K612">
            <v>8.4999999999999964E-2</v>
          </cell>
          <cell r="L612">
            <v>0.22999999999999954</v>
          </cell>
          <cell r="M612">
            <v>7.72</v>
          </cell>
          <cell r="N612">
            <v>12.115</v>
          </cell>
          <cell r="O612">
            <v>6.4</v>
          </cell>
          <cell r="P612">
            <v>4.7750000000000004</v>
          </cell>
          <cell r="Q612">
            <v>4.9349999999999996</v>
          </cell>
          <cell r="R612">
            <v>-2.3949999999999996</v>
          </cell>
          <cell r="S612">
            <v>4.3950000000000005</v>
          </cell>
          <cell r="T612">
            <v>4.5</v>
          </cell>
          <cell r="U612">
            <v>4.7300000000000004</v>
          </cell>
          <cell r="V612">
            <v>4.1500000000000004</v>
          </cell>
          <cell r="W612">
            <v>4.18</v>
          </cell>
          <cell r="X612">
            <v>4.3250000000000002</v>
          </cell>
          <cell r="Y612">
            <v>4.84</v>
          </cell>
          <cell r="Z612">
            <v>4.7149999999999999</v>
          </cell>
          <cell r="AA612">
            <v>4.6100000000000003</v>
          </cell>
          <cell r="AB612">
            <v>4.6399999999999997</v>
          </cell>
          <cell r="AC612">
            <v>4.63</v>
          </cell>
          <cell r="AD612">
            <v>4.9749999999999996</v>
          </cell>
          <cell r="AE612">
            <v>4.2750000000000004</v>
          </cell>
          <cell r="AF612">
            <v>11.94</v>
          </cell>
          <cell r="AG612">
            <v>13.4</v>
          </cell>
          <cell r="AH612">
            <v>14.8</v>
          </cell>
          <cell r="AI612">
            <v>14.43</v>
          </cell>
        </row>
        <row r="613">
          <cell r="A613">
            <v>37013</v>
          </cell>
          <cell r="B613">
            <v>4.4000000000000004</v>
          </cell>
          <cell r="C613">
            <v>4.4249999999999998</v>
          </cell>
          <cell r="D613">
            <v>13.2</v>
          </cell>
          <cell r="E613">
            <v>4.1500000000000004</v>
          </cell>
          <cell r="F613">
            <v>4.4850000000000003</v>
          </cell>
          <cell r="G613">
            <v>8.7999999999999989</v>
          </cell>
          <cell r="H613">
            <v>8.7749999999999986</v>
          </cell>
          <cell r="I613">
            <v>-2.4999999999999467E-2</v>
          </cell>
          <cell r="J613">
            <v>8.4999999999999964E-2</v>
          </cell>
          <cell r="K613">
            <v>6.0000000000000497E-2</v>
          </cell>
          <cell r="L613">
            <v>0.27499999999999947</v>
          </cell>
          <cell r="M613">
            <v>7.95</v>
          </cell>
          <cell r="N613">
            <v>10.63</v>
          </cell>
          <cell r="O613">
            <v>6.1</v>
          </cell>
          <cell r="P613">
            <v>4.5449999999999999</v>
          </cell>
          <cell r="Q613">
            <v>4.7300000000000004</v>
          </cell>
          <cell r="R613">
            <v>-2.5699999999999985</v>
          </cell>
          <cell r="S613">
            <v>2.6800000000000006</v>
          </cell>
          <cell r="T613" t="str">
            <v>N/A</v>
          </cell>
          <cell r="U613">
            <v>4.55</v>
          </cell>
          <cell r="V613">
            <v>4.1150000000000002</v>
          </cell>
          <cell r="W613">
            <v>4.0949999999999998</v>
          </cell>
          <cell r="X613">
            <v>4.1550000000000002</v>
          </cell>
          <cell r="Y613">
            <v>4.67</v>
          </cell>
          <cell r="Z613">
            <v>4.5350000000000001</v>
          </cell>
          <cell r="AA613">
            <v>4.4400000000000004</v>
          </cell>
          <cell r="AB613">
            <v>4.47</v>
          </cell>
          <cell r="AC613">
            <v>4.4400000000000004</v>
          </cell>
          <cell r="AD613">
            <v>4.76</v>
          </cell>
          <cell r="AE613">
            <v>4.2300000000000004</v>
          </cell>
          <cell r="AF613">
            <v>10.365</v>
          </cell>
          <cell r="AG613">
            <v>12.1</v>
          </cell>
          <cell r="AH613">
            <v>14.2</v>
          </cell>
          <cell r="AI613">
            <v>13.23</v>
          </cell>
        </row>
        <row r="614">
          <cell r="A614">
            <v>37014</v>
          </cell>
          <cell r="B614">
            <v>4.4000000000000004</v>
          </cell>
          <cell r="C614">
            <v>4.24</v>
          </cell>
          <cell r="D614">
            <v>12.9</v>
          </cell>
          <cell r="E614">
            <v>4.07</v>
          </cell>
          <cell r="F614">
            <v>4.47</v>
          </cell>
          <cell r="G614">
            <v>8.5</v>
          </cell>
          <cell r="H614">
            <v>8.66</v>
          </cell>
          <cell r="I614">
            <v>0.16000000000000014</v>
          </cell>
          <cell r="J614">
            <v>6.9999999999999396E-2</v>
          </cell>
          <cell r="K614">
            <v>0.22999999999999954</v>
          </cell>
          <cell r="L614">
            <v>0.16999999999999993</v>
          </cell>
          <cell r="M614">
            <v>7.48</v>
          </cell>
          <cell r="N614">
            <v>9.24</v>
          </cell>
          <cell r="O614">
            <v>6.08</v>
          </cell>
          <cell r="P614">
            <v>4.5149999999999997</v>
          </cell>
          <cell r="Q614">
            <v>4.63</v>
          </cell>
          <cell r="R614">
            <v>-3.66</v>
          </cell>
          <cell r="S614">
            <v>1.7599999999999998</v>
          </cell>
          <cell r="T614" t="str">
            <v>N/A</v>
          </cell>
          <cell r="U614">
            <v>4.53</v>
          </cell>
          <cell r="V614">
            <v>4.0049999999999999</v>
          </cell>
          <cell r="W614">
            <v>3.9750000000000001</v>
          </cell>
          <cell r="X614">
            <v>4.08</v>
          </cell>
          <cell r="Y614">
            <v>4.66</v>
          </cell>
          <cell r="Z614">
            <v>4.54</v>
          </cell>
          <cell r="AA614">
            <v>4.4349999999999996</v>
          </cell>
          <cell r="AB614">
            <v>4.4850000000000003</v>
          </cell>
          <cell r="AC614">
            <v>4.4400000000000004</v>
          </cell>
          <cell r="AD614">
            <v>4.76</v>
          </cell>
          <cell r="AE614">
            <v>4.125</v>
          </cell>
          <cell r="AF614">
            <v>9.0749999999999993</v>
          </cell>
          <cell r="AG614">
            <v>12.38</v>
          </cell>
          <cell r="AH614">
            <v>13.4</v>
          </cell>
          <cell r="AI614">
            <v>12.94</v>
          </cell>
        </row>
        <row r="615">
          <cell r="A615">
            <v>37015</v>
          </cell>
          <cell r="B615">
            <v>4.3</v>
          </cell>
          <cell r="C615">
            <v>4.125</v>
          </cell>
          <cell r="D615">
            <v>12.715</v>
          </cell>
          <cell r="E615">
            <v>4.0149999999999997</v>
          </cell>
          <cell r="F615">
            <v>4.4000000000000004</v>
          </cell>
          <cell r="G615">
            <v>8.4149999999999991</v>
          </cell>
          <cell r="H615">
            <v>8.59</v>
          </cell>
          <cell r="I615">
            <v>0.17499999999999982</v>
          </cell>
          <cell r="J615">
            <v>0.10000000000000053</v>
          </cell>
          <cell r="K615">
            <v>0.27500000000000036</v>
          </cell>
          <cell r="L615">
            <v>0.11000000000000032</v>
          </cell>
          <cell r="M615">
            <v>5.9850000000000003</v>
          </cell>
          <cell r="N615">
            <v>8.625</v>
          </cell>
          <cell r="O615">
            <v>6.01</v>
          </cell>
          <cell r="P615">
            <v>4.42</v>
          </cell>
          <cell r="Q615">
            <v>4.54</v>
          </cell>
          <cell r="R615">
            <v>-4.09</v>
          </cell>
          <cell r="S615">
            <v>2.6399999999999997</v>
          </cell>
          <cell r="T615">
            <v>4.3</v>
          </cell>
          <cell r="U615">
            <v>4.4450000000000003</v>
          </cell>
          <cell r="V615">
            <v>3.94</v>
          </cell>
          <cell r="W615">
            <v>3.9449999999999998</v>
          </cell>
          <cell r="X615">
            <v>4.01</v>
          </cell>
          <cell r="Y615">
            <v>4.57</v>
          </cell>
          <cell r="Z615">
            <v>4.4400000000000004</v>
          </cell>
          <cell r="AA615">
            <v>4.3449999999999998</v>
          </cell>
          <cell r="AB615">
            <v>4.41</v>
          </cell>
          <cell r="AC615">
            <v>4.3499999999999996</v>
          </cell>
          <cell r="AD615">
            <v>4.67</v>
          </cell>
          <cell r="AE615">
            <v>4.0599999999999996</v>
          </cell>
          <cell r="AF615">
            <v>8.3450000000000006</v>
          </cell>
          <cell r="AG615">
            <v>12.3</v>
          </cell>
          <cell r="AH615">
            <v>13.1</v>
          </cell>
          <cell r="AI615">
            <v>12.71</v>
          </cell>
        </row>
        <row r="616">
          <cell r="A616">
            <v>37016</v>
          </cell>
          <cell r="B616">
            <v>4.335</v>
          </cell>
          <cell r="C616">
            <v>3.96</v>
          </cell>
          <cell r="D616">
            <v>12.385</v>
          </cell>
          <cell r="E616">
            <v>3.92</v>
          </cell>
          <cell r="F616">
            <v>4.3949999999999996</v>
          </cell>
          <cell r="G616">
            <v>8.0500000000000007</v>
          </cell>
          <cell r="H616">
            <v>8.4250000000000007</v>
          </cell>
          <cell r="I616">
            <v>0.375</v>
          </cell>
          <cell r="J616">
            <v>5.9999999999999609E-2</v>
          </cell>
          <cell r="K616">
            <v>0.43499999999999961</v>
          </cell>
          <cell r="L616">
            <v>4.0000000000000036E-2</v>
          </cell>
          <cell r="M616">
            <v>4.9450000000000003</v>
          </cell>
          <cell r="N616">
            <v>7.69</v>
          </cell>
          <cell r="O616">
            <v>6.0049999999999999</v>
          </cell>
          <cell r="P616">
            <v>4.375</v>
          </cell>
          <cell r="Q616">
            <v>4.45</v>
          </cell>
          <cell r="R616">
            <v>-4.6949999999999994</v>
          </cell>
          <cell r="S616">
            <v>2.7450000000000001</v>
          </cell>
          <cell r="T616">
            <v>4.26</v>
          </cell>
          <cell r="U616">
            <v>4.4850000000000003</v>
          </cell>
          <cell r="V616">
            <v>3.8650000000000002</v>
          </cell>
          <cell r="W616">
            <v>3.8650000000000002</v>
          </cell>
          <cell r="X616">
            <v>3.95</v>
          </cell>
          <cell r="Y616">
            <v>4.6150000000000002</v>
          </cell>
          <cell r="Z616">
            <v>4.4800000000000004</v>
          </cell>
          <cell r="AA616">
            <v>4.375</v>
          </cell>
          <cell r="AB616">
            <v>4.4000000000000004</v>
          </cell>
          <cell r="AC616">
            <v>4.375</v>
          </cell>
          <cell r="AD616">
            <v>4.74</v>
          </cell>
          <cell r="AE616">
            <v>4.01</v>
          </cell>
          <cell r="AF616">
            <v>7.74</v>
          </cell>
          <cell r="AG616">
            <v>12</v>
          </cell>
          <cell r="AH616">
            <v>12.8</v>
          </cell>
          <cell r="AI616">
            <v>12.38</v>
          </cell>
        </row>
        <row r="617">
          <cell r="A617">
            <v>37017</v>
          </cell>
          <cell r="B617">
            <v>4.335</v>
          </cell>
          <cell r="C617">
            <v>3.96</v>
          </cell>
          <cell r="D617">
            <v>12.385</v>
          </cell>
          <cell r="E617">
            <v>3.92</v>
          </cell>
          <cell r="F617">
            <v>4.3949999999999996</v>
          </cell>
          <cell r="G617">
            <v>8.0500000000000007</v>
          </cell>
          <cell r="H617">
            <v>8.4250000000000007</v>
          </cell>
          <cell r="I617">
            <v>0.375</v>
          </cell>
          <cell r="J617">
            <v>5.9999999999999609E-2</v>
          </cell>
          <cell r="K617">
            <v>0.43499999999999961</v>
          </cell>
          <cell r="L617">
            <v>4.0000000000000036E-2</v>
          </cell>
          <cell r="M617">
            <v>4.9450000000000003</v>
          </cell>
          <cell r="N617">
            <v>7.69</v>
          </cell>
          <cell r="O617">
            <v>6.0049999999999999</v>
          </cell>
          <cell r="P617">
            <v>4.375</v>
          </cell>
          <cell r="Q617">
            <v>4.45</v>
          </cell>
          <cell r="R617">
            <v>-4.6949999999999994</v>
          </cell>
          <cell r="S617">
            <v>2.7450000000000001</v>
          </cell>
          <cell r="T617">
            <v>4.26</v>
          </cell>
          <cell r="U617">
            <v>4.4850000000000003</v>
          </cell>
          <cell r="V617">
            <v>3.8650000000000002</v>
          </cell>
          <cell r="W617">
            <v>3.8650000000000002</v>
          </cell>
          <cell r="X617">
            <v>3.95</v>
          </cell>
          <cell r="Y617">
            <v>4.6150000000000002</v>
          </cell>
          <cell r="Z617">
            <v>4.4800000000000004</v>
          </cell>
          <cell r="AA617">
            <v>4.375</v>
          </cell>
          <cell r="AB617">
            <v>4.4000000000000004</v>
          </cell>
          <cell r="AC617">
            <v>4.375</v>
          </cell>
          <cell r="AD617">
            <v>4.74</v>
          </cell>
          <cell r="AE617">
            <v>4.01</v>
          </cell>
          <cell r="AF617">
            <v>7.74</v>
          </cell>
          <cell r="AG617">
            <v>12</v>
          </cell>
          <cell r="AH617">
            <v>12.8</v>
          </cell>
          <cell r="AI617">
            <v>12.38</v>
          </cell>
        </row>
        <row r="618">
          <cell r="A618">
            <v>37018</v>
          </cell>
          <cell r="B618">
            <v>4.335</v>
          </cell>
          <cell r="C618">
            <v>3.96</v>
          </cell>
          <cell r="D618">
            <v>12.385</v>
          </cell>
          <cell r="E618">
            <v>3.92</v>
          </cell>
          <cell r="F618">
            <v>4.3949999999999996</v>
          </cell>
          <cell r="G618">
            <v>8.0500000000000007</v>
          </cell>
          <cell r="H618">
            <v>8.4250000000000007</v>
          </cell>
          <cell r="I618">
            <v>0.375</v>
          </cell>
          <cell r="J618">
            <v>5.9999999999999609E-2</v>
          </cell>
          <cell r="K618">
            <v>0.43499999999999961</v>
          </cell>
          <cell r="L618">
            <v>4.0000000000000036E-2</v>
          </cell>
          <cell r="M618">
            <v>4.9450000000000003</v>
          </cell>
          <cell r="N618">
            <v>7.69</v>
          </cell>
          <cell r="O618">
            <v>6.0049999999999999</v>
          </cell>
          <cell r="P618">
            <v>4.375</v>
          </cell>
          <cell r="Q618">
            <v>4.45</v>
          </cell>
          <cell r="R618">
            <v>-4.6949999999999994</v>
          </cell>
          <cell r="S618">
            <v>2.7450000000000001</v>
          </cell>
          <cell r="T618">
            <v>4.26</v>
          </cell>
          <cell r="U618">
            <v>4.4850000000000003</v>
          </cell>
          <cell r="V618">
            <v>3.8650000000000002</v>
          </cell>
          <cell r="W618">
            <v>3.8650000000000002</v>
          </cell>
          <cell r="X618">
            <v>3.95</v>
          </cell>
          <cell r="Y618">
            <v>4.6150000000000002</v>
          </cell>
          <cell r="Z618">
            <v>4.4800000000000004</v>
          </cell>
          <cell r="AA618">
            <v>4.375</v>
          </cell>
          <cell r="AB618">
            <v>4.4000000000000004</v>
          </cell>
          <cell r="AC618">
            <v>4.375</v>
          </cell>
          <cell r="AD618">
            <v>4.74</v>
          </cell>
          <cell r="AE618">
            <v>4.01</v>
          </cell>
          <cell r="AF618">
            <v>7.74</v>
          </cell>
          <cell r="AG618">
            <v>12</v>
          </cell>
          <cell r="AH618">
            <v>12.8</v>
          </cell>
          <cell r="AI618">
            <v>12.38</v>
          </cell>
        </row>
        <row r="619">
          <cell r="A619">
            <v>37019</v>
          </cell>
          <cell r="B619">
            <v>4.2</v>
          </cell>
          <cell r="C619">
            <v>3.89</v>
          </cell>
          <cell r="D619">
            <v>12.73</v>
          </cell>
          <cell r="E619">
            <v>3.8149999999999999</v>
          </cell>
          <cell r="F619">
            <v>4.2450000000000001</v>
          </cell>
          <cell r="G619">
            <v>8.5300000000000011</v>
          </cell>
          <cell r="H619">
            <v>8.84</v>
          </cell>
          <cell r="I619">
            <v>0.31000000000000005</v>
          </cell>
          <cell r="J619">
            <v>4.4999999999999929E-2</v>
          </cell>
          <cell r="K619">
            <v>0.35499999999999998</v>
          </cell>
          <cell r="L619">
            <v>7.5000000000000178E-2</v>
          </cell>
          <cell r="M619">
            <v>4.8650000000000002</v>
          </cell>
          <cell r="N619">
            <v>7.4950000000000001</v>
          </cell>
          <cell r="O619">
            <v>5.8550000000000004</v>
          </cell>
          <cell r="P619">
            <v>4.2850000000000001</v>
          </cell>
          <cell r="Q619">
            <v>4.3650000000000002</v>
          </cell>
          <cell r="R619">
            <v>-5.2350000000000003</v>
          </cell>
          <cell r="S619">
            <v>2.63</v>
          </cell>
          <cell r="T619">
            <v>4.16</v>
          </cell>
          <cell r="U619">
            <v>4.3150000000000004</v>
          </cell>
          <cell r="V619">
            <v>3.78</v>
          </cell>
          <cell r="W619">
            <v>3.73</v>
          </cell>
          <cell r="X619">
            <v>3.82</v>
          </cell>
          <cell r="Y619">
            <v>4.4400000000000004</v>
          </cell>
          <cell r="Z619">
            <v>4.3049999999999997</v>
          </cell>
          <cell r="AA619">
            <v>4.2249999999999996</v>
          </cell>
          <cell r="AB619">
            <v>4.25</v>
          </cell>
          <cell r="AC619">
            <v>4.2350000000000003</v>
          </cell>
          <cell r="AD619">
            <v>4.5750000000000002</v>
          </cell>
          <cell r="AE619">
            <v>3.9049999999999998</v>
          </cell>
          <cell r="AF619">
            <v>7.2350000000000003</v>
          </cell>
          <cell r="AG619">
            <v>12.45</v>
          </cell>
          <cell r="AH619">
            <v>13.25</v>
          </cell>
          <cell r="AI619">
            <v>12.8</v>
          </cell>
        </row>
        <row r="620">
          <cell r="A620">
            <v>37020</v>
          </cell>
          <cell r="B620">
            <v>4.1050000000000004</v>
          </cell>
          <cell r="C620">
            <v>3.7149999999999999</v>
          </cell>
          <cell r="D620">
            <v>12.57</v>
          </cell>
          <cell r="E620">
            <v>3.76</v>
          </cell>
          <cell r="F620">
            <v>4.13</v>
          </cell>
          <cell r="G620">
            <v>8.4649999999999999</v>
          </cell>
          <cell r="H620">
            <v>8.8550000000000004</v>
          </cell>
          <cell r="I620">
            <v>0.39000000000000057</v>
          </cell>
          <cell r="J620">
            <v>2.4999999999999467E-2</v>
          </cell>
          <cell r="K620">
            <v>0.41500000000000004</v>
          </cell>
          <cell r="L620">
            <v>-4.4999999999999929E-2</v>
          </cell>
          <cell r="M620">
            <v>4.6950000000000003</v>
          </cell>
          <cell r="N620">
            <v>8.81</v>
          </cell>
          <cell r="O620">
            <v>5.78</v>
          </cell>
          <cell r="P620">
            <v>4.21</v>
          </cell>
          <cell r="Q620">
            <v>4.3650000000000002</v>
          </cell>
          <cell r="R620">
            <v>-3.76</v>
          </cell>
          <cell r="S620">
            <v>4.1150000000000002</v>
          </cell>
          <cell r="T620">
            <v>4.1349999999999998</v>
          </cell>
          <cell r="U620">
            <v>4.2300000000000004</v>
          </cell>
          <cell r="V620">
            <v>3.6949999999999998</v>
          </cell>
          <cell r="W620">
            <v>3.71</v>
          </cell>
          <cell r="X620">
            <v>3.7749999999999999</v>
          </cell>
          <cell r="Y620">
            <v>4.3499999999999996</v>
          </cell>
          <cell r="Z620">
            <v>4.2149999999999999</v>
          </cell>
          <cell r="AA620">
            <v>4.125</v>
          </cell>
          <cell r="AB620">
            <v>4.1449999999999996</v>
          </cell>
          <cell r="AC620">
            <v>4.13</v>
          </cell>
          <cell r="AD620">
            <v>4.4800000000000004</v>
          </cell>
          <cell r="AE620">
            <v>3.855</v>
          </cell>
          <cell r="AF620">
            <v>8.6</v>
          </cell>
          <cell r="AG620">
            <v>12</v>
          </cell>
          <cell r="AH620">
            <v>13</v>
          </cell>
          <cell r="AI620">
            <v>12.55</v>
          </cell>
        </row>
        <row r="621">
          <cell r="A621">
            <v>37021</v>
          </cell>
          <cell r="B621">
            <v>4</v>
          </cell>
          <cell r="C621">
            <v>3.63</v>
          </cell>
          <cell r="D621">
            <v>12.43</v>
          </cell>
          <cell r="E621">
            <v>3.57</v>
          </cell>
          <cell r="F621">
            <v>4.0549999999999997</v>
          </cell>
          <cell r="G621">
            <v>8.43</v>
          </cell>
          <cell r="H621">
            <v>8.8000000000000007</v>
          </cell>
          <cell r="I621">
            <v>0.37000000000000011</v>
          </cell>
          <cell r="J621">
            <v>5.4999999999999716E-2</v>
          </cell>
          <cell r="K621">
            <v>0.42499999999999982</v>
          </cell>
          <cell r="L621">
            <v>6.0000000000000053E-2</v>
          </cell>
          <cell r="M621">
            <v>4.6050000000000004</v>
          </cell>
          <cell r="N621">
            <v>8.2949999999999999</v>
          </cell>
          <cell r="O621">
            <v>5.665</v>
          </cell>
          <cell r="P621">
            <v>4.0599999999999996</v>
          </cell>
          <cell r="Q621">
            <v>4.17</v>
          </cell>
          <cell r="R621">
            <v>-4.1349999999999998</v>
          </cell>
          <cell r="S621">
            <v>3.6899999999999995</v>
          </cell>
          <cell r="T621">
            <v>4</v>
          </cell>
          <cell r="U621">
            <v>4.1449999999999996</v>
          </cell>
          <cell r="V621">
            <v>3.47</v>
          </cell>
          <cell r="W621">
            <v>3.57</v>
          </cell>
          <cell r="X621">
            <v>3.61</v>
          </cell>
          <cell r="Y621">
            <v>4.2300000000000004</v>
          </cell>
          <cell r="Z621">
            <v>4.1349999999999998</v>
          </cell>
          <cell r="AA621">
            <v>4.03</v>
          </cell>
          <cell r="AB621">
            <v>4.05</v>
          </cell>
          <cell r="AC621">
            <v>4.0449999999999999</v>
          </cell>
          <cell r="AD621">
            <v>4.4050000000000002</v>
          </cell>
          <cell r="AE621">
            <v>3.7</v>
          </cell>
          <cell r="AF621">
            <v>8.3049999999999997</v>
          </cell>
          <cell r="AG621">
            <v>12</v>
          </cell>
          <cell r="AH621">
            <v>12.95</v>
          </cell>
          <cell r="AI621">
            <v>12.42</v>
          </cell>
        </row>
        <row r="622">
          <cell r="A622">
            <v>37022</v>
          </cell>
          <cell r="B622">
            <v>3.9849999999999999</v>
          </cell>
          <cell r="C622">
            <v>3.52</v>
          </cell>
          <cell r="D622">
            <v>12.335000000000001</v>
          </cell>
          <cell r="E622">
            <v>3.37</v>
          </cell>
          <cell r="F622">
            <v>4.07</v>
          </cell>
          <cell r="G622">
            <v>8.3500000000000014</v>
          </cell>
          <cell r="H622">
            <v>8.8150000000000013</v>
          </cell>
          <cell r="I622">
            <v>0.46499999999999986</v>
          </cell>
          <cell r="J622">
            <v>8.5000000000000409E-2</v>
          </cell>
          <cell r="K622">
            <v>0.55000000000000027</v>
          </cell>
          <cell r="L622">
            <v>0.14999999999999991</v>
          </cell>
          <cell r="M622">
            <v>5.8949999999999996</v>
          </cell>
          <cell r="N622">
            <v>6.6550000000000002</v>
          </cell>
          <cell r="O622">
            <v>5.6950000000000003</v>
          </cell>
          <cell r="P622">
            <v>3.97</v>
          </cell>
          <cell r="Q622">
            <v>4.17</v>
          </cell>
          <cell r="R622">
            <v>-5.6800000000000006</v>
          </cell>
          <cell r="S622">
            <v>0.76000000000000068</v>
          </cell>
          <cell r="T622" t="str">
            <v>N/A</v>
          </cell>
          <cell r="U622">
            <v>4.165</v>
          </cell>
          <cell r="V622">
            <v>3.3050000000000002</v>
          </cell>
          <cell r="W622">
            <v>3.3050000000000002</v>
          </cell>
          <cell r="X622">
            <v>3.41</v>
          </cell>
          <cell r="Y622">
            <v>4.2450000000000001</v>
          </cell>
          <cell r="Z622">
            <v>4.1500000000000004</v>
          </cell>
          <cell r="AA622">
            <v>4.0449999999999999</v>
          </cell>
          <cell r="AB622">
            <v>4.0549999999999997</v>
          </cell>
          <cell r="AC622">
            <v>4.0599999999999996</v>
          </cell>
          <cell r="AD622">
            <v>4.4249999999999998</v>
          </cell>
          <cell r="AE622">
            <v>3.43</v>
          </cell>
          <cell r="AF622">
            <v>6.42</v>
          </cell>
          <cell r="AG622">
            <v>12</v>
          </cell>
          <cell r="AH622">
            <v>12.6</v>
          </cell>
          <cell r="AI622">
            <v>12.31</v>
          </cell>
        </row>
        <row r="623">
          <cell r="A623">
            <v>37023</v>
          </cell>
          <cell r="B623">
            <v>4.085</v>
          </cell>
          <cell r="C623">
            <v>3.3149999999999999</v>
          </cell>
          <cell r="D623">
            <v>11.92</v>
          </cell>
          <cell r="E623">
            <v>3.27</v>
          </cell>
          <cell r="F623">
            <v>4.165</v>
          </cell>
          <cell r="G623">
            <v>7.835</v>
          </cell>
          <cell r="H623">
            <v>8.6050000000000004</v>
          </cell>
          <cell r="I623">
            <v>0.77</v>
          </cell>
          <cell r="J623">
            <v>8.0000000000000071E-2</v>
          </cell>
          <cell r="K623">
            <v>0.85000000000000009</v>
          </cell>
          <cell r="L623">
            <v>4.4999999999999929E-2</v>
          </cell>
          <cell r="M623">
            <v>4.1150000000000002</v>
          </cell>
          <cell r="N623">
            <v>4.22</v>
          </cell>
          <cell r="O623">
            <v>5.7050000000000001</v>
          </cell>
          <cell r="P623">
            <v>3.94</v>
          </cell>
          <cell r="Q623">
            <v>4.1500000000000004</v>
          </cell>
          <cell r="R623">
            <v>-7.7</v>
          </cell>
          <cell r="S623">
            <v>0.10499999999999954</v>
          </cell>
          <cell r="T623" t="str">
            <v>N/A</v>
          </cell>
          <cell r="U623">
            <v>4.25</v>
          </cell>
          <cell r="V623">
            <v>3.1850000000000001</v>
          </cell>
          <cell r="W623">
            <v>3.21</v>
          </cell>
          <cell r="X623">
            <v>3.3</v>
          </cell>
          <cell r="Y623">
            <v>4.3499999999999996</v>
          </cell>
          <cell r="Z623">
            <v>4.2300000000000004</v>
          </cell>
          <cell r="AA623">
            <v>4.1100000000000003</v>
          </cell>
          <cell r="AB623">
            <v>4.13</v>
          </cell>
          <cell r="AC623">
            <v>4.13</v>
          </cell>
          <cell r="AD623">
            <v>4.55</v>
          </cell>
          <cell r="AE623">
            <v>3.335</v>
          </cell>
          <cell r="AF623">
            <v>4.18</v>
          </cell>
          <cell r="AG623">
            <v>11.25</v>
          </cell>
          <cell r="AH623">
            <v>12.4</v>
          </cell>
          <cell r="AI623">
            <v>11.93</v>
          </cell>
        </row>
        <row r="624">
          <cell r="A624">
            <v>37024</v>
          </cell>
          <cell r="B624">
            <v>4.085</v>
          </cell>
          <cell r="C624">
            <v>3.3149999999999999</v>
          </cell>
          <cell r="D624">
            <v>11.92</v>
          </cell>
          <cell r="E624">
            <v>3.27</v>
          </cell>
          <cell r="F624">
            <v>4.165</v>
          </cell>
          <cell r="G624">
            <v>7.835</v>
          </cell>
          <cell r="H624">
            <v>8.6050000000000004</v>
          </cell>
          <cell r="I624">
            <v>0.77</v>
          </cell>
          <cell r="J624">
            <v>8.0000000000000071E-2</v>
          </cell>
          <cell r="K624">
            <v>0.85000000000000009</v>
          </cell>
          <cell r="L624">
            <v>4.4999999999999929E-2</v>
          </cell>
          <cell r="M624">
            <v>4.1150000000000002</v>
          </cell>
          <cell r="N624">
            <v>4.22</v>
          </cell>
          <cell r="O624">
            <v>5.7050000000000001</v>
          </cell>
          <cell r="P624">
            <v>3.94</v>
          </cell>
          <cell r="Q624">
            <v>4.1500000000000004</v>
          </cell>
          <cell r="R624">
            <v>-7.7</v>
          </cell>
          <cell r="S624">
            <v>0.10499999999999954</v>
          </cell>
          <cell r="T624" t="str">
            <v>N/A</v>
          </cell>
          <cell r="U624">
            <v>4.25</v>
          </cell>
          <cell r="V624">
            <v>3.1850000000000001</v>
          </cell>
          <cell r="W624">
            <v>3.21</v>
          </cell>
          <cell r="X624">
            <v>3.3</v>
          </cell>
          <cell r="Y624">
            <v>4.3499999999999996</v>
          </cell>
          <cell r="Z624">
            <v>4.2300000000000004</v>
          </cell>
          <cell r="AA624">
            <v>4.1100000000000003</v>
          </cell>
          <cell r="AB624">
            <v>4.13</v>
          </cell>
          <cell r="AC624">
            <v>4.13</v>
          </cell>
          <cell r="AD624">
            <v>4.55</v>
          </cell>
          <cell r="AE624">
            <v>3.335</v>
          </cell>
          <cell r="AF624">
            <v>4.18</v>
          </cell>
          <cell r="AG624">
            <v>11.25</v>
          </cell>
          <cell r="AH624">
            <v>12.4</v>
          </cell>
          <cell r="AI624">
            <v>11.93</v>
          </cell>
        </row>
        <row r="625">
          <cell r="A625">
            <v>37025</v>
          </cell>
          <cell r="B625">
            <v>4.085</v>
          </cell>
          <cell r="C625">
            <v>3.3149999999999999</v>
          </cell>
          <cell r="D625">
            <v>11.92</v>
          </cell>
          <cell r="E625">
            <v>3.27</v>
          </cell>
          <cell r="F625">
            <v>4.165</v>
          </cell>
          <cell r="G625">
            <v>7.835</v>
          </cell>
          <cell r="H625">
            <v>8.6050000000000004</v>
          </cell>
          <cell r="I625">
            <v>0.77</v>
          </cell>
          <cell r="J625">
            <v>8.0000000000000071E-2</v>
          </cell>
          <cell r="K625">
            <v>0.85000000000000009</v>
          </cell>
          <cell r="L625">
            <v>4.4999999999999929E-2</v>
          </cell>
          <cell r="M625">
            <v>4.1150000000000002</v>
          </cell>
          <cell r="N625">
            <v>4.22</v>
          </cell>
          <cell r="O625">
            <v>5.7050000000000001</v>
          </cell>
          <cell r="P625">
            <v>3.94</v>
          </cell>
          <cell r="Q625">
            <v>4.1500000000000004</v>
          </cell>
          <cell r="R625">
            <v>-7.7</v>
          </cell>
          <cell r="S625">
            <v>0.10499999999999954</v>
          </cell>
          <cell r="T625" t="str">
            <v>N/A</v>
          </cell>
          <cell r="U625">
            <v>4.25</v>
          </cell>
          <cell r="V625">
            <v>3.1850000000000001</v>
          </cell>
          <cell r="W625">
            <v>3.21</v>
          </cell>
          <cell r="X625">
            <v>3.3</v>
          </cell>
          <cell r="Y625">
            <v>4.3499999999999996</v>
          </cell>
          <cell r="Z625">
            <v>4.2300000000000004</v>
          </cell>
          <cell r="AA625">
            <v>4.1100000000000003</v>
          </cell>
          <cell r="AB625">
            <v>4.13</v>
          </cell>
          <cell r="AC625">
            <v>4.13</v>
          </cell>
          <cell r="AD625">
            <v>4.55</v>
          </cell>
          <cell r="AE625">
            <v>3.335</v>
          </cell>
          <cell r="AF625">
            <v>4.18</v>
          </cell>
          <cell r="AG625">
            <v>11.25</v>
          </cell>
          <cell r="AH625">
            <v>12.4</v>
          </cell>
          <cell r="AI625">
            <v>11.93</v>
          </cell>
        </row>
        <row r="626">
          <cell r="A626">
            <v>37026</v>
          </cell>
          <cell r="B626">
            <v>4.0999999999999996</v>
          </cell>
          <cell r="C626">
            <v>3.2949999999999999</v>
          </cell>
          <cell r="D626">
            <v>11.255000000000001</v>
          </cell>
          <cell r="E626">
            <v>3.17</v>
          </cell>
          <cell r="F626">
            <v>4.2249999999999996</v>
          </cell>
          <cell r="G626">
            <v>7.1550000000000011</v>
          </cell>
          <cell r="H626">
            <v>7.9600000000000009</v>
          </cell>
          <cell r="I626">
            <v>0.80499999999999972</v>
          </cell>
          <cell r="J626">
            <v>0.125</v>
          </cell>
          <cell r="K626">
            <v>0.92999999999999972</v>
          </cell>
          <cell r="L626">
            <v>0.125</v>
          </cell>
          <cell r="M626">
            <v>4.585</v>
          </cell>
          <cell r="N626">
            <v>5.1550000000000002</v>
          </cell>
          <cell r="O626">
            <v>5.84</v>
          </cell>
          <cell r="P626">
            <v>4.0999999999999996</v>
          </cell>
          <cell r="Q626">
            <v>4.2149999999999999</v>
          </cell>
          <cell r="R626">
            <v>-6.1000000000000005</v>
          </cell>
          <cell r="S626">
            <v>0.57000000000000028</v>
          </cell>
          <cell r="T626">
            <v>4.0999999999999996</v>
          </cell>
          <cell r="U626">
            <v>4.2750000000000004</v>
          </cell>
          <cell r="V626">
            <v>3.1349999999999998</v>
          </cell>
          <cell r="W626">
            <v>3.165</v>
          </cell>
          <cell r="X626">
            <v>3.21</v>
          </cell>
          <cell r="Y626">
            <v>4.3600000000000003</v>
          </cell>
          <cell r="Z626">
            <v>4.3150000000000004</v>
          </cell>
          <cell r="AA626">
            <v>4.1399999999999997</v>
          </cell>
          <cell r="AB626">
            <v>4.17</v>
          </cell>
          <cell r="AC626">
            <v>4.16</v>
          </cell>
          <cell r="AD626">
            <v>4.5350000000000001</v>
          </cell>
          <cell r="AE626">
            <v>3.2450000000000001</v>
          </cell>
          <cell r="AF626">
            <v>5.0949999999999998</v>
          </cell>
          <cell r="AG626">
            <v>10.7</v>
          </cell>
          <cell r="AH626">
            <v>11.8</v>
          </cell>
          <cell r="AI626">
            <v>11.12</v>
          </cell>
        </row>
        <row r="627">
          <cell r="A627">
            <v>37027</v>
          </cell>
          <cell r="B627">
            <v>4.3049999999999997</v>
          </cell>
          <cell r="C627">
            <v>3.29</v>
          </cell>
          <cell r="D627">
            <v>10.705</v>
          </cell>
          <cell r="E627">
            <v>3.05</v>
          </cell>
          <cell r="F627">
            <v>4.37</v>
          </cell>
          <cell r="G627">
            <v>6.4</v>
          </cell>
          <cell r="H627">
            <v>7.415</v>
          </cell>
          <cell r="I627">
            <v>1.0149999999999997</v>
          </cell>
          <cell r="J627">
            <v>6.5000000000000391E-2</v>
          </cell>
          <cell r="K627">
            <v>1.08</v>
          </cell>
          <cell r="L627">
            <v>0.24000000000000021</v>
          </cell>
          <cell r="M627">
            <v>4.84</v>
          </cell>
          <cell r="N627">
            <v>6.085</v>
          </cell>
          <cell r="O627">
            <v>6.08</v>
          </cell>
          <cell r="P627">
            <v>4.375</v>
          </cell>
          <cell r="Q627">
            <v>4.5</v>
          </cell>
          <cell r="R627">
            <v>-4.62</v>
          </cell>
          <cell r="S627">
            <v>1.2450000000000001</v>
          </cell>
          <cell r="T627">
            <v>4.28</v>
          </cell>
          <cell r="U627">
            <v>4.4550000000000001</v>
          </cell>
          <cell r="V627">
            <v>3.03</v>
          </cell>
          <cell r="W627">
            <v>3.0049999999999999</v>
          </cell>
          <cell r="X627">
            <v>3.1</v>
          </cell>
          <cell r="Y627">
            <v>4.55</v>
          </cell>
          <cell r="Z627">
            <v>4.4349999999999996</v>
          </cell>
          <cell r="AA627">
            <v>4.3250000000000002</v>
          </cell>
          <cell r="AB627">
            <v>4.32</v>
          </cell>
          <cell r="AC627">
            <v>4.33</v>
          </cell>
          <cell r="AD627">
            <v>4.6900000000000004</v>
          </cell>
          <cell r="AE627">
            <v>3.125</v>
          </cell>
          <cell r="AF627">
            <v>4.55</v>
          </cell>
          <cell r="AG627">
            <v>10.4</v>
          </cell>
          <cell r="AH627">
            <v>11.1</v>
          </cell>
          <cell r="AI627">
            <v>10.73</v>
          </cell>
        </row>
        <row r="628">
          <cell r="A628">
            <v>37028</v>
          </cell>
          <cell r="B628">
            <v>4.29</v>
          </cell>
          <cell r="C628">
            <v>3.26</v>
          </cell>
          <cell r="D628">
            <v>10.574999999999999</v>
          </cell>
          <cell r="E628">
            <v>3.04</v>
          </cell>
          <cell r="F628">
            <v>4.37</v>
          </cell>
          <cell r="G628">
            <v>6.2849999999999993</v>
          </cell>
          <cell r="H628">
            <v>7.3149999999999995</v>
          </cell>
          <cell r="I628">
            <v>1.0300000000000002</v>
          </cell>
          <cell r="J628">
            <v>8.0000000000000071E-2</v>
          </cell>
          <cell r="K628">
            <v>1.1100000000000003</v>
          </cell>
          <cell r="L628">
            <v>0.21999999999999975</v>
          </cell>
          <cell r="M628">
            <v>4.835</v>
          </cell>
          <cell r="N628">
            <v>6.15</v>
          </cell>
          <cell r="O628">
            <v>6.02</v>
          </cell>
          <cell r="P628">
            <v>4.375</v>
          </cell>
          <cell r="Q628">
            <v>4.4450000000000003</v>
          </cell>
          <cell r="R628">
            <v>-4.4249999999999989</v>
          </cell>
          <cell r="S628">
            <v>1.3150000000000004</v>
          </cell>
          <cell r="T628">
            <v>4.28</v>
          </cell>
          <cell r="U628">
            <v>4.47</v>
          </cell>
          <cell r="V628">
            <v>3.01</v>
          </cell>
          <cell r="W628">
            <v>2.97</v>
          </cell>
          <cell r="X628">
            <v>3.06</v>
          </cell>
          <cell r="Y628">
            <v>4.5549999999999997</v>
          </cell>
          <cell r="Z628">
            <v>4.46</v>
          </cell>
          <cell r="AA628">
            <v>4.32</v>
          </cell>
          <cell r="AB628">
            <v>4.33</v>
          </cell>
          <cell r="AC628">
            <v>4.33</v>
          </cell>
          <cell r="AD628">
            <v>4.7050000000000001</v>
          </cell>
          <cell r="AE628">
            <v>3.085</v>
          </cell>
          <cell r="AF628">
            <v>5.9550000000000001</v>
          </cell>
          <cell r="AG628">
            <v>10.130000000000001</v>
          </cell>
          <cell r="AH628">
            <v>11.25</v>
          </cell>
          <cell r="AI628">
            <v>10.5</v>
          </cell>
        </row>
        <row r="629">
          <cell r="A629">
            <v>37029</v>
          </cell>
          <cell r="B629">
            <v>4</v>
          </cell>
          <cell r="C629">
            <v>2.99</v>
          </cell>
          <cell r="D629">
            <v>9.9600000000000009</v>
          </cell>
          <cell r="E629">
            <v>2.7949999999999999</v>
          </cell>
          <cell r="F629">
            <v>4.0650000000000004</v>
          </cell>
          <cell r="G629">
            <v>5.9600000000000009</v>
          </cell>
          <cell r="H629">
            <v>6.9700000000000006</v>
          </cell>
          <cell r="I629">
            <v>1.0099999999999998</v>
          </cell>
          <cell r="J629">
            <v>6.5000000000000391E-2</v>
          </cell>
          <cell r="K629">
            <v>1.0750000000000002</v>
          </cell>
          <cell r="L629">
            <v>0.19500000000000028</v>
          </cell>
          <cell r="M629">
            <v>4.165</v>
          </cell>
          <cell r="N629">
            <v>4.585</v>
          </cell>
          <cell r="O629">
            <v>5.67</v>
          </cell>
          <cell r="P629">
            <v>3.99</v>
          </cell>
          <cell r="Q629">
            <v>4.085</v>
          </cell>
          <cell r="R629">
            <v>-5.3750000000000009</v>
          </cell>
          <cell r="S629">
            <v>0.41999999999999993</v>
          </cell>
          <cell r="T629">
            <v>3.95</v>
          </cell>
          <cell r="U629">
            <v>4.18</v>
          </cell>
          <cell r="V629">
            <v>2.7</v>
          </cell>
          <cell r="W629">
            <v>2.6749999999999998</v>
          </cell>
          <cell r="X629">
            <v>2.79</v>
          </cell>
          <cell r="Y629">
            <v>4.25</v>
          </cell>
          <cell r="Z629">
            <v>4.1749999999999998</v>
          </cell>
          <cell r="AA629">
            <v>4.0449999999999999</v>
          </cell>
          <cell r="AB629">
            <v>4.0599999999999996</v>
          </cell>
          <cell r="AC629">
            <v>4.0650000000000004</v>
          </cell>
          <cell r="AD629">
            <v>4.41</v>
          </cell>
          <cell r="AE629">
            <v>2.7949999999999999</v>
          </cell>
          <cell r="AF629">
            <v>4.4649999999999999</v>
          </cell>
          <cell r="AG629">
            <v>9.6</v>
          </cell>
          <cell r="AH629">
            <v>10.25</v>
          </cell>
          <cell r="AI629">
            <v>9.92</v>
          </cell>
        </row>
        <row r="630">
          <cell r="A630">
            <v>37030</v>
          </cell>
          <cell r="B630">
            <v>4</v>
          </cell>
          <cell r="C630">
            <v>2.7050000000000001</v>
          </cell>
          <cell r="D630">
            <v>9.98</v>
          </cell>
          <cell r="E630">
            <v>2.4249999999999998</v>
          </cell>
          <cell r="F630">
            <v>3.9849999999999999</v>
          </cell>
          <cell r="G630">
            <v>5.98</v>
          </cell>
          <cell r="H630">
            <v>7.2750000000000004</v>
          </cell>
          <cell r="I630">
            <v>1.2949999999999999</v>
          </cell>
          <cell r="J630">
            <v>-1.5000000000000124E-2</v>
          </cell>
          <cell r="K630">
            <v>1.2799999999999998</v>
          </cell>
          <cell r="L630">
            <v>0.28000000000000025</v>
          </cell>
          <cell r="M630">
            <v>3.92</v>
          </cell>
          <cell r="N630">
            <v>3.9649999999999999</v>
          </cell>
          <cell r="O630">
            <v>5.42</v>
          </cell>
          <cell r="P630">
            <v>3.88</v>
          </cell>
          <cell r="Q630">
            <v>3.93</v>
          </cell>
          <cell r="R630">
            <v>-6.0150000000000006</v>
          </cell>
          <cell r="S630">
            <v>4.4999999999999929E-2</v>
          </cell>
          <cell r="T630">
            <v>3.82</v>
          </cell>
          <cell r="U630">
            <v>4.1500000000000004</v>
          </cell>
          <cell r="V630">
            <v>2.3650000000000002</v>
          </cell>
          <cell r="W630">
            <v>2.3650000000000002</v>
          </cell>
          <cell r="X630">
            <v>2.4649999999999999</v>
          </cell>
          <cell r="Y630">
            <v>4.1950000000000003</v>
          </cell>
          <cell r="Z630">
            <v>4.1150000000000002</v>
          </cell>
          <cell r="AA630">
            <v>3.9950000000000001</v>
          </cell>
          <cell r="AB630">
            <v>4.0199999999999996</v>
          </cell>
          <cell r="AC630">
            <v>4.0350000000000001</v>
          </cell>
          <cell r="AD630">
            <v>4.3600000000000003</v>
          </cell>
          <cell r="AE630">
            <v>2.4950000000000001</v>
          </cell>
          <cell r="AF630">
            <v>3.96</v>
          </cell>
          <cell r="AG630">
            <v>8.8800000000000008</v>
          </cell>
          <cell r="AH630">
            <v>11.6</v>
          </cell>
          <cell r="AI630">
            <v>9.8699999999999992</v>
          </cell>
        </row>
        <row r="631">
          <cell r="A631">
            <v>37031</v>
          </cell>
          <cell r="B631">
            <v>4</v>
          </cell>
          <cell r="C631">
            <v>2.7050000000000001</v>
          </cell>
          <cell r="D631">
            <v>9.98</v>
          </cell>
          <cell r="E631">
            <v>2.4249999999999998</v>
          </cell>
          <cell r="F631">
            <v>3.9849999999999999</v>
          </cell>
          <cell r="G631">
            <v>5.98</v>
          </cell>
          <cell r="H631">
            <v>7.2750000000000004</v>
          </cell>
          <cell r="I631">
            <v>1.2949999999999999</v>
          </cell>
          <cell r="J631">
            <v>-1.5000000000000124E-2</v>
          </cell>
          <cell r="K631">
            <v>1.2799999999999998</v>
          </cell>
          <cell r="L631">
            <v>0.28000000000000025</v>
          </cell>
          <cell r="M631">
            <v>3.92</v>
          </cell>
          <cell r="N631">
            <v>3.9649999999999999</v>
          </cell>
          <cell r="O631">
            <v>5.42</v>
          </cell>
          <cell r="P631">
            <v>3.88</v>
          </cell>
          <cell r="Q631">
            <v>3.93</v>
          </cell>
          <cell r="R631">
            <v>-6.0150000000000006</v>
          </cell>
          <cell r="S631">
            <v>4.4999999999999929E-2</v>
          </cell>
          <cell r="T631">
            <v>3.82</v>
          </cell>
          <cell r="U631">
            <v>4.1500000000000004</v>
          </cell>
          <cell r="V631">
            <v>2.3650000000000002</v>
          </cell>
          <cell r="W631">
            <v>2.3650000000000002</v>
          </cell>
          <cell r="X631">
            <v>2.4649999999999999</v>
          </cell>
          <cell r="Y631">
            <v>4.1950000000000003</v>
          </cell>
          <cell r="Z631">
            <v>4.1150000000000002</v>
          </cell>
          <cell r="AA631">
            <v>3.9950000000000001</v>
          </cell>
          <cell r="AB631">
            <v>4.0199999999999996</v>
          </cell>
          <cell r="AC631">
            <v>4.0350000000000001</v>
          </cell>
          <cell r="AD631">
            <v>4.3600000000000003</v>
          </cell>
          <cell r="AE631">
            <v>2.4950000000000001</v>
          </cell>
          <cell r="AF631">
            <v>3.96</v>
          </cell>
          <cell r="AG631">
            <v>8.8800000000000008</v>
          </cell>
          <cell r="AH631">
            <v>11.6</v>
          </cell>
          <cell r="AI631">
            <v>9.8699999999999992</v>
          </cell>
        </row>
        <row r="632">
          <cell r="A632">
            <v>37032</v>
          </cell>
          <cell r="B632">
            <v>4</v>
          </cell>
          <cell r="C632">
            <v>2.7050000000000001</v>
          </cell>
          <cell r="D632">
            <v>9.98</v>
          </cell>
          <cell r="E632">
            <v>2.4249999999999998</v>
          </cell>
          <cell r="F632">
            <v>3.9849999999999999</v>
          </cell>
          <cell r="G632">
            <v>5.98</v>
          </cell>
          <cell r="H632">
            <v>7.2750000000000004</v>
          </cell>
          <cell r="I632">
            <v>1.2949999999999999</v>
          </cell>
          <cell r="J632">
            <v>-1.5000000000000124E-2</v>
          </cell>
          <cell r="K632">
            <v>1.2799999999999998</v>
          </cell>
          <cell r="L632">
            <v>0.28000000000000025</v>
          </cell>
          <cell r="M632">
            <v>3.92</v>
          </cell>
          <cell r="N632">
            <v>3.9649999999999999</v>
          </cell>
          <cell r="O632">
            <v>5.42</v>
          </cell>
          <cell r="P632">
            <v>3.88</v>
          </cell>
          <cell r="Q632">
            <v>3.93</v>
          </cell>
          <cell r="R632">
            <v>-6.0150000000000006</v>
          </cell>
          <cell r="S632">
            <v>4.4999999999999929E-2</v>
          </cell>
          <cell r="T632">
            <v>3.82</v>
          </cell>
          <cell r="U632">
            <v>4.1500000000000004</v>
          </cell>
          <cell r="V632">
            <v>2.3650000000000002</v>
          </cell>
          <cell r="W632">
            <v>2.3650000000000002</v>
          </cell>
          <cell r="X632">
            <v>2.4649999999999999</v>
          </cell>
          <cell r="Y632">
            <v>4.1950000000000003</v>
          </cell>
          <cell r="Z632">
            <v>4.1150000000000002</v>
          </cell>
          <cell r="AA632">
            <v>3.9950000000000001</v>
          </cell>
          <cell r="AB632">
            <v>4.0199999999999996</v>
          </cell>
          <cell r="AC632">
            <v>4.0350000000000001</v>
          </cell>
          <cell r="AD632">
            <v>4.3600000000000003</v>
          </cell>
          <cell r="AE632">
            <v>2.4950000000000001</v>
          </cell>
          <cell r="AF632">
            <v>3.96</v>
          </cell>
          <cell r="AG632">
            <v>8.8800000000000008</v>
          </cell>
          <cell r="AH632">
            <v>11.6</v>
          </cell>
          <cell r="AI632">
            <v>9.8699999999999992</v>
          </cell>
        </row>
        <row r="633">
          <cell r="A633">
            <v>37033</v>
          </cell>
          <cell r="B633">
            <v>4</v>
          </cell>
          <cell r="C633">
            <v>3.1949999999999998</v>
          </cell>
          <cell r="D633">
            <v>12.605</v>
          </cell>
          <cell r="E633">
            <v>2.77</v>
          </cell>
          <cell r="F633">
            <v>4.0350000000000001</v>
          </cell>
          <cell r="G633">
            <v>8.6050000000000004</v>
          </cell>
          <cell r="H633">
            <v>9.41</v>
          </cell>
          <cell r="I633">
            <v>0.80500000000000016</v>
          </cell>
          <cell r="J633">
            <v>3.5000000000000142E-2</v>
          </cell>
          <cell r="K633">
            <v>0.8400000000000003</v>
          </cell>
          <cell r="L633">
            <v>0.42499999999999982</v>
          </cell>
          <cell r="M633">
            <v>5.1050000000000004</v>
          </cell>
          <cell r="N633">
            <v>7.6550000000000002</v>
          </cell>
          <cell r="O633">
            <v>5.42</v>
          </cell>
          <cell r="P633">
            <v>3.89</v>
          </cell>
          <cell r="Q633">
            <v>4.0250000000000004</v>
          </cell>
          <cell r="R633">
            <v>-4.95</v>
          </cell>
          <cell r="S633">
            <v>2.5499999999999998</v>
          </cell>
          <cell r="T633">
            <v>3.82</v>
          </cell>
          <cell r="U633">
            <v>4.1500000000000004</v>
          </cell>
          <cell r="V633">
            <v>2.71</v>
          </cell>
          <cell r="W633">
            <v>2.66</v>
          </cell>
          <cell r="X633">
            <v>2.8650000000000002</v>
          </cell>
          <cell r="Y633">
            <v>4.2300000000000004</v>
          </cell>
          <cell r="Z633">
            <v>4.125</v>
          </cell>
          <cell r="AA633">
            <v>4.0199999999999996</v>
          </cell>
          <cell r="AB633">
            <v>4.0750000000000002</v>
          </cell>
          <cell r="AC633">
            <v>4.04</v>
          </cell>
          <cell r="AD633">
            <v>4.3600000000000003</v>
          </cell>
          <cell r="AE633">
            <v>2.81</v>
          </cell>
          <cell r="AF633">
            <v>7.69</v>
          </cell>
          <cell r="AG633">
            <v>11.4</v>
          </cell>
          <cell r="AH633">
            <v>13.35</v>
          </cell>
          <cell r="AI633">
            <v>12.53</v>
          </cell>
        </row>
        <row r="634">
          <cell r="A634">
            <v>37034</v>
          </cell>
          <cell r="B634">
            <v>3.9049999999999998</v>
          </cell>
          <cell r="C634">
            <v>3.4449999999999998</v>
          </cell>
          <cell r="D634">
            <v>13.25</v>
          </cell>
          <cell r="E634">
            <v>2.96</v>
          </cell>
          <cell r="F634">
            <v>3.92</v>
          </cell>
          <cell r="G634">
            <v>9.3450000000000006</v>
          </cell>
          <cell r="H634">
            <v>9.8049999999999997</v>
          </cell>
          <cell r="I634">
            <v>0.45999999999999996</v>
          </cell>
          <cell r="J634">
            <v>1.5000000000000124E-2</v>
          </cell>
          <cell r="K634">
            <v>0.47500000000000009</v>
          </cell>
          <cell r="L634">
            <v>0.48499999999999988</v>
          </cell>
          <cell r="M634">
            <v>5.2350000000000003</v>
          </cell>
          <cell r="N634">
            <v>9.33</v>
          </cell>
          <cell r="O634">
            <v>5.35</v>
          </cell>
          <cell r="P634">
            <v>3.86</v>
          </cell>
          <cell r="Q634">
            <v>3.9449999999999998</v>
          </cell>
          <cell r="R634">
            <v>-3.92</v>
          </cell>
          <cell r="S634">
            <v>4.0949999999999998</v>
          </cell>
          <cell r="T634">
            <v>3.82</v>
          </cell>
          <cell r="U634">
            <v>4.0350000000000001</v>
          </cell>
          <cell r="V634">
            <v>2.9</v>
          </cell>
          <cell r="W634">
            <v>2.8450000000000002</v>
          </cell>
          <cell r="X634">
            <v>2.93</v>
          </cell>
          <cell r="Y634">
            <v>4.1050000000000004</v>
          </cell>
          <cell r="Z634">
            <v>4.0049999999999999</v>
          </cell>
          <cell r="AA634">
            <v>3.91</v>
          </cell>
          <cell r="AB634">
            <v>3.96</v>
          </cell>
          <cell r="AC634">
            <v>3.92</v>
          </cell>
          <cell r="AD634">
            <v>4.2699999999999996</v>
          </cell>
          <cell r="AE634">
            <v>2.9649999999999999</v>
          </cell>
          <cell r="AF634">
            <v>9.2449999999999992</v>
          </cell>
          <cell r="AG634">
            <v>12.55</v>
          </cell>
          <cell r="AH634">
            <v>13.7</v>
          </cell>
          <cell r="AI634">
            <v>13.2</v>
          </cell>
        </row>
        <row r="635">
          <cell r="A635">
            <v>37035</v>
          </cell>
          <cell r="B635">
            <v>3.9750000000000001</v>
          </cell>
          <cell r="C635">
            <v>3.4849999999999999</v>
          </cell>
          <cell r="D635">
            <v>13.83</v>
          </cell>
          <cell r="E635">
            <v>2.86</v>
          </cell>
          <cell r="F635">
            <v>3.9950000000000001</v>
          </cell>
          <cell r="G635">
            <v>9.8550000000000004</v>
          </cell>
          <cell r="H635">
            <v>10.345000000000001</v>
          </cell>
          <cell r="I635">
            <v>0.49000000000000021</v>
          </cell>
          <cell r="J635">
            <v>2.0000000000000018E-2</v>
          </cell>
          <cell r="K635">
            <v>0.51000000000000023</v>
          </cell>
          <cell r="L635">
            <v>0.625</v>
          </cell>
          <cell r="M635">
            <v>5.8550000000000004</v>
          </cell>
          <cell r="N635">
            <v>9.25</v>
          </cell>
          <cell r="O635">
            <v>5.46</v>
          </cell>
          <cell r="P635">
            <v>3.95</v>
          </cell>
          <cell r="Q635">
            <v>4.0049999999999999</v>
          </cell>
          <cell r="R635">
            <v>-4.58</v>
          </cell>
          <cell r="S635">
            <v>3.3949999999999996</v>
          </cell>
          <cell r="T635">
            <v>3.895</v>
          </cell>
          <cell r="U635">
            <v>4.0949999999999998</v>
          </cell>
          <cell r="V635">
            <v>2.84</v>
          </cell>
          <cell r="W635">
            <v>2.75</v>
          </cell>
          <cell r="X635">
            <v>2.88</v>
          </cell>
          <cell r="Y635">
            <v>4.17</v>
          </cell>
          <cell r="Z635">
            <v>4.0549999999999997</v>
          </cell>
          <cell r="AA635">
            <v>3.98</v>
          </cell>
          <cell r="AB635">
            <v>4.04</v>
          </cell>
          <cell r="AC635">
            <v>4</v>
          </cell>
          <cell r="AD635">
            <v>4.3449999999999998</v>
          </cell>
          <cell r="AE635">
            <v>2.91</v>
          </cell>
          <cell r="AF635">
            <v>9.1349999999999998</v>
          </cell>
          <cell r="AG635">
            <v>13</v>
          </cell>
          <cell r="AH635">
            <v>14.1</v>
          </cell>
          <cell r="AI635">
            <v>13.75</v>
          </cell>
        </row>
        <row r="636">
          <cell r="A636">
            <v>37036</v>
          </cell>
          <cell r="B636">
            <v>4</v>
          </cell>
          <cell r="C636">
            <v>3.5</v>
          </cell>
          <cell r="D636">
            <v>12.615</v>
          </cell>
          <cell r="E636">
            <v>3.0049999999999999</v>
          </cell>
          <cell r="F636">
            <v>4.0199999999999996</v>
          </cell>
          <cell r="G636">
            <v>8.6150000000000002</v>
          </cell>
          <cell r="H636">
            <v>9.1150000000000002</v>
          </cell>
          <cell r="I636">
            <v>0.5</v>
          </cell>
          <cell r="J636">
            <v>1.9999999999999574E-2</v>
          </cell>
          <cell r="K636">
            <v>0.51999999999999957</v>
          </cell>
          <cell r="L636">
            <v>0.49500000000000011</v>
          </cell>
          <cell r="M636">
            <v>7.3</v>
          </cell>
          <cell r="N636">
            <v>8.5449999999999999</v>
          </cell>
          <cell r="O636">
            <v>5.6150000000000002</v>
          </cell>
          <cell r="P636">
            <v>3.9750000000000001</v>
          </cell>
          <cell r="Q636">
            <v>4.01</v>
          </cell>
          <cell r="R636">
            <v>-4.07</v>
          </cell>
          <cell r="S636">
            <v>1.2450000000000001</v>
          </cell>
          <cell r="T636">
            <v>3.94</v>
          </cell>
          <cell r="U636">
            <v>4.125</v>
          </cell>
          <cell r="V636">
            <v>2.91</v>
          </cell>
          <cell r="W636">
            <v>2.89</v>
          </cell>
          <cell r="X636">
            <v>3.0249999999999999</v>
          </cell>
          <cell r="Y636">
            <v>4.21</v>
          </cell>
          <cell r="Z636">
            <v>4.09</v>
          </cell>
          <cell r="AA636">
            <v>4.0149999999999997</v>
          </cell>
          <cell r="AB636">
            <v>4.0599999999999996</v>
          </cell>
          <cell r="AC636">
            <v>4.03</v>
          </cell>
          <cell r="AD636">
            <v>4.3650000000000002</v>
          </cell>
          <cell r="AE636">
            <v>3.01</v>
          </cell>
          <cell r="AF636">
            <v>8.67</v>
          </cell>
          <cell r="AG636">
            <v>12</v>
          </cell>
          <cell r="AH636">
            <v>13.3</v>
          </cell>
          <cell r="AI636">
            <v>12.61</v>
          </cell>
        </row>
        <row r="637">
          <cell r="A637">
            <v>37037</v>
          </cell>
          <cell r="B637">
            <v>3.7050000000000001</v>
          </cell>
          <cell r="C637">
            <v>2.86</v>
          </cell>
          <cell r="D637">
            <v>10.295</v>
          </cell>
          <cell r="E637">
            <v>2.4900000000000002</v>
          </cell>
          <cell r="F637">
            <v>3.64</v>
          </cell>
          <cell r="G637">
            <v>6.59</v>
          </cell>
          <cell r="H637">
            <v>7.4350000000000005</v>
          </cell>
          <cell r="I637">
            <v>0.8450000000000002</v>
          </cell>
          <cell r="J637">
            <v>-6.4999999999999947E-2</v>
          </cell>
          <cell r="K637">
            <v>0.78000000000000025</v>
          </cell>
          <cell r="L637">
            <v>0.36999999999999966</v>
          </cell>
          <cell r="M637">
            <v>3.73</v>
          </cell>
          <cell r="N637">
            <v>4.0049999999999999</v>
          </cell>
          <cell r="O637">
            <v>5.21</v>
          </cell>
          <cell r="P637">
            <v>3.6150000000000002</v>
          </cell>
          <cell r="Q637">
            <v>3.74</v>
          </cell>
          <cell r="R637">
            <v>-6.29</v>
          </cell>
          <cell r="S637">
            <v>0.27499999999999991</v>
          </cell>
          <cell r="T637">
            <v>3.62</v>
          </cell>
          <cell r="U637">
            <v>3.84</v>
          </cell>
          <cell r="V637">
            <v>2.3149999999999999</v>
          </cell>
          <cell r="W637">
            <v>2.29</v>
          </cell>
          <cell r="X637">
            <v>10</v>
          </cell>
          <cell r="Y637">
            <v>3.4</v>
          </cell>
          <cell r="Z637">
            <v>3.8050000000000002</v>
          </cell>
          <cell r="AA637">
            <v>3.72</v>
          </cell>
          <cell r="AB637">
            <v>3.7650000000000001</v>
          </cell>
          <cell r="AC637">
            <v>3.74</v>
          </cell>
          <cell r="AD637">
            <v>4.1349999999999998</v>
          </cell>
          <cell r="AE637">
            <v>2.4700000000000002</v>
          </cell>
          <cell r="AF637">
            <v>4.2350000000000003</v>
          </cell>
          <cell r="AG637">
            <v>9.6</v>
          </cell>
          <cell r="AH637">
            <v>11.3</v>
          </cell>
          <cell r="AI637">
            <v>10.39</v>
          </cell>
        </row>
        <row r="638">
          <cell r="A638">
            <v>37038</v>
          </cell>
          <cell r="B638">
            <v>3.7050000000000001</v>
          </cell>
          <cell r="C638">
            <v>2.86</v>
          </cell>
          <cell r="D638">
            <v>10.295</v>
          </cell>
          <cell r="E638">
            <v>2.4900000000000002</v>
          </cell>
          <cell r="F638">
            <v>3.64</v>
          </cell>
          <cell r="G638">
            <v>6.59</v>
          </cell>
          <cell r="H638">
            <v>7.4350000000000005</v>
          </cell>
          <cell r="I638">
            <v>0.8450000000000002</v>
          </cell>
          <cell r="J638">
            <v>-6.4999999999999947E-2</v>
          </cell>
          <cell r="K638">
            <v>0.78000000000000025</v>
          </cell>
          <cell r="L638">
            <v>0.36999999999999966</v>
          </cell>
          <cell r="M638">
            <v>3.73</v>
          </cell>
          <cell r="N638">
            <v>4.0049999999999999</v>
          </cell>
          <cell r="O638">
            <v>5.21</v>
          </cell>
          <cell r="P638">
            <v>3.6150000000000002</v>
          </cell>
          <cell r="Q638">
            <v>3.74</v>
          </cell>
          <cell r="R638">
            <v>-6.29</v>
          </cell>
          <cell r="S638">
            <v>0.27499999999999991</v>
          </cell>
          <cell r="T638">
            <v>3.62</v>
          </cell>
          <cell r="U638">
            <v>3.84</v>
          </cell>
          <cell r="V638">
            <v>2.3149999999999999</v>
          </cell>
          <cell r="W638">
            <v>2.29</v>
          </cell>
          <cell r="X638">
            <v>10</v>
          </cell>
          <cell r="Y638">
            <v>3.4</v>
          </cell>
          <cell r="Z638">
            <v>3.8050000000000002</v>
          </cell>
          <cell r="AA638">
            <v>3.72</v>
          </cell>
          <cell r="AB638">
            <v>3.7650000000000001</v>
          </cell>
          <cell r="AC638">
            <v>3.74</v>
          </cell>
          <cell r="AD638">
            <v>4.1349999999999998</v>
          </cell>
          <cell r="AE638">
            <v>2.4700000000000002</v>
          </cell>
          <cell r="AF638">
            <v>4.2350000000000003</v>
          </cell>
          <cell r="AG638">
            <v>9.6</v>
          </cell>
          <cell r="AH638">
            <v>11.3</v>
          </cell>
          <cell r="AI638">
            <v>10.39</v>
          </cell>
        </row>
        <row r="639">
          <cell r="A639">
            <v>37039</v>
          </cell>
          <cell r="B639">
            <v>3.7050000000000001</v>
          </cell>
          <cell r="C639">
            <v>2.86</v>
          </cell>
          <cell r="D639">
            <v>10.295</v>
          </cell>
          <cell r="E639">
            <v>2.4900000000000002</v>
          </cell>
          <cell r="F639">
            <v>3.64</v>
          </cell>
          <cell r="G639">
            <v>6.59</v>
          </cell>
          <cell r="H639">
            <v>7.4350000000000005</v>
          </cell>
          <cell r="I639">
            <v>0.8450000000000002</v>
          </cell>
          <cell r="J639">
            <v>-6.4999999999999947E-2</v>
          </cell>
          <cell r="K639">
            <v>0.78000000000000025</v>
          </cell>
          <cell r="L639">
            <v>0.36999999999999966</v>
          </cell>
          <cell r="M639">
            <v>3.73</v>
          </cell>
          <cell r="N639">
            <v>4.0049999999999999</v>
          </cell>
          <cell r="O639">
            <v>5.21</v>
          </cell>
          <cell r="P639">
            <v>3.6150000000000002</v>
          </cell>
          <cell r="Q639">
            <v>3.74</v>
          </cell>
          <cell r="R639">
            <v>-6.29</v>
          </cell>
          <cell r="S639">
            <v>0.27499999999999991</v>
          </cell>
          <cell r="T639">
            <v>3.62</v>
          </cell>
          <cell r="U639">
            <v>3.84</v>
          </cell>
          <cell r="V639">
            <v>2.3149999999999999</v>
          </cell>
          <cell r="W639">
            <v>2.29</v>
          </cell>
          <cell r="X639">
            <v>10</v>
          </cell>
          <cell r="Y639">
            <v>3.4</v>
          </cell>
          <cell r="Z639">
            <v>3.8050000000000002</v>
          </cell>
          <cell r="AA639">
            <v>3.72</v>
          </cell>
          <cell r="AB639">
            <v>3.7650000000000001</v>
          </cell>
          <cell r="AC639">
            <v>3.74</v>
          </cell>
          <cell r="AD639">
            <v>4.1349999999999998</v>
          </cell>
          <cell r="AE639">
            <v>2.4700000000000002</v>
          </cell>
          <cell r="AF639">
            <v>4.2350000000000003</v>
          </cell>
          <cell r="AG639">
            <v>9.6</v>
          </cell>
          <cell r="AH639">
            <v>11.3</v>
          </cell>
          <cell r="AI639">
            <v>10.39</v>
          </cell>
        </row>
        <row r="640">
          <cell r="A640">
            <v>37040</v>
          </cell>
          <cell r="B640">
            <v>3.7050000000000001</v>
          </cell>
          <cell r="C640">
            <v>2.86</v>
          </cell>
          <cell r="D640">
            <v>10.295</v>
          </cell>
          <cell r="E640">
            <v>2.4900000000000002</v>
          </cell>
          <cell r="F640">
            <v>3.64</v>
          </cell>
          <cell r="G640">
            <v>6.59</v>
          </cell>
          <cell r="H640">
            <v>7.4350000000000005</v>
          </cell>
          <cell r="I640">
            <v>0.8450000000000002</v>
          </cell>
          <cell r="J640">
            <v>-6.4999999999999947E-2</v>
          </cell>
          <cell r="K640">
            <v>0.78000000000000025</v>
          </cell>
          <cell r="L640">
            <v>0.36999999999999966</v>
          </cell>
          <cell r="M640">
            <v>3.73</v>
          </cell>
          <cell r="N640">
            <v>4.0049999999999999</v>
          </cell>
          <cell r="O640">
            <v>5.21</v>
          </cell>
          <cell r="P640">
            <v>3.6150000000000002</v>
          </cell>
          <cell r="Q640">
            <v>3.74</v>
          </cell>
          <cell r="R640">
            <v>-6.29</v>
          </cell>
          <cell r="S640">
            <v>0.27499999999999991</v>
          </cell>
          <cell r="T640">
            <v>3.62</v>
          </cell>
          <cell r="U640">
            <v>3.84</v>
          </cell>
          <cell r="V640">
            <v>2.3149999999999999</v>
          </cell>
          <cell r="W640">
            <v>2.29</v>
          </cell>
          <cell r="X640">
            <v>10</v>
          </cell>
          <cell r="Y640">
            <v>3.4</v>
          </cell>
          <cell r="Z640">
            <v>3.8050000000000002</v>
          </cell>
          <cell r="AA640">
            <v>3.72</v>
          </cell>
          <cell r="AB640">
            <v>3.7650000000000001</v>
          </cell>
          <cell r="AC640">
            <v>3.74</v>
          </cell>
          <cell r="AD640">
            <v>4.1349999999999998</v>
          </cell>
          <cell r="AE640">
            <v>2.4700000000000002</v>
          </cell>
          <cell r="AF640">
            <v>4.2350000000000003</v>
          </cell>
          <cell r="AG640">
            <v>9.6</v>
          </cell>
          <cell r="AH640">
            <v>11.3</v>
          </cell>
          <cell r="AI640">
            <v>10.39</v>
          </cell>
        </row>
        <row r="641">
          <cell r="A641">
            <v>37041</v>
          </cell>
          <cell r="B641">
            <v>3.645</v>
          </cell>
          <cell r="C641">
            <v>2.9950000000000001</v>
          </cell>
          <cell r="D641">
            <v>11.125</v>
          </cell>
          <cell r="E641">
            <v>2.79</v>
          </cell>
          <cell r="F641">
            <v>3.73</v>
          </cell>
          <cell r="G641">
            <v>7.48</v>
          </cell>
          <cell r="H641">
            <v>8.129999999999999</v>
          </cell>
          <cell r="I641">
            <v>0.64999999999999991</v>
          </cell>
          <cell r="J641">
            <v>8.4999999999999964E-2</v>
          </cell>
          <cell r="K641">
            <v>0.73499999999999988</v>
          </cell>
          <cell r="L641">
            <v>0.20500000000000007</v>
          </cell>
          <cell r="M641">
            <v>4.0650000000000004</v>
          </cell>
          <cell r="N641">
            <v>4.42</v>
          </cell>
          <cell r="O641">
            <v>4.9800000000000004</v>
          </cell>
          <cell r="P641">
            <v>3.5550000000000002</v>
          </cell>
          <cell r="Q641">
            <v>3.58</v>
          </cell>
          <cell r="R641">
            <v>-6.7050000000000001</v>
          </cell>
          <cell r="S641">
            <v>0.35499999999999954</v>
          </cell>
          <cell r="T641">
            <v>3.5</v>
          </cell>
          <cell r="U641">
            <v>3.86</v>
          </cell>
          <cell r="V641">
            <v>2.7450000000000001</v>
          </cell>
          <cell r="W641">
            <v>2.7149999999999999</v>
          </cell>
          <cell r="X641">
            <v>2.87</v>
          </cell>
          <cell r="Y641">
            <v>3.9</v>
          </cell>
          <cell r="Z641">
            <v>3.83</v>
          </cell>
          <cell r="AA641">
            <v>3.7</v>
          </cell>
          <cell r="AB641">
            <v>3.73</v>
          </cell>
          <cell r="AC641">
            <v>3.7349999999999999</v>
          </cell>
          <cell r="AD641">
            <v>4.0549999999999997</v>
          </cell>
          <cell r="AE641">
            <v>2.83</v>
          </cell>
          <cell r="AF641">
            <v>3.5950000000000002</v>
          </cell>
          <cell r="AG641">
            <v>10.87</v>
          </cell>
          <cell r="AH641">
            <v>11.125</v>
          </cell>
          <cell r="AI641">
            <v>11.7</v>
          </cell>
        </row>
        <row r="642">
          <cell r="A642">
            <v>37042</v>
          </cell>
          <cell r="B642">
            <v>3.4849999999999999</v>
          </cell>
          <cell r="C642">
            <v>2.7949999999999999</v>
          </cell>
          <cell r="D642">
            <v>10.195</v>
          </cell>
          <cell r="E642">
            <v>2.4950000000000001</v>
          </cell>
          <cell r="F642">
            <v>3.5249999999999999</v>
          </cell>
          <cell r="G642">
            <v>6.7100000000000009</v>
          </cell>
          <cell r="H642">
            <v>7.4</v>
          </cell>
          <cell r="I642">
            <v>0.69</v>
          </cell>
          <cell r="J642">
            <v>4.0000000000000036E-2</v>
          </cell>
          <cell r="K642">
            <v>0.73</v>
          </cell>
          <cell r="L642">
            <v>0.29999999999999982</v>
          </cell>
          <cell r="M642">
            <v>4.2</v>
          </cell>
          <cell r="N642">
            <v>5.05</v>
          </cell>
          <cell r="O642">
            <v>4.8049999999999997</v>
          </cell>
          <cell r="P642">
            <v>3.5649999999999999</v>
          </cell>
          <cell r="Q642">
            <v>5.5949999999999998</v>
          </cell>
          <cell r="R642">
            <v>-5.1450000000000005</v>
          </cell>
          <cell r="S642">
            <v>0.84999999999999964</v>
          </cell>
          <cell r="T642">
            <v>3.4</v>
          </cell>
          <cell r="U642">
            <v>3.67</v>
          </cell>
          <cell r="V642">
            <v>2.3149999999999999</v>
          </cell>
          <cell r="W642">
            <v>2.29</v>
          </cell>
          <cell r="X642">
            <v>2.59</v>
          </cell>
          <cell r="Y642">
            <v>3.74</v>
          </cell>
          <cell r="Z642">
            <v>3.665</v>
          </cell>
          <cell r="AA642">
            <v>3.53</v>
          </cell>
          <cell r="AB642">
            <v>3.56</v>
          </cell>
          <cell r="AC642">
            <v>3.5550000000000002</v>
          </cell>
          <cell r="AD642">
            <v>3.855</v>
          </cell>
          <cell r="AE642">
            <v>2.37</v>
          </cell>
          <cell r="AF642">
            <v>5.97</v>
          </cell>
          <cell r="AG642">
            <v>9.5</v>
          </cell>
          <cell r="AH642">
            <v>10.195</v>
          </cell>
          <cell r="AI642">
            <v>10.6</v>
          </cell>
        </row>
        <row r="643">
          <cell r="A643">
            <v>37043</v>
          </cell>
          <cell r="B643">
            <v>3.59</v>
          </cell>
          <cell r="C643">
            <v>3.0649999999999999</v>
          </cell>
          <cell r="D643">
            <v>9.92</v>
          </cell>
          <cell r="E643">
            <v>2.89</v>
          </cell>
          <cell r="F643">
            <v>3.63</v>
          </cell>
          <cell r="G643">
            <v>6.33</v>
          </cell>
          <cell r="H643">
            <v>6.8550000000000004</v>
          </cell>
          <cell r="I643">
            <v>0.52499999999999991</v>
          </cell>
          <cell r="J643">
            <v>4.0000000000000036E-2</v>
          </cell>
          <cell r="K643">
            <v>0.56499999999999995</v>
          </cell>
          <cell r="L643">
            <v>0.17499999999999982</v>
          </cell>
          <cell r="M643">
            <v>4.1100000000000003</v>
          </cell>
          <cell r="N643">
            <v>5.8250000000000002</v>
          </cell>
          <cell r="O643">
            <v>4.8650000000000002</v>
          </cell>
          <cell r="P643">
            <v>3.5249999999999999</v>
          </cell>
          <cell r="Q643">
            <v>3.68</v>
          </cell>
          <cell r="R643">
            <v>-4.0949999999999998</v>
          </cell>
          <cell r="S643">
            <v>1.7149999999999999</v>
          </cell>
          <cell r="T643">
            <v>3.53</v>
          </cell>
          <cell r="U643">
            <v>3.73</v>
          </cell>
          <cell r="V643">
            <v>2.68</v>
          </cell>
          <cell r="W643">
            <v>2.665</v>
          </cell>
          <cell r="X643">
            <v>2.89</v>
          </cell>
          <cell r="Y643">
            <v>3.7850000000000001</v>
          </cell>
          <cell r="Z643">
            <v>3.83</v>
          </cell>
          <cell r="AA643">
            <v>3.5950000000000002</v>
          </cell>
          <cell r="AB643">
            <v>3.62</v>
          </cell>
          <cell r="AC643">
            <v>3.605</v>
          </cell>
          <cell r="AD643">
            <v>3.9350000000000001</v>
          </cell>
          <cell r="AE643">
            <v>2.75</v>
          </cell>
          <cell r="AF643">
            <v>4.5350000000000001</v>
          </cell>
          <cell r="AG643">
            <v>9.5</v>
          </cell>
          <cell r="AH643">
            <v>10.5</v>
          </cell>
          <cell r="AI643">
            <v>9.98</v>
          </cell>
        </row>
        <row r="644">
          <cell r="A644">
            <v>37044</v>
          </cell>
          <cell r="B644">
            <v>3.5</v>
          </cell>
          <cell r="C644">
            <v>2.5150000000000001</v>
          </cell>
          <cell r="D644">
            <v>7.915</v>
          </cell>
          <cell r="E644">
            <v>2.665</v>
          </cell>
          <cell r="F644">
            <v>3.55</v>
          </cell>
          <cell r="G644">
            <v>4.415</v>
          </cell>
          <cell r="H644">
            <v>5.4</v>
          </cell>
          <cell r="I644">
            <v>0.98499999999999988</v>
          </cell>
          <cell r="J644">
            <v>4.9999999999999822E-2</v>
          </cell>
          <cell r="K644">
            <v>1.0349999999999997</v>
          </cell>
          <cell r="L644">
            <v>-0.14999999999999991</v>
          </cell>
          <cell r="M644">
            <v>3.2050000000000001</v>
          </cell>
          <cell r="N644">
            <v>3.35</v>
          </cell>
          <cell r="O644">
            <v>4.72</v>
          </cell>
          <cell r="P644">
            <v>3.1349999999999998</v>
          </cell>
          <cell r="Q644">
            <v>3.29</v>
          </cell>
          <cell r="R644">
            <v>-4.5649999999999995</v>
          </cell>
          <cell r="S644">
            <v>0.14500000000000002</v>
          </cell>
          <cell r="T644">
            <v>3.45</v>
          </cell>
          <cell r="U644">
            <v>3.7050000000000001</v>
          </cell>
          <cell r="V644">
            <v>2.62</v>
          </cell>
          <cell r="W644">
            <v>2.645</v>
          </cell>
          <cell r="X644">
            <v>2.68</v>
          </cell>
          <cell r="Y644">
            <v>3.75</v>
          </cell>
          <cell r="Z644">
            <v>3.7250000000000001</v>
          </cell>
          <cell r="AA644">
            <v>3.53</v>
          </cell>
          <cell r="AB644">
            <v>3.5449999999999999</v>
          </cell>
          <cell r="AC644">
            <v>3.5449999999999999</v>
          </cell>
          <cell r="AD644">
            <v>3.9</v>
          </cell>
          <cell r="AE644">
            <v>2.71</v>
          </cell>
          <cell r="AF644">
            <v>3.05</v>
          </cell>
          <cell r="AG644">
            <v>7.1</v>
          </cell>
          <cell r="AH644">
            <v>9.4</v>
          </cell>
          <cell r="AI644">
            <v>7.93</v>
          </cell>
        </row>
        <row r="645">
          <cell r="A645">
            <v>37045</v>
          </cell>
          <cell r="B645">
            <v>3.5</v>
          </cell>
          <cell r="C645">
            <v>2.5150000000000001</v>
          </cell>
          <cell r="D645">
            <v>7.915</v>
          </cell>
          <cell r="E645">
            <v>2.665</v>
          </cell>
          <cell r="F645">
            <v>3.55</v>
          </cell>
          <cell r="G645">
            <v>4.415</v>
          </cell>
          <cell r="H645">
            <v>5.4</v>
          </cell>
          <cell r="I645">
            <v>0.98499999999999988</v>
          </cell>
          <cell r="J645">
            <v>4.9999999999999822E-2</v>
          </cell>
          <cell r="K645">
            <v>1.0349999999999997</v>
          </cell>
          <cell r="L645">
            <v>-0.14999999999999991</v>
          </cell>
          <cell r="M645">
            <v>3.2050000000000001</v>
          </cell>
          <cell r="N645">
            <v>3.35</v>
          </cell>
          <cell r="O645">
            <v>4.72</v>
          </cell>
          <cell r="P645">
            <v>3.1349999999999998</v>
          </cell>
          <cell r="Q645">
            <v>3.29</v>
          </cell>
          <cell r="R645">
            <v>-4.5649999999999995</v>
          </cell>
          <cell r="S645">
            <v>0.14500000000000002</v>
          </cell>
          <cell r="T645">
            <v>3.45</v>
          </cell>
          <cell r="U645">
            <v>3.7050000000000001</v>
          </cell>
          <cell r="V645">
            <v>2.62</v>
          </cell>
          <cell r="W645">
            <v>2.645</v>
          </cell>
          <cell r="X645">
            <v>2.68</v>
          </cell>
          <cell r="Y645">
            <v>3.75</v>
          </cell>
          <cell r="Z645">
            <v>3.7250000000000001</v>
          </cell>
          <cell r="AA645">
            <v>3.53</v>
          </cell>
          <cell r="AB645">
            <v>3.5449999999999999</v>
          </cell>
          <cell r="AC645">
            <v>3.5449999999999999</v>
          </cell>
          <cell r="AD645">
            <v>3.9</v>
          </cell>
          <cell r="AE645">
            <v>2.71</v>
          </cell>
          <cell r="AF645">
            <v>3.05</v>
          </cell>
          <cell r="AG645">
            <v>7.1</v>
          </cell>
          <cell r="AH645">
            <v>9.4</v>
          </cell>
          <cell r="AI645">
            <v>7.93</v>
          </cell>
        </row>
        <row r="646">
          <cell r="A646">
            <v>37046</v>
          </cell>
          <cell r="B646">
            <v>3.5</v>
          </cell>
          <cell r="C646">
            <v>2.5150000000000001</v>
          </cell>
          <cell r="D646">
            <v>7.915</v>
          </cell>
          <cell r="E646">
            <v>2.665</v>
          </cell>
          <cell r="F646">
            <v>3.55</v>
          </cell>
          <cell r="G646">
            <v>4.415</v>
          </cell>
          <cell r="H646">
            <v>5.4</v>
          </cell>
          <cell r="I646">
            <v>0.98499999999999988</v>
          </cell>
          <cell r="J646">
            <v>4.9999999999999822E-2</v>
          </cell>
          <cell r="K646">
            <v>1.0349999999999997</v>
          </cell>
          <cell r="L646">
            <v>-0.14999999999999991</v>
          </cell>
          <cell r="M646">
            <v>3.2050000000000001</v>
          </cell>
          <cell r="N646">
            <v>3.35</v>
          </cell>
          <cell r="O646">
            <v>4.72</v>
          </cell>
          <cell r="P646">
            <v>3.1349999999999998</v>
          </cell>
          <cell r="Q646">
            <v>3.29</v>
          </cell>
          <cell r="R646">
            <v>-4.5649999999999995</v>
          </cell>
          <cell r="S646">
            <v>0.14500000000000002</v>
          </cell>
          <cell r="T646">
            <v>3.45</v>
          </cell>
          <cell r="U646">
            <v>3.7050000000000001</v>
          </cell>
          <cell r="V646">
            <v>2.62</v>
          </cell>
          <cell r="W646">
            <v>2.645</v>
          </cell>
          <cell r="X646">
            <v>2.68</v>
          </cell>
          <cell r="Y646">
            <v>3.75</v>
          </cell>
          <cell r="Z646">
            <v>3.7250000000000001</v>
          </cell>
          <cell r="AA646">
            <v>3.53</v>
          </cell>
          <cell r="AB646">
            <v>3.5449999999999999</v>
          </cell>
          <cell r="AC646">
            <v>3.5449999999999999</v>
          </cell>
          <cell r="AD646">
            <v>3.9</v>
          </cell>
          <cell r="AE646">
            <v>2.71</v>
          </cell>
          <cell r="AF646">
            <v>3.05</v>
          </cell>
          <cell r="AG646">
            <v>7.1</v>
          </cell>
          <cell r="AH646">
            <v>9.4</v>
          </cell>
          <cell r="AI646">
            <v>7.93</v>
          </cell>
        </row>
        <row r="647">
          <cell r="A647">
            <v>37047</v>
          </cell>
          <cell r="B647">
            <v>3.75</v>
          </cell>
          <cell r="C647">
            <v>2.8050000000000002</v>
          </cell>
          <cell r="D647">
            <v>8.9499999999999993</v>
          </cell>
          <cell r="E647">
            <v>2.79</v>
          </cell>
          <cell r="F647">
            <v>3.88</v>
          </cell>
          <cell r="G647">
            <v>5.1999999999999993</v>
          </cell>
          <cell r="H647">
            <v>6.1449999999999996</v>
          </cell>
          <cell r="I647">
            <v>0.94499999999999984</v>
          </cell>
          <cell r="J647">
            <v>0.12999999999999989</v>
          </cell>
          <cell r="K647">
            <v>1.0749999999999997</v>
          </cell>
          <cell r="L647">
            <v>1.5000000000000124E-2</v>
          </cell>
          <cell r="M647">
            <v>3.75</v>
          </cell>
          <cell r="N647">
            <v>4.0149999999999997</v>
          </cell>
          <cell r="O647">
            <v>4.9000000000000004</v>
          </cell>
          <cell r="P647">
            <v>3.3149999999999999</v>
          </cell>
          <cell r="Q647">
            <v>3.45</v>
          </cell>
          <cell r="R647">
            <v>-4.9349999999999996</v>
          </cell>
          <cell r="S647">
            <v>0.26499999999999968</v>
          </cell>
          <cell r="T647" t="str">
            <v>N/A</v>
          </cell>
          <cell r="U647">
            <v>3.9449999999999998</v>
          </cell>
          <cell r="V647">
            <v>2.76</v>
          </cell>
          <cell r="W647">
            <v>2.625</v>
          </cell>
          <cell r="X647">
            <v>2.85</v>
          </cell>
          <cell r="Y647">
            <v>4</v>
          </cell>
          <cell r="Z647">
            <v>3.9649999999999999</v>
          </cell>
          <cell r="AA647">
            <v>3.7949999999999999</v>
          </cell>
          <cell r="AB647">
            <v>3.77</v>
          </cell>
          <cell r="AC647">
            <v>3.7850000000000001</v>
          </cell>
          <cell r="AD647">
            <v>4.13</v>
          </cell>
          <cell r="AE647">
            <v>2.855</v>
          </cell>
          <cell r="AF647">
            <v>3.51</v>
          </cell>
          <cell r="AG647">
            <v>7.9</v>
          </cell>
          <cell r="AH647">
            <v>10.25</v>
          </cell>
          <cell r="AI647">
            <v>9.24</v>
          </cell>
        </row>
        <row r="648">
          <cell r="A648">
            <v>37048</v>
          </cell>
          <cell r="B648" t="str">
            <v>N/A</v>
          </cell>
          <cell r="C648">
            <v>3.0550000000000002</v>
          </cell>
          <cell r="D648">
            <v>9.4250000000000007</v>
          </cell>
          <cell r="E648">
            <v>2.895</v>
          </cell>
          <cell r="F648">
            <v>3.99</v>
          </cell>
          <cell r="G648" t="e">
            <v>#VALUE!</v>
          </cell>
          <cell r="H648">
            <v>6.370000000000001</v>
          </cell>
          <cell r="I648" t="e">
            <v>#VALUE!</v>
          </cell>
          <cell r="J648" t="e">
            <v>#VALUE!</v>
          </cell>
          <cell r="K648">
            <v>0.93500000000000005</v>
          </cell>
          <cell r="L648">
            <v>0.16000000000000014</v>
          </cell>
          <cell r="M648">
            <v>3.61</v>
          </cell>
          <cell r="N648">
            <v>4.16</v>
          </cell>
          <cell r="O648">
            <v>4.8499999999999996</v>
          </cell>
          <cell r="P648">
            <v>3.355</v>
          </cell>
          <cell r="Q648">
            <v>3.48</v>
          </cell>
          <cell r="R648">
            <v>-5.2650000000000006</v>
          </cell>
          <cell r="S648">
            <v>0.55000000000000027</v>
          </cell>
          <cell r="T648" t="str">
            <v>N/A</v>
          </cell>
          <cell r="U648">
            <v>3.9849999999999999</v>
          </cell>
          <cell r="V648">
            <v>2.84</v>
          </cell>
          <cell r="W648">
            <v>2.83</v>
          </cell>
          <cell r="X648">
            <v>2.9</v>
          </cell>
          <cell r="Y648">
            <v>4.08</v>
          </cell>
          <cell r="Z648">
            <v>4.0350000000000001</v>
          </cell>
          <cell r="AA648">
            <v>3.895</v>
          </cell>
          <cell r="AB648">
            <v>3.85</v>
          </cell>
          <cell r="AC648">
            <v>3.89</v>
          </cell>
          <cell r="AD648">
            <v>4.16</v>
          </cell>
          <cell r="AE648">
            <v>2.9049999999999998</v>
          </cell>
          <cell r="AF648">
            <v>3.9449999999999998</v>
          </cell>
          <cell r="AG648">
            <v>9</v>
          </cell>
          <cell r="AH648">
            <v>9.9</v>
          </cell>
          <cell r="AI648">
            <v>9.3699999999999992</v>
          </cell>
        </row>
        <row r="649">
          <cell r="A649">
            <v>37049</v>
          </cell>
          <cell r="B649">
            <v>3.58</v>
          </cell>
          <cell r="C649">
            <v>2.84</v>
          </cell>
          <cell r="D649">
            <v>7.9850000000000003</v>
          </cell>
          <cell r="E649">
            <v>2.6349999999999998</v>
          </cell>
          <cell r="F649">
            <v>3.665</v>
          </cell>
          <cell r="G649">
            <v>4.4050000000000002</v>
          </cell>
          <cell r="H649">
            <v>5.1450000000000005</v>
          </cell>
          <cell r="I649">
            <v>0.74000000000000021</v>
          </cell>
          <cell r="J649">
            <v>8.4999999999999964E-2</v>
          </cell>
          <cell r="K649">
            <v>0.82500000000000018</v>
          </cell>
          <cell r="L649">
            <v>0.20500000000000007</v>
          </cell>
          <cell r="M649">
            <v>3.26</v>
          </cell>
          <cell r="N649">
            <v>3.415</v>
          </cell>
          <cell r="O649">
            <v>4.4050000000000002</v>
          </cell>
          <cell r="P649">
            <v>2.9849999999999999</v>
          </cell>
          <cell r="Q649">
            <v>3.12</v>
          </cell>
          <cell r="R649">
            <v>-4.57</v>
          </cell>
          <cell r="S649">
            <v>0.15500000000000025</v>
          </cell>
          <cell r="T649" t="str">
            <v>N/A</v>
          </cell>
          <cell r="U649">
            <v>3.75</v>
          </cell>
          <cell r="V649">
            <v>2.57</v>
          </cell>
          <cell r="W649">
            <v>2.585</v>
          </cell>
          <cell r="X649">
            <v>2.65</v>
          </cell>
          <cell r="Y649">
            <v>3.84</v>
          </cell>
          <cell r="Z649">
            <v>3.76</v>
          </cell>
          <cell r="AA649">
            <v>3.625</v>
          </cell>
          <cell r="AB649">
            <v>3.6150000000000002</v>
          </cell>
          <cell r="AC649">
            <v>3.645</v>
          </cell>
          <cell r="AD649">
            <v>3.89</v>
          </cell>
          <cell r="AE649">
            <v>2.64</v>
          </cell>
          <cell r="AF649">
            <v>3.08</v>
          </cell>
          <cell r="AG649">
            <v>7.2</v>
          </cell>
          <cell r="AH649">
            <v>9.23</v>
          </cell>
          <cell r="AI649">
            <v>8.06</v>
          </cell>
        </row>
        <row r="650">
          <cell r="A650">
            <v>37050</v>
          </cell>
          <cell r="B650">
            <v>3.5</v>
          </cell>
          <cell r="C650">
            <v>2.5150000000000001</v>
          </cell>
          <cell r="D650">
            <v>5.82</v>
          </cell>
          <cell r="E650">
            <v>2.3650000000000002</v>
          </cell>
          <cell r="F650">
            <v>3.53</v>
          </cell>
          <cell r="G650">
            <v>2.3200000000000003</v>
          </cell>
          <cell r="H650">
            <v>3.3050000000000002</v>
          </cell>
          <cell r="I650">
            <v>0.98499999999999988</v>
          </cell>
          <cell r="J650">
            <v>2.9999999999999805E-2</v>
          </cell>
          <cell r="K650">
            <v>1.0149999999999997</v>
          </cell>
          <cell r="L650">
            <v>0.14999999999999991</v>
          </cell>
          <cell r="M650">
            <v>3.105</v>
          </cell>
          <cell r="N650">
            <v>3.37</v>
          </cell>
          <cell r="O650">
            <v>4.3849999999999998</v>
          </cell>
          <cell r="P650">
            <v>2.8650000000000002</v>
          </cell>
          <cell r="Q650">
            <v>3.03</v>
          </cell>
          <cell r="R650">
            <v>-2.4500000000000002</v>
          </cell>
          <cell r="S650">
            <v>0.26500000000000012</v>
          </cell>
          <cell r="T650" t="str">
            <v>N/A</v>
          </cell>
          <cell r="U650">
            <v>3.68</v>
          </cell>
          <cell r="V650">
            <v>2.2050000000000001</v>
          </cell>
          <cell r="W650">
            <v>2.25</v>
          </cell>
          <cell r="X650">
            <v>2.36</v>
          </cell>
          <cell r="Y650">
            <v>3.73</v>
          </cell>
          <cell r="Z650">
            <v>3.6549999999999998</v>
          </cell>
          <cell r="AA650">
            <v>3.54</v>
          </cell>
          <cell r="AB650">
            <v>3.52</v>
          </cell>
          <cell r="AC650">
            <v>3.5550000000000002</v>
          </cell>
          <cell r="AD650">
            <v>3.79</v>
          </cell>
          <cell r="AE650">
            <v>2.3050000000000002</v>
          </cell>
          <cell r="AF650">
            <v>3.15</v>
          </cell>
          <cell r="AG650">
            <v>5.2</v>
          </cell>
          <cell r="AH650">
            <v>6.55</v>
          </cell>
          <cell r="AI650">
            <v>5.86</v>
          </cell>
        </row>
        <row r="651">
          <cell r="A651">
            <v>37051</v>
          </cell>
          <cell r="B651">
            <v>3.355</v>
          </cell>
          <cell r="C651">
            <v>1.7549999999999999</v>
          </cell>
          <cell r="D651">
            <v>3.5350000000000001</v>
          </cell>
          <cell r="E651">
            <v>1.4450000000000001</v>
          </cell>
          <cell r="F651">
            <v>3.36</v>
          </cell>
          <cell r="G651">
            <v>0.18000000000000016</v>
          </cell>
          <cell r="H651">
            <v>1.7800000000000002</v>
          </cell>
          <cell r="I651">
            <v>1.6</v>
          </cell>
          <cell r="J651">
            <v>4.9999999999998934E-3</v>
          </cell>
          <cell r="K651">
            <v>1.605</v>
          </cell>
          <cell r="L651">
            <v>0.30999999999999983</v>
          </cell>
          <cell r="M651">
            <v>2.665</v>
          </cell>
          <cell r="N651">
            <v>3.0449999999999999</v>
          </cell>
          <cell r="O651">
            <v>4.3650000000000002</v>
          </cell>
          <cell r="P651">
            <v>2.81</v>
          </cell>
          <cell r="Q651">
            <v>2.895</v>
          </cell>
          <cell r="R651">
            <v>-0.49000000000000021</v>
          </cell>
          <cell r="S651">
            <v>0.37999999999999989</v>
          </cell>
          <cell r="T651">
            <v>2.74</v>
          </cell>
          <cell r="U651">
            <v>3.625</v>
          </cell>
          <cell r="V651">
            <v>1.625</v>
          </cell>
          <cell r="W651">
            <v>1.58</v>
          </cell>
          <cell r="X651">
            <v>1.61</v>
          </cell>
          <cell r="Y651">
            <v>3.6349999999999998</v>
          </cell>
          <cell r="Z651">
            <v>3.585</v>
          </cell>
          <cell r="AA651">
            <v>3.415</v>
          </cell>
          <cell r="AB651">
            <v>3.395</v>
          </cell>
          <cell r="AC651">
            <v>3.43</v>
          </cell>
          <cell r="AD651">
            <v>3.75</v>
          </cell>
          <cell r="AE651">
            <v>1.665</v>
          </cell>
          <cell r="AF651">
            <v>2.915</v>
          </cell>
          <cell r="AG651">
            <v>2.9</v>
          </cell>
          <cell r="AH651">
            <v>4.55</v>
          </cell>
          <cell r="AI651">
            <v>3.54</v>
          </cell>
        </row>
        <row r="652">
          <cell r="A652">
            <v>37052</v>
          </cell>
          <cell r="B652">
            <v>3.355</v>
          </cell>
          <cell r="C652">
            <v>1.7549999999999999</v>
          </cell>
          <cell r="D652">
            <v>3.5350000000000001</v>
          </cell>
          <cell r="E652">
            <v>1.4450000000000001</v>
          </cell>
          <cell r="F652">
            <v>3.36</v>
          </cell>
          <cell r="G652">
            <v>0.18000000000000016</v>
          </cell>
          <cell r="H652">
            <v>1.7800000000000002</v>
          </cell>
          <cell r="I652">
            <v>1.6</v>
          </cell>
          <cell r="J652">
            <v>4.9999999999998934E-3</v>
          </cell>
          <cell r="K652">
            <v>1.605</v>
          </cell>
          <cell r="L652">
            <v>0.30999999999999983</v>
          </cell>
          <cell r="M652">
            <v>2.665</v>
          </cell>
          <cell r="N652">
            <v>3.0449999999999999</v>
          </cell>
          <cell r="O652">
            <v>4.3650000000000002</v>
          </cell>
          <cell r="P652">
            <v>2.81</v>
          </cell>
          <cell r="Q652">
            <v>2.895</v>
          </cell>
          <cell r="R652">
            <v>-0.49000000000000021</v>
          </cell>
          <cell r="S652">
            <v>0.37999999999999989</v>
          </cell>
          <cell r="T652">
            <v>2.74</v>
          </cell>
          <cell r="U652">
            <v>3.625</v>
          </cell>
          <cell r="V652">
            <v>1.625</v>
          </cell>
          <cell r="W652">
            <v>1.58</v>
          </cell>
          <cell r="X652">
            <v>1.61</v>
          </cell>
          <cell r="Y652">
            <v>3.6349999999999998</v>
          </cell>
          <cell r="Z652">
            <v>3.585</v>
          </cell>
          <cell r="AA652">
            <v>3.415</v>
          </cell>
          <cell r="AB652">
            <v>3.395</v>
          </cell>
          <cell r="AC652">
            <v>3.43</v>
          </cell>
          <cell r="AD652">
            <v>3.75</v>
          </cell>
          <cell r="AE652">
            <v>1.665</v>
          </cell>
          <cell r="AF652">
            <v>2.915</v>
          </cell>
          <cell r="AG652">
            <v>2.9</v>
          </cell>
          <cell r="AH652">
            <v>4.55</v>
          </cell>
          <cell r="AI652">
            <v>3.54</v>
          </cell>
        </row>
        <row r="653">
          <cell r="A653">
            <v>37053</v>
          </cell>
          <cell r="B653">
            <v>3.355</v>
          </cell>
          <cell r="C653">
            <v>1.7549999999999999</v>
          </cell>
          <cell r="D653">
            <v>3.5350000000000001</v>
          </cell>
          <cell r="E653">
            <v>1.4450000000000001</v>
          </cell>
          <cell r="F653">
            <v>3.36</v>
          </cell>
          <cell r="G653">
            <v>0.18000000000000016</v>
          </cell>
          <cell r="H653">
            <v>1.7800000000000002</v>
          </cell>
          <cell r="I653">
            <v>1.6</v>
          </cell>
          <cell r="J653">
            <v>4.9999999999998934E-3</v>
          </cell>
          <cell r="K653">
            <v>1.605</v>
          </cell>
          <cell r="L653">
            <v>0.30999999999999983</v>
          </cell>
          <cell r="M653">
            <v>2.665</v>
          </cell>
          <cell r="N653">
            <v>3.0449999999999999</v>
          </cell>
          <cell r="O653">
            <v>4.3650000000000002</v>
          </cell>
          <cell r="P653">
            <v>2.81</v>
          </cell>
          <cell r="Q653">
            <v>2.895</v>
          </cell>
          <cell r="R653">
            <v>-0.49000000000000021</v>
          </cell>
          <cell r="S653">
            <v>0.37999999999999989</v>
          </cell>
          <cell r="T653">
            <v>2.74</v>
          </cell>
          <cell r="U653">
            <v>3.625</v>
          </cell>
          <cell r="V653">
            <v>1.625</v>
          </cell>
          <cell r="W653">
            <v>1.58</v>
          </cell>
          <cell r="X653">
            <v>1.61</v>
          </cell>
          <cell r="Y653">
            <v>3.6349999999999998</v>
          </cell>
          <cell r="Z653">
            <v>3.585</v>
          </cell>
          <cell r="AA653">
            <v>3.415</v>
          </cell>
          <cell r="AB653">
            <v>3.395</v>
          </cell>
          <cell r="AC653">
            <v>3.43</v>
          </cell>
          <cell r="AD653">
            <v>3.75</v>
          </cell>
          <cell r="AE653">
            <v>1.665</v>
          </cell>
          <cell r="AF653">
            <v>2.915</v>
          </cell>
          <cell r="AG653">
            <v>2.9</v>
          </cell>
          <cell r="AH653">
            <v>4.55</v>
          </cell>
          <cell r="AI653">
            <v>3.54</v>
          </cell>
        </row>
        <row r="654">
          <cell r="A654">
            <v>37054</v>
          </cell>
          <cell r="B654">
            <v>3.5550000000000002</v>
          </cell>
          <cell r="C654">
            <v>2.48</v>
          </cell>
          <cell r="D654">
            <v>6.7350000000000003</v>
          </cell>
          <cell r="E654">
            <v>2.4049999999999998</v>
          </cell>
          <cell r="F654">
            <v>3.7050000000000001</v>
          </cell>
          <cell r="G654">
            <v>3.18</v>
          </cell>
          <cell r="H654">
            <v>4.2550000000000008</v>
          </cell>
          <cell r="I654">
            <v>1.0750000000000002</v>
          </cell>
          <cell r="J654">
            <v>0.14999999999999991</v>
          </cell>
          <cell r="K654">
            <v>1.2250000000000001</v>
          </cell>
          <cell r="L654">
            <v>7.5000000000000178E-2</v>
          </cell>
          <cell r="M654">
            <v>3.77</v>
          </cell>
          <cell r="N654">
            <v>5.14</v>
          </cell>
          <cell r="O654">
            <v>4.8250000000000002</v>
          </cell>
          <cell r="P654">
            <v>3.2</v>
          </cell>
          <cell r="Q654">
            <v>3.375</v>
          </cell>
          <cell r="R654">
            <v>-1.5950000000000006</v>
          </cell>
          <cell r="S654">
            <v>1.3699999999999997</v>
          </cell>
          <cell r="T654" t="str">
            <v>N/A</v>
          </cell>
          <cell r="U654">
            <v>3.86</v>
          </cell>
          <cell r="V654">
            <v>2.2200000000000002</v>
          </cell>
          <cell r="W654">
            <v>2.16</v>
          </cell>
          <cell r="X654">
            <v>2.41</v>
          </cell>
          <cell r="Y654">
            <v>3.9</v>
          </cell>
          <cell r="Z654">
            <v>3.8450000000000002</v>
          </cell>
          <cell r="AA654">
            <v>3.6850000000000001</v>
          </cell>
          <cell r="AB654">
            <v>3.65</v>
          </cell>
          <cell r="AC654">
            <v>3.68</v>
          </cell>
          <cell r="AD654">
            <v>4.01</v>
          </cell>
          <cell r="AE654">
            <v>2.39</v>
          </cell>
          <cell r="AF654">
            <v>3.3849999999999998</v>
          </cell>
          <cell r="AG654" t="str">
            <v>N/A</v>
          </cell>
          <cell r="AH654" t="str">
            <v>N/A</v>
          </cell>
          <cell r="AI654" t="str">
            <v>N/A</v>
          </cell>
        </row>
        <row r="655">
          <cell r="A655">
            <v>37055</v>
          </cell>
          <cell r="B655">
            <v>3.66</v>
          </cell>
          <cell r="C655">
            <v>2.8650000000000002</v>
          </cell>
          <cell r="D655">
            <v>7.5949999999999998</v>
          </cell>
          <cell r="E655">
            <v>2.54</v>
          </cell>
          <cell r="F655">
            <v>3.915</v>
          </cell>
          <cell r="G655">
            <v>3.9349999999999996</v>
          </cell>
          <cell r="H655">
            <v>4.7299999999999995</v>
          </cell>
          <cell r="I655">
            <v>0.79499999999999993</v>
          </cell>
          <cell r="J655">
            <v>0.25499999999999989</v>
          </cell>
          <cell r="K655">
            <v>1.0499999999999998</v>
          </cell>
          <cell r="L655">
            <v>0.32500000000000018</v>
          </cell>
          <cell r="M655">
            <v>3.59</v>
          </cell>
          <cell r="N655">
            <v>5.19</v>
          </cell>
          <cell r="O655">
            <v>5.15</v>
          </cell>
          <cell r="P655">
            <v>3.415</v>
          </cell>
          <cell r="Q655">
            <v>3.51</v>
          </cell>
          <cell r="R655">
            <v>-2.4049999999999994</v>
          </cell>
          <cell r="S655">
            <v>1.6000000000000005</v>
          </cell>
          <cell r="T655" t="str">
            <v>N/A</v>
          </cell>
          <cell r="U655">
            <v>3.9950000000000001</v>
          </cell>
          <cell r="V655">
            <v>2.4950000000000001</v>
          </cell>
          <cell r="W655">
            <v>2.4550000000000001</v>
          </cell>
          <cell r="X655">
            <v>2.6549999999999998</v>
          </cell>
          <cell r="Y655">
            <v>4.0350000000000001</v>
          </cell>
          <cell r="Z655">
            <v>4.0449999999999999</v>
          </cell>
          <cell r="AA655">
            <v>3.84</v>
          </cell>
          <cell r="AB655">
            <v>3.82</v>
          </cell>
          <cell r="AC655">
            <v>3.83</v>
          </cell>
          <cell r="AD655">
            <v>4.1449999999999996</v>
          </cell>
          <cell r="AE655">
            <v>2.57</v>
          </cell>
          <cell r="AF655">
            <v>3.89</v>
          </cell>
          <cell r="AG655">
            <v>6.5</v>
          </cell>
          <cell r="AH655">
            <v>8.4</v>
          </cell>
          <cell r="AI655">
            <v>7.57</v>
          </cell>
        </row>
        <row r="656">
          <cell r="A656">
            <v>37056</v>
          </cell>
          <cell r="G656"/>
          <cell r="H656"/>
          <cell r="I656"/>
          <cell r="J656"/>
          <cell r="K656"/>
          <cell r="L656"/>
          <cell r="R656"/>
          <cell r="S656"/>
        </row>
        <row r="657">
          <cell r="A657">
            <v>37057</v>
          </cell>
          <cell r="B657">
            <v>3.68</v>
          </cell>
          <cell r="C657">
            <v>3.12</v>
          </cell>
          <cell r="D657">
            <v>6.9</v>
          </cell>
          <cell r="E657">
            <v>2.9550000000000001</v>
          </cell>
          <cell r="F657">
            <v>3.8250000000000002</v>
          </cell>
          <cell r="G657">
            <v>3.22</v>
          </cell>
          <cell r="H657">
            <v>3.7800000000000002</v>
          </cell>
          <cell r="I657">
            <v>0.56000000000000005</v>
          </cell>
          <cell r="J657">
            <v>0.14500000000000002</v>
          </cell>
          <cell r="K657">
            <v>0.70500000000000007</v>
          </cell>
          <cell r="L657">
            <v>0.16500000000000004</v>
          </cell>
          <cell r="M657">
            <v>3.645</v>
          </cell>
          <cell r="N657">
            <v>3.895</v>
          </cell>
          <cell r="O657">
            <v>4.9749999999999996</v>
          </cell>
          <cell r="P657">
            <v>3.4849999999999999</v>
          </cell>
          <cell r="Q657">
            <v>3.5950000000000002</v>
          </cell>
          <cell r="R657">
            <v>-3.0050000000000003</v>
          </cell>
          <cell r="S657">
            <v>0.25</v>
          </cell>
          <cell r="T657" t="str">
            <v>N/A</v>
          </cell>
          <cell r="U657">
            <v>3.94</v>
          </cell>
          <cell r="V657">
            <v>2.8849999999999998</v>
          </cell>
          <cell r="W657">
            <v>2.8450000000000002</v>
          </cell>
          <cell r="X657">
            <v>2.9550000000000001</v>
          </cell>
          <cell r="Y657">
            <v>3.91</v>
          </cell>
          <cell r="Z657">
            <v>3.915</v>
          </cell>
          <cell r="AA657">
            <v>3.72</v>
          </cell>
          <cell r="AB657">
            <v>3.73</v>
          </cell>
          <cell r="AC657">
            <v>3.73</v>
          </cell>
          <cell r="AD657">
            <v>4.12</v>
          </cell>
          <cell r="AE657">
            <v>2.95</v>
          </cell>
          <cell r="AF657">
            <v>3.5150000000000001</v>
          </cell>
          <cell r="AG657">
            <v>6.4</v>
          </cell>
          <cell r="AH657">
            <v>7.6</v>
          </cell>
          <cell r="AI657">
            <v>6.94</v>
          </cell>
        </row>
        <row r="658">
          <cell r="A658">
            <v>37058</v>
          </cell>
          <cell r="B658">
            <v>3.62</v>
          </cell>
          <cell r="C658">
            <v>2.44</v>
          </cell>
          <cell r="D658">
            <v>3.7349999999999999</v>
          </cell>
          <cell r="E658">
            <v>2.25</v>
          </cell>
          <cell r="F658">
            <v>3.6850000000000001</v>
          </cell>
          <cell r="G658">
            <v>0.11499999999999977</v>
          </cell>
          <cell r="H658">
            <v>1.2949999999999999</v>
          </cell>
          <cell r="I658">
            <v>1.1800000000000002</v>
          </cell>
          <cell r="J658">
            <v>6.4999999999999947E-2</v>
          </cell>
          <cell r="K658">
            <v>1.2450000000000001</v>
          </cell>
          <cell r="L658">
            <v>0.18999999999999995</v>
          </cell>
          <cell r="M658">
            <v>3.375</v>
          </cell>
          <cell r="N658">
            <v>3.3650000000000002</v>
          </cell>
          <cell r="O658">
            <v>4.72</v>
          </cell>
          <cell r="P658">
            <v>3.3050000000000002</v>
          </cell>
          <cell r="Q658">
            <v>3.355</v>
          </cell>
          <cell r="R658">
            <v>-0.36999999999999966</v>
          </cell>
          <cell r="S658">
            <v>-9.9999999999997868E-3</v>
          </cell>
          <cell r="T658" t="str">
            <v>N/A</v>
          </cell>
          <cell r="U658">
            <v>3.875</v>
          </cell>
          <cell r="V658">
            <v>2.2599999999999998</v>
          </cell>
          <cell r="W658">
            <v>2.2200000000000002</v>
          </cell>
          <cell r="X658">
            <v>2.34</v>
          </cell>
          <cell r="Y658">
            <v>3.8050000000000002</v>
          </cell>
          <cell r="Z658">
            <v>3.8250000000000002</v>
          </cell>
          <cell r="AA658">
            <v>3.645</v>
          </cell>
          <cell r="AB658">
            <v>3.65</v>
          </cell>
          <cell r="AC658">
            <v>3.67</v>
          </cell>
          <cell r="AD658">
            <v>4.0250000000000004</v>
          </cell>
          <cell r="AE658">
            <v>2.35</v>
          </cell>
          <cell r="AF658">
            <v>3.0150000000000001</v>
          </cell>
          <cell r="AG658">
            <v>2.65</v>
          </cell>
          <cell r="AH658">
            <v>4.5999999999999996</v>
          </cell>
          <cell r="AI658">
            <v>3.83</v>
          </cell>
        </row>
        <row r="659">
          <cell r="A659">
            <v>37059</v>
          </cell>
          <cell r="B659">
            <v>3.62</v>
          </cell>
          <cell r="C659">
            <v>2.44</v>
          </cell>
          <cell r="D659">
            <v>3.7349999999999999</v>
          </cell>
          <cell r="E659">
            <v>2.25</v>
          </cell>
          <cell r="F659">
            <v>3.6850000000000001</v>
          </cell>
          <cell r="G659">
            <v>0.11499999999999977</v>
          </cell>
          <cell r="H659">
            <v>1.2949999999999999</v>
          </cell>
          <cell r="I659">
            <v>1.1800000000000002</v>
          </cell>
          <cell r="J659">
            <v>6.4999999999999947E-2</v>
          </cell>
          <cell r="K659">
            <v>1.2450000000000001</v>
          </cell>
          <cell r="L659">
            <v>0.18999999999999995</v>
          </cell>
          <cell r="M659">
            <v>3.375</v>
          </cell>
          <cell r="N659">
            <v>3.3650000000000002</v>
          </cell>
          <cell r="O659">
            <v>4.72</v>
          </cell>
          <cell r="P659">
            <v>3.3050000000000002</v>
          </cell>
          <cell r="Q659">
            <v>3.355</v>
          </cell>
          <cell r="R659">
            <v>-0.36999999999999966</v>
          </cell>
          <cell r="S659">
            <v>-9.9999999999997868E-3</v>
          </cell>
          <cell r="T659" t="str">
            <v>N/A</v>
          </cell>
          <cell r="U659">
            <v>3.875</v>
          </cell>
          <cell r="V659">
            <v>2.2599999999999998</v>
          </cell>
          <cell r="W659">
            <v>2.2200000000000002</v>
          </cell>
          <cell r="X659">
            <v>2.34</v>
          </cell>
          <cell r="Y659">
            <v>3.8050000000000002</v>
          </cell>
          <cell r="Z659">
            <v>3.8250000000000002</v>
          </cell>
          <cell r="AA659">
            <v>3.645</v>
          </cell>
          <cell r="AB659">
            <v>3.65</v>
          </cell>
          <cell r="AC659">
            <v>3.67</v>
          </cell>
          <cell r="AD659">
            <v>4.0250000000000004</v>
          </cell>
          <cell r="AE659">
            <v>2.35</v>
          </cell>
          <cell r="AF659">
            <v>3.0150000000000001</v>
          </cell>
          <cell r="AG659">
            <v>2.65</v>
          </cell>
          <cell r="AH659">
            <v>4.5999999999999996</v>
          </cell>
          <cell r="AI659">
            <v>3.83</v>
          </cell>
        </row>
        <row r="660">
          <cell r="A660">
            <v>37060</v>
          </cell>
          <cell r="B660">
            <v>3.62</v>
          </cell>
          <cell r="C660">
            <v>2.44</v>
          </cell>
          <cell r="D660">
            <v>3.7349999999999999</v>
          </cell>
          <cell r="E660">
            <v>2.25</v>
          </cell>
          <cell r="F660">
            <v>3.6850000000000001</v>
          </cell>
          <cell r="G660">
            <v>0.11499999999999977</v>
          </cell>
          <cell r="H660">
            <v>1.2949999999999999</v>
          </cell>
          <cell r="I660">
            <v>1.1800000000000002</v>
          </cell>
          <cell r="J660">
            <v>6.4999999999999947E-2</v>
          </cell>
          <cell r="K660">
            <v>1.2450000000000001</v>
          </cell>
          <cell r="L660">
            <v>0.18999999999999995</v>
          </cell>
          <cell r="M660">
            <v>3.375</v>
          </cell>
          <cell r="N660">
            <v>3.3650000000000002</v>
          </cell>
          <cell r="O660">
            <v>4.72</v>
          </cell>
          <cell r="P660">
            <v>3.3050000000000002</v>
          </cell>
          <cell r="Q660">
            <v>3.355</v>
          </cell>
          <cell r="R660">
            <v>-0.36999999999999966</v>
          </cell>
          <cell r="S660">
            <v>-9.9999999999997868E-3</v>
          </cell>
          <cell r="T660" t="str">
            <v>N/A</v>
          </cell>
          <cell r="U660">
            <v>3.875</v>
          </cell>
          <cell r="V660">
            <v>2.2599999999999998</v>
          </cell>
          <cell r="W660">
            <v>2.2200000000000002</v>
          </cell>
          <cell r="X660">
            <v>2.34</v>
          </cell>
          <cell r="Y660">
            <v>3.8050000000000002</v>
          </cell>
          <cell r="Z660">
            <v>3.8250000000000002</v>
          </cell>
          <cell r="AA660">
            <v>3.645</v>
          </cell>
          <cell r="AB660">
            <v>3.65</v>
          </cell>
          <cell r="AC660">
            <v>3.67</v>
          </cell>
          <cell r="AD660">
            <v>4.0250000000000004</v>
          </cell>
          <cell r="AE660">
            <v>2.35</v>
          </cell>
          <cell r="AF660">
            <v>3.0150000000000001</v>
          </cell>
          <cell r="AG660">
            <v>2.65</v>
          </cell>
          <cell r="AH660">
            <v>4.5999999999999996</v>
          </cell>
          <cell r="AI660">
            <v>3.83</v>
          </cell>
        </row>
        <row r="661">
          <cell r="A661">
            <v>37061</v>
          </cell>
          <cell r="B661">
            <v>3.62</v>
          </cell>
          <cell r="C661">
            <v>3.2549999999999999</v>
          </cell>
          <cell r="D661">
            <v>8.25</v>
          </cell>
          <cell r="E661">
            <v>3.2</v>
          </cell>
          <cell r="F661">
            <v>3.8450000000000002</v>
          </cell>
          <cell r="G661">
            <v>4.63</v>
          </cell>
          <cell r="H661">
            <v>4.9950000000000001</v>
          </cell>
          <cell r="I661">
            <v>0.36500000000000021</v>
          </cell>
          <cell r="J661">
            <v>0.22500000000000009</v>
          </cell>
          <cell r="K661">
            <v>0.5900000000000003</v>
          </cell>
          <cell r="L661">
            <v>5.4999999999999716E-2</v>
          </cell>
          <cell r="M661">
            <v>4.21</v>
          </cell>
          <cell r="N661">
            <v>5.15</v>
          </cell>
          <cell r="O661">
            <v>4.84</v>
          </cell>
          <cell r="P661">
            <v>3.52</v>
          </cell>
          <cell r="Q661">
            <v>3.585</v>
          </cell>
          <cell r="R661">
            <v>-3.0999999999999996</v>
          </cell>
          <cell r="S661">
            <v>0.94000000000000039</v>
          </cell>
          <cell r="T661" t="str">
            <v>N/A</v>
          </cell>
          <cell r="U661">
            <v>3.895</v>
          </cell>
          <cell r="V661">
            <v>3.07</v>
          </cell>
          <cell r="W661">
            <v>2.97</v>
          </cell>
          <cell r="X661">
            <v>3.13</v>
          </cell>
          <cell r="Y661">
            <v>3.88</v>
          </cell>
          <cell r="Z661">
            <v>3.91</v>
          </cell>
          <cell r="AA661">
            <v>3.68</v>
          </cell>
          <cell r="AB661">
            <v>3.7</v>
          </cell>
          <cell r="AC661">
            <v>3.7</v>
          </cell>
          <cell r="AD661">
            <v>4.04</v>
          </cell>
          <cell r="AE661">
            <v>3.1349999999999998</v>
          </cell>
          <cell r="AF661">
            <v>4.3150000000000004</v>
          </cell>
          <cell r="AG661">
            <v>3.9</v>
          </cell>
          <cell r="AH661">
            <v>8.7799999999999994</v>
          </cell>
          <cell r="AI661">
            <v>8.1199999999999992</v>
          </cell>
        </row>
        <row r="662">
          <cell r="A662">
            <v>37062</v>
          </cell>
          <cell r="B662">
            <v>3.7250000000000001</v>
          </cell>
          <cell r="C662">
            <v>3.12</v>
          </cell>
          <cell r="D662">
            <v>7.335</v>
          </cell>
          <cell r="E662">
            <v>3.0150000000000001</v>
          </cell>
          <cell r="F662">
            <v>3.9449999999999998</v>
          </cell>
          <cell r="G662">
            <v>3.61</v>
          </cell>
          <cell r="H662">
            <v>4.2149999999999999</v>
          </cell>
          <cell r="I662">
            <v>0.60499999999999998</v>
          </cell>
          <cell r="J662">
            <v>0.21999999999999975</v>
          </cell>
          <cell r="K662">
            <v>0.82499999999999973</v>
          </cell>
          <cell r="L662">
            <v>0.10499999999999998</v>
          </cell>
          <cell r="M662">
            <v>4.0449999999999999</v>
          </cell>
          <cell r="N662">
            <v>5.31</v>
          </cell>
          <cell r="O662">
            <v>4.8899999999999997</v>
          </cell>
          <cell r="P662">
            <v>3.4950000000000001</v>
          </cell>
          <cell r="Q662">
            <v>3.6150000000000002</v>
          </cell>
          <cell r="R662">
            <v>-2.0250000000000004</v>
          </cell>
          <cell r="S662">
            <v>1.2649999999999997</v>
          </cell>
          <cell r="T662" t="str">
            <v>N/A</v>
          </cell>
          <cell r="U662">
            <v>3.9350000000000001</v>
          </cell>
          <cell r="V662">
            <v>2.9950000000000001</v>
          </cell>
          <cell r="W662">
            <v>2.8650000000000002</v>
          </cell>
          <cell r="X662">
            <v>3.0049999999999999</v>
          </cell>
          <cell r="Y662">
            <v>3.9449999999999998</v>
          </cell>
          <cell r="Z662">
            <v>3.98</v>
          </cell>
          <cell r="AA662">
            <v>3.78</v>
          </cell>
          <cell r="AB662">
            <v>3.7650000000000001</v>
          </cell>
          <cell r="AC662">
            <v>3.79</v>
          </cell>
          <cell r="AD662">
            <v>4.085</v>
          </cell>
          <cell r="AE662">
            <v>3.0550000000000002</v>
          </cell>
          <cell r="AF662">
            <v>4.0650000000000004</v>
          </cell>
          <cell r="AG662" t="str">
            <v>N/A</v>
          </cell>
          <cell r="AH662" t="str">
            <v>N/A</v>
          </cell>
          <cell r="AI662" t="str">
            <v>N/A</v>
          </cell>
        </row>
        <row r="663">
          <cell r="A663">
            <v>37063</v>
          </cell>
          <cell r="B663">
            <v>3.5750000000000002</v>
          </cell>
          <cell r="C663">
            <v>2.61</v>
          </cell>
          <cell r="D663">
            <v>6.89</v>
          </cell>
          <cell r="E663">
            <v>2.5750000000000002</v>
          </cell>
          <cell r="F663">
            <v>3.8149999999999999</v>
          </cell>
          <cell r="G663">
            <v>3.3149999999999995</v>
          </cell>
          <cell r="H663">
            <v>4.2799999999999994</v>
          </cell>
          <cell r="I663">
            <v>0.9650000000000003</v>
          </cell>
          <cell r="J663">
            <v>0.23999999999999977</v>
          </cell>
          <cell r="K663">
            <v>1.2050000000000001</v>
          </cell>
          <cell r="L663">
            <v>3.4999999999999698E-2</v>
          </cell>
          <cell r="M663">
            <v>3.5750000000000002</v>
          </cell>
          <cell r="N663">
            <v>4.6550000000000002</v>
          </cell>
          <cell r="O663">
            <v>4.7050000000000001</v>
          </cell>
          <cell r="P663">
            <v>3.34</v>
          </cell>
          <cell r="Q663">
            <v>3.5150000000000001</v>
          </cell>
          <cell r="R663">
            <v>-2.2349999999999994</v>
          </cell>
          <cell r="S663">
            <v>1.08</v>
          </cell>
          <cell r="T663" t="str">
            <v>N/A</v>
          </cell>
          <cell r="U663">
            <v>3.82</v>
          </cell>
          <cell r="V663">
            <v>2.5</v>
          </cell>
          <cell r="W663">
            <v>2.4700000000000002</v>
          </cell>
          <cell r="X663">
            <v>2.59</v>
          </cell>
          <cell r="Y663">
            <v>3.81</v>
          </cell>
          <cell r="Z663">
            <v>3.855</v>
          </cell>
          <cell r="AA663">
            <v>3.65</v>
          </cell>
          <cell r="AB663">
            <v>3.645</v>
          </cell>
          <cell r="AC663">
            <v>3.665</v>
          </cell>
          <cell r="AD663">
            <v>3.9649999999999999</v>
          </cell>
          <cell r="AE663">
            <v>2.6</v>
          </cell>
          <cell r="AF663">
            <v>4.125</v>
          </cell>
          <cell r="AG663">
            <v>6.4</v>
          </cell>
          <cell r="AH663">
            <v>7.25</v>
          </cell>
          <cell r="AI663">
            <v>6.86</v>
          </cell>
        </row>
        <row r="664">
          <cell r="A664">
            <v>37064</v>
          </cell>
          <cell r="B664">
            <v>3.6150000000000002</v>
          </cell>
          <cell r="C664">
            <v>2.3250000000000002</v>
          </cell>
          <cell r="D664">
            <v>6.54</v>
          </cell>
          <cell r="E664">
            <v>2.2949999999999999</v>
          </cell>
          <cell r="F664">
            <v>3.6150000000000002</v>
          </cell>
          <cell r="G664">
            <v>2.9249999999999998</v>
          </cell>
          <cell r="H664">
            <v>4.2149999999999999</v>
          </cell>
          <cell r="I664">
            <v>1.29</v>
          </cell>
          <cell r="J664">
            <v>0</v>
          </cell>
          <cell r="K664">
            <v>1.29</v>
          </cell>
          <cell r="L664">
            <v>3.0000000000000249E-2</v>
          </cell>
          <cell r="M664">
            <v>3.46</v>
          </cell>
          <cell r="N664">
            <v>4.75</v>
          </cell>
          <cell r="O664">
            <v>4.55</v>
          </cell>
          <cell r="P664">
            <v>3.2349999999999999</v>
          </cell>
          <cell r="Q664">
            <v>3.3650000000000002</v>
          </cell>
          <cell r="R664">
            <v>-1.79</v>
          </cell>
          <cell r="S664">
            <v>1.29</v>
          </cell>
          <cell r="T664" t="str">
            <v>N/A</v>
          </cell>
          <cell r="U664">
            <v>3.6850000000000001</v>
          </cell>
          <cell r="V664">
            <v>2.19</v>
          </cell>
          <cell r="W664">
            <v>2.1349999999999998</v>
          </cell>
          <cell r="X664">
            <v>2.2949999999999999</v>
          </cell>
          <cell r="Y664">
            <v>3.6850000000000001</v>
          </cell>
          <cell r="Z664">
            <v>3.68</v>
          </cell>
          <cell r="AA664">
            <v>3.51</v>
          </cell>
          <cell r="AB664">
            <v>3.4750000000000001</v>
          </cell>
          <cell r="AC664">
            <v>3.5049999999999999</v>
          </cell>
          <cell r="AD664">
            <v>3.84</v>
          </cell>
          <cell r="AE664">
            <v>2.2850000000000001</v>
          </cell>
          <cell r="AF664">
            <v>4.4800000000000004</v>
          </cell>
          <cell r="AG664">
            <v>5.85</v>
          </cell>
          <cell r="AH664">
            <v>7</v>
          </cell>
          <cell r="AI664">
            <v>6.49</v>
          </cell>
        </row>
        <row r="665">
          <cell r="A665">
            <v>37065</v>
          </cell>
          <cell r="B665">
            <v>3.5350000000000001</v>
          </cell>
          <cell r="C665">
            <v>2.39</v>
          </cell>
          <cell r="D665">
            <v>3.88</v>
          </cell>
          <cell r="E665">
            <v>2.125</v>
          </cell>
          <cell r="F665">
            <v>3.52</v>
          </cell>
          <cell r="G665">
            <v>0.34499999999999975</v>
          </cell>
          <cell r="H665">
            <v>1.4899999999999998</v>
          </cell>
          <cell r="I665">
            <v>1.145</v>
          </cell>
          <cell r="J665">
            <v>-1.5000000000000124E-2</v>
          </cell>
          <cell r="K665">
            <v>1.1299999999999999</v>
          </cell>
          <cell r="L665">
            <v>0.26500000000000012</v>
          </cell>
          <cell r="M665">
            <v>3.355</v>
          </cell>
          <cell r="N665">
            <v>4.0549999999999997</v>
          </cell>
          <cell r="O665">
            <v>4.4850000000000003</v>
          </cell>
          <cell r="P665">
            <v>3.17</v>
          </cell>
          <cell r="Q665">
            <v>3.3</v>
          </cell>
          <cell r="R665">
            <v>0.17499999999999982</v>
          </cell>
          <cell r="S665">
            <v>0.69999999999999973</v>
          </cell>
          <cell r="T665" t="str">
            <v>N/A</v>
          </cell>
          <cell r="U665">
            <v>3.6850000000000001</v>
          </cell>
          <cell r="V665">
            <v>2.02</v>
          </cell>
          <cell r="W665">
            <v>1.865</v>
          </cell>
          <cell r="X665">
            <v>2.2000000000000002</v>
          </cell>
          <cell r="Y665">
            <v>3.68</v>
          </cell>
          <cell r="Z665">
            <v>3.645</v>
          </cell>
          <cell r="AA665">
            <v>3.4649999999999999</v>
          </cell>
          <cell r="AB665">
            <v>3.4449999999999998</v>
          </cell>
          <cell r="AC665">
            <v>3.4649999999999999</v>
          </cell>
          <cell r="AD665">
            <v>3.85</v>
          </cell>
          <cell r="AE665">
            <v>2.1349999999999998</v>
          </cell>
          <cell r="AF665">
            <v>3.76</v>
          </cell>
          <cell r="AG665">
            <v>3.2</v>
          </cell>
          <cell r="AH665">
            <v>4.75</v>
          </cell>
          <cell r="AI665">
            <v>3.93</v>
          </cell>
        </row>
        <row r="666">
          <cell r="A666">
            <v>37066</v>
          </cell>
          <cell r="B666">
            <v>3.5350000000000001</v>
          </cell>
          <cell r="C666">
            <v>2.39</v>
          </cell>
          <cell r="D666">
            <v>3.88</v>
          </cell>
          <cell r="E666">
            <v>2.125</v>
          </cell>
          <cell r="F666">
            <v>3.52</v>
          </cell>
          <cell r="G666">
            <v>0.34499999999999975</v>
          </cell>
          <cell r="H666">
            <v>1.4899999999999998</v>
          </cell>
          <cell r="I666">
            <v>1.145</v>
          </cell>
          <cell r="J666">
            <v>-1.5000000000000124E-2</v>
          </cell>
          <cell r="K666">
            <v>1.1299999999999999</v>
          </cell>
          <cell r="L666">
            <v>0.26500000000000012</v>
          </cell>
          <cell r="M666">
            <v>3.355</v>
          </cell>
          <cell r="N666">
            <v>4.0549999999999997</v>
          </cell>
          <cell r="O666">
            <v>4.4850000000000003</v>
          </cell>
          <cell r="P666">
            <v>3.17</v>
          </cell>
          <cell r="Q666">
            <v>3.3</v>
          </cell>
          <cell r="R666">
            <v>0.17499999999999982</v>
          </cell>
          <cell r="S666">
            <v>0.69999999999999973</v>
          </cell>
          <cell r="T666" t="str">
            <v>N/A</v>
          </cell>
          <cell r="U666">
            <v>3.6850000000000001</v>
          </cell>
          <cell r="V666">
            <v>2.02</v>
          </cell>
          <cell r="W666">
            <v>1.865</v>
          </cell>
          <cell r="X666">
            <v>2.2000000000000002</v>
          </cell>
          <cell r="Y666">
            <v>3.68</v>
          </cell>
          <cell r="Z666">
            <v>3.645</v>
          </cell>
          <cell r="AA666">
            <v>3.4649999999999999</v>
          </cell>
          <cell r="AB666">
            <v>3.4449999999999998</v>
          </cell>
          <cell r="AC666">
            <v>3.4649999999999999</v>
          </cell>
          <cell r="AD666">
            <v>3.85</v>
          </cell>
          <cell r="AE666">
            <v>2.1349999999999998</v>
          </cell>
          <cell r="AF666">
            <v>3.76</v>
          </cell>
          <cell r="AG666">
            <v>3.2</v>
          </cell>
          <cell r="AH666">
            <v>4.75</v>
          </cell>
          <cell r="AI666">
            <v>3.93</v>
          </cell>
        </row>
        <row r="667">
          <cell r="A667">
            <v>37067</v>
          </cell>
          <cell r="B667">
            <v>3.5350000000000001</v>
          </cell>
          <cell r="C667">
            <v>2.39</v>
          </cell>
          <cell r="D667">
            <v>3.88</v>
          </cell>
          <cell r="E667">
            <v>2.125</v>
          </cell>
          <cell r="F667">
            <v>3.52</v>
          </cell>
          <cell r="G667">
            <v>0.34499999999999975</v>
          </cell>
          <cell r="H667">
            <v>1.4899999999999998</v>
          </cell>
          <cell r="I667">
            <v>1.145</v>
          </cell>
          <cell r="J667">
            <v>-1.5000000000000124E-2</v>
          </cell>
          <cell r="K667">
            <v>1.1299999999999999</v>
          </cell>
          <cell r="L667">
            <v>0.26500000000000012</v>
          </cell>
          <cell r="M667">
            <v>3.355</v>
          </cell>
          <cell r="N667">
            <v>4.0549999999999997</v>
          </cell>
          <cell r="O667">
            <v>4.4850000000000003</v>
          </cell>
          <cell r="P667">
            <v>3.17</v>
          </cell>
          <cell r="Q667">
            <v>3.3</v>
          </cell>
          <cell r="R667">
            <v>0.17499999999999982</v>
          </cell>
          <cell r="S667">
            <v>0.69999999999999973</v>
          </cell>
          <cell r="T667" t="str">
            <v>N/A</v>
          </cell>
          <cell r="U667">
            <v>3.6850000000000001</v>
          </cell>
          <cell r="V667">
            <v>2.02</v>
          </cell>
          <cell r="W667">
            <v>1.865</v>
          </cell>
          <cell r="X667">
            <v>2.2000000000000002</v>
          </cell>
          <cell r="Y667">
            <v>3.68</v>
          </cell>
          <cell r="Z667">
            <v>3.645</v>
          </cell>
          <cell r="AA667">
            <v>3.4649999999999999</v>
          </cell>
          <cell r="AB667">
            <v>3.4449999999999998</v>
          </cell>
          <cell r="AC667">
            <v>3.4649999999999999</v>
          </cell>
          <cell r="AD667">
            <v>3.85</v>
          </cell>
          <cell r="AE667">
            <v>2.1349999999999998</v>
          </cell>
          <cell r="AF667">
            <v>3.76</v>
          </cell>
          <cell r="AG667">
            <v>3.2</v>
          </cell>
          <cell r="AH667">
            <v>4.75</v>
          </cell>
          <cell r="AI667">
            <v>3.93</v>
          </cell>
        </row>
        <row r="668">
          <cell r="A668">
            <v>37068</v>
          </cell>
          <cell r="B668">
            <v>3.39</v>
          </cell>
          <cell r="C668">
            <v>2.58</v>
          </cell>
          <cell r="D668">
            <v>6.0549999999999997</v>
          </cell>
          <cell r="E668">
            <v>2.73</v>
          </cell>
          <cell r="F668">
            <v>3.5350000000000001</v>
          </cell>
          <cell r="G668">
            <v>2.6649999999999996</v>
          </cell>
          <cell r="H668">
            <v>3.4749999999999996</v>
          </cell>
          <cell r="I668">
            <v>0.81</v>
          </cell>
          <cell r="J668">
            <v>0.14500000000000002</v>
          </cell>
          <cell r="K668">
            <v>0.95500000000000007</v>
          </cell>
          <cell r="L668">
            <v>-0.14999999999999991</v>
          </cell>
          <cell r="M668">
            <v>3.5</v>
          </cell>
          <cell r="N668">
            <v>4.45</v>
          </cell>
          <cell r="O668">
            <v>4.1349999999999998</v>
          </cell>
          <cell r="P668">
            <v>2.9249999999999998</v>
          </cell>
          <cell r="Q668">
            <v>3.14</v>
          </cell>
          <cell r="R668">
            <v>-1.6049999999999995</v>
          </cell>
          <cell r="S668">
            <v>0.95000000000000018</v>
          </cell>
          <cell r="T668" t="str">
            <v>N/A</v>
          </cell>
          <cell r="U668">
            <v>3.5550000000000002</v>
          </cell>
          <cell r="V668">
            <v>2.68</v>
          </cell>
          <cell r="W668">
            <v>2.52</v>
          </cell>
          <cell r="X668">
            <v>2.7</v>
          </cell>
          <cell r="Y668">
            <v>3.5449999999999999</v>
          </cell>
          <cell r="Z668">
            <v>3.5750000000000002</v>
          </cell>
          <cell r="AA668">
            <v>3.39</v>
          </cell>
          <cell r="AB668">
            <v>3.395</v>
          </cell>
          <cell r="AC668">
            <v>3.395</v>
          </cell>
          <cell r="AD668">
            <v>3.6749999999999998</v>
          </cell>
          <cell r="AE668">
            <v>2.75</v>
          </cell>
          <cell r="AF668">
            <v>3.9950000000000001</v>
          </cell>
          <cell r="AG668">
            <v>5.25</v>
          </cell>
          <cell r="AH668">
            <v>7.1</v>
          </cell>
          <cell r="AI668">
            <v>5.94</v>
          </cell>
        </row>
        <row r="669">
          <cell r="A669">
            <v>37069</v>
          </cell>
          <cell r="B669">
            <v>3.27</v>
          </cell>
          <cell r="C669">
            <v>2.39</v>
          </cell>
          <cell r="D669">
            <v>4.6849999999999996</v>
          </cell>
          <cell r="E669">
            <v>2.3149999999999999</v>
          </cell>
          <cell r="F669">
            <v>3.4</v>
          </cell>
          <cell r="G669">
            <v>1.4149999999999996</v>
          </cell>
          <cell r="H669">
            <v>2.2949999999999995</v>
          </cell>
          <cell r="I669">
            <v>0.87999999999999989</v>
          </cell>
          <cell r="J669">
            <v>0.12999999999999989</v>
          </cell>
          <cell r="K669">
            <v>1.0099999999999998</v>
          </cell>
          <cell r="L669">
            <v>7.5000000000000178E-2</v>
          </cell>
          <cell r="M669">
            <v>3.12</v>
          </cell>
          <cell r="N669">
            <v>3.84</v>
          </cell>
          <cell r="O669">
            <v>4.0350000000000001</v>
          </cell>
          <cell r="P669">
            <v>2.6949999999999998</v>
          </cell>
          <cell r="Q669">
            <v>2.92</v>
          </cell>
          <cell r="R669">
            <v>-0.84499999999999975</v>
          </cell>
          <cell r="S669">
            <v>0.71999999999999975</v>
          </cell>
          <cell r="T669" t="str">
            <v>N/A</v>
          </cell>
          <cell r="U669">
            <v>3.4449999999999998</v>
          </cell>
          <cell r="V669">
            <v>2.17</v>
          </cell>
          <cell r="W669">
            <v>2.08</v>
          </cell>
          <cell r="X669">
            <v>2.355</v>
          </cell>
          <cell r="Y669">
            <v>3.42</v>
          </cell>
          <cell r="Z669">
            <v>3.45</v>
          </cell>
          <cell r="AA669">
            <v>3.2850000000000001</v>
          </cell>
          <cell r="AB669">
            <v>3.3</v>
          </cell>
          <cell r="AC669">
            <v>3.3050000000000002</v>
          </cell>
          <cell r="AD669">
            <v>3.56</v>
          </cell>
          <cell r="AE669">
            <v>2.29</v>
          </cell>
          <cell r="AF669">
            <v>3.39</v>
          </cell>
          <cell r="AG669">
            <v>4.0999999999999996</v>
          </cell>
          <cell r="AH669">
            <v>5.3</v>
          </cell>
          <cell r="AI669">
            <v>4.6500000000000004</v>
          </cell>
        </row>
        <row r="670">
          <cell r="A670">
            <v>37070</v>
          </cell>
          <cell r="B670">
            <v>3.2</v>
          </cell>
          <cell r="C670">
            <v>2.5049999999999999</v>
          </cell>
          <cell r="D670">
            <v>4.68</v>
          </cell>
          <cell r="E670">
            <v>2.4500000000000002</v>
          </cell>
          <cell r="F670">
            <v>3.33</v>
          </cell>
          <cell r="G670">
            <v>1.4799999999999995</v>
          </cell>
          <cell r="H670">
            <v>2.1749999999999998</v>
          </cell>
          <cell r="I670">
            <v>0.69500000000000028</v>
          </cell>
          <cell r="J670">
            <v>0.12999999999999989</v>
          </cell>
          <cell r="K670">
            <v>0.82500000000000018</v>
          </cell>
          <cell r="L670">
            <v>5.4999999999999716E-2</v>
          </cell>
          <cell r="M670">
            <v>2.89</v>
          </cell>
          <cell r="N670">
            <v>3.3450000000000002</v>
          </cell>
          <cell r="O670">
            <v>3.91</v>
          </cell>
          <cell r="P670">
            <v>2.5950000000000002</v>
          </cell>
          <cell r="Q670">
            <v>2.74</v>
          </cell>
          <cell r="R670">
            <v>-1.3349999999999995</v>
          </cell>
          <cell r="S670">
            <v>0.45500000000000007</v>
          </cell>
          <cell r="T670" t="str">
            <v>N/A</v>
          </cell>
          <cell r="U670">
            <v>3.3849999999999998</v>
          </cell>
          <cell r="V670">
            <v>2.33</v>
          </cell>
          <cell r="W670">
            <v>2.2250000000000001</v>
          </cell>
          <cell r="X670">
            <v>2.41</v>
          </cell>
          <cell r="Y670">
            <v>3.3849999999999998</v>
          </cell>
          <cell r="Z670">
            <v>3.41</v>
          </cell>
          <cell r="AA670">
            <v>3.2250000000000001</v>
          </cell>
          <cell r="AB670">
            <v>3.25</v>
          </cell>
          <cell r="AC670">
            <v>3.2450000000000001</v>
          </cell>
          <cell r="AD670">
            <v>3.48</v>
          </cell>
          <cell r="AE670">
            <v>2.4049999999999998</v>
          </cell>
          <cell r="AF670">
            <v>2.9550000000000001</v>
          </cell>
          <cell r="AG670">
            <v>4.0999999999999996</v>
          </cell>
          <cell r="AH670">
            <v>5.0999999999999996</v>
          </cell>
          <cell r="AI670">
            <v>4.74</v>
          </cell>
        </row>
        <row r="671">
          <cell r="A671">
            <v>37071</v>
          </cell>
          <cell r="B671">
            <v>3.085</v>
          </cell>
          <cell r="C671">
            <v>2.48</v>
          </cell>
          <cell r="D671">
            <v>4.3099999999999996</v>
          </cell>
          <cell r="E671">
            <v>2.3849999999999998</v>
          </cell>
          <cell r="F671">
            <v>3.1150000000000002</v>
          </cell>
          <cell r="G671">
            <v>1.2249999999999996</v>
          </cell>
          <cell r="H671">
            <v>1.8299999999999996</v>
          </cell>
          <cell r="I671">
            <v>0.60499999999999998</v>
          </cell>
          <cell r="J671">
            <v>3.0000000000000249E-2</v>
          </cell>
          <cell r="K671">
            <v>0.63500000000000023</v>
          </cell>
          <cell r="L671">
            <v>9.5000000000000195E-2</v>
          </cell>
          <cell r="M671">
            <v>2.8250000000000002</v>
          </cell>
          <cell r="N671">
            <v>3.3650000000000002</v>
          </cell>
          <cell r="O671">
            <v>3.61</v>
          </cell>
          <cell r="P671">
            <v>2.44</v>
          </cell>
          <cell r="Q671">
            <v>2.56</v>
          </cell>
          <cell r="R671">
            <v>-0.9449999999999994</v>
          </cell>
          <cell r="S671">
            <v>0.54</v>
          </cell>
          <cell r="T671">
            <v>2.512</v>
          </cell>
          <cell r="U671">
            <v>3.2149999999999999</v>
          </cell>
          <cell r="V671">
            <v>2.2999999999999998</v>
          </cell>
          <cell r="W671">
            <v>2.21</v>
          </cell>
          <cell r="X671">
            <v>2.3849999999999998</v>
          </cell>
          <cell r="Y671">
            <v>3.17</v>
          </cell>
          <cell r="Z671">
            <v>3.41</v>
          </cell>
          <cell r="AA671">
            <v>3.0550000000000002</v>
          </cell>
          <cell r="AB671">
            <v>3.06</v>
          </cell>
          <cell r="AC671">
            <v>3.07</v>
          </cell>
          <cell r="AD671">
            <v>3.29</v>
          </cell>
          <cell r="AE671">
            <v>2.35</v>
          </cell>
          <cell r="AF671">
            <v>2.99</v>
          </cell>
          <cell r="AG671">
            <v>3.82</v>
          </cell>
          <cell r="AH671">
            <v>4.8</v>
          </cell>
          <cell r="AI671">
            <v>4.3099999999999996</v>
          </cell>
        </row>
        <row r="672">
          <cell r="A672">
            <v>37072</v>
          </cell>
          <cell r="B672">
            <v>3.085</v>
          </cell>
          <cell r="C672">
            <v>2.48</v>
          </cell>
          <cell r="D672">
            <v>4.3099999999999996</v>
          </cell>
          <cell r="E672">
            <v>2.3849999999999998</v>
          </cell>
          <cell r="F672">
            <v>3.1150000000000002</v>
          </cell>
          <cell r="G672">
            <v>1.2249999999999996</v>
          </cell>
          <cell r="H672">
            <v>1.8299999999999996</v>
          </cell>
          <cell r="I672">
            <v>0.60499999999999998</v>
          </cell>
          <cell r="J672">
            <v>3.0000000000000249E-2</v>
          </cell>
          <cell r="K672">
            <v>0.63500000000000023</v>
          </cell>
          <cell r="L672">
            <v>9.5000000000000195E-2</v>
          </cell>
          <cell r="M672">
            <v>2.8250000000000002</v>
          </cell>
          <cell r="N672">
            <v>3.3650000000000002</v>
          </cell>
          <cell r="O672">
            <v>3.61</v>
          </cell>
          <cell r="P672">
            <v>2.44</v>
          </cell>
          <cell r="Q672">
            <v>2.56</v>
          </cell>
          <cell r="R672">
            <v>-0.9449999999999994</v>
          </cell>
          <cell r="S672">
            <v>0.54</v>
          </cell>
          <cell r="T672" t="str">
            <v>N/A</v>
          </cell>
          <cell r="U672">
            <v>3.2149999999999999</v>
          </cell>
          <cell r="V672">
            <v>2.2999999999999998</v>
          </cell>
          <cell r="W672">
            <v>2.21</v>
          </cell>
          <cell r="X672">
            <v>2.3849999999999998</v>
          </cell>
          <cell r="Y672">
            <v>3.17</v>
          </cell>
          <cell r="Z672">
            <v>3.2349999999999999</v>
          </cell>
          <cell r="AA672">
            <v>3.0550000000000002</v>
          </cell>
          <cell r="AB672">
            <v>3.06</v>
          </cell>
          <cell r="AC672">
            <v>3.07</v>
          </cell>
          <cell r="AD672">
            <v>3.29</v>
          </cell>
          <cell r="AE672">
            <v>2.35</v>
          </cell>
          <cell r="AF672">
            <v>2.99</v>
          </cell>
          <cell r="AG672">
            <v>3.82</v>
          </cell>
          <cell r="AH672">
            <v>4.8</v>
          </cell>
          <cell r="AI672">
            <v>4.3099999999999996</v>
          </cell>
        </row>
        <row r="673">
          <cell r="A673">
            <v>37073</v>
          </cell>
          <cell r="B673">
            <v>2.86</v>
          </cell>
          <cell r="C673">
            <v>2.33</v>
          </cell>
          <cell r="D673">
            <v>3.83</v>
          </cell>
          <cell r="E673">
            <v>2.0350000000000001</v>
          </cell>
          <cell r="F673">
            <v>2.93</v>
          </cell>
          <cell r="G673">
            <v>0.9700000000000002</v>
          </cell>
          <cell r="H673">
            <v>1.5</v>
          </cell>
          <cell r="I673">
            <v>0.5299999999999998</v>
          </cell>
          <cell r="J673">
            <v>7.0000000000000284E-2</v>
          </cell>
          <cell r="K673">
            <v>0.60000000000000009</v>
          </cell>
          <cell r="L673">
            <v>0.29499999999999993</v>
          </cell>
          <cell r="M673">
            <v>2.56</v>
          </cell>
          <cell r="N673">
            <v>2.78</v>
          </cell>
          <cell r="O673">
            <v>3.12</v>
          </cell>
          <cell r="P673">
            <v>2.0750000000000002</v>
          </cell>
          <cell r="Q673">
            <v>2.2149999999999999</v>
          </cell>
          <cell r="R673">
            <v>-1.0500000000000003</v>
          </cell>
          <cell r="S673">
            <v>0.21999999999999975</v>
          </cell>
          <cell r="T673" t="str">
            <v>N/A</v>
          </cell>
          <cell r="U673">
            <v>2.9950000000000001</v>
          </cell>
          <cell r="V673">
            <v>1.9350000000000001</v>
          </cell>
          <cell r="W673">
            <v>2.0150000000000001</v>
          </cell>
          <cell r="X673">
            <v>2.09</v>
          </cell>
          <cell r="Y673">
            <v>3.0049999999999999</v>
          </cell>
          <cell r="Z673">
            <v>3.2349999999999999</v>
          </cell>
          <cell r="AA673">
            <v>2.855</v>
          </cell>
          <cell r="AB673">
            <v>2.88</v>
          </cell>
          <cell r="AC673">
            <v>2.875</v>
          </cell>
          <cell r="AD673">
            <v>3.145</v>
          </cell>
          <cell r="AE673">
            <v>1.9850000000000001</v>
          </cell>
          <cell r="AF673">
            <v>2.79</v>
          </cell>
          <cell r="AG673">
            <v>3.58</v>
          </cell>
          <cell r="AH673">
            <v>4.08</v>
          </cell>
          <cell r="AI673">
            <v>3.83</v>
          </cell>
        </row>
        <row r="674">
          <cell r="A674">
            <v>37074</v>
          </cell>
          <cell r="B674">
            <v>2.86</v>
          </cell>
          <cell r="C674">
            <v>2.33</v>
          </cell>
          <cell r="D674">
            <v>3.83</v>
          </cell>
          <cell r="E674">
            <v>2.0350000000000001</v>
          </cell>
          <cell r="F674">
            <v>2.93</v>
          </cell>
          <cell r="G674">
            <v>0.9700000000000002</v>
          </cell>
          <cell r="H674">
            <v>1.5</v>
          </cell>
          <cell r="I674">
            <v>0.5299999999999998</v>
          </cell>
          <cell r="J674">
            <v>7.0000000000000284E-2</v>
          </cell>
          <cell r="K674">
            <v>0.60000000000000009</v>
          </cell>
          <cell r="L674">
            <v>0.29499999999999993</v>
          </cell>
          <cell r="M674">
            <v>2.56</v>
          </cell>
          <cell r="N674">
            <v>2.79</v>
          </cell>
          <cell r="O674">
            <v>3.12</v>
          </cell>
          <cell r="P674">
            <v>2.0750000000000002</v>
          </cell>
          <cell r="Q674">
            <v>2.2149999999999999</v>
          </cell>
          <cell r="R674">
            <v>-1.04</v>
          </cell>
          <cell r="S674">
            <v>0.22999999999999998</v>
          </cell>
          <cell r="T674">
            <v>2.173</v>
          </cell>
          <cell r="U674">
            <v>2.9950000000000001</v>
          </cell>
          <cell r="V674">
            <v>1.9350000000000001</v>
          </cell>
          <cell r="W674">
            <v>2.0150000000000001</v>
          </cell>
          <cell r="X674">
            <v>2.09</v>
          </cell>
          <cell r="Y674">
            <v>3.0049999999999999</v>
          </cell>
          <cell r="Z674">
            <v>2.9950000000000001</v>
          </cell>
          <cell r="AA674">
            <v>2.855</v>
          </cell>
          <cell r="AB674">
            <v>2.88</v>
          </cell>
          <cell r="AC674">
            <v>2.875</v>
          </cell>
          <cell r="AD674">
            <v>3.145</v>
          </cell>
          <cell r="AE674">
            <v>1.9850000000000001</v>
          </cell>
          <cell r="AF674">
            <v>2.79</v>
          </cell>
          <cell r="AG674">
            <v>3.58</v>
          </cell>
          <cell r="AH674">
            <v>4.08</v>
          </cell>
          <cell r="AI674">
            <v>3.83</v>
          </cell>
        </row>
        <row r="675">
          <cell r="A675">
            <v>37075</v>
          </cell>
          <cell r="B675">
            <v>2.8149999999999999</v>
          </cell>
          <cell r="C675">
            <v>2.34</v>
          </cell>
          <cell r="D675">
            <v>5.03</v>
          </cell>
          <cell r="E675">
            <v>2.23</v>
          </cell>
          <cell r="F675">
            <v>2.85</v>
          </cell>
          <cell r="G675">
            <v>2.2150000000000003</v>
          </cell>
          <cell r="H675">
            <v>2.6900000000000004</v>
          </cell>
          <cell r="I675">
            <v>0.47500000000000009</v>
          </cell>
          <cell r="J675">
            <v>3.5000000000000142E-2</v>
          </cell>
          <cell r="K675">
            <v>0.51000000000000023</v>
          </cell>
          <cell r="L675">
            <v>0.10999999999999988</v>
          </cell>
          <cell r="M675">
            <v>2.63</v>
          </cell>
          <cell r="N675">
            <v>3.62</v>
          </cell>
          <cell r="O675">
            <v>3.22</v>
          </cell>
          <cell r="P675">
            <v>2.0699999999999998</v>
          </cell>
          <cell r="Q675">
            <v>2.4900000000000002</v>
          </cell>
          <cell r="R675">
            <v>-1.4100000000000001</v>
          </cell>
          <cell r="S675">
            <v>0.99000000000000021</v>
          </cell>
          <cell r="T675">
            <v>2.2519999999999998</v>
          </cell>
          <cell r="U675">
            <v>2.93</v>
          </cell>
          <cell r="V675">
            <v>2.1349999999999998</v>
          </cell>
          <cell r="W675">
            <v>2.1349999999999998</v>
          </cell>
          <cell r="X675">
            <v>2.3250000000000002</v>
          </cell>
          <cell r="Y675">
            <v>2.89</v>
          </cell>
          <cell r="Z675">
            <v>2.9950000000000001</v>
          </cell>
          <cell r="AA675">
            <v>2.7250000000000001</v>
          </cell>
          <cell r="AB675">
            <v>2.76</v>
          </cell>
          <cell r="AC675">
            <v>2.75</v>
          </cell>
          <cell r="AD675">
            <v>2.98</v>
          </cell>
          <cell r="AE675">
            <v>2.21</v>
          </cell>
          <cell r="AF675">
            <v>3.2949999999999999</v>
          </cell>
          <cell r="AG675">
            <v>4.78</v>
          </cell>
          <cell r="AH675">
            <v>5.28</v>
          </cell>
          <cell r="AI675">
            <v>5.03</v>
          </cell>
        </row>
        <row r="676">
          <cell r="A676">
            <v>37076</v>
          </cell>
          <cell r="B676">
            <v>2.96</v>
          </cell>
          <cell r="C676">
            <v>2.21</v>
          </cell>
          <cell r="D676">
            <v>5.58</v>
          </cell>
          <cell r="E676">
            <v>2.1949999999999998</v>
          </cell>
          <cell r="F676">
            <v>2.9750000000000001</v>
          </cell>
          <cell r="G676">
            <v>2.62</v>
          </cell>
          <cell r="H676">
            <v>3.37</v>
          </cell>
          <cell r="I676">
            <v>0.75</v>
          </cell>
          <cell r="J676">
            <v>1.5000000000000124E-2</v>
          </cell>
          <cell r="K676">
            <v>0.76500000000000012</v>
          </cell>
          <cell r="L676">
            <v>1.5000000000000124E-2</v>
          </cell>
          <cell r="M676">
            <v>3.46</v>
          </cell>
          <cell r="N676">
            <v>4.7</v>
          </cell>
          <cell r="O676">
            <v>3.2949999999999999</v>
          </cell>
          <cell r="P676">
            <v>2.2200000000000002</v>
          </cell>
          <cell r="Q676">
            <v>2.5249999999999999</v>
          </cell>
          <cell r="R676">
            <v>-0.87999999999999989</v>
          </cell>
          <cell r="S676">
            <v>1.2400000000000002</v>
          </cell>
          <cell r="T676">
            <v>2.35</v>
          </cell>
          <cell r="U676">
            <v>3</v>
          </cell>
          <cell r="V676">
            <v>2.0150000000000001</v>
          </cell>
          <cell r="W676">
            <v>2.0449999999999999</v>
          </cell>
          <cell r="X676">
            <v>2.21</v>
          </cell>
          <cell r="Y676">
            <v>2.9950000000000001</v>
          </cell>
          <cell r="Z676">
            <v>2.9350000000000001</v>
          </cell>
          <cell r="AA676">
            <v>2.83</v>
          </cell>
          <cell r="AB676">
            <v>2.87</v>
          </cell>
          <cell r="AC676">
            <v>2.8650000000000002</v>
          </cell>
          <cell r="AD676">
            <v>3.0950000000000002</v>
          </cell>
          <cell r="AE676">
            <v>2.145</v>
          </cell>
          <cell r="AF676">
            <v>3.67</v>
          </cell>
          <cell r="AG676">
            <v>5.31</v>
          </cell>
          <cell r="AH676">
            <v>5.85</v>
          </cell>
          <cell r="AI676">
            <v>5.58</v>
          </cell>
        </row>
        <row r="677">
          <cell r="A677">
            <v>37077</v>
          </cell>
          <cell r="B677">
            <v>2.96</v>
          </cell>
          <cell r="C677">
            <v>2.21</v>
          </cell>
          <cell r="D677">
            <v>5.58</v>
          </cell>
          <cell r="E677">
            <v>2.1949999999999998</v>
          </cell>
          <cell r="F677">
            <v>2.9750000000000001</v>
          </cell>
          <cell r="G677">
            <v>2.62</v>
          </cell>
          <cell r="H677">
            <v>3.37</v>
          </cell>
          <cell r="I677">
            <v>0.75</v>
          </cell>
          <cell r="J677">
            <v>1.5000000000000124E-2</v>
          </cell>
          <cell r="K677">
            <v>0.76500000000000012</v>
          </cell>
          <cell r="L677">
            <v>1.5000000000000124E-2</v>
          </cell>
          <cell r="M677">
            <v>3.46</v>
          </cell>
          <cell r="N677">
            <v>4.7</v>
          </cell>
          <cell r="O677">
            <v>3.2949999999999999</v>
          </cell>
          <cell r="P677">
            <v>2.2200000000000002</v>
          </cell>
          <cell r="Q677">
            <v>2.5249999999999999</v>
          </cell>
          <cell r="R677">
            <v>-0.87999999999999989</v>
          </cell>
          <cell r="S677">
            <v>1.2400000000000002</v>
          </cell>
          <cell r="T677">
            <v>2.35</v>
          </cell>
          <cell r="U677">
            <v>3</v>
          </cell>
          <cell r="V677">
            <v>2.0150000000000001</v>
          </cell>
          <cell r="W677">
            <v>2.0449999999999999</v>
          </cell>
          <cell r="X677">
            <v>2.21</v>
          </cell>
          <cell r="Y677">
            <v>2.9950000000000001</v>
          </cell>
          <cell r="Z677">
            <v>3.03</v>
          </cell>
          <cell r="AA677">
            <v>2.83</v>
          </cell>
          <cell r="AB677">
            <v>2.87</v>
          </cell>
          <cell r="AC677">
            <v>2.8650000000000002</v>
          </cell>
          <cell r="AD677">
            <v>3.0950000000000002</v>
          </cell>
          <cell r="AE677">
            <v>2.145</v>
          </cell>
          <cell r="AF677">
            <v>3.67</v>
          </cell>
          <cell r="AG677">
            <v>5.31</v>
          </cell>
          <cell r="AH677">
            <v>5.85</v>
          </cell>
          <cell r="AI677">
            <v>5.58</v>
          </cell>
        </row>
        <row r="678">
          <cell r="A678">
            <v>37078</v>
          </cell>
          <cell r="B678">
            <v>3.1</v>
          </cell>
          <cell r="C678">
            <v>2.355</v>
          </cell>
          <cell r="D678">
            <v>6.54</v>
          </cell>
          <cell r="E678">
            <v>2.3849999999999998</v>
          </cell>
          <cell r="F678">
            <v>3.13</v>
          </cell>
          <cell r="G678">
            <v>3.44</v>
          </cell>
          <cell r="H678">
            <v>4.1850000000000005</v>
          </cell>
          <cell r="I678">
            <v>0.74500000000000011</v>
          </cell>
          <cell r="J678">
            <v>2.9999999999999805E-2</v>
          </cell>
          <cell r="K678">
            <v>0.77499999999999991</v>
          </cell>
          <cell r="L678">
            <v>-2.9999999999999805E-2</v>
          </cell>
          <cell r="M678">
            <v>3.72</v>
          </cell>
          <cell r="N678">
            <v>4.76</v>
          </cell>
          <cell r="O678">
            <v>3.35</v>
          </cell>
          <cell r="P678">
            <v>2.335</v>
          </cell>
          <cell r="Q678">
            <v>2.59</v>
          </cell>
          <cell r="R678">
            <v>-1.7800000000000002</v>
          </cell>
          <cell r="S678">
            <v>1.0399999999999996</v>
          </cell>
          <cell r="T678">
            <v>2.4500000000000002</v>
          </cell>
          <cell r="U678">
            <v>3.1</v>
          </cell>
          <cell r="V678">
            <v>2.2349999999999999</v>
          </cell>
          <cell r="W678">
            <v>2.1349999999999998</v>
          </cell>
          <cell r="X678">
            <v>2.335</v>
          </cell>
          <cell r="Y678">
            <v>3.085</v>
          </cell>
          <cell r="Z678">
            <v>3.03</v>
          </cell>
          <cell r="AA678">
            <v>3.0150000000000001</v>
          </cell>
          <cell r="AB678">
            <v>3.0150000000000001</v>
          </cell>
          <cell r="AC678">
            <v>3.03</v>
          </cell>
          <cell r="AD678">
            <v>3.165</v>
          </cell>
          <cell r="AE678">
            <v>2.3149999999999999</v>
          </cell>
          <cell r="AF678">
            <v>3.86</v>
          </cell>
          <cell r="AG678">
            <v>6.28</v>
          </cell>
          <cell r="AH678">
            <v>6.82</v>
          </cell>
          <cell r="AI678">
            <v>6.54</v>
          </cell>
        </row>
        <row r="679">
          <cell r="A679">
            <v>37079</v>
          </cell>
          <cell r="B679">
            <v>2.915</v>
          </cell>
          <cell r="C679">
            <v>2.2850000000000001</v>
          </cell>
          <cell r="D679">
            <v>5.81</v>
          </cell>
          <cell r="E679">
            <v>2.2599999999999998</v>
          </cell>
          <cell r="F679">
            <v>2.91</v>
          </cell>
          <cell r="G679">
            <v>2.8949999999999996</v>
          </cell>
          <cell r="H679">
            <v>3.5249999999999995</v>
          </cell>
          <cell r="I679">
            <v>0.62999999999999989</v>
          </cell>
          <cell r="J679">
            <v>-4.9999999999998934E-3</v>
          </cell>
          <cell r="K679">
            <v>0.625</v>
          </cell>
          <cell r="L679">
            <v>2.5000000000000355E-2</v>
          </cell>
          <cell r="M679">
            <v>2.64</v>
          </cell>
          <cell r="N679">
            <v>2.8650000000000002</v>
          </cell>
          <cell r="O679">
            <v>3.27</v>
          </cell>
          <cell r="P679">
            <v>2.2400000000000002</v>
          </cell>
          <cell r="Q679">
            <v>2.4300000000000002</v>
          </cell>
          <cell r="R679">
            <v>-2.9449999999999994</v>
          </cell>
          <cell r="S679">
            <v>0.22500000000000009</v>
          </cell>
          <cell r="T679">
            <v>2.37</v>
          </cell>
          <cell r="U679">
            <v>2.9950000000000001</v>
          </cell>
          <cell r="V679">
            <v>2.1549999999999998</v>
          </cell>
          <cell r="W679">
            <v>2.1549999999999998</v>
          </cell>
          <cell r="X679">
            <v>2.29</v>
          </cell>
          <cell r="Y679">
            <v>2.94</v>
          </cell>
          <cell r="Z679">
            <v>3.1850000000000001</v>
          </cell>
          <cell r="AA679">
            <v>2.8250000000000002</v>
          </cell>
          <cell r="AB679">
            <v>2.87</v>
          </cell>
          <cell r="AC679">
            <v>2.87</v>
          </cell>
          <cell r="AD679">
            <v>3.07</v>
          </cell>
          <cell r="AE679">
            <v>2.2599999999999998</v>
          </cell>
          <cell r="AF679">
            <v>2.8650000000000002</v>
          </cell>
          <cell r="AG679">
            <v>5.56</v>
          </cell>
          <cell r="AH679">
            <v>6.06</v>
          </cell>
          <cell r="AI679">
            <v>5.81</v>
          </cell>
        </row>
        <row r="680">
          <cell r="A680">
            <v>37080</v>
          </cell>
          <cell r="B680">
            <v>2.915</v>
          </cell>
          <cell r="C680">
            <v>2.2850000000000001</v>
          </cell>
          <cell r="D680">
            <v>5.81</v>
          </cell>
          <cell r="E680">
            <v>2.2599999999999998</v>
          </cell>
          <cell r="F680">
            <v>2.91</v>
          </cell>
          <cell r="G680">
            <v>2.8949999999999996</v>
          </cell>
          <cell r="H680">
            <v>3.5249999999999995</v>
          </cell>
          <cell r="I680">
            <v>0.62999999999999989</v>
          </cell>
          <cell r="J680">
            <v>-4.9999999999998934E-3</v>
          </cell>
          <cell r="K680">
            <v>0.625</v>
          </cell>
          <cell r="L680">
            <v>2.5000000000000355E-2</v>
          </cell>
          <cell r="M680">
            <v>2.64</v>
          </cell>
          <cell r="N680">
            <v>2.8650000000000002</v>
          </cell>
          <cell r="O680">
            <v>3.27</v>
          </cell>
          <cell r="P680">
            <v>2.2400000000000002</v>
          </cell>
          <cell r="Q680">
            <v>2.4300000000000002</v>
          </cell>
          <cell r="R680">
            <v>-2.9449999999999994</v>
          </cell>
          <cell r="S680">
            <v>0.22500000000000009</v>
          </cell>
          <cell r="T680">
            <v>2.37</v>
          </cell>
          <cell r="U680">
            <v>2.9950000000000001</v>
          </cell>
          <cell r="V680">
            <v>2.1549999999999998</v>
          </cell>
          <cell r="W680">
            <v>2.1549999999999998</v>
          </cell>
          <cell r="X680">
            <v>2.29</v>
          </cell>
          <cell r="Y680">
            <v>2.94</v>
          </cell>
          <cell r="Z680">
            <v>3.0150000000000001</v>
          </cell>
          <cell r="AA680">
            <v>2.8250000000000002</v>
          </cell>
          <cell r="AB680">
            <v>2.87</v>
          </cell>
          <cell r="AC680">
            <v>2.87</v>
          </cell>
          <cell r="AD680">
            <v>3.07</v>
          </cell>
          <cell r="AE680">
            <v>2.2599999999999998</v>
          </cell>
          <cell r="AF680">
            <v>2.8650000000000002</v>
          </cell>
          <cell r="AG680">
            <v>5.56</v>
          </cell>
          <cell r="AH680">
            <v>6.06</v>
          </cell>
          <cell r="AI680">
            <v>5.81</v>
          </cell>
        </row>
        <row r="681">
          <cell r="A681">
            <v>37081</v>
          </cell>
          <cell r="B681">
            <v>2.915</v>
          </cell>
          <cell r="C681">
            <v>2.2850000000000001</v>
          </cell>
          <cell r="D681">
            <v>5.81</v>
          </cell>
          <cell r="E681">
            <v>2.2599999999999998</v>
          </cell>
          <cell r="F681">
            <v>2.91</v>
          </cell>
          <cell r="G681">
            <v>2.8949999999999996</v>
          </cell>
          <cell r="H681">
            <v>3.5249999999999995</v>
          </cell>
          <cell r="I681">
            <v>0.62999999999999989</v>
          </cell>
          <cell r="J681">
            <v>-4.9999999999998934E-3</v>
          </cell>
          <cell r="K681">
            <v>0.625</v>
          </cell>
          <cell r="L681">
            <v>2.5000000000000355E-2</v>
          </cell>
          <cell r="M681">
            <v>2.64</v>
          </cell>
          <cell r="N681">
            <v>2.8650000000000002</v>
          </cell>
          <cell r="O681">
            <v>3.27</v>
          </cell>
          <cell r="P681">
            <v>2.2400000000000002</v>
          </cell>
          <cell r="Q681">
            <v>2.4300000000000002</v>
          </cell>
          <cell r="R681">
            <v>-2.9449999999999994</v>
          </cell>
          <cell r="S681">
            <v>0.22500000000000009</v>
          </cell>
          <cell r="T681">
            <v>2.37</v>
          </cell>
          <cell r="U681">
            <v>2.9950000000000001</v>
          </cell>
          <cell r="V681">
            <v>2.1549999999999998</v>
          </cell>
          <cell r="W681">
            <v>2.1549999999999998</v>
          </cell>
          <cell r="X681">
            <v>2.29</v>
          </cell>
          <cell r="Y681">
            <v>2.94</v>
          </cell>
          <cell r="Z681">
            <v>3.0150000000000001</v>
          </cell>
          <cell r="AA681">
            <v>2.8250000000000002</v>
          </cell>
          <cell r="AB681">
            <v>2.87</v>
          </cell>
          <cell r="AC681">
            <v>2.87</v>
          </cell>
          <cell r="AD681">
            <v>3.07</v>
          </cell>
          <cell r="AE681">
            <v>2.2599999999999998</v>
          </cell>
          <cell r="AF681">
            <v>2.8650000000000002</v>
          </cell>
          <cell r="AG681">
            <v>5.56</v>
          </cell>
          <cell r="AH681">
            <v>6.06</v>
          </cell>
          <cell r="AI681">
            <v>5.81</v>
          </cell>
        </row>
        <row r="682">
          <cell r="A682">
            <v>37082</v>
          </cell>
          <cell r="B682">
            <v>3.08</v>
          </cell>
          <cell r="C682">
            <v>2.4700000000000002</v>
          </cell>
          <cell r="D682">
            <v>5.84</v>
          </cell>
          <cell r="E682">
            <v>2.34</v>
          </cell>
          <cell r="F682">
            <v>3.1</v>
          </cell>
          <cell r="G682">
            <v>2.76</v>
          </cell>
          <cell r="H682">
            <v>3.3699999999999997</v>
          </cell>
          <cell r="I682">
            <v>0.60999999999999988</v>
          </cell>
          <cell r="J682">
            <v>2.0000000000000018E-2</v>
          </cell>
          <cell r="K682">
            <v>0.62999999999999989</v>
          </cell>
          <cell r="L682">
            <v>0.13000000000000034</v>
          </cell>
          <cell r="M682">
            <v>3.0449999999999999</v>
          </cell>
          <cell r="N682">
            <v>4.16</v>
          </cell>
          <cell r="O682">
            <v>3.35</v>
          </cell>
          <cell r="P682">
            <v>2.31</v>
          </cell>
          <cell r="Q682">
            <v>2.5099999999999998</v>
          </cell>
          <cell r="R682">
            <v>-1.6799999999999997</v>
          </cell>
          <cell r="S682">
            <v>1.1150000000000002</v>
          </cell>
          <cell r="T682">
            <v>2.38</v>
          </cell>
          <cell r="U682">
            <v>3.1</v>
          </cell>
          <cell r="V682">
            <v>2.29</v>
          </cell>
          <cell r="W682">
            <v>2.12</v>
          </cell>
          <cell r="X682">
            <v>2.38</v>
          </cell>
          <cell r="Y682">
            <v>3.0550000000000002</v>
          </cell>
          <cell r="Z682">
            <v>3.0150000000000001</v>
          </cell>
          <cell r="AA682">
            <v>2.96</v>
          </cell>
          <cell r="AB682">
            <v>2.9950000000000001</v>
          </cell>
          <cell r="AC682">
            <v>3.0049999999999999</v>
          </cell>
          <cell r="AD682">
            <v>3.1150000000000002</v>
          </cell>
          <cell r="AE682">
            <v>2.355</v>
          </cell>
          <cell r="AF682">
            <v>3.53</v>
          </cell>
          <cell r="AG682">
            <v>5.61</v>
          </cell>
          <cell r="AH682">
            <v>6.07</v>
          </cell>
          <cell r="AI682">
            <v>5.84</v>
          </cell>
        </row>
        <row r="683">
          <cell r="A683">
            <v>37083</v>
          </cell>
          <cell r="B683">
            <v>3.1949999999999998</v>
          </cell>
          <cell r="C683">
            <v>2.59</v>
          </cell>
          <cell r="D683">
            <v>5.6449999999999996</v>
          </cell>
          <cell r="E683">
            <v>2.42</v>
          </cell>
          <cell r="F683">
            <v>3.19</v>
          </cell>
          <cell r="G683">
            <v>2.4499999999999997</v>
          </cell>
          <cell r="H683">
            <v>3.0549999999999997</v>
          </cell>
          <cell r="I683">
            <v>0.60499999999999998</v>
          </cell>
          <cell r="J683">
            <v>-4.9999999999998934E-3</v>
          </cell>
          <cell r="K683">
            <v>0.60000000000000009</v>
          </cell>
          <cell r="L683">
            <v>0.16999999999999993</v>
          </cell>
          <cell r="M683">
            <v>3.08</v>
          </cell>
          <cell r="N683">
            <v>4.1950000000000003</v>
          </cell>
          <cell r="O683">
            <v>3.54</v>
          </cell>
          <cell r="P683">
            <v>2.4500000000000002</v>
          </cell>
          <cell r="Q683">
            <v>2.56</v>
          </cell>
          <cell r="R683">
            <v>-1.4499999999999993</v>
          </cell>
          <cell r="S683">
            <v>1.1150000000000002</v>
          </cell>
          <cell r="T683">
            <v>2.5299999999999998</v>
          </cell>
          <cell r="U683">
            <v>3.18</v>
          </cell>
          <cell r="V683">
            <v>2.4049999999999998</v>
          </cell>
          <cell r="W683">
            <v>2.2400000000000002</v>
          </cell>
          <cell r="X683">
            <v>2.48</v>
          </cell>
          <cell r="Y683">
            <v>3.18</v>
          </cell>
          <cell r="Z683">
            <v>3.125</v>
          </cell>
          <cell r="AA683">
            <v>3.07</v>
          </cell>
          <cell r="AB683">
            <v>3.125</v>
          </cell>
          <cell r="AC683">
            <v>3.105</v>
          </cell>
          <cell r="AD683">
            <v>3.22</v>
          </cell>
          <cell r="AE683">
            <v>2.44</v>
          </cell>
          <cell r="AF683">
            <v>3.7050000000000001</v>
          </cell>
          <cell r="AG683">
            <v>5.48</v>
          </cell>
          <cell r="AH683">
            <v>5.81</v>
          </cell>
          <cell r="AI683">
            <v>5.6449999999999996</v>
          </cell>
        </row>
        <row r="684">
          <cell r="A684">
            <v>37084</v>
          </cell>
          <cell r="B684">
            <v>3.2250000000000001</v>
          </cell>
          <cell r="C684">
            <v>2.6</v>
          </cell>
          <cell r="D684">
            <v>4.71</v>
          </cell>
          <cell r="E684">
            <v>2.4550000000000001</v>
          </cell>
          <cell r="F684">
            <v>3.2</v>
          </cell>
          <cell r="G684">
            <v>1.4849999999999999</v>
          </cell>
          <cell r="H684">
            <v>2.11</v>
          </cell>
          <cell r="I684">
            <v>0.625</v>
          </cell>
          <cell r="J684">
            <v>-2.4999999999999911E-2</v>
          </cell>
          <cell r="K684">
            <v>0.60000000000000009</v>
          </cell>
          <cell r="L684">
            <v>0.14500000000000002</v>
          </cell>
          <cell r="M684">
            <v>2.9649999999999999</v>
          </cell>
          <cell r="N684">
            <v>4.26</v>
          </cell>
          <cell r="O684">
            <v>3.6850000000000001</v>
          </cell>
          <cell r="P684">
            <v>2.56</v>
          </cell>
          <cell r="Q684">
            <v>2.64</v>
          </cell>
          <cell r="R684">
            <v>-0.45000000000000018</v>
          </cell>
          <cell r="S684">
            <v>1.2949999999999999</v>
          </cell>
          <cell r="T684">
            <v>2.5499999999999998</v>
          </cell>
          <cell r="U684">
            <v>3.2050000000000001</v>
          </cell>
          <cell r="V684">
            <v>2.4550000000000001</v>
          </cell>
          <cell r="W684">
            <v>2.31</v>
          </cell>
          <cell r="X684">
            <v>2.5550000000000002</v>
          </cell>
          <cell r="Y684">
            <v>3.2</v>
          </cell>
          <cell r="Z684">
            <v>3.2250000000000001</v>
          </cell>
          <cell r="AA684">
            <v>3.105</v>
          </cell>
          <cell r="AB684">
            <v>3.12</v>
          </cell>
          <cell r="AC684">
            <v>3.12</v>
          </cell>
          <cell r="AD684">
            <v>3.2450000000000001</v>
          </cell>
          <cell r="AE684">
            <v>2.5299999999999998</v>
          </cell>
          <cell r="AF684">
            <v>3.7549999999999999</v>
          </cell>
          <cell r="AG684">
            <v>4.42</v>
          </cell>
          <cell r="AH684">
            <v>5</v>
          </cell>
          <cell r="AI684">
            <v>4.71</v>
          </cell>
        </row>
        <row r="685">
          <cell r="A685">
            <v>37085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R685">
            <v>0</v>
          </cell>
          <cell r="S685">
            <v>0</v>
          </cell>
        </row>
        <row r="686">
          <cell r="A686">
            <v>37086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R686">
            <v>0</v>
          </cell>
          <cell r="S686">
            <v>0</v>
          </cell>
        </row>
        <row r="687">
          <cell r="A687">
            <v>37087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R687">
            <v>0</v>
          </cell>
          <cell r="S687">
            <v>0</v>
          </cell>
        </row>
        <row r="688">
          <cell r="A688">
            <v>37088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R688">
            <v>0</v>
          </cell>
          <cell r="S688">
            <v>0</v>
          </cell>
        </row>
        <row r="689">
          <cell r="A689">
            <v>37089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R689">
            <v>0</v>
          </cell>
          <cell r="S689">
            <v>0</v>
          </cell>
        </row>
        <row r="690">
          <cell r="A690">
            <v>37090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R690">
            <v>0</v>
          </cell>
          <cell r="S690">
            <v>0</v>
          </cell>
        </row>
        <row r="691">
          <cell r="A691">
            <v>37091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R691">
            <v>0</v>
          </cell>
          <cell r="S691">
            <v>0</v>
          </cell>
        </row>
        <row r="692">
          <cell r="A692">
            <v>37092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R692">
            <v>0</v>
          </cell>
          <cell r="S692">
            <v>0</v>
          </cell>
        </row>
        <row r="693">
          <cell r="A693">
            <v>37093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R693">
            <v>0</v>
          </cell>
          <cell r="S693">
            <v>0</v>
          </cell>
        </row>
        <row r="694">
          <cell r="A694">
            <v>37094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R694">
            <v>0</v>
          </cell>
          <cell r="S694">
            <v>0</v>
          </cell>
        </row>
        <row r="695">
          <cell r="A695">
            <v>37095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R695">
            <v>0</v>
          </cell>
          <cell r="S695">
            <v>0</v>
          </cell>
        </row>
        <row r="696">
          <cell r="A696">
            <v>37096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R696">
            <v>0</v>
          </cell>
          <cell r="S696">
            <v>0</v>
          </cell>
        </row>
        <row r="697">
          <cell r="A697">
            <v>37097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R697">
            <v>0</v>
          </cell>
          <cell r="S697">
            <v>0</v>
          </cell>
        </row>
        <row r="698">
          <cell r="A698">
            <v>37098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R698">
            <v>0</v>
          </cell>
          <cell r="S698">
            <v>0</v>
          </cell>
        </row>
        <row r="699">
          <cell r="A699">
            <v>37099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R699">
            <v>0</v>
          </cell>
          <cell r="S699">
            <v>0</v>
          </cell>
        </row>
        <row r="700">
          <cell r="A700">
            <v>37100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R700">
            <v>0</v>
          </cell>
          <cell r="S700">
            <v>0</v>
          </cell>
        </row>
        <row r="701">
          <cell r="A701">
            <v>37101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R701">
            <v>0</v>
          </cell>
          <cell r="S701">
            <v>0</v>
          </cell>
        </row>
        <row r="702">
          <cell r="A702">
            <v>37102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R702">
            <v>0</v>
          </cell>
          <cell r="S702">
            <v>0</v>
          </cell>
        </row>
        <row r="703">
          <cell r="A703">
            <v>37103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R703">
            <v>0</v>
          </cell>
          <cell r="S703">
            <v>0</v>
          </cell>
        </row>
        <row r="704">
          <cell r="A704">
            <v>37104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R704">
            <v>0</v>
          </cell>
          <cell r="S704">
            <v>0</v>
          </cell>
        </row>
        <row r="705">
          <cell r="A705">
            <v>37105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R705">
            <v>0</v>
          </cell>
          <cell r="S705">
            <v>0</v>
          </cell>
        </row>
        <row r="706">
          <cell r="A706">
            <v>37106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R706">
            <v>0</v>
          </cell>
          <cell r="S706">
            <v>0</v>
          </cell>
        </row>
        <row r="707">
          <cell r="A707">
            <v>37107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R707">
            <v>0</v>
          </cell>
          <cell r="S707">
            <v>0</v>
          </cell>
        </row>
        <row r="708">
          <cell r="A708">
            <v>37108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R708">
            <v>0</v>
          </cell>
          <cell r="S708">
            <v>0</v>
          </cell>
        </row>
        <row r="709">
          <cell r="A709">
            <v>37109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R709">
            <v>0</v>
          </cell>
          <cell r="S709">
            <v>0</v>
          </cell>
        </row>
        <row r="710">
          <cell r="A710">
            <v>37110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R710">
            <v>0</v>
          </cell>
          <cell r="S710">
            <v>0</v>
          </cell>
        </row>
        <row r="711">
          <cell r="A711">
            <v>37111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R711">
            <v>0</v>
          </cell>
          <cell r="S711">
            <v>0</v>
          </cell>
        </row>
        <row r="712">
          <cell r="A712">
            <v>37112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R712">
            <v>0</v>
          </cell>
          <cell r="S712">
            <v>0</v>
          </cell>
        </row>
        <row r="713">
          <cell r="A713">
            <v>37113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R713">
            <v>0</v>
          </cell>
          <cell r="S713">
            <v>0</v>
          </cell>
        </row>
        <row r="714">
          <cell r="A714">
            <v>37114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R714">
            <v>0</v>
          </cell>
          <cell r="S714">
            <v>0</v>
          </cell>
        </row>
        <row r="715">
          <cell r="A715">
            <v>37115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R715">
            <v>0</v>
          </cell>
          <cell r="S715">
            <v>0</v>
          </cell>
        </row>
        <row r="716">
          <cell r="A716">
            <v>37116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R716">
            <v>0</v>
          </cell>
          <cell r="S716">
            <v>0</v>
          </cell>
        </row>
        <row r="717">
          <cell r="A717">
            <v>37117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R717">
            <v>0</v>
          </cell>
          <cell r="S717">
            <v>0</v>
          </cell>
        </row>
        <row r="718">
          <cell r="A718">
            <v>37118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R718">
            <v>0</v>
          </cell>
          <cell r="S718">
            <v>0</v>
          </cell>
        </row>
        <row r="719">
          <cell r="A719">
            <v>37119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R719">
            <v>0</v>
          </cell>
          <cell r="S719">
            <v>0</v>
          </cell>
        </row>
        <row r="720">
          <cell r="A720">
            <v>37120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R720">
            <v>0</v>
          </cell>
          <cell r="S720">
            <v>0</v>
          </cell>
        </row>
        <row r="721">
          <cell r="A721">
            <v>37121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R721">
            <v>0</v>
          </cell>
          <cell r="S721">
            <v>0</v>
          </cell>
        </row>
        <row r="722">
          <cell r="A722">
            <v>37122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R722">
            <v>0</v>
          </cell>
          <cell r="S722">
            <v>0</v>
          </cell>
        </row>
        <row r="723">
          <cell r="A723">
            <v>37123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R723">
            <v>0</v>
          </cell>
          <cell r="S723">
            <v>0</v>
          </cell>
        </row>
        <row r="724">
          <cell r="A724">
            <v>37124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R724">
            <v>0</v>
          </cell>
          <cell r="S724">
            <v>0</v>
          </cell>
        </row>
        <row r="725">
          <cell r="A725">
            <v>37125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R725">
            <v>0</v>
          </cell>
          <cell r="S725">
            <v>0</v>
          </cell>
        </row>
        <row r="726">
          <cell r="A726">
            <v>37126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R726">
            <v>0</v>
          </cell>
          <cell r="S726">
            <v>0</v>
          </cell>
        </row>
        <row r="727">
          <cell r="A727">
            <v>37127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R727">
            <v>0</v>
          </cell>
          <cell r="S727">
            <v>0</v>
          </cell>
        </row>
        <row r="728">
          <cell r="A728">
            <v>37128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R728">
            <v>0</v>
          </cell>
          <cell r="S728">
            <v>0</v>
          </cell>
        </row>
        <row r="729">
          <cell r="A729">
            <v>37129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R729">
            <v>0</v>
          </cell>
          <cell r="S729">
            <v>0</v>
          </cell>
        </row>
        <row r="730">
          <cell r="A730">
            <v>37130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R730">
            <v>0</v>
          </cell>
          <cell r="S730">
            <v>0</v>
          </cell>
        </row>
        <row r="731">
          <cell r="A731">
            <v>37131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R731">
            <v>0</v>
          </cell>
          <cell r="S731">
            <v>0</v>
          </cell>
        </row>
        <row r="732">
          <cell r="A732">
            <v>37132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R732">
            <v>0</v>
          </cell>
          <cell r="S732">
            <v>0</v>
          </cell>
        </row>
        <row r="733">
          <cell r="A733">
            <v>37133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R733">
            <v>0</v>
          </cell>
          <cell r="S733">
            <v>0</v>
          </cell>
        </row>
        <row r="734">
          <cell r="A734">
            <v>37134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R734">
            <v>0</v>
          </cell>
          <cell r="S734">
            <v>0</v>
          </cell>
        </row>
        <row r="735">
          <cell r="A735">
            <v>37135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R735">
            <v>0</v>
          </cell>
          <cell r="S735">
            <v>0</v>
          </cell>
        </row>
        <row r="736">
          <cell r="A736">
            <v>37136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R736">
            <v>0</v>
          </cell>
          <cell r="S736">
            <v>0</v>
          </cell>
        </row>
        <row r="737">
          <cell r="A737">
            <v>37137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R737">
            <v>0</v>
          </cell>
          <cell r="S737">
            <v>0</v>
          </cell>
        </row>
        <row r="738">
          <cell r="A738">
            <v>37138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R738">
            <v>0</v>
          </cell>
          <cell r="S738">
            <v>0</v>
          </cell>
        </row>
        <row r="739">
          <cell r="A739">
            <v>37139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R739">
            <v>0</v>
          </cell>
          <cell r="S739">
            <v>0</v>
          </cell>
        </row>
        <row r="740">
          <cell r="A740">
            <v>37140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R740">
            <v>0</v>
          </cell>
          <cell r="S740">
            <v>0</v>
          </cell>
        </row>
        <row r="741">
          <cell r="A741">
            <v>37141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R741">
            <v>0</v>
          </cell>
          <cell r="S741">
            <v>0</v>
          </cell>
        </row>
        <row r="742">
          <cell r="A742">
            <v>37142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R742">
            <v>0</v>
          </cell>
          <cell r="S742">
            <v>0</v>
          </cell>
        </row>
        <row r="743">
          <cell r="A743">
            <v>37143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R743">
            <v>0</v>
          </cell>
          <cell r="S743">
            <v>0</v>
          </cell>
        </row>
        <row r="744">
          <cell r="A744">
            <v>37144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R744">
            <v>0</v>
          </cell>
          <cell r="S744">
            <v>0</v>
          </cell>
        </row>
        <row r="745">
          <cell r="A745">
            <v>37145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R745">
            <v>0</v>
          </cell>
          <cell r="S745">
            <v>0</v>
          </cell>
        </row>
        <row r="746">
          <cell r="A746">
            <v>37146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R746">
            <v>0</v>
          </cell>
          <cell r="S746">
            <v>0</v>
          </cell>
        </row>
        <row r="747">
          <cell r="A747">
            <v>37147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R747">
            <v>0</v>
          </cell>
          <cell r="S747">
            <v>0</v>
          </cell>
        </row>
        <row r="748">
          <cell r="A748">
            <v>37148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R748">
            <v>0</v>
          </cell>
          <cell r="S748">
            <v>0</v>
          </cell>
        </row>
        <row r="749">
          <cell r="A749">
            <v>37149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R749">
            <v>0</v>
          </cell>
          <cell r="S749">
            <v>0</v>
          </cell>
        </row>
        <row r="750">
          <cell r="A750">
            <v>37150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R750">
            <v>0</v>
          </cell>
          <cell r="S750">
            <v>0</v>
          </cell>
        </row>
        <row r="751">
          <cell r="A751">
            <v>37151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R751">
            <v>0</v>
          </cell>
          <cell r="S751">
            <v>0</v>
          </cell>
        </row>
        <row r="752">
          <cell r="A752">
            <v>37152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R752">
            <v>0</v>
          </cell>
          <cell r="S752">
            <v>0</v>
          </cell>
        </row>
        <row r="753">
          <cell r="A753">
            <v>37153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R753">
            <v>0</v>
          </cell>
          <cell r="S753">
            <v>0</v>
          </cell>
        </row>
        <row r="754">
          <cell r="A754">
            <v>37154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R754">
            <v>0</v>
          </cell>
          <cell r="S754">
            <v>0</v>
          </cell>
        </row>
        <row r="755">
          <cell r="A755">
            <v>37155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R755">
            <v>0</v>
          </cell>
          <cell r="S755">
            <v>0</v>
          </cell>
        </row>
        <row r="756">
          <cell r="A756">
            <v>37156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R756">
            <v>0</v>
          </cell>
          <cell r="S756">
            <v>0</v>
          </cell>
        </row>
        <row r="757">
          <cell r="A757">
            <v>37157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R757">
            <v>0</v>
          </cell>
          <cell r="S757">
            <v>0</v>
          </cell>
        </row>
        <row r="758">
          <cell r="A758">
            <v>37158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R758">
            <v>0</v>
          </cell>
          <cell r="S758">
            <v>0</v>
          </cell>
        </row>
        <row r="759">
          <cell r="A759">
            <v>37159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R759">
            <v>0</v>
          </cell>
          <cell r="S759">
            <v>0</v>
          </cell>
        </row>
        <row r="760">
          <cell r="A760">
            <v>37160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R760">
            <v>0</v>
          </cell>
          <cell r="S760">
            <v>0</v>
          </cell>
        </row>
        <row r="761">
          <cell r="A761">
            <v>37161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R761">
            <v>0</v>
          </cell>
          <cell r="S761">
            <v>0</v>
          </cell>
        </row>
        <row r="762">
          <cell r="A762">
            <v>37162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R762">
            <v>0</v>
          </cell>
          <cell r="S762">
            <v>0</v>
          </cell>
        </row>
        <row r="763">
          <cell r="A763">
            <v>37163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R763">
            <v>0</v>
          </cell>
          <cell r="S763">
            <v>0</v>
          </cell>
        </row>
        <row r="764">
          <cell r="A764">
            <v>37164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R764">
            <v>0</v>
          </cell>
          <cell r="S764">
            <v>0</v>
          </cell>
        </row>
        <row r="765">
          <cell r="A765">
            <v>37165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R765">
            <v>0</v>
          </cell>
          <cell r="S765">
            <v>0</v>
          </cell>
        </row>
        <row r="766">
          <cell r="A766">
            <v>37166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R766">
            <v>0</v>
          </cell>
          <cell r="S766">
            <v>0</v>
          </cell>
        </row>
        <row r="767">
          <cell r="A767">
            <v>37167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R767">
            <v>0</v>
          </cell>
          <cell r="S767">
            <v>0</v>
          </cell>
        </row>
        <row r="768">
          <cell r="A768">
            <v>37168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R768">
            <v>0</v>
          </cell>
          <cell r="S768">
            <v>0</v>
          </cell>
        </row>
        <row r="769">
          <cell r="A769">
            <v>37169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R769">
            <v>0</v>
          </cell>
          <cell r="S769">
            <v>0</v>
          </cell>
        </row>
        <row r="770">
          <cell r="A770">
            <v>37170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R770">
            <v>0</v>
          </cell>
          <cell r="S770">
            <v>0</v>
          </cell>
        </row>
        <row r="771">
          <cell r="A771">
            <v>37171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R771">
            <v>0</v>
          </cell>
          <cell r="S771">
            <v>0</v>
          </cell>
        </row>
        <row r="772">
          <cell r="A772">
            <v>37172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R772">
            <v>0</v>
          </cell>
          <cell r="S772">
            <v>0</v>
          </cell>
        </row>
        <row r="773">
          <cell r="A773">
            <v>37173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R773">
            <v>0</v>
          </cell>
          <cell r="S773">
            <v>0</v>
          </cell>
        </row>
        <row r="774">
          <cell r="A774">
            <v>37174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R774">
            <v>0</v>
          </cell>
          <cell r="S774">
            <v>0</v>
          </cell>
        </row>
        <row r="775">
          <cell r="A775">
            <v>37175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R775">
            <v>0</v>
          </cell>
          <cell r="S775">
            <v>0</v>
          </cell>
        </row>
        <row r="776">
          <cell r="A776">
            <v>37176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R776">
            <v>0</v>
          </cell>
          <cell r="S776">
            <v>0</v>
          </cell>
        </row>
        <row r="777">
          <cell r="A777">
            <v>37177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R777">
            <v>0</v>
          </cell>
          <cell r="S777">
            <v>0</v>
          </cell>
        </row>
        <row r="778">
          <cell r="A778">
            <v>37178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R778">
            <v>0</v>
          </cell>
          <cell r="S778">
            <v>0</v>
          </cell>
        </row>
        <row r="779">
          <cell r="A779">
            <v>37179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R779">
            <v>0</v>
          </cell>
          <cell r="S779">
            <v>0</v>
          </cell>
        </row>
        <row r="780">
          <cell r="A780">
            <v>37180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R780">
            <v>0</v>
          </cell>
          <cell r="S780">
            <v>0</v>
          </cell>
        </row>
        <row r="781">
          <cell r="A781">
            <v>37181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R781">
            <v>0</v>
          </cell>
          <cell r="S781">
            <v>0</v>
          </cell>
        </row>
        <row r="782">
          <cell r="A782">
            <v>37182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R782">
            <v>0</v>
          </cell>
          <cell r="S782">
            <v>0</v>
          </cell>
        </row>
        <row r="783">
          <cell r="A783">
            <v>37183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R783">
            <v>0</v>
          </cell>
          <cell r="S783">
            <v>0</v>
          </cell>
        </row>
        <row r="784">
          <cell r="A784">
            <v>37184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R784">
            <v>0</v>
          </cell>
          <cell r="S784">
            <v>0</v>
          </cell>
        </row>
        <row r="785">
          <cell r="A785">
            <v>37185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R785">
            <v>0</v>
          </cell>
          <cell r="S785">
            <v>0</v>
          </cell>
        </row>
        <row r="786">
          <cell r="A786">
            <v>37186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R786">
            <v>0</v>
          </cell>
          <cell r="S786">
            <v>0</v>
          </cell>
        </row>
        <row r="787">
          <cell r="A787">
            <v>37187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R787">
            <v>0</v>
          </cell>
          <cell r="S787">
            <v>0</v>
          </cell>
        </row>
        <row r="788">
          <cell r="A788">
            <v>37188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R788">
            <v>0</v>
          </cell>
          <cell r="S788">
            <v>0</v>
          </cell>
        </row>
        <row r="789">
          <cell r="A789">
            <v>37189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R789">
            <v>0</v>
          </cell>
          <cell r="S789">
            <v>0</v>
          </cell>
        </row>
        <row r="790">
          <cell r="A790">
            <v>37190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R790">
            <v>0</v>
          </cell>
          <cell r="S790">
            <v>0</v>
          </cell>
        </row>
        <row r="791">
          <cell r="A791">
            <v>37191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R791">
            <v>0</v>
          </cell>
          <cell r="S791">
            <v>0</v>
          </cell>
        </row>
        <row r="792">
          <cell r="A792">
            <v>37192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R792">
            <v>0</v>
          </cell>
          <cell r="S792">
            <v>0</v>
          </cell>
        </row>
        <row r="793">
          <cell r="A793">
            <v>37193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R793">
            <v>0</v>
          </cell>
          <cell r="S793">
            <v>0</v>
          </cell>
        </row>
        <row r="794">
          <cell r="A794">
            <v>37194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R794">
            <v>0</v>
          </cell>
          <cell r="S794">
            <v>0</v>
          </cell>
        </row>
        <row r="795">
          <cell r="A795">
            <v>37195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R795">
            <v>0</v>
          </cell>
          <cell r="S795">
            <v>0</v>
          </cell>
        </row>
        <row r="796">
          <cell r="A796">
            <v>37196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R796">
            <v>0</v>
          </cell>
          <cell r="S796">
            <v>0</v>
          </cell>
        </row>
        <row r="797">
          <cell r="A797">
            <v>37197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R797">
            <v>0</v>
          </cell>
          <cell r="S797">
            <v>0</v>
          </cell>
        </row>
        <row r="798">
          <cell r="A798">
            <v>37198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R798">
            <v>0</v>
          </cell>
          <cell r="S798">
            <v>0</v>
          </cell>
        </row>
        <row r="799">
          <cell r="A799">
            <v>37199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R799">
            <v>0</v>
          </cell>
          <cell r="S799">
            <v>0</v>
          </cell>
        </row>
        <row r="800">
          <cell r="A800">
            <v>37200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R800">
            <v>0</v>
          </cell>
          <cell r="S800">
            <v>0</v>
          </cell>
        </row>
        <row r="801">
          <cell r="A801">
            <v>37201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R801">
            <v>0</v>
          </cell>
          <cell r="S801">
            <v>0</v>
          </cell>
        </row>
        <row r="802">
          <cell r="A802">
            <v>37202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R802">
            <v>0</v>
          </cell>
          <cell r="S802">
            <v>0</v>
          </cell>
        </row>
        <row r="803">
          <cell r="A803">
            <v>37203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R803">
            <v>0</v>
          </cell>
          <cell r="S803">
            <v>0</v>
          </cell>
        </row>
        <row r="804">
          <cell r="A804">
            <v>37204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R804">
            <v>0</v>
          </cell>
          <cell r="S804">
            <v>0</v>
          </cell>
        </row>
        <row r="805">
          <cell r="A805">
            <v>37205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R805">
            <v>0</v>
          </cell>
          <cell r="S805">
            <v>0</v>
          </cell>
        </row>
        <row r="806">
          <cell r="A806">
            <v>37206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R806">
            <v>0</v>
          </cell>
          <cell r="S806">
            <v>0</v>
          </cell>
        </row>
        <row r="807">
          <cell r="A807">
            <v>37207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R807">
            <v>0</v>
          </cell>
          <cell r="S807">
            <v>0</v>
          </cell>
        </row>
        <row r="808">
          <cell r="A808">
            <v>37208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R808">
            <v>0</v>
          </cell>
          <cell r="S808">
            <v>0</v>
          </cell>
        </row>
        <row r="809">
          <cell r="A809">
            <v>37209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R809">
            <v>0</v>
          </cell>
          <cell r="S809">
            <v>0</v>
          </cell>
        </row>
        <row r="810">
          <cell r="A810">
            <v>37210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R810">
            <v>0</v>
          </cell>
          <cell r="S810">
            <v>0</v>
          </cell>
        </row>
        <row r="811">
          <cell r="A811">
            <v>37211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R811">
            <v>0</v>
          </cell>
          <cell r="S811">
            <v>0</v>
          </cell>
        </row>
        <row r="812">
          <cell r="A812">
            <v>37212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R812">
            <v>0</v>
          </cell>
          <cell r="S812">
            <v>0</v>
          </cell>
        </row>
        <row r="813">
          <cell r="A813">
            <v>37213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R813">
            <v>0</v>
          </cell>
          <cell r="S813">
            <v>0</v>
          </cell>
        </row>
        <row r="814">
          <cell r="A814">
            <v>37214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R814">
            <v>0</v>
          </cell>
          <cell r="S814">
            <v>0</v>
          </cell>
        </row>
        <row r="815">
          <cell r="A815">
            <v>37215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R815">
            <v>0</v>
          </cell>
          <cell r="S815">
            <v>0</v>
          </cell>
        </row>
        <row r="816">
          <cell r="A816">
            <v>37216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R816">
            <v>0</v>
          </cell>
          <cell r="S816">
            <v>0</v>
          </cell>
        </row>
        <row r="817">
          <cell r="A817">
            <v>37217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R817">
            <v>0</v>
          </cell>
          <cell r="S817">
            <v>0</v>
          </cell>
        </row>
        <row r="818">
          <cell r="A818">
            <v>37218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R818">
            <v>0</v>
          </cell>
          <cell r="S818">
            <v>0</v>
          </cell>
        </row>
        <row r="819">
          <cell r="A819">
            <v>37219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R819">
            <v>0</v>
          </cell>
          <cell r="S819">
            <v>0</v>
          </cell>
        </row>
        <row r="820">
          <cell r="A820">
            <v>37220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R820">
            <v>0</v>
          </cell>
          <cell r="S820">
            <v>0</v>
          </cell>
        </row>
        <row r="821">
          <cell r="A821">
            <v>37221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R821">
            <v>0</v>
          </cell>
          <cell r="S821">
            <v>0</v>
          </cell>
        </row>
        <row r="822">
          <cell r="A822">
            <v>37222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R822">
            <v>0</v>
          </cell>
          <cell r="S822">
            <v>0</v>
          </cell>
        </row>
        <row r="823">
          <cell r="A823">
            <v>37223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R823">
            <v>0</v>
          </cell>
          <cell r="S823">
            <v>0</v>
          </cell>
        </row>
        <row r="824">
          <cell r="A824">
            <v>37224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R824">
            <v>0</v>
          </cell>
          <cell r="S824">
            <v>0</v>
          </cell>
        </row>
        <row r="825">
          <cell r="A825">
            <v>37225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R825">
            <v>0</v>
          </cell>
          <cell r="S825">
            <v>0</v>
          </cell>
        </row>
        <row r="826">
          <cell r="A826">
            <v>37226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R826">
            <v>0</v>
          </cell>
          <cell r="S826">
            <v>0</v>
          </cell>
        </row>
        <row r="827">
          <cell r="A827">
            <v>37227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R827">
            <v>0</v>
          </cell>
          <cell r="S827">
            <v>0</v>
          </cell>
        </row>
        <row r="828">
          <cell r="A828">
            <v>37228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R828">
            <v>0</v>
          </cell>
          <cell r="S828">
            <v>0</v>
          </cell>
        </row>
        <row r="829">
          <cell r="A829">
            <v>37229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R829">
            <v>0</v>
          </cell>
          <cell r="S829">
            <v>0</v>
          </cell>
        </row>
        <row r="830">
          <cell r="A830">
            <v>37230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R830">
            <v>0</v>
          </cell>
          <cell r="S830">
            <v>0</v>
          </cell>
        </row>
        <row r="831">
          <cell r="A831">
            <v>37231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R831">
            <v>0</v>
          </cell>
          <cell r="S831">
            <v>0</v>
          </cell>
        </row>
        <row r="832">
          <cell r="A832">
            <v>37232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R832">
            <v>0</v>
          </cell>
          <cell r="S832">
            <v>0</v>
          </cell>
        </row>
        <row r="833">
          <cell r="A833">
            <v>37233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R833">
            <v>0</v>
          </cell>
          <cell r="S833">
            <v>0</v>
          </cell>
        </row>
        <row r="834">
          <cell r="A834">
            <v>37234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R834">
            <v>0</v>
          </cell>
          <cell r="S834">
            <v>0</v>
          </cell>
        </row>
        <row r="835">
          <cell r="A835">
            <v>37235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R835">
            <v>0</v>
          </cell>
          <cell r="S835">
            <v>0</v>
          </cell>
        </row>
        <row r="836">
          <cell r="A836">
            <v>37236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R836">
            <v>0</v>
          </cell>
          <cell r="S836">
            <v>0</v>
          </cell>
        </row>
        <row r="837">
          <cell r="A837">
            <v>37237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R837">
            <v>0</v>
          </cell>
          <cell r="S837">
            <v>0</v>
          </cell>
        </row>
        <row r="838">
          <cell r="A838">
            <v>37238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R838">
            <v>0</v>
          </cell>
          <cell r="S838">
            <v>0</v>
          </cell>
        </row>
        <row r="839">
          <cell r="A839">
            <v>37239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R839">
            <v>0</v>
          </cell>
          <cell r="S839">
            <v>0</v>
          </cell>
        </row>
        <row r="840">
          <cell r="A840">
            <v>37240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R840">
            <v>0</v>
          </cell>
          <cell r="S840">
            <v>0</v>
          </cell>
        </row>
        <row r="841">
          <cell r="A841">
            <v>37241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R841">
            <v>0</v>
          </cell>
          <cell r="S841">
            <v>0</v>
          </cell>
        </row>
        <row r="842">
          <cell r="A842">
            <v>37242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R842">
            <v>0</v>
          </cell>
          <cell r="S842">
            <v>0</v>
          </cell>
        </row>
        <row r="843">
          <cell r="A843">
            <v>37243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R843">
            <v>0</v>
          </cell>
          <cell r="S843">
            <v>0</v>
          </cell>
        </row>
        <row r="844">
          <cell r="A844">
            <v>37244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R844">
            <v>0</v>
          </cell>
          <cell r="S844">
            <v>0</v>
          </cell>
        </row>
        <row r="845">
          <cell r="A845">
            <v>37245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R845">
            <v>0</v>
          </cell>
          <cell r="S845">
            <v>0</v>
          </cell>
        </row>
        <row r="846">
          <cell r="A846">
            <v>37246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R846">
            <v>0</v>
          </cell>
          <cell r="S846">
            <v>0</v>
          </cell>
        </row>
        <row r="847">
          <cell r="A847">
            <v>37247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R847">
            <v>0</v>
          </cell>
          <cell r="S847">
            <v>0</v>
          </cell>
        </row>
        <row r="848">
          <cell r="A848">
            <v>37248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R848">
            <v>0</v>
          </cell>
          <cell r="S848">
            <v>0</v>
          </cell>
        </row>
        <row r="849">
          <cell r="A849">
            <v>37249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R849">
            <v>0</v>
          </cell>
          <cell r="S849">
            <v>0</v>
          </cell>
        </row>
        <row r="850">
          <cell r="A850">
            <v>37250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R850">
            <v>0</v>
          </cell>
          <cell r="S850">
            <v>0</v>
          </cell>
        </row>
        <row r="851">
          <cell r="A851">
            <v>37251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R851">
            <v>0</v>
          </cell>
          <cell r="S851">
            <v>0</v>
          </cell>
        </row>
        <row r="852">
          <cell r="A852">
            <v>37252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R852">
            <v>0</v>
          </cell>
          <cell r="S852">
            <v>0</v>
          </cell>
        </row>
        <row r="853">
          <cell r="A853">
            <v>37253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R853">
            <v>0</v>
          </cell>
          <cell r="S853">
            <v>0</v>
          </cell>
        </row>
        <row r="854">
          <cell r="A854">
            <v>37254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R854">
            <v>0</v>
          </cell>
          <cell r="S854">
            <v>0</v>
          </cell>
        </row>
        <row r="855">
          <cell r="A855">
            <v>37255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R855">
            <v>0</v>
          </cell>
          <cell r="S855">
            <v>0</v>
          </cell>
        </row>
        <row r="856">
          <cell r="A856">
            <v>37256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R856">
            <v>0</v>
          </cell>
          <cell r="S856">
            <v>0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37165</v>
          </cell>
          <cell r="E8">
            <v>2.3690000000000002</v>
          </cell>
          <cell r="F8">
            <v>-0.33</v>
          </cell>
          <cell r="G8">
            <v>-0.16500000000000001</v>
          </cell>
          <cell r="H8">
            <v>-0.48</v>
          </cell>
          <cell r="I8">
            <v>-0.45350225893097001</v>
          </cell>
          <cell r="J8">
            <v>-2.5000000000000001E-2</v>
          </cell>
          <cell r="K8">
            <v>-0.27</v>
          </cell>
          <cell r="L8">
            <v>0.1</v>
          </cell>
          <cell r="M8">
            <v>0</v>
          </cell>
          <cell r="N8">
            <v>3.6405604377131702E-2</v>
          </cell>
          <cell r="O8">
            <v>-0.36</v>
          </cell>
          <cell r="P8">
            <v>-0.16</v>
          </cell>
          <cell r="Q8">
            <v>2.5000000000000001E-2</v>
          </cell>
          <cell r="R8">
            <v>-0.14000000000000001</v>
          </cell>
        </row>
        <row r="9">
          <cell r="D9">
            <v>37196</v>
          </cell>
          <cell r="E9">
            <v>2.7530000000000001</v>
          </cell>
          <cell r="F9">
            <v>-0.3</v>
          </cell>
          <cell r="G9">
            <v>-0.17</v>
          </cell>
          <cell r="H9">
            <v>-0.37</v>
          </cell>
          <cell r="I9">
            <v>-0.46500000000000002</v>
          </cell>
          <cell r="J9">
            <v>0.06</v>
          </cell>
          <cell r="K9">
            <v>0</v>
          </cell>
          <cell r="L9">
            <v>0.28999999999999998</v>
          </cell>
          <cell r="M9">
            <v>-2.5000000000000001E-3</v>
          </cell>
          <cell r="N9">
            <v>3.3984900439306902E-2</v>
          </cell>
          <cell r="O9">
            <v>-0.1</v>
          </cell>
          <cell r="P9">
            <v>-0.14499999999999999</v>
          </cell>
          <cell r="Q9">
            <v>0.09</v>
          </cell>
          <cell r="R9">
            <v>-0.14499999999999999</v>
          </cell>
        </row>
        <row r="10">
          <cell r="D10">
            <v>37226</v>
          </cell>
          <cell r="E10">
            <v>3.125</v>
          </cell>
          <cell r="F10">
            <v>-0.25</v>
          </cell>
          <cell r="G10">
            <v>-0.17</v>
          </cell>
          <cell r="H10">
            <v>-0.33</v>
          </cell>
          <cell r="I10">
            <v>-0.46500000000000002</v>
          </cell>
          <cell r="J10">
            <v>0.1</v>
          </cell>
          <cell r="K10">
            <v>0.1</v>
          </cell>
          <cell r="L10">
            <v>0.4</v>
          </cell>
          <cell r="M10">
            <v>-2.5000000000000001E-3</v>
          </cell>
          <cell r="N10">
            <v>3.2444168008004301E-2</v>
          </cell>
          <cell r="O10">
            <v>0.17</v>
          </cell>
          <cell r="P10">
            <v>-0.14749999999999999</v>
          </cell>
          <cell r="Q10">
            <v>0.2</v>
          </cell>
          <cell r="R10">
            <v>-0.14499999999999999</v>
          </cell>
        </row>
        <row r="11">
          <cell r="D11">
            <v>37257</v>
          </cell>
          <cell r="E11">
            <v>3.3029999999999999</v>
          </cell>
          <cell r="F11">
            <v>-0.24</v>
          </cell>
          <cell r="G11">
            <v>-0.16500000000000001</v>
          </cell>
          <cell r="H11">
            <v>-0.32500000000000001</v>
          </cell>
          <cell r="I11">
            <v>-0.44</v>
          </cell>
          <cell r="J11">
            <v>0.15</v>
          </cell>
          <cell r="K11">
            <v>0.15</v>
          </cell>
          <cell r="L11">
            <v>0.45</v>
          </cell>
          <cell r="M11">
            <v>-2.5000000000000001E-3</v>
          </cell>
          <cell r="N11">
            <v>3.1496054592928598E-2</v>
          </cell>
          <cell r="O11">
            <v>0.26500000000000001</v>
          </cell>
          <cell r="P11">
            <v>-0.15</v>
          </cell>
          <cell r="Q11">
            <v>0.25</v>
          </cell>
          <cell r="R11">
            <v>-0.13500000000000001</v>
          </cell>
        </row>
        <row r="12">
          <cell r="D12">
            <v>37288</v>
          </cell>
          <cell r="E12">
            <v>3.28</v>
          </cell>
          <cell r="F12">
            <v>-0.25</v>
          </cell>
          <cell r="G12">
            <v>-0.15</v>
          </cell>
          <cell r="H12">
            <v>-0.33500000000000002</v>
          </cell>
          <cell r="I12">
            <v>-0.44</v>
          </cell>
          <cell r="J12">
            <v>7.0000000000000007E-2</v>
          </cell>
          <cell r="K12">
            <v>0.06</v>
          </cell>
          <cell r="L12">
            <v>0.32</v>
          </cell>
          <cell r="M12">
            <v>-2.5000000000000001E-3</v>
          </cell>
          <cell r="N12">
            <v>3.07350720490689E-2</v>
          </cell>
          <cell r="O12">
            <v>0.11</v>
          </cell>
          <cell r="P12">
            <v>-0.14249999999999999</v>
          </cell>
          <cell r="Q12">
            <v>0.12</v>
          </cell>
          <cell r="R12">
            <v>-0.13</v>
          </cell>
        </row>
        <row r="13">
          <cell r="D13">
            <v>37316</v>
          </cell>
          <cell r="E13">
            <v>3.2149999999999999</v>
          </cell>
          <cell r="F13">
            <v>-0.27500000000000002</v>
          </cell>
          <cell r="G13">
            <v>-0.14499999999999999</v>
          </cell>
          <cell r="H13">
            <v>-0.38500000000000001</v>
          </cell>
          <cell r="I13">
            <v>-0.44</v>
          </cell>
          <cell r="J13">
            <v>0.05</v>
          </cell>
          <cell r="K13">
            <v>-0.04</v>
          </cell>
          <cell r="L13">
            <v>0.24</v>
          </cell>
          <cell r="M13">
            <v>-2.5000000000000001E-3</v>
          </cell>
          <cell r="N13">
            <v>3.0047733144958701E-2</v>
          </cell>
          <cell r="O13">
            <v>-0.25</v>
          </cell>
          <cell r="P13">
            <v>-0.14000000000000001</v>
          </cell>
          <cell r="Q13">
            <v>0.04</v>
          </cell>
          <cell r="R13">
            <v>-0.12</v>
          </cell>
        </row>
        <row r="14">
          <cell r="D14">
            <v>37347</v>
          </cell>
          <cell r="E14">
            <v>3.125</v>
          </cell>
          <cell r="F14">
            <v>-0.37</v>
          </cell>
          <cell r="G14">
            <v>-0.125</v>
          </cell>
          <cell r="H14">
            <v>-0.57499999999999996</v>
          </cell>
          <cell r="I14">
            <v>-0.45500000000000002</v>
          </cell>
          <cell r="J14">
            <v>0.05</v>
          </cell>
          <cell r="K14">
            <v>-0.04</v>
          </cell>
          <cell r="L14">
            <v>0.20499999999999999</v>
          </cell>
          <cell r="M14">
            <v>0</v>
          </cell>
          <cell r="N14">
            <v>2.9540791065590301E-2</v>
          </cell>
          <cell r="O14">
            <v>-0.3</v>
          </cell>
          <cell r="P14">
            <v>-0.14499999999999999</v>
          </cell>
          <cell r="Q14">
            <v>-4.4999999999999998E-2</v>
          </cell>
          <cell r="R14">
            <v>-9.2499999999999999E-2</v>
          </cell>
        </row>
        <row r="15">
          <cell r="D15">
            <v>37377</v>
          </cell>
          <cell r="E15">
            <v>3.15</v>
          </cell>
          <cell r="F15">
            <v>-0.37</v>
          </cell>
          <cell r="G15">
            <v>-0.125</v>
          </cell>
          <cell r="H15">
            <v>-0.57499999999999996</v>
          </cell>
          <cell r="I15">
            <v>-0.45500000000000002</v>
          </cell>
          <cell r="J15">
            <v>8.5000000000000006E-2</v>
          </cell>
          <cell r="K15">
            <v>-4.9999989999999998E-3</v>
          </cell>
          <cell r="L15">
            <v>0.24</v>
          </cell>
          <cell r="M15">
            <v>0</v>
          </cell>
          <cell r="N15">
            <v>2.9394998378042402E-2</v>
          </cell>
          <cell r="O15">
            <v>-0.3</v>
          </cell>
          <cell r="P15">
            <v>-0.14499999999999999</v>
          </cell>
          <cell r="Q15">
            <v>-0.01</v>
          </cell>
          <cell r="R15">
            <v>-9.2499999999999999E-2</v>
          </cell>
        </row>
        <row r="16">
          <cell r="D16">
            <v>37408</v>
          </cell>
          <cell r="E16">
            <v>3.1850000000000001</v>
          </cell>
          <cell r="F16">
            <v>-0.37</v>
          </cell>
          <cell r="G16">
            <v>-0.125</v>
          </cell>
          <cell r="H16">
            <v>-0.57499999999999996</v>
          </cell>
          <cell r="I16">
            <v>-0.45500000000000002</v>
          </cell>
          <cell r="J16">
            <v>0.16</v>
          </cell>
          <cell r="K16">
            <v>7.0000000000000007E-2</v>
          </cell>
          <cell r="L16">
            <v>0.38500000000000001</v>
          </cell>
          <cell r="M16">
            <v>0</v>
          </cell>
          <cell r="N16">
            <v>2.92443459417751E-2</v>
          </cell>
          <cell r="O16">
            <v>-0.3</v>
          </cell>
          <cell r="P16">
            <v>-0.14499999999999999</v>
          </cell>
          <cell r="Q16">
            <v>0.13500000000000001</v>
          </cell>
          <cell r="R16">
            <v>-9.2499999999999999E-2</v>
          </cell>
        </row>
        <row r="17">
          <cell r="D17">
            <v>37438</v>
          </cell>
          <cell r="E17">
            <v>3.2250000000000001</v>
          </cell>
          <cell r="F17">
            <v>-0.37</v>
          </cell>
          <cell r="G17">
            <v>-0.125</v>
          </cell>
          <cell r="H17">
            <v>-0.57499999999999996</v>
          </cell>
          <cell r="I17">
            <v>-0.45500000000000002</v>
          </cell>
          <cell r="J17">
            <v>0.21</v>
          </cell>
          <cell r="K17">
            <v>0.05</v>
          </cell>
          <cell r="L17">
            <v>0.375</v>
          </cell>
          <cell r="M17">
            <v>0</v>
          </cell>
          <cell r="N17">
            <v>2.9247397673294099E-2</v>
          </cell>
          <cell r="O17">
            <v>-0.3</v>
          </cell>
          <cell r="P17">
            <v>-0.14499999999999999</v>
          </cell>
          <cell r="Q17">
            <v>0.125</v>
          </cell>
          <cell r="R17">
            <v>-9.2499999999999999E-2</v>
          </cell>
        </row>
        <row r="18">
          <cell r="D18">
            <v>37469</v>
          </cell>
          <cell r="E18">
            <v>3.262</v>
          </cell>
          <cell r="F18">
            <v>-0.37</v>
          </cell>
          <cell r="G18">
            <v>-0.125</v>
          </cell>
          <cell r="H18">
            <v>-0.57499999999999996</v>
          </cell>
          <cell r="I18">
            <v>-0.45500000000000002</v>
          </cell>
          <cell r="J18">
            <v>0.21</v>
          </cell>
          <cell r="K18">
            <v>0.05</v>
          </cell>
          <cell r="L18">
            <v>0.375</v>
          </cell>
          <cell r="M18">
            <v>0</v>
          </cell>
          <cell r="N18">
            <v>2.9492191522202799E-2</v>
          </cell>
          <cell r="O18">
            <v>-0.3</v>
          </cell>
          <cell r="P18">
            <v>-0.14499999999999999</v>
          </cell>
          <cell r="Q18">
            <v>0.125</v>
          </cell>
          <cell r="R18">
            <v>-9.2499999999999999E-2</v>
          </cell>
        </row>
        <row r="19">
          <cell r="D19">
            <v>37500</v>
          </cell>
          <cell r="E19">
            <v>3.26</v>
          </cell>
          <cell r="F19">
            <v>-0.37</v>
          </cell>
          <cell r="G19">
            <v>-0.125</v>
          </cell>
          <cell r="H19">
            <v>-0.57499999999999996</v>
          </cell>
          <cell r="I19">
            <v>-0.45500000000000002</v>
          </cell>
          <cell r="J19">
            <v>0.21</v>
          </cell>
          <cell r="K19">
            <v>0.05</v>
          </cell>
          <cell r="L19">
            <v>0.375</v>
          </cell>
          <cell r="M19">
            <v>0</v>
          </cell>
          <cell r="N19">
            <v>2.97369853913221E-2</v>
          </cell>
          <cell r="O19">
            <v>-0.3</v>
          </cell>
          <cell r="P19">
            <v>-0.14499999999999999</v>
          </cell>
          <cell r="Q19">
            <v>0.125</v>
          </cell>
          <cell r="R19">
            <v>-9.2499999999999999E-2</v>
          </cell>
        </row>
        <row r="20">
          <cell r="D20">
            <v>37530</v>
          </cell>
          <cell r="E20">
            <v>3.2719999999999998</v>
          </cell>
          <cell r="F20">
            <v>-0.37</v>
          </cell>
          <cell r="G20">
            <v>-0.125</v>
          </cell>
          <cell r="H20">
            <v>-0.57499999999999996</v>
          </cell>
          <cell r="I20">
            <v>-0.45500000000000002</v>
          </cell>
          <cell r="J20">
            <v>6.5000000000000002E-2</v>
          </cell>
          <cell r="K20">
            <v>7.4999999999999997E-2</v>
          </cell>
          <cell r="L20">
            <v>0.4</v>
          </cell>
          <cell r="M20">
            <v>0</v>
          </cell>
          <cell r="N20">
            <v>3.0054231669021499E-2</v>
          </cell>
          <cell r="O20">
            <v>-0.3</v>
          </cell>
          <cell r="P20">
            <v>-0.14499999999999999</v>
          </cell>
          <cell r="Q20">
            <v>0.15</v>
          </cell>
          <cell r="R20">
            <v>-9.2499999999999999E-2</v>
          </cell>
        </row>
        <row r="21">
          <cell r="D21">
            <v>37561</v>
          </cell>
          <cell r="E21">
            <v>3.4319999999999999</v>
          </cell>
          <cell r="F21">
            <v>-0.19</v>
          </cell>
          <cell r="G21">
            <v>-0.125</v>
          </cell>
          <cell r="H21">
            <v>-0.255</v>
          </cell>
          <cell r="I21">
            <v>-0.41499999999999998</v>
          </cell>
          <cell r="J21">
            <v>0.125</v>
          </cell>
          <cell r="K21">
            <v>0.14000000000000001</v>
          </cell>
          <cell r="L21">
            <v>0.42</v>
          </cell>
          <cell r="M21">
            <v>0</v>
          </cell>
          <cell r="N21">
            <v>3.04963477681954E-2</v>
          </cell>
          <cell r="O21">
            <v>-0.05</v>
          </cell>
          <cell r="P21">
            <v>-0.14499999999999999</v>
          </cell>
          <cell r="Q21">
            <v>0.22</v>
          </cell>
          <cell r="R21">
            <v>-0.11</v>
          </cell>
        </row>
        <row r="22">
          <cell r="D22">
            <v>37591</v>
          </cell>
          <cell r="E22">
            <v>3.5950000000000002</v>
          </cell>
          <cell r="F22">
            <v>-0.19</v>
          </cell>
          <cell r="G22">
            <v>-0.125</v>
          </cell>
          <cell r="H22">
            <v>-0.255</v>
          </cell>
          <cell r="I22">
            <v>-0.41499999999999998</v>
          </cell>
          <cell r="J22">
            <v>0.125</v>
          </cell>
          <cell r="K22">
            <v>0.14000000000000001</v>
          </cell>
          <cell r="L22">
            <v>0.42</v>
          </cell>
          <cell r="M22">
            <v>0</v>
          </cell>
          <cell r="N22">
            <v>3.0924202120455199E-2</v>
          </cell>
          <cell r="O22">
            <v>0.25</v>
          </cell>
          <cell r="P22">
            <v>-0.14749999999999999</v>
          </cell>
          <cell r="Q22">
            <v>0.22</v>
          </cell>
          <cell r="R22">
            <v>-0.11</v>
          </cell>
        </row>
        <row r="23">
          <cell r="D23">
            <v>37622</v>
          </cell>
          <cell r="E23">
            <v>3.681</v>
          </cell>
          <cell r="F23">
            <v>-0.19</v>
          </cell>
          <cell r="G23">
            <v>-0.125</v>
          </cell>
          <cell r="H23">
            <v>-0.255</v>
          </cell>
          <cell r="I23">
            <v>-0.41499999999999998</v>
          </cell>
          <cell r="J23">
            <v>8.5000000000000006E-2</v>
          </cell>
          <cell r="K23">
            <v>0.14000000000000001</v>
          </cell>
          <cell r="L23">
            <v>0.38</v>
          </cell>
          <cell r="M23">
            <v>0</v>
          </cell>
          <cell r="N23">
            <v>3.1427418130040199E-2</v>
          </cell>
          <cell r="O23">
            <v>0.35</v>
          </cell>
          <cell r="P23">
            <v>-0.15</v>
          </cell>
          <cell r="Q23">
            <v>0.18</v>
          </cell>
          <cell r="R23">
            <v>-0.11</v>
          </cell>
        </row>
        <row r="24">
          <cell r="D24">
            <v>37653</v>
          </cell>
          <cell r="E24">
            <v>3.581</v>
          </cell>
          <cell r="F24">
            <v>-0.19</v>
          </cell>
          <cell r="G24">
            <v>-0.125</v>
          </cell>
          <cell r="H24">
            <v>-0.255</v>
          </cell>
          <cell r="I24">
            <v>-0.41499999999999998</v>
          </cell>
          <cell r="J24">
            <v>8.5000000000000006E-2</v>
          </cell>
          <cell r="K24">
            <v>0.14000000000000001</v>
          </cell>
          <cell r="L24">
            <v>0.38</v>
          </cell>
          <cell r="M24">
            <v>0</v>
          </cell>
          <cell r="N24">
            <v>3.2004826830148901E-2</v>
          </cell>
          <cell r="O24">
            <v>0.2</v>
          </cell>
          <cell r="P24">
            <v>-0.14249999999999999</v>
          </cell>
          <cell r="Q24">
            <v>0.18</v>
          </cell>
          <cell r="R24">
            <v>-0.11</v>
          </cell>
        </row>
        <row r="25">
          <cell r="D25">
            <v>37681</v>
          </cell>
          <cell r="E25">
            <v>3.4510000000000001</v>
          </cell>
          <cell r="F25">
            <v>-0.19</v>
          </cell>
          <cell r="G25">
            <v>-0.125</v>
          </cell>
          <cell r="H25">
            <v>-0.255</v>
          </cell>
          <cell r="I25">
            <v>-0.41499999999999998</v>
          </cell>
          <cell r="J25">
            <v>8.5000000000000006E-2</v>
          </cell>
          <cell r="K25">
            <v>0.14000000000000001</v>
          </cell>
          <cell r="L25">
            <v>0.38</v>
          </cell>
          <cell r="M25">
            <v>0</v>
          </cell>
          <cell r="N25">
            <v>3.2526357365485002E-2</v>
          </cell>
          <cell r="O25">
            <v>-0.2</v>
          </cell>
          <cell r="P25">
            <v>-0.14000000000000001</v>
          </cell>
          <cell r="Q25">
            <v>0.18</v>
          </cell>
          <cell r="R25">
            <v>-0.11</v>
          </cell>
        </row>
        <row r="26">
          <cell r="D26">
            <v>37712</v>
          </cell>
          <cell r="E26">
            <v>3.2909999999999999</v>
          </cell>
          <cell r="F26">
            <v>-0.33500000000000002</v>
          </cell>
          <cell r="G26">
            <v>-0.105</v>
          </cell>
          <cell r="H26">
            <v>-0.46500000000000002</v>
          </cell>
          <cell r="I26">
            <v>-0.46</v>
          </cell>
          <cell r="J26">
            <v>0.24</v>
          </cell>
          <cell r="K26">
            <v>6.5000000000000002E-2</v>
          </cell>
          <cell r="L26">
            <v>0.49</v>
          </cell>
          <cell r="M26">
            <v>0</v>
          </cell>
          <cell r="N26">
            <v>3.3099699615188397E-2</v>
          </cell>
          <cell r="O26">
            <v>-0.28000000000000003</v>
          </cell>
          <cell r="P26">
            <v>-0.14499999999999999</v>
          </cell>
          <cell r="Q26">
            <v>0.28999999999999998</v>
          </cell>
          <cell r="R26">
            <v>-8.5000000000000006E-2</v>
          </cell>
        </row>
        <row r="27">
          <cell r="D27">
            <v>37742</v>
          </cell>
          <cell r="E27">
            <v>3.2959999999999998</v>
          </cell>
          <cell r="F27">
            <v>-0.33500000000000002</v>
          </cell>
          <cell r="G27">
            <v>-0.105</v>
          </cell>
          <cell r="H27">
            <v>-0.46500000000000002</v>
          </cell>
          <cell r="I27">
            <v>-0.46</v>
          </cell>
          <cell r="J27">
            <v>0.24</v>
          </cell>
          <cell r="K27">
            <v>6.5000000000000002E-2</v>
          </cell>
          <cell r="L27">
            <v>0.49</v>
          </cell>
          <cell r="M27">
            <v>0</v>
          </cell>
          <cell r="N27">
            <v>3.3642316452814597E-2</v>
          </cell>
          <cell r="O27">
            <v>-0.28000000000000003</v>
          </cell>
          <cell r="P27">
            <v>-0.14499999999999999</v>
          </cell>
          <cell r="Q27">
            <v>0.28999999999999998</v>
          </cell>
          <cell r="R27">
            <v>-8.5000000000000006E-2</v>
          </cell>
        </row>
        <row r="28">
          <cell r="D28">
            <v>37773</v>
          </cell>
          <cell r="E28">
            <v>3.3239999999999998</v>
          </cell>
          <cell r="F28">
            <v>-0.33500000000000002</v>
          </cell>
          <cell r="G28">
            <v>-0.105</v>
          </cell>
          <cell r="H28">
            <v>-0.46500000000000002</v>
          </cell>
          <cell r="I28">
            <v>-0.46</v>
          </cell>
          <cell r="J28">
            <v>0.24</v>
          </cell>
          <cell r="K28">
            <v>6.5000000000000002E-2</v>
          </cell>
          <cell r="L28">
            <v>0.49</v>
          </cell>
          <cell r="M28">
            <v>0</v>
          </cell>
          <cell r="N28">
            <v>3.4203020622468397E-2</v>
          </cell>
          <cell r="O28">
            <v>-0.28000000000000003</v>
          </cell>
          <cell r="P28">
            <v>-0.14499999999999999</v>
          </cell>
          <cell r="Q28">
            <v>0.28999999999999998</v>
          </cell>
          <cell r="R28">
            <v>-8.5000000000000006E-2</v>
          </cell>
        </row>
        <row r="29">
          <cell r="D29">
            <v>37803</v>
          </cell>
          <cell r="E29">
            <v>3.3439999999999999</v>
          </cell>
          <cell r="F29">
            <v>-0.33500000000000002</v>
          </cell>
          <cell r="G29">
            <v>-0.105</v>
          </cell>
          <cell r="H29">
            <v>-0.46500000000000002</v>
          </cell>
          <cell r="I29">
            <v>-0.46</v>
          </cell>
          <cell r="J29">
            <v>0.24</v>
          </cell>
          <cell r="K29">
            <v>6.5000000000000002E-2</v>
          </cell>
          <cell r="L29">
            <v>0.49</v>
          </cell>
          <cell r="M29">
            <v>0</v>
          </cell>
          <cell r="N29">
            <v>3.4744700023332499E-2</v>
          </cell>
          <cell r="O29">
            <v>-0.28000000000000003</v>
          </cell>
          <cell r="P29">
            <v>-0.14499999999999999</v>
          </cell>
          <cell r="Q29">
            <v>0.28999999999999998</v>
          </cell>
          <cell r="R29">
            <v>-8.5000000000000006E-2</v>
          </cell>
        </row>
        <row r="30">
          <cell r="D30">
            <v>37834</v>
          </cell>
          <cell r="E30">
            <v>3.3639999999999999</v>
          </cell>
          <cell r="F30">
            <v>-0.33500000000000002</v>
          </cell>
          <cell r="G30">
            <v>-0.105</v>
          </cell>
          <cell r="H30">
            <v>-0.46500000000000002</v>
          </cell>
          <cell r="I30">
            <v>-0.46</v>
          </cell>
          <cell r="J30">
            <v>0.24</v>
          </cell>
          <cell r="K30">
            <v>6.5000000000000002E-2</v>
          </cell>
          <cell r="L30">
            <v>0.49</v>
          </cell>
          <cell r="M30">
            <v>0</v>
          </cell>
          <cell r="N30">
            <v>3.5303103895174603E-2</v>
          </cell>
          <cell r="O30">
            <v>-0.28000000000000003</v>
          </cell>
          <cell r="P30">
            <v>-0.14499999999999999</v>
          </cell>
          <cell r="Q30">
            <v>0.28999999999999998</v>
          </cell>
          <cell r="R30">
            <v>-8.5000000000000006E-2</v>
          </cell>
        </row>
        <row r="31">
          <cell r="D31">
            <v>37865</v>
          </cell>
          <cell r="E31">
            <v>3.3690000000000002</v>
          </cell>
          <cell r="F31">
            <v>-0.33500000000000002</v>
          </cell>
          <cell r="G31">
            <v>-0.105</v>
          </cell>
          <cell r="H31">
            <v>-0.46500000000000002</v>
          </cell>
          <cell r="I31">
            <v>-0.46</v>
          </cell>
          <cell r="J31">
            <v>0.24</v>
          </cell>
          <cell r="K31">
            <v>6.5000000000000002E-2</v>
          </cell>
          <cell r="L31">
            <v>0.49</v>
          </cell>
          <cell r="M31">
            <v>0</v>
          </cell>
          <cell r="N31">
            <v>3.5861507871878501E-2</v>
          </cell>
          <cell r="O31">
            <v>-0.28000000000000003</v>
          </cell>
          <cell r="P31">
            <v>-0.14499999999999999</v>
          </cell>
          <cell r="Q31">
            <v>0.28999999999999998</v>
          </cell>
          <cell r="R31">
            <v>-8.5000000000000006E-2</v>
          </cell>
        </row>
        <row r="32">
          <cell r="D32">
            <v>37895</v>
          </cell>
          <cell r="E32">
            <v>3.379</v>
          </cell>
          <cell r="F32">
            <v>-0.33500000000000002</v>
          </cell>
          <cell r="G32">
            <v>-0.105</v>
          </cell>
          <cell r="H32">
            <v>-0.46500000000000002</v>
          </cell>
          <cell r="I32">
            <v>-0.46</v>
          </cell>
          <cell r="J32">
            <v>0.24</v>
          </cell>
          <cell r="K32">
            <v>6.5000000000000002E-2</v>
          </cell>
          <cell r="L32">
            <v>0.49</v>
          </cell>
          <cell r="M32">
            <v>0</v>
          </cell>
          <cell r="N32">
            <v>3.6387730215899701E-2</v>
          </cell>
          <cell r="O32">
            <v>-0.28000000000000003</v>
          </cell>
          <cell r="P32">
            <v>-0.14499999999999999</v>
          </cell>
          <cell r="Q32">
            <v>0.28999999999999998</v>
          </cell>
          <cell r="R32">
            <v>-8.5000000000000006E-2</v>
          </cell>
        </row>
        <row r="33">
          <cell r="D33">
            <v>37926</v>
          </cell>
          <cell r="E33">
            <v>3.5310000000000001</v>
          </cell>
          <cell r="F33">
            <v>-0.18</v>
          </cell>
          <cell r="G33">
            <v>-0.105</v>
          </cell>
          <cell r="H33">
            <v>-0.27</v>
          </cell>
          <cell r="I33">
            <v>-0.42</v>
          </cell>
          <cell r="J33">
            <v>0.21</v>
          </cell>
          <cell r="K33">
            <v>0.14000000000000001</v>
          </cell>
          <cell r="L33">
            <v>0.46</v>
          </cell>
          <cell r="M33">
            <v>0</v>
          </cell>
          <cell r="N33">
            <v>3.6913748460711798E-2</v>
          </cell>
          <cell r="O33">
            <v>0.18</v>
          </cell>
          <cell r="P33">
            <v>-0.14499999999999999</v>
          </cell>
          <cell r="Q33">
            <v>0.26</v>
          </cell>
          <cell r="R33">
            <v>-8.5000000000000006E-2</v>
          </cell>
        </row>
        <row r="34">
          <cell r="D34">
            <v>37956</v>
          </cell>
          <cell r="E34">
            <v>3.6859999999999999</v>
          </cell>
          <cell r="F34">
            <v>-0.18</v>
          </cell>
          <cell r="G34">
            <v>-0.105</v>
          </cell>
          <cell r="H34">
            <v>-0.27</v>
          </cell>
          <cell r="I34">
            <v>-0.42</v>
          </cell>
          <cell r="J34">
            <v>0.21</v>
          </cell>
          <cell r="K34">
            <v>0.14000000000000001</v>
          </cell>
          <cell r="L34">
            <v>0.46</v>
          </cell>
          <cell r="M34">
            <v>0</v>
          </cell>
          <cell r="N34">
            <v>3.74227984635742E-2</v>
          </cell>
          <cell r="O34">
            <v>0.28000000000000003</v>
          </cell>
          <cell r="P34">
            <v>-0.14749999999999999</v>
          </cell>
          <cell r="Q34">
            <v>0.26</v>
          </cell>
          <cell r="R34">
            <v>-8.5000000000000006E-2</v>
          </cell>
        </row>
        <row r="35">
          <cell r="D35">
            <v>37987</v>
          </cell>
          <cell r="E35">
            <v>3.7410000000000001</v>
          </cell>
          <cell r="F35">
            <v>-0.18</v>
          </cell>
          <cell r="G35">
            <v>-9.5000000000000001E-2</v>
          </cell>
          <cell r="H35">
            <v>-0.27</v>
          </cell>
          <cell r="I35">
            <v>-0.42</v>
          </cell>
          <cell r="J35">
            <v>0.21</v>
          </cell>
          <cell r="K35">
            <v>0.14000000000000001</v>
          </cell>
          <cell r="L35">
            <v>0.46</v>
          </cell>
          <cell r="M35">
            <v>0</v>
          </cell>
          <cell r="N35">
            <v>3.7938541625026197E-2</v>
          </cell>
          <cell r="O35">
            <v>0.45</v>
          </cell>
          <cell r="P35">
            <v>-0.15</v>
          </cell>
          <cell r="Q35">
            <v>0.26</v>
          </cell>
          <cell r="R35">
            <v>-8.5000000000000006E-2</v>
          </cell>
        </row>
        <row r="36">
          <cell r="D36">
            <v>38018</v>
          </cell>
          <cell r="E36">
            <v>3.6269999999999998</v>
          </cell>
          <cell r="F36">
            <v>-0.18</v>
          </cell>
          <cell r="G36">
            <v>-9.5000000000000001E-2</v>
          </cell>
          <cell r="H36">
            <v>-0.27</v>
          </cell>
          <cell r="I36">
            <v>-0.42</v>
          </cell>
          <cell r="J36">
            <v>0.21</v>
          </cell>
          <cell r="K36">
            <v>0.14000000000000001</v>
          </cell>
          <cell r="L36">
            <v>0.46</v>
          </cell>
          <cell r="M36">
            <v>0</v>
          </cell>
          <cell r="N36">
            <v>3.8443324589908699E-2</v>
          </cell>
          <cell r="O36">
            <v>0.19</v>
          </cell>
          <cell r="P36">
            <v>-0.14249999999999999</v>
          </cell>
          <cell r="Q36">
            <v>0.26</v>
          </cell>
          <cell r="R36">
            <v>-8.5000000000000006E-2</v>
          </cell>
        </row>
        <row r="37">
          <cell r="D37">
            <v>38047</v>
          </cell>
          <cell r="E37">
            <v>3.4950000000000001</v>
          </cell>
          <cell r="F37">
            <v>-0.18</v>
          </cell>
          <cell r="G37">
            <v>-9.5000000000000001E-2</v>
          </cell>
          <cell r="H37">
            <v>-0.27</v>
          </cell>
          <cell r="I37">
            <v>-0.42</v>
          </cell>
          <cell r="J37">
            <v>0.21</v>
          </cell>
          <cell r="K37">
            <v>0.14000000000000001</v>
          </cell>
          <cell r="L37">
            <v>0.46</v>
          </cell>
          <cell r="M37">
            <v>0</v>
          </cell>
          <cell r="N37">
            <v>3.89155409893518E-2</v>
          </cell>
          <cell r="O37">
            <v>0.15</v>
          </cell>
          <cell r="P37">
            <v>-0.14000000000000001</v>
          </cell>
          <cell r="Q37">
            <v>0.26</v>
          </cell>
          <cell r="R37">
            <v>-8.5000000000000006E-2</v>
          </cell>
        </row>
        <row r="38">
          <cell r="D38">
            <v>38078</v>
          </cell>
          <cell r="E38">
            <v>3.2970000000000002</v>
          </cell>
          <cell r="F38">
            <v>-0.29499999999999998</v>
          </cell>
          <cell r="G38">
            <v>-9.5000000000000001E-2</v>
          </cell>
          <cell r="H38">
            <v>-0.43</v>
          </cell>
          <cell r="I38">
            <v>-0.46</v>
          </cell>
          <cell r="J38">
            <v>0.22</v>
          </cell>
          <cell r="K38">
            <v>0.03</v>
          </cell>
          <cell r="L38">
            <v>0.47</v>
          </cell>
          <cell r="M38">
            <v>0</v>
          </cell>
          <cell r="N38">
            <v>3.9387880160523199E-2</v>
          </cell>
          <cell r="O38">
            <v>-0.3</v>
          </cell>
          <cell r="P38">
            <v>-0.14499999999999999</v>
          </cell>
          <cell r="Q38">
            <v>0.27</v>
          </cell>
          <cell r="R38">
            <v>-8.5000000000000006E-2</v>
          </cell>
        </row>
        <row r="39">
          <cell r="D39">
            <v>38108</v>
          </cell>
          <cell r="E39">
            <v>3.2930000000000001</v>
          </cell>
          <cell r="F39">
            <v>-0.29499999999999998</v>
          </cell>
          <cell r="G39">
            <v>-9.5000000000000001E-2</v>
          </cell>
          <cell r="H39">
            <v>-0.43</v>
          </cell>
          <cell r="I39">
            <v>-0.46</v>
          </cell>
          <cell r="J39">
            <v>0.22</v>
          </cell>
          <cell r="K39">
            <v>0.03</v>
          </cell>
          <cell r="L39">
            <v>0.47</v>
          </cell>
          <cell r="M39">
            <v>0</v>
          </cell>
          <cell r="N39">
            <v>3.9811492112145998E-2</v>
          </cell>
          <cell r="O39">
            <v>-0.3</v>
          </cell>
          <cell r="P39">
            <v>-0.14499999999999999</v>
          </cell>
          <cell r="Q39">
            <v>0.27</v>
          </cell>
          <cell r="R39">
            <v>-8.5000000000000006E-2</v>
          </cell>
        </row>
        <row r="40">
          <cell r="D40">
            <v>38139</v>
          </cell>
          <cell r="E40">
            <v>3.3250000000000002</v>
          </cell>
          <cell r="F40">
            <v>-0.29499999999999998</v>
          </cell>
          <cell r="G40">
            <v>-9.5000000000000001E-2</v>
          </cell>
          <cell r="H40">
            <v>-0.43</v>
          </cell>
          <cell r="I40">
            <v>-0.46</v>
          </cell>
          <cell r="J40">
            <v>0.22</v>
          </cell>
          <cell r="K40">
            <v>0.03</v>
          </cell>
          <cell r="L40">
            <v>0.47</v>
          </cell>
          <cell r="M40">
            <v>0</v>
          </cell>
          <cell r="N40">
            <v>4.0249224525413602E-2</v>
          </cell>
          <cell r="O40">
            <v>-0.3</v>
          </cell>
          <cell r="P40">
            <v>-0.14499999999999999</v>
          </cell>
          <cell r="Q40">
            <v>0.27</v>
          </cell>
          <cell r="R40">
            <v>-8.5000000000000006E-2</v>
          </cell>
        </row>
        <row r="41">
          <cell r="D41">
            <v>38169</v>
          </cell>
          <cell r="E41">
            <v>3.375</v>
          </cell>
          <cell r="F41">
            <v>-0.29499999999999998</v>
          </cell>
          <cell r="G41">
            <v>-9.5000000000000001E-2</v>
          </cell>
          <cell r="H41">
            <v>-0.43</v>
          </cell>
          <cell r="I41">
            <v>-0.46</v>
          </cell>
          <cell r="J41">
            <v>0.22</v>
          </cell>
          <cell r="K41">
            <v>0.03</v>
          </cell>
          <cell r="L41">
            <v>0.47</v>
          </cell>
          <cell r="M41">
            <v>0</v>
          </cell>
          <cell r="N41">
            <v>4.06574508002513E-2</v>
          </cell>
          <cell r="O41">
            <v>-0.3</v>
          </cell>
          <cell r="P41">
            <v>-0.14499999999999999</v>
          </cell>
          <cell r="Q41">
            <v>0.27</v>
          </cell>
          <cell r="R41">
            <v>-8.5000000000000006E-2</v>
          </cell>
        </row>
        <row r="42">
          <cell r="D42">
            <v>38200</v>
          </cell>
          <cell r="E42">
            <v>3.4089999999999998</v>
          </cell>
          <cell r="F42">
            <v>-0.29499999999999998</v>
          </cell>
          <cell r="G42">
            <v>-9.5000000000000001E-2</v>
          </cell>
          <cell r="H42">
            <v>-0.43</v>
          </cell>
          <cell r="I42">
            <v>-0.46</v>
          </cell>
          <cell r="J42">
            <v>0.22</v>
          </cell>
          <cell r="K42">
            <v>0.03</v>
          </cell>
          <cell r="L42">
            <v>0.47</v>
          </cell>
          <cell r="M42">
            <v>0</v>
          </cell>
          <cell r="N42">
            <v>4.1062399567434398E-2</v>
          </cell>
          <cell r="O42">
            <v>-0.3</v>
          </cell>
          <cell r="P42">
            <v>-0.14499999999999999</v>
          </cell>
          <cell r="Q42">
            <v>0.27</v>
          </cell>
          <cell r="R42">
            <v>-8.5000000000000006E-2</v>
          </cell>
        </row>
        <row r="43">
          <cell r="D43">
            <v>38231</v>
          </cell>
          <cell r="E43">
            <v>3.4220000000000002</v>
          </cell>
          <cell r="F43">
            <v>-0.29499999999999998</v>
          </cell>
          <cell r="G43">
            <v>-9.5000000000000001E-2</v>
          </cell>
          <cell r="H43">
            <v>-0.43</v>
          </cell>
          <cell r="I43">
            <v>-0.46</v>
          </cell>
          <cell r="J43">
            <v>0.22</v>
          </cell>
          <cell r="K43">
            <v>0.03</v>
          </cell>
          <cell r="L43">
            <v>0.47</v>
          </cell>
          <cell r="M43">
            <v>0</v>
          </cell>
          <cell r="N43">
            <v>4.1467348389609103E-2</v>
          </cell>
          <cell r="O43">
            <v>-0.3</v>
          </cell>
          <cell r="P43">
            <v>-0.14499999999999999</v>
          </cell>
          <cell r="Q43">
            <v>0.27</v>
          </cell>
          <cell r="R43">
            <v>-8.5000000000000006E-2</v>
          </cell>
        </row>
        <row r="44">
          <cell r="D44">
            <v>38261</v>
          </cell>
          <cell r="E44">
            <v>3.444</v>
          </cell>
          <cell r="F44">
            <v>-0.29499999999999998</v>
          </cell>
          <cell r="G44">
            <v>-9.5000000000000001E-2</v>
          </cell>
          <cell r="H44">
            <v>-0.43</v>
          </cell>
          <cell r="I44">
            <v>-0.46</v>
          </cell>
          <cell r="J44">
            <v>0.22</v>
          </cell>
          <cell r="K44">
            <v>0.03</v>
          </cell>
          <cell r="L44">
            <v>0.47</v>
          </cell>
          <cell r="M44">
            <v>0</v>
          </cell>
          <cell r="N44">
            <v>4.1843964694566103E-2</v>
          </cell>
          <cell r="O44">
            <v>-0.3</v>
          </cell>
          <cell r="P44">
            <v>-0.14499999999999999</v>
          </cell>
          <cell r="Q44">
            <v>0.27</v>
          </cell>
          <cell r="R44">
            <v>-8.5000000000000006E-2</v>
          </cell>
        </row>
        <row r="45">
          <cell r="D45">
            <v>38292</v>
          </cell>
          <cell r="E45">
            <v>3.601</v>
          </cell>
          <cell r="F45">
            <v>-0.18</v>
          </cell>
          <cell r="G45">
            <v>-9.5000000000000001E-2</v>
          </cell>
          <cell r="H45">
            <v>-0.24</v>
          </cell>
          <cell r="I45">
            <v>-0.42499999999999999</v>
          </cell>
          <cell r="J45">
            <v>0.24</v>
          </cell>
          <cell r="K45">
            <v>0.14000000000000001</v>
          </cell>
          <cell r="L45">
            <v>0.49</v>
          </cell>
          <cell r="M45">
            <v>0</v>
          </cell>
          <cell r="N45">
            <v>4.2218455484313501E-2</v>
          </cell>
          <cell r="O45">
            <v>0.248</v>
          </cell>
          <cell r="P45">
            <v>-0.14499999999999999</v>
          </cell>
          <cell r="Q45">
            <v>0.28999999999999998</v>
          </cell>
          <cell r="R45">
            <v>-8.5000000000000006E-2</v>
          </cell>
        </row>
        <row r="46">
          <cell r="D46">
            <v>38322</v>
          </cell>
          <cell r="E46">
            <v>3.766</v>
          </cell>
          <cell r="F46">
            <v>-0.18</v>
          </cell>
          <cell r="G46">
            <v>-9.5000000000000001E-2</v>
          </cell>
          <cell r="H46">
            <v>-0.24</v>
          </cell>
          <cell r="I46">
            <v>-0.42499999999999999</v>
          </cell>
          <cell r="J46">
            <v>0.24</v>
          </cell>
          <cell r="K46">
            <v>0.14000000000000001</v>
          </cell>
          <cell r="L46">
            <v>0.49</v>
          </cell>
          <cell r="M46">
            <v>0</v>
          </cell>
          <cell r="N46">
            <v>4.2580865970758698E-2</v>
          </cell>
          <cell r="O46">
            <v>0.308</v>
          </cell>
          <cell r="P46">
            <v>-0.14749999999999999</v>
          </cell>
          <cell r="Q46">
            <v>0.28999999999999998</v>
          </cell>
          <cell r="R46">
            <v>-8.5000000000000006E-2</v>
          </cell>
        </row>
        <row r="47">
          <cell r="D47">
            <v>38353</v>
          </cell>
          <cell r="E47">
            <v>3.8010000000000002</v>
          </cell>
          <cell r="F47">
            <v>-0.18</v>
          </cell>
          <cell r="G47">
            <v>-8.5000000000000006E-2</v>
          </cell>
          <cell r="H47">
            <v>-0.24</v>
          </cell>
          <cell r="I47">
            <v>-0.42499999999999999</v>
          </cell>
          <cell r="J47">
            <v>0.24</v>
          </cell>
          <cell r="K47">
            <v>0.14000000000000001</v>
          </cell>
          <cell r="L47">
            <v>0.49</v>
          </cell>
          <cell r="M47">
            <v>0</v>
          </cell>
          <cell r="N47">
            <v>4.2947143441532699E-2</v>
          </cell>
          <cell r="O47">
            <v>0.378</v>
          </cell>
          <cell r="P47">
            <v>-0.15</v>
          </cell>
          <cell r="Q47">
            <v>0.28999999999999998</v>
          </cell>
          <cell r="R47">
            <v>-7.4999999999999997E-2</v>
          </cell>
        </row>
        <row r="48">
          <cell r="D48">
            <v>38384</v>
          </cell>
          <cell r="E48">
            <v>3.6869999999999998</v>
          </cell>
          <cell r="F48">
            <v>-0.18</v>
          </cell>
          <cell r="G48">
            <v>-8.5000000000000006E-2</v>
          </cell>
          <cell r="H48">
            <v>-0.24</v>
          </cell>
          <cell r="I48">
            <v>-0.42499999999999999</v>
          </cell>
          <cell r="J48">
            <v>0.24</v>
          </cell>
          <cell r="K48">
            <v>0.14000000000000001</v>
          </cell>
          <cell r="L48">
            <v>0.49</v>
          </cell>
          <cell r="M48">
            <v>0</v>
          </cell>
          <cell r="N48">
            <v>4.3306656970537399E-2</v>
          </cell>
          <cell r="O48">
            <v>0.248</v>
          </cell>
          <cell r="P48">
            <v>-0.14249999999999999</v>
          </cell>
          <cell r="Q48">
            <v>0.28999999999999998</v>
          </cell>
          <cell r="R48">
            <v>-7.4999999999999997E-2</v>
          </cell>
        </row>
        <row r="49">
          <cell r="D49">
            <v>38412</v>
          </cell>
          <cell r="E49">
            <v>3.5550000000000002</v>
          </cell>
          <cell r="F49">
            <v>-0.18</v>
          </cell>
          <cell r="G49">
            <v>-8.5000000000000006E-2</v>
          </cell>
          <cell r="H49">
            <v>-0.24</v>
          </cell>
          <cell r="I49">
            <v>-0.42499999999999999</v>
          </cell>
          <cell r="J49">
            <v>0.24</v>
          </cell>
          <cell r="K49">
            <v>0.14000000000000001</v>
          </cell>
          <cell r="L49">
            <v>0.49</v>
          </cell>
          <cell r="M49">
            <v>0</v>
          </cell>
          <cell r="N49">
            <v>4.36313789049168E-2</v>
          </cell>
          <cell r="O49">
            <v>6.8000000000000005E-2</v>
          </cell>
          <cell r="P49">
            <v>-0.14000000000000001</v>
          </cell>
          <cell r="Q49">
            <v>0.28999999999999998</v>
          </cell>
          <cell r="R49">
            <v>-7.4999999999999997E-2</v>
          </cell>
        </row>
        <row r="50">
          <cell r="D50">
            <v>38443</v>
          </cell>
          <cell r="E50">
            <v>3.3570000000000002</v>
          </cell>
          <cell r="F50">
            <v>-0.255</v>
          </cell>
          <cell r="G50">
            <v>-8.5000000000000006E-2</v>
          </cell>
          <cell r="H50">
            <v>-0.39</v>
          </cell>
          <cell r="I50">
            <v>-0.47</v>
          </cell>
          <cell r="J50">
            <v>0.24</v>
          </cell>
          <cell r="K50">
            <v>0.03</v>
          </cell>
          <cell r="L50">
            <v>0.49</v>
          </cell>
          <cell r="M50">
            <v>0</v>
          </cell>
          <cell r="N50">
            <v>4.39681406479537E-2</v>
          </cell>
          <cell r="O50">
            <v>-0.25</v>
          </cell>
          <cell r="P50">
            <v>-0.14499999999999999</v>
          </cell>
          <cell r="Q50">
            <v>0.28999999999999998</v>
          </cell>
          <cell r="R50">
            <v>-7.4999999999999997E-2</v>
          </cell>
        </row>
        <row r="51">
          <cell r="D51">
            <v>38473</v>
          </cell>
          <cell r="E51">
            <v>3.3530000000000002</v>
          </cell>
          <cell r="F51">
            <v>-0.255</v>
          </cell>
          <cell r="G51">
            <v>-8.5000000000000006E-2</v>
          </cell>
          <cell r="H51">
            <v>-0.39</v>
          </cell>
          <cell r="I51">
            <v>-0.47</v>
          </cell>
          <cell r="J51">
            <v>0.24</v>
          </cell>
          <cell r="K51">
            <v>0.03</v>
          </cell>
          <cell r="L51">
            <v>0.49</v>
          </cell>
          <cell r="M51">
            <v>0</v>
          </cell>
          <cell r="N51">
            <v>4.4274044555879598E-2</v>
          </cell>
          <cell r="O51">
            <v>-0.25</v>
          </cell>
          <cell r="P51">
            <v>-0.14499999999999999</v>
          </cell>
          <cell r="Q51">
            <v>0.28999999999999998</v>
          </cell>
          <cell r="R51">
            <v>-7.4999999999999997E-2</v>
          </cell>
        </row>
        <row r="52">
          <cell r="D52">
            <v>38504</v>
          </cell>
          <cell r="E52">
            <v>3.3849999999999998</v>
          </cell>
          <cell r="F52">
            <v>-0.255</v>
          </cell>
          <cell r="G52">
            <v>-8.5000000000000006E-2</v>
          </cell>
          <cell r="H52">
            <v>-0.39</v>
          </cell>
          <cell r="I52">
            <v>-0.47</v>
          </cell>
          <cell r="J52">
            <v>0.24</v>
          </cell>
          <cell r="K52">
            <v>0.03</v>
          </cell>
          <cell r="L52">
            <v>0.49</v>
          </cell>
          <cell r="M52">
            <v>0</v>
          </cell>
          <cell r="N52">
            <v>4.4590145293651698E-2</v>
          </cell>
          <cell r="O52">
            <v>-0.25</v>
          </cell>
          <cell r="P52">
            <v>-0.14499999999999999</v>
          </cell>
          <cell r="Q52">
            <v>0.28999999999999998</v>
          </cell>
          <cell r="R52">
            <v>-7.4999999999999997E-2</v>
          </cell>
        </row>
        <row r="53">
          <cell r="D53">
            <v>38534</v>
          </cell>
          <cell r="E53">
            <v>3.4350000000000001</v>
          </cell>
          <cell r="F53">
            <v>-0.255</v>
          </cell>
          <cell r="G53">
            <v>-8.5000000000000006E-2</v>
          </cell>
          <cell r="H53">
            <v>-0.39</v>
          </cell>
          <cell r="I53">
            <v>-0.47</v>
          </cell>
          <cell r="J53">
            <v>0.24</v>
          </cell>
          <cell r="K53">
            <v>0.03</v>
          </cell>
          <cell r="L53">
            <v>0.49</v>
          </cell>
          <cell r="M53">
            <v>0</v>
          </cell>
          <cell r="N53">
            <v>4.4885605140574401E-2</v>
          </cell>
          <cell r="O53">
            <v>-0.25</v>
          </cell>
          <cell r="P53">
            <v>-0.14499999999999999</v>
          </cell>
          <cell r="Q53">
            <v>0.28999999999999998</v>
          </cell>
          <cell r="R53">
            <v>-7.4999999999999997E-2</v>
          </cell>
        </row>
        <row r="54">
          <cell r="D54">
            <v>38565</v>
          </cell>
          <cell r="E54">
            <v>3.4689999999999999</v>
          </cell>
          <cell r="F54">
            <v>-0.255</v>
          </cell>
          <cell r="G54">
            <v>-8.5000000000000006E-2</v>
          </cell>
          <cell r="H54">
            <v>-0.39</v>
          </cell>
          <cell r="I54">
            <v>-0.47</v>
          </cell>
          <cell r="J54">
            <v>0.24</v>
          </cell>
          <cell r="K54">
            <v>0.03</v>
          </cell>
          <cell r="L54">
            <v>0.49</v>
          </cell>
          <cell r="M54">
            <v>0</v>
          </cell>
          <cell r="N54">
            <v>4.5180862674762103E-2</v>
          </cell>
          <cell r="O54">
            <v>-0.25</v>
          </cell>
          <cell r="P54">
            <v>-0.14499999999999999</v>
          </cell>
          <cell r="Q54">
            <v>0.28999999999999998</v>
          </cell>
          <cell r="R54">
            <v>-7.4999999999999997E-2</v>
          </cell>
        </row>
        <row r="55">
          <cell r="D55">
            <v>38596</v>
          </cell>
          <cell r="E55">
            <v>3.4820000000000002</v>
          </cell>
          <cell r="F55">
            <v>-0.255</v>
          </cell>
          <cell r="G55">
            <v>-8.5000000000000006E-2</v>
          </cell>
          <cell r="H55">
            <v>-0.39</v>
          </cell>
          <cell r="I55">
            <v>-0.47</v>
          </cell>
          <cell r="J55">
            <v>0.24</v>
          </cell>
          <cell r="K55">
            <v>0.03</v>
          </cell>
          <cell r="L55">
            <v>0.49</v>
          </cell>
          <cell r="M55">
            <v>0</v>
          </cell>
          <cell r="N55">
            <v>4.5476120238125098E-2</v>
          </cell>
          <cell r="O55">
            <v>-0.25</v>
          </cell>
          <cell r="P55">
            <v>-0.14499999999999999</v>
          </cell>
          <cell r="Q55">
            <v>0.28999999999999998</v>
          </cell>
          <cell r="R55">
            <v>-7.4999999999999997E-2</v>
          </cell>
        </row>
        <row r="56">
          <cell r="D56">
            <v>38626</v>
          </cell>
          <cell r="E56">
            <v>3.504</v>
          </cell>
          <cell r="F56">
            <v>-0.255</v>
          </cell>
          <cell r="G56">
            <v>-8.5000000000000006E-2</v>
          </cell>
          <cell r="H56">
            <v>-0.39</v>
          </cell>
          <cell r="I56">
            <v>-0.47</v>
          </cell>
          <cell r="J56">
            <v>0.24</v>
          </cell>
          <cell r="K56">
            <v>0.03</v>
          </cell>
          <cell r="L56">
            <v>0.49</v>
          </cell>
          <cell r="M56">
            <v>0</v>
          </cell>
          <cell r="N56">
            <v>4.5728041216178898E-2</v>
          </cell>
          <cell r="O56">
            <v>-0.25</v>
          </cell>
          <cell r="P56">
            <v>-0.14499999999999999</v>
          </cell>
          <cell r="Q56">
            <v>0.28999999999999998</v>
          </cell>
          <cell r="R56">
            <v>-7.4999999999999997E-2</v>
          </cell>
        </row>
        <row r="57">
          <cell r="D57">
            <v>38657</v>
          </cell>
          <cell r="E57">
            <v>3.661</v>
          </cell>
          <cell r="F57">
            <v>-0.18</v>
          </cell>
          <cell r="G57">
            <v>-8.5000000000000006E-2</v>
          </cell>
          <cell r="H57">
            <v>-0.23</v>
          </cell>
          <cell r="I57">
            <v>-0.42499999999999999</v>
          </cell>
          <cell r="J57">
            <v>0.24</v>
          </cell>
          <cell r="K57">
            <v>0.14000000000000001</v>
          </cell>
          <cell r="L57">
            <v>0.49</v>
          </cell>
          <cell r="M57">
            <v>0</v>
          </cell>
          <cell r="N57">
            <v>4.5957787738075198E-2</v>
          </cell>
          <cell r="O57">
            <v>0.248</v>
          </cell>
          <cell r="P57">
            <v>-0.14499999999999999</v>
          </cell>
          <cell r="Q57">
            <v>0.28999999999999998</v>
          </cell>
          <cell r="R57">
            <v>-7.4999999999999997E-2</v>
          </cell>
        </row>
        <row r="58">
          <cell r="D58">
            <v>38687</v>
          </cell>
          <cell r="E58">
            <v>3.8260000000000001</v>
          </cell>
          <cell r="F58">
            <v>-0.18</v>
          </cell>
          <cell r="G58">
            <v>-8.5000000000000006E-2</v>
          </cell>
          <cell r="H58">
            <v>-0.23</v>
          </cell>
          <cell r="I58">
            <v>-0.42499999999999999</v>
          </cell>
          <cell r="J58">
            <v>0.24</v>
          </cell>
          <cell r="K58">
            <v>0.14000000000000001</v>
          </cell>
          <cell r="L58">
            <v>0.49</v>
          </cell>
          <cell r="M58">
            <v>0</v>
          </cell>
          <cell r="N58">
            <v>4.6180123098658897E-2</v>
          </cell>
          <cell r="O58">
            <v>0.308</v>
          </cell>
          <cell r="P58">
            <v>-0.14749999999999999</v>
          </cell>
          <cell r="Q58">
            <v>0.28999999999999998</v>
          </cell>
          <cell r="R58">
            <v>-7.4999999999999997E-2</v>
          </cell>
        </row>
        <row r="59">
          <cell r="D59">
            <v>38718</v>
          </cell>
          <cell r="E59">
            <v>3.8660000000000001</v>
          </cell>
          <cell r="F59">
            <v>-0.18</v>
          </cell>
          <cell r="G59">
            <v>-7.4999999999999997E-2</v>
          </cell>
          <cell r="H59">
            <v>-0.23</v>
          </cell>
          <cell r="I59">
            <v>-0.42499999999999999</v>
          </cell>
          <cell r="J59">
            <v>0.24</v>
          </cell>
          <cell r="K59">
            <v>0.14000000000000001</v>
          </cell>
          <cell r="L59">
            <v>0.49</v>
          </cell>
          <cell r="M59">
            <v>0</v>
          </cell>
          <cell r="N59">
            <v>4.6409869655300397E-2</v>
          </cell>
          <cell r="O59">
            <v>0.378</v>
          </cell>
          <cell r="P59">
            <v>-0.15</v>
          </cell>
          <cell r="Q59">
            <v>0.28999999999999998</v>
          </cell>
          <cell r="R59">
            <v>-6.5000000000000002E-2</v>
          </cell>
        </row>
        <row r="60">
          <cell r="D60">
            <v>38749</v>
          </cell>
          <cell r="E60">
            <v>3.7519999999999998</v>
          </cell>
          <cell r="F60">
            <v>-0.18</v>
          </cell>
          <cell r="G60">
            <v>-7.4999999999999997E-2</v>
          </cell>
          <cell r="H60">
            <v>-0.23</v>
          </cell>
          <cell r="I60">
            <v>-0.42499999999999999</v>
          </cell>
          <cell r="J60">
            <v>0.24</v>
          </cell>
          <cell r="K60">
            <v>0.14000000000000001</v>
          </cell>
          <cell r="L60">
            <v>0.49</v>
          </cell>
          <cell r="M60">
            <v>0</v>
          </cell>
          <cell r="N60">
            <v>4.66396162295966E-2</v>
          </cell>
          <cell r="O60">
            <v>0.248</v>
          </cell>
          <cell r="P60">
            <v>-0.14249999999999999</v>
          </cell>
          <cell r="Q60">
            <v>0.28999999999999998</v>
          </cell>
          <cell r="R60">
            <v>-6.5000000000000002E-2</v>
          </cell>
        </row>
        <row r="61">
          <cell r="D61">
            <v>38777</v>
          </cell>
          <cell r="E61">
            <v>3.62</v>
          </cell>
          <cell r="F61">
            <v>-0.18</v>
          </cell>
          <cell r="G61">
            <v>-7.4999999999999997E-2</v>
          </cell>
          <cell r="H61">
            <v>-0.23</v>
          </cell>
          <cell r="I61">
            <v>-0.42499999999999999</v>
          </cell>
          <cell r="J61">
            <v>0.24</v>
          </cell>
          <cell r="K61">
            <v>0.14000000000000001</v>
          </cell>
          <cell r="L61">
            <v>0.49</v>
          </cell>
          <cell r="M61">
            <v>0</v>
          </cell>
          <cell r="N61">
            <v>4.6847129279617303E-2</v>
          </cell>
          <cell r="O61">
            <v>6.8000000000000005E-2</v>
          </cell>
          <cell r="P61">
            <v>-0.14000000000000001</v>
          </cell>
          <cell r="Q61">
            <v>0.28999999999999998</v>
          </cell>
          <cell r="R61">
            <v>-6.5000000000000002E-2</v>
          </cell>
        </row>
        <row r="62">
          <cell r="D62">
            <v>38808</v>
          </cell>
          <cell r="E62">
            <v>3.4220000000000002</v>
          </cell>
          <cell r="F62">
            <v>-0.255</v>
          </cell>
          <cell r="G62">
            <v>-7.4999999999999997E-2</v>
          </cell>
          <cell r="H62">
            <v>-0.39</v>
          </cell>
          <cell r="I62">
            <v>-0.47</v>
          </cell>
          <cell r="J62">
            <v>0.24</v>
          </cell>
          <cell r="K62">
            <v>0.03</v>
          </cell>
          <cell r="L62">
            <v>0.49</v>
          </cell>
          <cell r="M62">
            <v>0</v>
          </cell>
          <cell r="N62">
            <v>4.7076875887508397E-2</v>
          </cell>
          <cell r="O62">
            <v>-0.25</v>
          </cell>
          <cell r="P62">
            <v>-0.14499999999999999</v>
          </cell>
          <cell r="Q62">
            <v>0.28999999999999998</v>
          </cell>
          <cell r="R62">
            <v>-6.5000000000000002E-2</v>
          </cell>
        </row>
        <row r="63">
          <cell r="D63">
            <v>38838</v>
          </cell>
          <cell r="E63">
            <v>3.4180000000000001</v>
          </cell>
          <cell r="F63">
            <v>-0.255</v>
          </cell>
          <cell r="G63">
            <v>-7.4999999999999997E-2</v>
          </cell>
          <cell r="H63">
            <v>-0.39</v>
          </cell>
          <cell r="I63">
            <v>-0.47</v>
          </cell>
          <cell r="J63">
            <v>0.24</v>
          </cell>
          <cell r="K63">
            <v>0.03</v>
          </cell>
          <cell r="L63">
            <v>0.49</v>
          </cell>
          <cell r="M63">
            <v>0</v>
          </cell>
          <cell r="N63">
            <v>4.7299211331303798E-2</v>
          </cell>
          <cell r="O63">
            <v>-0.25</v>
          </cell>
          <cell r="P63">
            <v>-0.14499999999999999</v>
          </cell>
          <cell r="Q63">
            <v>0.28999999999999998</v>
          </cell>
          <cell r="R63">
            <v>-6.5000000000000002E-2</v>
          </cell>
        </row>
        <row r="64">
          <cell r="D64">
            <v>38869</v>
          </cell>
          <cell r="E64">
            <v>3.45</v>
          </cell>
          <cell r="F64">
            <v>-0.255</v>
          </cell>
          <cell r="G64">
            <v>-7.4999999999999997E-2</v>
          </cell>
          <cell r="H64">
            <v>-0.39</v>
          </cell>
          <cell r="I64">
            <v>-0.47</v>
          </cell>
          <cell r="J64">
            <v>0.24</v>
          </cell>
          <cell r="K64">
            <v>0.03</v>
          </cell>
          <cell r="L64">
            <v>0.49</v>
          </cell>
          <cell r="M64">
            <v>0</v>
          </cell>
          <cell r="N64">
            <v>4.7528957973921301E-2</v>
          </cell>
          <cell r="O64">
            <v>-0.25</v>
          </cell>
          <cell r="P64">
            <v>-0.14499999999999999</v>
          </cell>
          <cell r="Q64">
            <v>0.28999999999999998</v>
          </cell>
          <cell r="R64">
            <v>-6.5000000000000002E-2</v>
          </cell>
        </row>
        <row r="65">
          <cell r="D65">
            <v>38899</v>
          </cell>
          <cell r="E65">
            <v>3.5</v>
          </cell>
          <cell r="F65">
            <v>-0.255</v>
          </cell>
          <cell r="G65">
            <v>-7.4999999999999997E-2</v>
          </cell>
          <cell r="H65">
            <v>-0.39</v>
          </cell>
          <cell r="I65">
            <v>-0.47</v>
          </cell>
          <cell r="J65">
            <v>0.24</v>
          </cell>
          <cell r="K65">
            <v>0.03</v>
          </cell>
          <cell r="L65">
            <v>0.49</v>
          </cell>
          <cell r="M65">
            <v>0</v>
          </cell>
          <cell r="N65">
            <v>4.77512934513191E-2</v>
          </cell>
          <cell r="O65">
            <v>-0.25</v>
          </cell>
          <cell r="P65">
            <v>-0.14499999999999999</v>
          </cell>
          <cell r="Q65">
            <v>0.28999999999999998</v>
          </cell>
          <cell r="R65">
            <v>-6.5000000000000002E-2</v>
          </cell>
        </row>
        <row r="66">
          <cell r="D66">
            <v>38930</v>
          </cell>
          <cell r="E66">
            <v>3.5339999999999998</v>
          </cell>
          <cell r="F66">
            <v>-0.255</v>
          </cell>
          <cell r="G66">
            <v>-7.4999999999999997E-2</v>
          </cell>
          <cell r="H66">
            <v>-0.39</v>
          </cell>
          <cell r="I66">
            <v>-0.47</v>
          </cell>
          <cell r="J66">
            <v>0.24</v>
          </cell>
          <cell r="K66">
            <v>0.03</v>
          </cell>
          <cell r="L66">
            <v>0.49</v>
          </cell>
          <cell r="M66">
            <v>0</v>
          </cell>
          <cell r="N66">
            <v>4.7981040128655103E-2</v>
          </cell>
          <cell r="O66">
            <v>-0.25</v>
          </cell>
          <cell r="P66">
            <v>-0.14499999999999999</v>
          </cell>
          <cell r="Q66">
            <v>0.28999999999999998</v>
          </cell>
          <cell r="R66">
            <v>-6.5000000000000002E-2</v>
          </cell>
        </row>
        <row r="67">
          <cell r="D67">
            <v>38961</v>
          </cell>
          <cell r="E67">
            <v>3.5470000000000002</v>
          </cell>
          <cell r="F67">
            <v>-0.255</v>
          </cell>
          <cell r="G67">
            <v>-7.4999999999999997E-2</v>
          </cell>
          <cell r="H67">
            <v>-0.39</v>
          </cell>
          <cell r="I67">
            <v>-0.47</v>
          </cell>
          <cell r="J67">
            <v>0.24</v>
          </cell>
          <cell r="K67">
            <v>0.03</v>
          </cell>
          <cell r="L67">
            <v>0.49</v>
          </cell>
          <cell r="M67">
            <v>0</v>
          </cell>
          <cell r="N67">
            <v>4.8210786823632099E-2</v>
          </cell>
          <cell r="O67">
            <v>-0.25</v>
          </cell>
          <cell r="P67">
            <v>-0.14499999999999999</v>
          </cell>
          <cell r="Q67">
            <v>0.28999999999999998</v>
          </cell>
          <cell r="R67">
            <v>-6.5000000000000002E-2</v>
          </cell>
        </row>
        <row r="68">
          <cell r="D68">
            <v>38991</v>
          </cell>
          <cell r="E68">
            <v>3.569</v>
          </cell>
          <cell r="F68">
            <v>-0.255</v>
          </cell>
          <cell r="G68">
            <v>-7.4999999999999997E-2</v>
          </cell>
          <cell r="H68">
            <v>-0.39</v>
          </cell>
          <cell r="I68">
            <v>-0.47</v>
          </cell>
          <cell r="J68">
            <v>0.24</v>
          </cell>
          <cell r="K68">
            <v>0.03</v>
          </cell>
          <cell r="L68">
            <v>0.49</v>
          </cell>
          <cell r="M68">
            <v>0</v>
          </cell>
          <cell r="N68">
            <v>4.8411562358966299E-2</v>
          </cell>
          <cell r="O68">
            <v>-0.25</v>
          </cell>
          <cell r="P68">
            <v>-0.14499999999999999</v>
          </cell>
          <cell r="Q68">
            <v>0.28999999999999998</v>
          </cell>
          <cell r="R68">
            <v>-6.5000000000000002E-2</v>
          </cell>
        </row>
        <row r="69">
          <cell r="D69">
            <v>39022</v>
          </cell>
          <cell r="E69">
            <v>3.726</v>
          </cell>
          <cell r="F69">
            <v>-0.18</v>
          </cell>
          <cell r="G69">
            <v>-7.4999999999999997E-2</v>
          </cell>
          <cell r="H69">
            <v>-0.21</v>
          </cell>
          <cell r="I69">
            <v>-0.43</v>
          </cell>
          <cell r="J69">
            <v>0.24</v>
          </cell>
          <cell r="K69">
            <v>0.14000000000000001</v>
          </cell>
          <cell r="L69">
            <v>0.49</v>
          </cell>
          <cell r="M69">
            <v>0</v>
          </cell>
          <cell r="N69">
            <v>4.8585612435556202E-2</v>
          </cell>
          <cell r="O69">
            <v>0.248</v>
          </cell>
          <cell r="P69">
            <v>-0.14499999999999999</v>
          </cell>
          <cell r="Q69">
            <v>0.28999999999999998</v>
          </cell>
          <cell r="R69">
            <v>-6.5000000000000002E-2</v>
          </cell>
        </row>
        <row r="70">
          <cell r="D70">
            <v>39052</v>
          </cell>
          <cell r="E70">
            <v>3.891</v>
          </cell>
          <cell r="F70">
            <v>-0.18</v>
          </cell>
          <cell r="G70">
            <v>-7.4999999999999997E-2</v>
          </cell>
          <cell r="H70">
            <v>-0.21</v>
          </cell>
          <cell r="I70">
            <v>-0.43</v>
          </cell>
          <cell r="J70">
            <v>0.24</v>
          </cell>
          <cell r="K70">
            <v>0.14000000000000001</v>
          </cell>
          <cell r="L70">
            <v>0.49</v>
          </cell>
          <cell r="M70">
            <v>0</v>
          </cell>
          <cell r="N70">
            <v>4.8754048003182997E-2</v>
          </cell>
          <cell r="O70">
            <v>0.308</v>
          </cell>
          <cell r="P70">
            <v>-0.14749999999999999</v>
          </cell>
          <cell r="Q70">
            <v>0.28999999999999998</v>
          </cell>
          <cell r="R70">
            <v>-6.5000000000000002E-2</v>
          </cell>
        </row>
        <row r="71">
          <cell r="D71">
            <v>39083</v>
          </cell>
          <cell r="E71">
            <v>3.9359999999999999</v>
          </cell>
          <cell r="F71">
            <v>-0.18</v>
          </cell>
          <cell r="G71">
            <v>-7.0000000000000007E-2</v>
          </cell>
          <cell r="H71">
            <v>-0.21</v>
          </cell>
          <cell r="I71">
            <v>-0.43</v>
          </cell>
          <cell r="J71">
            <v>0.24</v>
          </cell>
          <cell r="K71">
            <v>0.14000000000000001</v>
          </cell>
          <cell r="L71">
            <v>0.49</v>
          </cell>
          <cell r="M71">
            <v>0</v>
          </cell>
          <cell r="N71">
            <v>4.8928098099688899E-2</v>
          </cell>
          <cell r="O71">
            <v>0.378</v>
          </cell>
          <cell r="P71">
            <v>-0.15</v>
          </cell>
          <cell r="Q71">
            <v>0.28999999999999998</v>
          </cell>
          <cell r="R71">
            <v>-0.06</v>
          </cell>
        </row>
        <row r="72">
          <cell r="D72">
            <v>39114</v>
          </cell>
          <cell r="E72">
            <v>3.8220000000000001</v>
          </cell>
          <cell r="F72">
            <v>-0.18</v>
          </cell>
          <cell r="G72">
            <v>-7.0000000000000007E-2</v>
          </cell>
          <cell r="H72">
            <v>-0.21</v>
          </cell>
          <cell r="I72">
            <v>-0.43</v>
          </cell>
          <cell r="J72">
            <v>0.24</v>
          </cell>
          <cell r="K72">
            <v>0.14000000000000001</v>
          </cell>
          <cell r="L72">
            <v>0.49</v>
          </cell>
          <cell r="M72">
            <v>0</v>
          </cell>
          <cell r="N72">
            <v>4.9102148206314297E-2</v>
          </cell>
          <cell r="O72">
            <v>0.248</v>
          </cell>
          <cell r="P72">
            <v>-0.14249999999999999</v>
          </cell>
          <cell r="Q72">
            <v>0.28999999999999998</v>
          </cell>
          <cell r="R72">
            <v>-0.06</v>
          </cell>
        </row>
        <row r="73">
          <cell r="D73">
            <v>39142</v>
          </cell>
          <cell r="E73">
            <v>3.69</v>
          </cell>
          <cell r="F73">
            <v>-0.18</v>
          </cell>
          <cell r="G73">
            <v>-7.0000000000000007E-2</v>
          </cell>
          <cell r="H73">
            <v>-0.21</v>
          </cell>
          <cell r="I73">
            <v>-0.43</v>
          </cell>
          <cell r="J73">
            <v>0.24</v>
          </cell>
          <cell r="K73">
            <v>0.14000000000000001</v>
          </cell>
          <cell r="L73">
            <v>0.49</v>
          </cell>
          <cell r="M73">
            <v>0</v>
          </cell>
          <cell r="N73">
            <v>4.9259354762931203E-2</v>
          </cell>
          <cell r="O73">
            <v>6.8000000000000005E-2</v>
          </cell>
          <cell r="P73">
            <v>-0.14000000000000001</v>
          </cell>
          <cell r="Q73">
            <v>0.28999999999999998</v>
          </cell>
          <cell r="R73">
            <v>-0.06</v>
          </cell>
        </row>
        <row r="74">
          <cell r="D74">
            <v>39173</v>
          </cell>
          <cell r="E74">
            <v>3.492</v>
          </cell>
          <cell r="F74">
            <v>-0.255</v>
          </cell>
          <cell r="G74">
            <v>-7.0000000000000007E-2</v>
          </cell>
          <cell r="H74">
            <v>-0.38</v>
          </cell>
          <cell r="I74">
            <v>-0.48</v>
          </cell>
          <cell r="J74">
            <v>0.24</v>
          </cell>
          <cell r="K74">
            <v>0.03</v>
          </cell>
          <cell r="L74">
            <v>0.49</v>
          </cell>
          <cell r="M74">
            <v>0</v>
          </cell>
          <cell r="N74">
            <v>4.9433404888814501E-2</v>
          </cell>
          <cell r="O74">
            <v>-0.25</v>
          </cell>
          <cell r="P74">
            <v>-0.14499999999999999</v>
          </cell>
          <cell r="Q74">
            <v>0.28999999999999998</v>
          </cell>
          <cell r="R74">
            <v>-0.06</v>
          </cell>
        </row>
        <row r="75">
          <cell r="D75">
            <v>39203</v>
          </cell>
          <cell r="E75">
            <v>3.488</v>
          </cell>
          <cell r="F75">
            <v>-0.255</v>
          </cell>
          <cell r="G75">
            <v>-7.0000000000000007E-2</v>
          </cell>
          <cell r="H75">
            <v>-0.38</v>
          </cell>
          <cell r="I75">
            <v>-0.48</v>
          </cell>
          <cell r="J75">
            <v>0.24</v>
          </cell>
          <cell r="K75">
            <v>0.03</v>
          </cell>
          <cell r="L75">
            <v>0.49</v>
          </cell>
          <cell r="M75">
            <v>0</v>
          </cell>
          <cell r="N75">
            <v>4.9601840504141403E-2</v>
          </cell>
          <cell r="O75">
            <v>-0.25</v>
          </cell>
          <cell r="P75">
            <v>-0.14499999999999999</v>
          </cell>
          <cell r="Q75">
            <v>0.28999999999999998</v>
          </cell>
          <cell r="R75">
            <v>-0.06</v>
          </cell>
        </row>
        <row r="76">
          <cell r="D76">
            <v>39234</v>
          </cell>
          <cell r="E76">
            <v>3.52</v>
          </cell>
          <cell r="F76">
            <v>-0.255</v>
          </cell>
          <cell r="G76">
            <v>-7.0000000000000007E-2</v>
          </cell>
          <cell r="H76">
            <v>-0.38</v>
          </cell>
          <cell r="I76">
            <v>-0.48</v>
          </cell>
          <cell r="J76">
            <v>0.24</v>
          </cell>
          <cell r="K76">
            <v>0.03</v>
          </cell>
          <cell r="L76">
            <v>0.49</v>
          </cell>
          <cell r="M76">
            <v>0</v>
          </cell>
          <cell r="N76">
            <v>4.9775890649931903E-2</v>
          </cell>
          <cell r="O76">
            <v>-0.25</v>
          </cell>
          <cell r="P76">
            <v>-0.14499999999999999</v>
          </cell>
          <cell r="Q76">
            <v>0.28999999999999998</v>
          </cell>
          <cell r="R76">
            <v>-0.06</v>
          </cell>
        </row>
        <row r="77">
          <cell r="D77">
            <v>39264</v>
          </cell>
          <cell r="E77">
            <v>3.57</v>
          </cell>
          <cell r="F77">
            <v>-0.255</v>
          </cell>
          <cell r="G77">
            <v>-7.0000000000000007E-2</v>
          </cell>
          <cell r="H77">
            <v>-0.38</v>
          </cell>
          <cell r="I77">
            <v>-0.48</v>
          </cell>
          <cell r="J77">
            <v>0.24</v>
          </cell>
          <cell r="K77">
            <v>0.03</v>
          </cell>
          <cell r="L77">
            <v>0.49</v>
          </cell>
          <cell r="M77">
            <v>0</v>
          </cell>
          <cell r="N77">
            <v>4.9944326284522098E-2</v>
          </cell>
          <cell r="O77">
            <v>-0.25</v>
          </cell>
          <cell r="P77">
            <v>-0.14499999999999999</v>
          </cell>
          <cell r="Q77">
            <v>0.28999999999999998</v>
          </cell>
          <cell r="R77">
            <v>-0.06</v>
          </cell>
        </row>
        <row r="78">
          <cell r="D78">
            <v>39295</v>
          </cell>
          <cell r="E78">
            <v>3.6040000000000001</v>
          </cell>
          <cell r="F78">
            <v>-0.255</v>
          </cell>
          <cell r="G78">
            <v>-7.0000000000000007E-2</v>
          </cell>
          <cell r="H78">
            <v>-0.38</v>
          </cell>
          <cell r="I78">
            <v>-0.48</v>
          </cell>
          <cell r="J78">
            <v>0.24</v>
          </cell>
          <cell r="K78">
            <v>0.03</v>
          </cell>
          <cell r="L78">
            <v>0.49</v>
          </cell>
          <cell r="M78">
            <v>0</v>
          </cell>
          <cell r="N78">
            <v>5.0118376450217099E-2</v>
          </cell>
          <cell r="O78">
            <v>-0.25</v>
          </cell>
          <cell r="P78">
            <v>-0.14499999999999999</v>
          </cell>
          <cell r="Q78">
            <v>0.28999999999999998</v>
          </cell>
          <cell r="R78">
            <v>-0.06</v>
          </cell>
        </row>
        <row r="79">
          <cell r="D79">
            <v>39326</v>
          </cell>
          <cell r="E79">
            <v>3.617</v>
          </cell>
          <cell r="F79">
            <v>-0.255</v>
          </cell>
          <cell r="G79">
            <v>-7.0000000000000007E-2</v>
          </cell>
          <cell r="H79">
            <v>-0.38</v>
          </cell>
          <cell r="I79">
            <v>-0.48</v>
          </cell>
          <cell r="J79">
            <v>0.24</v>
          </cell>
          <cell r="K79">
            <v>0.03</v>
          </cell>
          <cell r="L79">
            <v>0.49</v>
          </cell>
          <cell r="M79">
            <v>0</v>
          </cell>
          <cell r="N79">
            <v>5.0292426626025399E-2</v>
          </cell>
          <cell r="O79">
            <v>-0.25</v>
          </cell>
          <cell r="P79">
            <v>-0.14499999999999999</v>
          </cell>
          <cell r="Q79">
            <v>0.28999999999999998</v>
          </cell>
          <cell r="R79">
            <v>-0.06</v>
          </cell>
        </row>
        <row r="80">
          <cell r="D80">
            <v>39356</v>
          </cell>
          <cell r="E80">
            <v>3.6389999999999998</v>
          </cell>
          <cell r="F80">
            <v>-0.255</v>
          </cell>
          <cell r="G80">
            <v>-7.0000000000000007E-2</v>
          </cell>
          <cell r="H80">
            <v>-0.38</v>
          </cell>
          <cell r="I80">
            <v>-0.48</v>
          </cell>
          <cell r="J80">
            <v>0.24</v>
          </cell>
          <cell r="K80">
            <v>0.03</v>
          </cell>
          <cell r="L80">
            <v>0.49</v>
          </cell>
          <cell r="M80">
            <v>0</v>
          </cell>
          <cell r="N80">
            <v>5.0460862289662997E-2</v>
          </cell>
          <cell r="O80">
            <v>-0.25</v>
          </cell>
          <cell r="P80">
            <v>-0.14499999999999999</v>
          </cell>
          <cell r="Q80">
            <v>0.28999999999999998</v>
          </cell>
          <cell r="R80">
            <v>-0.06</v>
          </cell>
        </row>
        <row r="81">
          <cell r="D81">
            <v>39387</v>
          </cell>
          <cell r="E81">
            <v>3.7959999999999998</v>
          </cell>
          <cell r="F81">
            <v>-0.18</v>
          </cell>
          <cell r="G81">
            <v>-7.0000000000000007E-2</v>
          </cell>
          <cell r="H81">
            <v>-0.2</v>
          </cell>
          <cell r="I81">
            <v>-0.47499999999999998</v>
          </cell>
          <cell r="J81">
            <v>0.24</v>
          </cell>
          <cell r="K81">
            <v>0.14000000000000001</v>
          </cell>
          <cell r="L81">
            <v>0.49</v>
          </cell>
          <cell r="M81">
            <v>0</v>
          </cell>
          <cell r="N81">
            <v>5.06349124853709E-2</v>
          </cell>
          <cell r="O81">
            <v>0.248</v>
          </cell>
          <cell r="P81">
            <v>-0.14499999999999999</v>
          </cell>
          <cell r="Q81">
            <v>0.28999999999999998</v>
          </cell>
          <cell r="R81">
            <v>-0.06</v>
          </cell>
        </row>
        <row r="82">
          <cell r="D82">
            <v>39417</v>
          </cell>
          <cell r="E82">
            <v>3.9609999999999999</v>
          </cell>
          <cell r="F82">
            <v>-0.18</v>
          </cell>
          <cell r="G82">
            <v>-7.0000000000000007E-2</v>
          </cell>
          <cell r="H82">
            <v>-0.2</v>
          </cell>
          <cell r="I82">
            <v>-0.47499999999999998</v>
          </cell>
          <cell r="J82">
            <v>0.24</v>
          </cell>
          <cell r="K82">
            <v>0.14000000000000001</v>
          </cell>
          <cell r="L82">
            <v>0.49</v>
          </cell>
          <cell r="M82">
            <v>0</v>
          </cell>
          <cell r="N82">
            <v>5.08033481682637E-2</v>
          </cell>
          <cell r="O82">
            <v>0.308</v>
          </cell>
          <cell r="P82">
            <v>-0.14749999999999999</v>
          </cell>
          <cell r="Q82">
            <v>0.28999999999999998</v>
          </cell>
          <cell r="R82">
            <v>-0.06</v>
          </cell>
        </row>
        <row r="83">
          <cell r="D83">
            <v>39448</v>
          </cell>
          <cell r="E83">
            <v>4.0110000000000001</v>
          </cell>
          <cell r="F83">
            <v>-0.18</v>
          </cell>
          <cell r="G83">
            <v>-7.0000000000000007E-2</v>
          </cell>
          <cell r="H83">
            <v>-0.2</v>
          </cell>
          <cell r="I83">
            <v>-0.47499999999999998</v>
          </cell>
          <cell r="J83">
            <v>0.24</v>
          </cell>
          <cell r="K83">
            <v>0.14000000000000001</v>
          </cell>
          <cell r="L83">
            <v>0.49</v>
          </cell>
          <cell r="M83">
            <v>0</v>
          </cell>
          <cell r="N83">
            <v>5.0977398383867299E-2</v>
          </cell>
          <cell r="O83">
            <v>0.378</v>
          </cell>
          <cell r="P83">
            <v>-0.15</v>
          </cell>
          <cell r="Q83">
            <v>0.28999999999999998</v>
          </cell>
          <cell r="R83">
            <v>-0.06</v>
          </cell>
        </row>
        <row r="84">
          <cell r="D84">
            <v>39479</v>
          </cell>
          <cell r="E84">
            <v>3.8969999999999998</v>
          </cell>
          <cell r="F84">
            <v>-0.18</v>
          </cell>
          <cell r="G84">
            <v>-7.0000000000000007E-2</v>
          </cell>
          <cell r="H84">
            <v>-0.2</v>
          </cell>
          <cell r="I84">
            <v>-0.47499999999999998</v>
          </cell>
          <cell r="J84">
            <v>0.24</v>
          </cell>
          <cell r="K84">
            <v>0.14000000000000001</v>
          </cell>
          <cell r="L84">
            <v>0.49</v>
          </cell>
          <cell r="M84">
            <v>0</v>
          </cell>
          <cell r="N84">
            <v>5.1151448609580499E-2</v>
          </cell>
          <cell r="O84">
            <v>0.248</v>
          </cell>
          <cell r="P84">
            <v>-0.14249999999999999</v>
          </cell>
          <cell r="Q84">
            <v>0.28999999999999998</v>
          </cell>
          <cell r="R84">
            <v>-0.06</v>
          </cell>
        </row>
        <row r="85">
          <cell r="D85">
            <v>39508</v>
          </cell>
          <cell r="E85">
            <v>3.7650000000000001</v>
          </cell>
          <cell r="F85">
            <v>-0.18</v>
          </cell>
          <cell r="G85">
            <v>-7.0000000000000007E-2</v>
          </cell>
          <cell r="H85">
            <v>-0.2</v>
          </cell>
          <cell r="I85">
            <v>-0.47499999999999998</v>
          </cell>
          <cell r="J85">
            <v>0.24</v>
          </cell>
          <cell r="K85">
            <v>0.14000000000000001</v>
          </cell>
          <cell r="L85">
            <v>0.49</v>
          </cell>
          <cell r="M85">
            <v>0</v>
          </cell>
          <cell r="N85">
            <v>5.1314269797625697E-2</v>
          </cell>
          <cell r="O85">
            <v>6.8000000000000005E-2</v>
          </cell>
          <cell r="P85">
            <v>-0.14000000000000001</v>
          </cell>
          <cell r="Q85">
            <v>0.28999999999999998</v>
          </cell>
          <cell r="R85">
            <v>-0.06</v>
          </cell>
        </row>
        <row r="86">
          <cell r="D86">
            <v>39539</v>
          </cell>
          <cell r="E86">
            <v>3.5670000000000002</v>
          </cell>
          <cell r="F86">
            <v>-0.255</v>
          </cell>
          <cell r="G86">
            <v>-7.0000000000000007E-2</v>
          </cell>
          <cell r="H86">
            <v>-0.37</v>
          </cell>
          <cell r="I86">
            <v>-0.52</v>
          </cell>
          <cell r="J86">
            <v>0.24</v>
          </cell>
          <cell r="K86">
            <v>0.03</v>
          </cell>
          <cell r="L86">
            <v>0.49</v>
          </cell>
          <cell r="M86">
            <v>0</v>
          </cell>
          <cell r="N86">
            <v>5.1488320042903303E-2</v>
          </cell>
          <cell r="O86">
            <v>-0.25</v>
          </cell>
          <cell r="P86">
            <v>-0.14499999999999999</v>
          </cell>
          <cell r="Q86">
            <v>0.28999999999999998</v>
          </cell>
          <cell r="R86">
            <v>-0.06</v>
          </cell>
        </row>
        <row r="87">
          <cell r="D87">
            <v>39569</v>
          </cell>
          <cell r="E87">
            <v>3.5630000000000002</v>
          </cell>
          <cell r="F87">
            <v>-0.255</v>
          </cell>
          <cell r="G87">
            <v>-7.0000000000000007E-2</v>
          </cell>
          <cell r="H87">
            <v>-0.37</v>
          </cell>
          <cell r="I87">
            <v>-0.52</v>
          </cell>
          <cell r="J87">
            <v>0.24</v>
          </cell>
          <cell r="K87">
            <v>0.03</v>
          </cell>
          <cell r="L87">
            <v>0.49</v>
          </cell>
          <cell r="M87">
            <v>0</v>
          </cell>
          <cell r="N87">
            <v>5.1656755773763503E-2</v>
          </cell>
          <cell r="O87">
            <v>-0.25</v>
          </cell>
          <cell r="P87">
            <v>-0.14499999999999999</v>
          </cell>
          <cell r="Q87">
            <v>0.28999999999999998</v>
          </cell>
          <cell r="R87">
            <v>-0.06</v>
          </cell>
        </row>
        <row r="88">
          <cell r="D88">
            <v>39600</v>
          </cell>
          <cell r="E88">
            <v>3.5950000000000002</v>
          </cell>
          <cell r="F88">
            <v>-0.255</v>
          </cell>
          <cell r="G88">
            <v>-7.0000000000000007E-2</v>
          </cell>
          <cell r="H88">
            <v>-0.37</v>
          </cell>
          <cell r="I88">
            <v>-0.52</v>
          </cell>
          <cell r="J88">
            <v>0.24</v>
          </cell>
          <cell r="K88">
            <v>0.03</v>
          </cell>
          <cell r="L88">
            <v>0.49</v>
          </cell>
          <cell r="M88">
            <v>0</v>
          </cell>
          <cell r="N88">
            <v>5.18308060389292E-2</v>
          </cell>
          <cell r="O88">
            <v>-0.25</v>
          </cell>
          <cell r="P88">
            <v>-0.14499999999999999</v>
          </cell>
          <cell r="Q88">
            <v>0.28999999999999998</v>
          </cell>
          <cell r="R88">
            <v>-0.06</v>
          </cell>
        </row>
        <row r="89">
          <cell r="D89">
            <v>39630</v>
          </cell>
          <cell r="E89">
            <v>3.645</v>
          </cell>
          <cell r="F89">
            <v>-0.255</v>
          </cell>
          <cell r="G89">
            <v>-7.0000000000000007E-2</v>
          </cell>
          <cell r="H89">
            <v>-0.37</v>
          </cell>
          <cell r="I89">
            <v>-0.52</v>
          </cell>
          <cell r="J89">
            <v>0.24</v>
          </cell>
          <cell r="K89">
            <v>0.03</v>
          </cell>
          <cell r="L89">
            <v>0.49</v>
          </cell>
          <cell r="M89">
            <v>0</v>
          </cell>
          <cell r="N89">
            <v>5.1999241789033597E-2</v>
          </cell>
          <cell r="O89">
            <v>-0.25</v>
          </cell>
          <cell r="P89">
            <v>-0.14499999999999999</v>
          </cell>
          <cell r="Q89">
            <v>0.28999999999999998</v>
          </cell>
          <cell r="R89">
            <v>-0.06</v>
          </cell>
        </row>
        <row r="90">
          <cell r="D90">
            <v>39661</v>
          </cell>
          <cell r="E90">
            <v>3.6789999999999998</v>
          </cell>
          <cell r="F90">
            <v>-0.255</v>
          </cell>
          <cell r="G90">
            <v>-7.0000000000000007E-2</v>
          </cell>
          <cell r="H90">
            <v>-0.37</v>
          </cell>
          <cell r="I90">
            <v>-0.52</v>
          </cell>
          <cell r="J90">
            <v>0.24</v>
          </cell>
          <cell r="K90">
            <v>0.03</v>
          </cell>
          <cell r="L90">
            <v>0.49</v>
          </cell>
          <cell r="M90">
            <v>0</v>
          </cell>
          <cell r="N90">
            <v>5.2173292074082903E-2</v>
          </cell>
          <cell r="O90">
            <v>-0.25</v>
          </cell>
          <cell r="P90">
            <v>-0.14499999999999999</v>
          </cell>
          <cell r="Q90">
            <v>0.28999999999999998</v>
          </cell>
          <cell r="R90">
            <v>-0.06</v>
          </cell>
        </row>
        <row r="91">
          <cell r="D91">
            <v>39692</v>
          </cell>
          <cell r="E91">
            <v>3.6920000000000002</v>
          </cell>
          <cell r="F91">
            <v>-0.255</v>
          </cell>
          <cell r="G91">
            <v>-7.0000000000000007E-2</v>
          </cell>
          <cell r="H91">
            <v>-0.37</v>
          </cell>
          <cell r="I91">
            <v>-0.52</v>
          </cell>
          <cell r="J91">
            <v>0.24</v>
          </cell>
          <cell r="K91">
            <v>0.03</v>
          </cell>
          <cell r="L91">
            <v>0.49</v>
          </cell>
          <cell r="M91">
            <v>0</v>
          </cell>
          <cell r="N91">
            <v>5.2347342369236702E-2</v>
          </cell>
          <cell r="O91">
            <v>-0.25</v>
          </cell>
          <cell r="P91">
            <v>-0.14499999999999999</v>
          </cell>
          <cell r="Q91">
            <v>0.28999999999999998</v>
          </cell>
          <cell r="R91">
            <v>-0.06</v>
          </cell>
        </row>
        <row r="92">
          <cell r="D92">
            <v>39722</v>
          </cell>
          <cell r="E92">
            <v>3.714</v>
          </cell>
          <cell r="F92">
            <v>-0.255</v>
          </cell>
          <cell r="G92">
            <v>-7.0000000000000007E-2</v>
          </cell>
          <cell r="H92">
            <v>-0.37</v>
          </cell>
          <cell r="I92">
            <v>-0.52</v>
          </cell>
          <cell r="J92">
            <v>0.24</v>
          </cell>
          <cell r="K92">
            <v>0.03</v>
          </cell>
          <cell r="L92">
            <v>0.49</v>
          </cell>
          <cell r="M92">
            <v>0</v>
          </cell>
          <cell r="N92">
            <v>5.2486583851096801E-2</v>
          </cell>
          <cell r="O92">
            <v>-0.25</v>
          </cell>
          <cell r="P92">
            <v>-0.14499999999999999</v>
          </cell>
          <cell r="Q92">
            <v>0.28999999999999998</v>
          </cell>
          <cell r="R92">
            <v>-0.06</v>
          </cell>
        </row>
        <row r="93">
          <cell r="D93">
            <v>39753</v>
          </cell>
          <cell r="E93">
            <v>3.871</v>
          </cell>
          <cell r="F93">
            <v>-0.18</v>
          </cell>
          <cell r="G93">
            <v>-7.0000000000000007E-2</v>
          </cell>
          <cell r="H93">
            <v>-0.2</v>
          </cell>
          <cell r="I93">
            <v>-0.48</v>
          </cell>
          <cell r="J93">
            <v>0.24</v>
          </cell>
          <cell r="K93">
            <v>0</v>
          </cell>
          <cell r="L93">
            <v>0.52</v>
          </cell>
          <cell r="M93">
            <v>0</v>
          </cell>
          <cell r="N93">
            <v>5.2585215560111198E-2</v>
          </cell>
          <cell r="O93">
            <v>0.248</v>
          </cell>
          <cell r="P93">
            <v>-0.14499999999999999</v>
          </cell>
          <cell r="Q93">
            <v>0.32</v>
          </cell>
          <cell r="R93">
            <v>-0.06</v>
          </cell>
        </row>
        <row r="94">
          <cell r="D94">
            <v>39783</v>
          </cell>
          <cell r="E94">
            <v>4.0359999999999996</v>
          </cell>
          <cell r="F94">
            <v>-0.18</v>
          </cell>
          <cell r="G94">
            <v>-7.0000000000000007E-2</v>
          </cell>
          <cell r="H94">
            <v>-0.2</v>
          </cell>
          <cell r="I94">
            <v>-0.48</v>
          </cell>
          <cell r="J94">
            <v>0.24</v>
          </cell>
          <cell r="K94">
            <v>0</v>
          </cell>
          <cell r="L94">
            <v>0.52</v>
          </cell>
          <cell r="M94">
            <v>0</v>
          </cell>
          <cell r="N94">
            <v>5.26806656041812E-2</v>
          </cell>
          <cell r="O94">
            <v>0.308</v>
          </cell>
          <cell r="P94">
            <v>-0.14749999999999999</v>
          </cell>
          <cell r="Q94">
            <v>0.32</v>
          </cell>
          <cell r="R94">
            <v>-0.06</v>
          </cell>
        </row>
        <row r="95">
          <cell r="D95">
            <v>39814</v>
          </cell>
          <cell r="E95">
            <v>4.0910000000000002</v>
          </cell>
          <cell r="F95">
            <v>-0.18</v>
          </cell>
          <cell r="G95">
            <v>-7.0000000000000007E-2</v>
          </cell>
          <cell r="H95">
            <v>-0.2</v>
          </cell>
          <cell r="I95">
            <v>-0.48</v>
          </cell>
          <cell r="J95">
            <v>0.24</v>
          </cell>
          <cell r="K95">
            <v>0</v>
          </cell>
          <cell r="L95">
            <v>0.52</v>
          </cell>
          <cell r="M95">
            <v>0</v>
          </cell>
          <cell r="N95">
            <v>5.2779297319578901E-2</v>
          </cell>
          <cell r="O95">
            <v>0.378</v>
          </cell>
          <cell r="P95">
            <v>-0.15</v>
          </cell>
          <cell r="Q95">
            <v>0.32</v>
          </cell>
          <cell r="R95">
            <v>-0.06</v>
          </cell>
        </row>
        <row r="96">
          <cell r="D96">
            <v>39845</v>
          </cell>
          <cell r="E96">
            <v>3.9769999999999999</v>
          </cell>
          <cell r="F96">
            <v>-0.18</v>
          </cell>
          <cell r="G96">
            <v>-7.0000000000000007E-2</v>
          </cell>
          <cell r="H96">
            <v>-0.2</v>
          </cell>
          <cell r="I96">
            <v>-0.48</v>
          </cell>
          <cell r="J96">
            <v>0.24</v>
          </cell>
          <cell r="K96">
            <v>0</v>
          </cell>
          <cell r="L96">
            <v>0.52</v>
          </cell>
          <cell r="M96">
            <v>0</v>
          </cell>
          <cell r="N96">
            <v>5.2877929038220202E-2</v>
          </cell>
          <cell r="O96">
            <v>0.248</v>
          </cell>
          <cell r="P96">
            <v>-0.14249999999999999</v>
          </cell>
          <cell r="Q96">
            <v>0.32</v>
          </cell>
          <cell r="R96">
            <v>-0.06</v>
          </cell>
        </row>
        <row r="97">
          <cell r="D97">
            <v>39873</v>
          </cell>
          <cell r="E97">
            <v>3.8450000000000002</v>
          </cell>
          <cell r="F97">
            <v>-0.18</v>
          </cell>
          <cell r="G97">
            <v>-7.0000000000000007E-2</v>
          </cell>
          <cell r="H97">
            <v>-0.2</v>
          </cell>
          <cell r="I97">
            <v>-0.48</v>
          </cell>
          <cell r="J97">
            <v>0.24</v>
          </cell>
          <cell r="K97">
            <v>0</v>
          </cell>
          <cell r="L97">
            <v>0.52</v>
          </cell>
          <cell r="M97">
            <v>0</v>
          </cell>
          <cell r="N97">
            <v>5.2967015754619602E-2</v>
          </cell>
          <cell r="O97">
            <v>6.8000000000000005E-2</v>
          </cell>
          <cell r="P97">
            <v>-0.14000000000000001</v>
          </cell>
          <cell r="Q97">
            <v>0.32</v>
          </cell>
          <cell r="R97">
            <v>-0.06</v>
          </cell>
        </row>
        <row r="98">
          <cell r="D98">
            <v>39904</v>
          </cell>
          <cell r="E98">
            <v>3.6469999999999998</v>
          </cell>
          <cell r="F98">
            <v>-0.255</v>
          </cell>
          <cell r="G98">
            <v>-7.0000000000000007E-2</v>
          </cell>
          <cell r="H98">
            <v>-0.35</v>
          </cell>
          <cell r="I98">
            <v>-0.59499999999999997</v>
          </cell>
          <cell r="J98">
            <v>0.24</v>
          </cell>
          <cell r="K98">
            <v>0</v>
          </cell>
          <cell r="L98">
            <v>0.52</v>
          </cell>
          <cell r="M98">
            <v>0</v>
          </cell>
          <cell r="N98">
            <v>5.3065647479433299E-2</v>
          </cell>
          <cell r="O98">
            <v>-0.25</v>
          </cell>
          <cell r="P98">
            <v>-0.14499999999999999</v>
          </cell>
          <cell r="Q98">
            <v>0.32</v>
          </cell>
          <cell r="R98">
            <v>-0.06</v>
          </cell>
        </row>
        <row r="99">
          <cell r="D99">
            <v>39934</v>
          </cell>
          <cell r="E99">
            <v>3.6429999999999998</v>
          </cell>
          <cell r="F99">
            <v>-0.255</v>
          </cell>
          <cell r="G99">
            <v>-7.0000000000000007E-2</v>
          </cell>
          <cell r="H99">
            <v>-0.35</v>
          </cell>
          <cell r="I99">
            <v>-0.59499999999999997</v>
          </cell>
          <cell r="J99">
            <v>0.24</v>
          </cell>
          <cell r="K99">
            <v>0</v>
          </cell>
          <cell r="L99">
            <v>0.52</v>
          </cell>
          <cell r="M99">
            <v>0</v>
          </cell>
          <cell r="N99">
            <v>5.3161097538793299E-2</v>
          </cell>
          <cell r="O99">
            <v>-0.25</v>
          </cell>
          <cell r="P99">
            <v>-0.14499999999999999</v>
          </cell>
          <cell r="Q99">
            <v>0.32</v>
          </cell>
          <cell r="R99">
            <v>-0.06</v>
          </cell>
        </row>
        <row r="100">
          <cell r="D100">
            <v>39965</v>
          </cell>
          <cell r="E100">
            <v>3.6749999999999998</v>
          </cell>
          <cell r="F100">
            <v>-0.255</v>
          </cell>
          <cell r="G100">
            <v>-7.0000000000000007E-2</v>
          </cell>
          <cell r="H100">
            <v>-0.35</v>
          </cell>
          <cell r="I100">
            <v>-0.59499999999999997</v>
          </cell>
          <cell r="J100">
            <v>0.24</v>
          </cell>
          <cell r="K100">
            <v>0</v>
          </cell>
          <cell r="L100">
            <v>0.52</v>
          </cell>
          <cell r="M100">
            <v>0</v>
          </cell>
          <cell r="N100">
            <v>5.3259729269989002E-2</v>
          </cell>
          <cell r="O100">
            <v>-0.25</v>
          </cell>
          <cell r="P100">
            <v>-0.14499999999999999</v>
          </cell>
          <cell r="Q100">
            <v>0.32</v>
          </cell>
          <cell r="R100">
            <v>-0.06</v>
          </cell>
        </row>
        <row r="101">
          <cell r="D101">
            <v>39995</v>
          </cell>
          <cell r="E101">
            <v>3.7250000000000001</v>
          </cell>
          <cell r="F101">
            <v>-0.255</v>
          </cell>
          <cell r="G101">
            <v>-7.0000000000000007E-2</v>
          </cell>
          <cell r="H101">
            <v>-0.35</v>
          </cell>
          <cell r="I101">
            <v>-0.59499999999999997</v>
          </cell>
          <cell r="J101">
            <v>0.24</v>
          </cell>
          <cell r="K101">
            <v>0</v>
          </cell>
          <cell r="L101">
            <v>0.52</v>
          </cell>
          <cell r="M101">
            <v>0</v>
          </cell>
          <cell r="N101">
            <v>5.33551793355245E-2</v>
          </cell>
          <cell r="O101">
            <v>-0.25</v>
          </cell>
          <cell r="P101">
            <v>-0.14499999999999999</v>
          </cell>
          <cell r="Q101">
            <v>0.32</v>
          </cell>
          <cell r="R101">
            <v>-0.06</v>
          </cell>
        </row>
        <row r="102">
          <cell r="D102">
            <v>40026</v>
          </cell>
          <cell r="E102">
            <v>3.7589999999999999</v>
          </cell>
          <cell r="F102">
            <v>-0.255</v>
          </cell>
          <cell r="G102">
            <v>-7.0000000000000007E-2</v>
          </cell>
          <cell r="H102">
            <v>-0.35</v>
          </cell>
          <cell r="I102">
            <v>-0.59499999999999997</v>
          </cell>
          <cell r="J102">
            <v>0.24</v>
          </cell>
          <cell r="K102">
            <v>0</v>
          </cell>
          <cell r="L102">
            <v>0.52</v>
          </cell>
          <cell r="M102">
            <v>0</v>
          </cell>
          <cell r="N102">
            <v>5.3453811073101799E-2</v>
          </cell>
          <cell r="O102">
            <v>-0.25</v>
          </cell>
          <cell r="P102">
            <v>-0.14499999999999999</v>
          </cell>
          <cell r="Q102">
            <v>0.32</v>
          </cell>
          <cell r="R102">
            <v>-0.06</v>
          </cell>
        </row>
        <row r="103">
          <cell r="D103">
            <v>40057</v>
          </cell>
          <cell r="E103">
            <v>3.7719999999999998</v>
          </cell>
          <cell r="F103">
            <v>-0.255</v>
          </cell>
          <cell r="G103">
            <v>-7.0000000000000007E-2</v>
          </cell>
          <cell r="H103">
            <v>-0.35</v>
          </cell>
          <cell r="I103">
            <v>-0.59499999999999997</v>
          </cell>
          <cell r="J103">
            <v>0.24</v>
          </cell>
          <cell r="K103">
            <v>0</v>
          </cell>
          <cell r="L103">
            <v>0.52</v>
          </cell>
          <cell r="M103">
            <v>0</v>
          </cell>
          <cell r="N103">
            <v>5.3552442813921401E-2</v>
          </cell>
          <cell r="O103">
            <v>-0.25</v>
          </cell>
          <cell r="P103">
            <v>-0.14499999999999999</v>
          </cell>
          <cell r="Q103">
            <v>0.32</v>
          </cell>
          <cell r="R103">
            <v>-0.06</v>
          </cell>
        </row>
        <row r="104">
          <cell r="D104">
            <v>40087</v>
          </cell>
          <cell r="E104">
            <v>3.794</v>
          </cell>
          <cell r="F104">
            <v>-0.255</v>
          </cell>
          <cell r="G104">
            <v>-7.0000000000000007E-2</v>
          </cell>
          <cell r="H104">
            <v>-0.35</v>
          </cell>
          <cell r="I104">
            <v>-0.59499999999999997</v>
          </cell>
          <cell r="J104">
            <v>0.24</v>
          </cell>
          <cell r="K104">
            <v>0</v>
          </cell>
          <cell r="L104">
            <v>0.52</v>
          </cell>
          <cell r="M104">
            <v>0</v>
          </cell>
          <cell r="N104">
            <v>5.3647892888769803E-2</v>
          </cell>
          <cell r="O104">
            <v>-0.25</v>
          </cell>
          <cell r="P104">
            <v>-0.14499999999999999</v>
          </cell>
          <cell r="Q104">
            <v>0.32</v>
          </cell>
          <cell r="R104">
            <v>-0.06</v>
          </cell>
        </row>
        <row r="105">
          <cell r="D105">
            <v>40118</v>
          </cell>
          <cell r="E105">
            <v>3.9510000000000001</v>
          </cell>
          <cell r="F105">
            <v>-0.18</v>
          </cell>
          <cell r="G105">
            <v>-7.0000000000000007E-2</v>
          </cell>
          <cell r="H105">
            <v>-0.2</v>
          </cell>
          <cell r="I105">
            <v>-0.48</v>
          </cell>
          <cell r="J105">
            <v>0.24</v>
          </cell>
          <cell r="K105">
            <v>0</v>
          </cell>
          <cell r="L105">
            <v>0.52</v>
          </cell>
          <cell r="M105">
            <v>0</v>
          </cell>
          <cell r="N105">
            <v>5.37465246359701E-2</v>
          </cell>
          <cell r="O105">
            <v>0.248</v>
          </cell>
          <cell r="P105">
            <v>-0.14499999999999999</v>
          </cell>
          <cell r="Q105">
            <v>0.32</v>
          </cell>
          <cell r="R105">
            <v>-0.06</v>
          </cell>
        </row>
        <row r="106">
          <cell r="D106">
            <v>40148</v>
          </cell>
          <cell r="E106">
            <v>4.1159999999999997</v>
          </cell>
          <cell r="F106">
            <v>-0.18</v>
          </cell>
          <cell r="G106">
            <v>-7.0000000000000007E-2</v>
          </cell>
          <cell r="H106">
            <v>-0.2</v>
          </cell>
          <cell r="I106">
            <v>-0.48</v>
          </cell>
          <cell r="J106">
            <v>0.24</v>
          </cell>
          <cell r="K106">
            <v>0</v>
          </cell>
          <cell r="L106">
            <v>0.52</v>
          </cell>
          <cell r="M106">
            <v>0</v>
          </cell>
          <cell r="N106">
            <v>5.38419747169923E-2</v>
          </cell>
          <cell r="O106">
            <v>0.308</v>
          </cell>
          <cell r="P106">
            <v>-0.14749999999999999</v>
          </cell>
          <cell r="Q106">
            <v>0.32</v>
          </cell>
          <cell r="R106">
            <v>-0.06</v>
          </cell>
        </row>
        <row r="107">
          <cell r="D107">
            <v>40179</v>
          </cell>
          <cell r="E107">
            <v>4.1760000000000002</v>
          </cell>
          <cell r="F107">
            <v>-0.18</v>
          </cell>
          <cell r="G107">
            <v>-7.0000000000000007E-2</v>
          </cell>
          <cell r="H107">
            <v>-0.2</v>
          </cell>
          <cell r="I107">
            <v>-0.48</v>
          </cell>
          <cell r="J107">
            <v>0.24</v>
          </cell>
          <cell r="K107">
            <v>0</v>
          </cell>
          <cell r="L107">
            <v>0.52</v>
          </cell>
          <cell r="M107">
            <v>0</v>
          </cell>
          <cell r="N107">
            <v>5.3940606470571903E-2</v>
          </cell>
          <cell r="O107">
            <v>0.378</v>
          </cell>
          <cell r="P107">
            <v>-0.15</v>
          </cell>
          <cell r="Q107">
            <v>0.32</v>
          </cell>
          <cell r="R107">
            <v>-0.06</v>
          </cell>
        </row>
        <row r="108">
          <cell r="D108">
            <v>40210</v>
          </cell>
          <cell r="E108">
            <v>4.0620000000000003</v>
          </cell>
          <cell r="F108">
            <v>-0.18</v>
          </cell>
          <cell r="G108">
            <v>-7.0000000000000007E-2</v>
          </cell>
          <cell r="H108">
            <v>-0.2</v>
          </cell>
          <cell r="I108">
            <v>-0.48</v>
          </cell>
          <cell r="J108">
            <v>0.24</v>
          </cell>
          <cell r="K108">
            <v>0</v>
          </cell>
          <cell r="L108">
            <v>0.52</v>
          </cell>
          <cell r="M108">
            <v>0</v>
          </cell>
          <cell r="N108">
            <v>5.4039238227393302E-2</v>
          </cell>
          <cell r="O108">
            <v>0.248</v>
          </cell>
          <cell r="P108">
            <v>-0.14249999999999999</v>
          </cell>
          <cell r="Q108">
            <v>0.32</v>
          </cell>
          <cell r="R108">
            <v>-0.06</v>
          </cell>
        </row>
        <row r="109">
          <cell r="D109">
            <v>40238</v>
          </cell>
          <cell r="E109">
            <v>3.93</v>
          </cell>
          <cell r="F109">
            <v>-0.18</v>
          </cell>
          <cell r="G109">
            <v>-7.0000000000000007E-2</v>
          </cell>
          <cell r="H109">
            <v>-0.2</v>
          </cell>
          <cell r="I109">
            <v>-0.48</v>
          </cell>
          <cell r="J109">
            <v>0.24</v>
          </cell>
          <cell r="K109">
            <v>0</v>
          </cell>
          <cell r="L109">
            <v>0.52</v>
          </cell>
          <cell r="M109">
            <v>0</v>
          </cell>
          <cell r="N109">
            <v>5.4128324978276701E-2</v>
          </cell>
          <cell r="O109">
            <v>6.8000000000000005E-2</v>
          </cell>
          <cell r="P109">
            <v>-0.14000000000000001</v>
          </cell>
          <cell r="Q109">
            <v>0.32</v>
          </cell>
          <cell r="R109">
            <v>-0.06</v>
          </cell>
        </row>
        <row r="110">
          <cell r="D110">
            <v>40269</v>
          </cell>
          <cell r="E110">
            <v>3.7320000000000002</v>
          </cell>
          <cell r="F110">
            <v>-0.255</v>
          </cell>
          <cell r="G110">
            <v>-7.0000000000000007E-2</v>
          </cell>
          <cell r="H110">
            <v>-0.32</v>
          </cell>
          <cell r="I110">
            <v>-0.60499999999999998</v>
          </cell>
          <cell r="J110">
            <v>0.24</v>
          </cell>
          <cell r="K110">
            <v>0</v>
          </cell>
          <cell r="L110">
            <v>0.52</v>
          </cell>
          <cell r="M110">
            <v>0</v>
          </cell>
          <cell r="N110">
            <v>5.4226956741266999E-2</v>
          </cell>
          <cell r="O110">
            <v>-0.25</v>
          </cell>
          <cell r="P110">
            <v>-0.14499999999999999</v>
          </cell>
          <cell r="Q110">
            <v>0.32</v>
          </cell>
          <cell r="R110">
            <v>-0.06</v>
          </cell>
        </row>
        <row r="111">
          <cell r="D111">
            <v>40299</v>
          </cell>
          <cell r="E111">
            <v>3.7280000000000002</v>
          </cell>
          <cell r="F111">
            <v>-0.255</v>
          </cell>
          <cell r="G111">
            <v>-7.0000000000000007E-2</v>
          </cell>
          <cell r="H111">
            <v>-0.32</v>
          </cell>
          <cell r="I111">
            <v>-0.60499999999999998</v>
          </cell>
          <cell r="J111">
            <v>0.24</v>
          </cell>
          <cell r="K111">
            <v>0</v>
          </cell>
          <cell r="L111">
            <v>0.52</v>
          </cell>
          <cell r="M111">
            <v>0</v>
          </cell>
          <cell r="N111">
            <v>5.4322406837570697E-2</v>
          </cell>
          <cell r="O111">
            <v>-0.25</v>
          </cell>
          <cell r="P111">
            <v>-0.14499999999999999</v>
          </cell>
          <cell r="Q111">
            <v>0.32</v>
          </cell>
          <cell r="R111">
            <v>-0.06</v>
          </cell>
        </row>
        <row r="112">
          <cell r="D112">
            <v>40330</v>
          </cell>
          <cell r="E112">
            <v>3.76</v>
          </cell>
          <cell r="F112">
            <v>-0.255</v>
          </cell>
          <cell r="G112">
            <v>-7.0000000000000007E-2</v>
          </cell>
          <cell r="H112">
            <v>-0.32</v>
          </cell>
          <cell r="I112">
            <v>-0.60499999999999998</v>
          </cell>
          <cell r="J112">
            <v>0.24</v>
          </cell>
          <cell r="K112">
            <v>0</v>
          </cell>
          <cell r="L112">
            <v>0.52</v>
          </cell>
          <cell r="M112">
            <v>0</v>
          </cell>
          <cell r="N112">
            <v>5.4421038606939899E-2</v>
          </cell>
          <cell r="O112">
            <v>-0.25</v>
          </cell>
          <cell r="P112">
            <v>-0.14499999999999999</v>
          </cell>
          <cell r="Q112">
            <v>0.32</v>
          </cell>
          <cell r="R112">
            <v>-0.06</v>
          </cell>
        </row>
        <row r="113">
          <cell r="D113">
            <v>40360</v>
          </cell>
          <cell r="E113">
            <v>3.81</v>
          </cell>
          <cell r="F113">
            <v>-0.255</v>
          </cell>
          <cell r="G113">
            <v>-7.0000000000000007E-2</v>
          </cell>
          <cell r="H113">
            <v>-0.32</v>
          </cell>
          <cell r="I113">
            <v>-0.60499999999999998</v>
          </cell>
          <cell r="J113">
            <v>0.24</v>
          </cell>
          <cell r="K113">
            <v>0</v>
          </cell>
          <cell r="L113">
            <v>0.52</v>
          </cell>
          <cell r="M113">
            <v>0</v>
          </cell>
          <cell r="N113">
            <v>5.4516488709415202E-2</v>
          </cell>
          <cell r="O113">
            <v>-0.25</v>
          </cell>
          <cell r="P113">
            <v>-0.14499999999999999</v>
          </cell>
          <cell r="Q113">
            <v>0.32</v>
          </cell>
          <cell r="R113">
            <v>-0.06</v>
          </cell>
        </row>
        <row r="114">
          <cell r="D114">
            <v>40391</v>
          </cell>
          <cell r="E114">
            <v>3.8439999999999999</v>
          </cell>
          <cell r="F114">
            <v>-0.255</v>
          </cell>
          <cell r="G114">
            <v>-7.0000000000000007E-2</v>
          </cell>
          <cell r="H114">
            <v>-0.32</v>
          </cell>
          <cell r="I114">
            <v>-0.60499999999999998</v>
          </cell>
          <cell r="J114">
            <v>0.24</v>
          </cell>
          <cell r="K114">
            <v>0</v>
          </cell>
          <cell r="L114">
            <v>0.52</v>
          </cell>
          <cell r="M114">
            <v>0</v>
          </cell>
          <cell r="N114">
            <v>5.46151204851619E-2</v>
          </cell>
          <cell r="O114">
            <v>-0.25</v>
          </cell>
          <cell r="P114">
            <v>-0.14499999999999999</v>
          </cell>
          <cell r="Q114">
            <v>0.32</v>
          </cell>
          <cell r="R114">
            <v>-0.06</v>
          </cell>
        </row>
        <row r="115">
          <cell r="D115">
            <v>40422</v>
          </cell>
          <cell r="E115">
            <v>3.8570000000000002</v>
          </cell>
          <cell r="F115">
            <v>-0.255</v>
          </cell>
          <cell r="G115">
            <v>-7.0000000000000007E-2</v>
          </cell>
          <cell r="H115">
            <v>-0.32</v>
          </cell>
          <cell r="I115">
            <v>-0.60499999999999998</v>
          </cell>
          <cell r="J115">
            <v>0.24</v>
          </cell>
          <cell r="K115">
            <v>0</v>
          </cell>
          <cell r="L115">
            <v>0.52</v>
          </cell>
          <cell r="M115">
            <v>0</v>
          </cell>
          <cell r="N115">
            <v>5.4713752264149602E-2</v>
          </cell>
          <cell r="O115">
            <v>-0.25</v>
          </cell>
          <cell r="P115">
            <v>-0.14499999999999999</v>
          </cell>
          <cell r="Q115">
            <v>0.32</v>
          </cell>
          <cell r="R115">
            <v>-0.06</v>
          </cell>
        </row>
        <row r="116">
          <cell r="D116">
            <v>40452</v>
          </cell>
          <cell r="E116">
            <v>3.879</v>
          </cell>
          <cell r="F116">
            <v>-0.255</v>
          </cell>
          <cell r="G116">
            <v>-7.0000000000000007E-2</v>
          </cell>
          <cell r="H116">
            <v>-0.32</v>
          </cell>
          <cell r="I116">
            <v>-0.60499999999999998</v>
          </cell>
          <cell r="J116">
            <v>0.24</v>
          </cell>
          <cell r="K116">
            <v>0</v>
          </cell>
          <cell r="L116">
            <v>0.52</v>
          </cell>
          <cell r="M116">
            <v>0</v>
          </cell>
          <cell r="N116">
            <v>5.4809202375932599E-2</v>
          </cell>
          <cell r="O116">
            <v>-0.25</v>
          </cell>
          <cell r="P116">
            <v>-0.14499999999999999</v>
          </cell>
          <cell r="Q116">
            <v>0.32</v>
          </cell>
          <cell r="R116">
            <v>-0.06</v>
          </cell>
        </row>
        <row r="117">
          <cell r="D117">
            <v>40483</v>
          </cell>
          <cell r="E117">
            <v>4.0359999999999996</v>
          </cell>
          <cell r="F117">
            <v>-0.18</v>
          </cell>
          <cell r="G117">
            <v>-7.0000000000000007E-2</v>
          </cell>
          <cell r="H117">
            <v>-0.2</v>
          </cell>
          <cell r="I117">
            <v>-0.57499999999999996</v>
          </cell>
          <cell r="J117">
            <v>0.35</v>
          </cell>
          <cell r="K117">
            <v>0</v>
          </cell>
          <cell r="L117">
            <v>0.63</v>
          </cell>
          <cell r="M117">
            <v>0</v>
          </cell>
          <cell r="N117">
            <v>5.49078341612965E-2</v>
          </cell>
          <cell r="O117">
            <v>0.248</v>
          </cell>
          <cell r="P117">
            <v>-0.14499999999999999</v>
          </cell>
          <cell r="Q117">
            <v>0.43</v>
          </cell>
          <cell r="R117">
            <v>-0.06</v>
          </cell>
        </row>
        <row r="118">
          <cell r="D118">
            <v>40513</v>
          </cell>
          <cell r="E118">
            <v>4.2009999999999996</v>
          </cell>
          <cell r="F118">
            <v>-0.18</v>
          </cell>
          <cell r="G118">
            <v>-7.0000000000000007E-2</v>
          </cell>
          <cell r="H118">
            <v>-0.2</v>
          </cell>
          <cell r="I118">
            <v>-0.57499999999999996</v>
          </cell>
          <cell r="J118">
            <v>0.35</v>
          </cell>
          <cell r="K118">
            <v>0</v>
          </cell>
          <cell r="L118">
            <v>0.63</v>
          </cell>
          <cell r="M118">
            <v>0</v>
          </cell>
          <cell r="N118">
            <v>5.5003284279250497E-2</v>
          </cell>
          <cell r="O118">
            <v>0.308</v>
          </cell>
          <cell r="P118">
            <v>-0.14749999999999999</v>
          </cell>
          <cell r="Q118">
            <v>0.43</v>
          </cell>
          <cell r="R118">
            <v>-0.06</v>
          </cell>
        </row>
        <row r="119">
          <cell r="D119">
            <v>40544</v>
          </cell>
          <cell r="E119">
            <v>4.2634999999999996</v>
          </cell>
          <cell r="F119">
            <v>-0.18</v>
          </cell>
          <cell r="G119">
            <v>-7.0000000000000007E-2</v>
          </cell>
          <cell r="H119">
            <v>-0.2</v>
          </cell>
          <cell r="I119">
            <v>-0.57499999999999996</v>
          </cell>
          <cell r="J119">
            <v>0.35</v>
          </cell>
          <cell r="K119">
            <v>0</v>
          </cell>
          <cell r="L119">
            <v>0.63</v>
          </cell>
          <cell r="M119">
            <v>0</v>
          </cell>
          <cell r="N119">
            <v>5.51019160709907E-2</v>
          </cell>
          <cell r="O119">
            <v>0.378</v>
          </cell>
          <cell r="P119">
            <v>-0.15</v>
          </cell>
          <cell r="Q119">
            <v>0.43</v>
          </cell>
          <cell r="R119">
            <v>-0.06</v>
          </cell>
        </row>
        <row r="120">
          <cell r="D120">
            <v>40575</v>
          </cell>
          <cell r="E120">
            <v>4.1494999999999997</v>
          </cell>
          <cell r="F120">
            <v>-0.18</v>
          </cell>
          <cell r="G120">
            <v>-7.0000000000000007E-2</v>
          </cell>
          <cell r="H120">
            <v>-0.2</v>
          </cell>
          <cell r="I120">
            <v>-0.57499999999999996</v>
          </cell>
          <cell r="J120">
            <v>0.35</v>
          </cell>
          <cell r="K120">
            <v>0</v>
          </cell>
          <cell r="L120">
            <v>0.63</v>
          </cell>
          <cell r="M120">
            <v>0</v>
          </cell>
          <cell r="N120">
            <v>5.5200547865970999E-2</v>
          </cell>
          <cell r="O120">
            <v>0.248</v>
          </cell>
          <cell r="P120">
            <v>-0.14249999999999999</v>
          </cell>
          <cell r="Q120">
            <v>0.43</v>
          </cell>
          <cell r="R120">
            <v>-0.06</v>
          </cell>
        </row>
        <row r="121">
          <cell r="D121">
            <v>40603</v>
          </cell>
          <cell r="E121">
            <v>4.0175000000000001</v>
          </cell>
          <cell r="F121">
            <v>-0.18</v>
          </cell>
          <cell r="G121">
            <v>-7.0000000000000007E-2</v>
          </cell>
          <cell r="H121">
            <v>-0.2</v>
          </cell>
          <cell r="I121">
            <v>-0.57499999999999996</v>
          </cell>
          <cell r="J121">
            <v>0.35</v>
          </cell>
          <cell r="K121">
            <v>0</v>
          </cell>
          <cell r="L121">
            <v>0.63</v>
          </cell>
          <cell r="M121">
            <v>0</v>
          </cell>
          <cell r="N121">
            <v>5.5289634651318302E-2</v>
          </cell>
          <cell r="O121">
            <v>6.8000000000000005E-2</v>
          </cell>
          <cell r="P121">
            <v>-0.14000000000000001</v>
          </cell>
          <cell r="Q121">
            <v>0.43</v>
          </cell>
          <cell r="R121">
            <v>-0.06</v>
          </cell>
        </row>
        <row r="122">
          <cell r="D122">
            <v>40634</v>
          </cell>
          <cell r="E122">
            <v>3.8195000000000001</v>
          </cell>
          <cell r="F122">
            <v>-0.255</v>
          </cell>
          <cell r="G122">
            <v>-7.0000000000000007E-2</v>
          </cell>
          <cell r="H122">
            <v>-0.32</v>
          </cell>
          <cell r="I122">
            <v>-0.56499999999999995</v>
          </cell>
          <cell r="J122">
            <v>0.43</v>
          </cell>
          <cell r="K122">
            <v>0</v>
          </cell>
          <cell r="L122">
            <v>0.71</v>
          </cell>
          <cell r="M122">
            <v>0</v>
          </cell>
          <cell r="N122">
            <v>5.5388266452464301E-2</v>
          </cell>
          <cell r="O122">
            <v>-0.25</v>
          </cell>
          <cell r="P122">
            <v>-0.14499999999999999</v>
          </cell>
          <cell r="Q122">
            <v>0.51</v>
          </cell>
          <cell r="R122">
            <v>-0.06</v>
          </cell>
        </row>
        <row r="123">
          <cell r="D123">
            <v>40664</v>
          </cell>
          <cell r="E123">
            <v>3.8155000000000001</v>
          </cell>
          <cell r="F123">
            <v>-0.255</v>
          </cell>
          <cell r="G123">
            <v>-7.0000000000000007E-2</v>
          </cell>
          <cell r="H123">
            <v>-0.32</v>
          </cell>
          <cell r="I123">
            <v>-0.56499999999999995</v>
          </cell>
          <cell r="J123">
            <v>0.43</v>
          </cell>
          <cell r="K123">
            <v>0</v>
          </cell>
          <cell r="L123">
            <v>0.71</v>
          </cell>
          <cell r="M123">
            <v>0</v>
          </cell>
          <cell r="N123">
            <v>5.5483716585690103E-2</v>
          </cell>
          <cell r="O123">
            <v>-0.1</v>
          </cell>
          <cell r="P123">
            <v>-0.14499999999999999</v>
          </cell>
          <cell r="Q123">
            <v>0.51</v>
          </cell>
          <cell r="R123">
            <v>-0.06</v>
          </cell>
        </row>
        <row r="124">
          <cell r="D124">
            <v>40695</v>
          </cell>
          <cell r="E124">
            <v>3.8475000000000001</v>
          </cell>
          <cell r="F124">
            <v>-0.255</v>
          </cell>
          <cell r="G124">
            <v>-7.0000000000000007E-2</v>
          </cell>
          <cell r="H124">
            <v>-0.32</v>
          </cell>
          <cell r="I124">
            <v>-0.56499999999999995</v>
          </cell>
          <cell r="J124">
            <v>0.43</v>
          </cell>
          <cell r="K124">
            <v>0</v>
          </cell>
          <cell r="L124">
            <v>0.71</v>
          </cell>
          <cell r="M124">
            <v>0</v>
          </cell>
          <cell r="N124">
            <v>5.5582348393211002E-2</v>
          </cell>
          <cell r="O124">
            <v>-0.1</v>
          </cell>
          <cell r="P124">
            <v>-0.14499999999999999</v>
          </cell>
          <cell r="Q124">
            <v>0.51</v>
          </cell>
          <cell r="R124">
            <v>-0.06</v>
          </cell>
        </row>
        <row r="125">
          <cell r="D125">
            <v>40725</v>
          </cell>
          <cell r="E125">
            <v>3.8975</v>
          </cell>
          <cell r="F125">
            <v>-0.255</v>
          </cell>
          <cell r="G125">
            <v>-7.0000000000000007E-2</v>
          </cell>
          <cell r="H125">
            <v>-0.32</v>
          </cell>
          <cell r="I125">
            <v>-0.56499999999999995</v>
          </cell>
          <cell r="J125">
            <v>0.43</v>
          </cell>
          <cell r="K125">
            <v>0</v>
          </cell>
          <cell r="L125">
            <v>0.71</v>
          </cell>
          <cell r="M125">
            <v>0</v>
          </cell>
          <cell r="N125">
            <v>5.5677798532605599E-2</v>
          </cell>
          <cell r="O125">
            <v>-0.1</v>
          </cell>
          <cell r="P125">
            <v>-0.14499999999999999</v>
          </cell>
          <cell r="Q125">
            <v>0.51</v>
          </cell>
          <cell r="R125">
            <v>-0.06</v>
          </cell>
        </row>
        <row r="126">
          <cell r="D126">
            <v>40756</v>
          </cell>
          <cell r="E126">
            <v>3.9315000000000002</v>
          </cell>
          <cell r="F126">
            <v>-0.255</v>
          </cell>
          <cell r="G126">
            <v>-7.0000000000000007E-2</v>
          </cell>
          <cell r="H126">
            <v>-0.32</v>
          </cell>
          <cell r="I126">
            <v>-0.56499999999999995</v>
          </cell>
          <cell r="J126">
            <v>0.43</v>
          </cell>
          <cell r="K126">
            <v>0</v>
          </cell>
          <cell r="L126">
            <v>0.71</v>
          </cell>
          <cell r="M126">
            <v>0</v>
          </cell>
          <cell r="N126">
            <v>5.5776430346500497E-2</v>
          </cell>
          <cell r="O126">
            <v>-0.1</v>
          </cell>
          <cell r="P126">
            <v>-0.14499999999999999</v>
          </cell>
          <cell r="Q126">
            <v>0.51</v>
          </cell>
          <cell r="R126">
            <v>-0.06</v>
          </cell>
        </row>
        <row r="127">
          <cell r="D127">
            <v>40787</v>
          </cell>
          <cell r="E127">
            <v>3.9445000000000001</v>
          </cell>
          <cell r="F127">
            <v>-0.255</v>
          </cell>
          <cell r="G127">
            <v>-7.0000000000000007E-2</v>
          </cell>
          <cell r="H127">
            <v>-0.32</v>
          </cell>
          <cell r="I127">
            <v>-0.56499999999999995</v>
          </cell>
          <cell r="J127">
            <v>0.43</v>
          </cell>
          <cell r="K127">
            <v>0</v>
          </cell>
          <cell r="L127">
            <v>0.71</v>
          </cell>
          <cell r="M127">
            <v>0</v>
          </cell>
          <cell r="N127">
            <v>5.5875062163634102E-2</v>
          </cell>
          <cell r="O127">
            <v>-0.1</v>
          </cell>
          <cell r="P127">
            <v>-0.14499999999999999</v>
          </cell>
          <cell r="Q127">
            <v>0.51</v>
          </cell>
          <cell r="R127">
            <v>-0.06</v>
          </cell>
        </row>
        <row r="128">
          <cell r="D128">
            <v>40817</v>
          </cell>
          <cell r="E128">
            <v>3.9664999999999999</v>
          </cell>
          <cell r="F128">
            <v>-0.255</v>
          </cell>
          <cell r="G128">
            <v>-7.0000000000000007E-2</v>
          </cell>
          <cell r="H128">
            <v>-0.32</v>
          </cell>
          <cell r="I128">
            <v>-0.56499999999999995</v>
          </cell>
          <cell r="J128">
            <v>0.43</v>
          </cell>
          <cell r="K128">
            <v>0</v>
          </cell>
          <cell r="L128">
            <v>0.71</v>
          </cell>
          <cell r="M128">
            <v>0</v>
          </cell>
          <cell r="N128">
            <v>5.5953056156752702E-2</v>
          </cell>
          <cell r="O128">
            <v>-0.1</v>
          </cell>
          <cell r="P128">
            <v>-0.14499999999999999</v>
          </cell>
          <cell r="Q128">
            <v>0.51</v>
          </cell>
          <cell r="R128">
            <v>-0.06</v>
          </cell>
        </row>
        <row r="129">
          <cell r="D129">
            <v>40848</v>
          </cell>
          <cell r="E129">
            <v>4.1234999999999999</v>
          </cell>
          <cell r="F129">
            <v>-0.18</v>
          </cell>
          <cell r="G129">
            <v>-7.0000000000000007E-2</v>
          </cell>
          <cell r="H129">
            <v>-0.2</v>
          </cell>
          <cell r="I129">
            <v>-0.53</v>
          </cell>
          <cell r="J129">
            <v>0.35</v>
          </cell>
          <cell r="K129">
            <v>0</v>
          </cell>
          <cell r="L129">
            <v>0.63</v>
          </cell>
          <cell r="M129">
            <v>0</v>
          </cell>
          <cell r="N129">
            <v>5.6006592910096999E-2</v>
          </cell>
          <cell r="O129">
            <v>0.248</v>
          </cell>
          <cell r="P129">
            <v>-0.14499999999999999</v>
          </cell>
          <cell r="Q129">
            <v>0.43</v>
          </cell>
          <cell r="R129">
            <v>-0.06</v>
          </cell>
        </row>
        <row r="130">
          <cell r="D130">
            <v>40878</v>
          </cell>
          <cell r="E130">
            <v>4.2885</v>
          </cell>
          <cell r="F130">
            <v>-0.18</v>
          </cell>
          <cell r="G130">
            <v>-7.0000000000000007E-2</v>
          </cell>
          <cell r="H130">
            <v>-0.2</v>
          </cell>
          <cell r="I130">
            <v>-0.53</v>
          </cell>
          <cell r="J130">
            <v>0.35</v>
          </cell>
          <cell r="K130">
            <v>0</v>
          </cell>
          <cell r="L130">
            <v>0.63</v>
          </cell>
          <cell r="M130">
            <v>0</v>
          </cell>
          <cell r="N130">
            <v>5.6058402672306301E-2</v>
          </cell>
          <cell r="O130">
            <v>0.308</v>
          </cell>
          <cell r="P130">
            <v>-0.14749999999999999</v>
          </cell>
          <cell r="Q130">
            <v>0.43</v>
          </cell>
          <cell r="R130">
            <v>-0.06</v>
          </cell>
        </row>
        <row r="131">
          <cell r="D131">
            <v>40909</v>
          </cell>
          <cell r="E131">
            <v>4.3535000000000004</v>
          </cell>
          <cell r="F131">
            <v>-0.18</v>
          </cell>
          <cell r="G131">
            <v>-7.0000000000000007E-2</v>
          </cell>
          <cell r="H131">
            <v>-0.2</v>
          </cell>
          <cell r="I131">
            <v>-0.53</v>
          </cell>
          <cell r="J131">
            <v>0.35</v>
          </cell>
          <cell r="K131">
            <v>0</v>
          </cell>
          <cell r="L131">
            <v>0.63</v>
          </cell>
          <cell r="M131">
            <v>0</v>
          </cell>
          <cell r="N131">
            <v>5.61119394275282E-2</v>
          </cell>
          <cell r="O131">
            <v>0.378</v>
          </cell>
          <cell r="P131">
            <v>-0.15</v>
          </cell>
          <cell r="Q131">
            <v>0.43</v>
          </cell>
          <cell r="R131">
            <v>-0.06</v>
          </cell>
        </row>
        <row r="132">
          <cell r="D132">
            <v>40940</v>
          </cell>
          <cell r="E132">
            <v>4.2394999999999996</v>
          </cell>
          <cell r="F132">
            <v>-0.18</v>
          </cell>
          <cell r="G132">
            <v>-7.0000000000000007E-2</v>
          </cell>
          <cell r="H132">
            <v>-0.2</v>
          </cell>
          <cell r="I132">
            <v>-0.53</v>
          </cell>
          <cell r="J132">
            <v>0.35</v>
          </cell>
          <cell r="K132">
            <v>0</v>
          </cell>
          <cell r="L132">
            <v>0.63</v>
          </cell>
          <cell r="M132">
            <v>0</v>
          </cell>
          <cell r="N132">
            <v>5.6165476183704502E-2</v>
          </cell>
          <cell r="O132">
            <v>0.248</v>
          </cell>
          <cell r="P132">
            <v>-0.14249999999999999</v>
          </cell>
          <cell r="Q132">
            <v>0.43</v>
          </cell>
          <cell r="R132">
            <v>-0.06</v>
          </cell>
        </row>
        <row r="133">
          <cell r="D133">
            <v>40969</v>
          </cell>
          <cell r="E133">
            <v>4.1074999999999999</v>
          </cell>
          <cell r="F133">
            <v>-0.18</v>
          </cell>
          <cell r="G133">
            <v>-7.0000000000000007E-2</v>
          </cell>
          <cell r="H133">
            <v>-0.2</v>
          </cell>
          <cell r="I133">
            <v>-0.53</v>
          </cell>
          <cell r="J133">
            <v>0.35</v>
          </cell>
          <cell r="K133">
            <v>0</v>
          </cell>
          <cell r="L133">
            <v>0.63</v>
          </cell>
          <cell r="M133">
            <v>0</v>
          </cell>
          <cell r="N133">
            <v>5.6215558956474801E-2</v>
          </cell>
          <cell r="O133">
            <v>6.8000000000000005E-2</v>
          </cell>
          <cell r="P133">
            <v>-0.14000000000000001</v>
          </cell>
          <cell r="Q133">
            <v>0.43</v>
          </cell>
          <cell r="R133">
            <v>-0.06</v>
          </cell>
        </row>
        <row r="134">
          <cell r="D134">
            <v>41000</v>
          </cell>
          <cell r="E134">
            <v>3.9095</v>
          </cell>
          <cell r="F134">
            <v>-0.255</v>
          </cell>
          <cell r="G134">
            <v>-7.0000000000000007E-2</v>
          </cell>
          <cell r="H134">
            <v>-0.32</v>
          </cell>
          <cell r="I134">
            <v>-0.64300000000000002</v>
          </cell>
          <cell r="J134">
            <v>0.43</v>
          </cell>
          <cell r="K134">
            <v>0</v>
          </cell>
          <cell r="L134">
            <v>0.71</v>
          </cell>
          <cell r="M134">
            <v>0</v>
          </cell>
          <cell r="N134">
            <v>5.6269095714497598E-2</v>
          </cell>
          <cell r="O134">
            <v>-0.25</v>
          </cell>
          <cell r="P134">
            <v>-0.14499999999999999</v>
          </cell>
          <cell r="Q134">
            <v>0.51</v>
          </cell>
          <cell r="R134">
            <v>-0.06</v>
          </cell>
        </row>
        <row r="135">
          <cell r="D135">
            <v>41030</v>
          </cell>
          <cell r="E135">
            <v>3.9055</v>
          </cell>
          <cell r="F135">
            <v>-0.255</v>
          </cell>
          <cell r="G135">
            <v>-7.0000000000000007E-2</v>
          </cell>
          <cell r="H135">
            <v>-0.32</v>
          </cell>
          <cell r="I135">
            <v>-0.64300000000000002</v>
          </cell>
          <cell r="J135">
            <v>0.43</v>
          </cell>
          <cell r="K135">
            <v>0</v>
          </cell>
          <cell r="L135">
            <v>0.71</v>
          </cell>
          <cell r="M135">
            <v>0</v>
          </cell>
          <cell r="N135">
            <v>5.6320905481234397E-2</v>
          </cell>
          <cell r="O135">
            <v>-0.1</v>
          </cell>
          <cell r="P135">
            <v>-0.14499999999999999</v>
          </cell>
          <cell r="Q135">
            <v>0.51</v>
          </cell>
          <cell r="R135">
            <v>-0.06</v>
          </cell>
        </row>
        <row r="136">
          <cell r="D136">
            <v>41061</v>
          </cell>
          <cell r="E136">
            <v>3.9375</v>
          </cell>
          <cell r="F136">
            <v>-0.255</v>
          </cell>
          <cell r="G136">
            <v>-7.0000000000000007E-2</v>
          </cell>
          <cell r="H136">
            <v>-0.32</v>
          </cell>
          <cell r="I136">
            <v>-0.64300000000000002</v>
          </cell>
          <cell r="J136">
            <v>0.43</v>
          </cell>
          <cell r="K136">
            <v>0</v>
          </cell>
          <cell r="L136">
            <v>0.71</v>
          </cell>
          <cell r="M136">
            <v>0</v>
          </cell>
          <cell r="N136">
            <v>5.6374442241134803E-2</v>
          </cell>
          <cell r="O136">
            <v>-0.1</v>
          </cell>
          <cell r="P136">
            <v>-0.14499999999999999</v>
          </cell>
          <cell r="Q136">
            <v>0.51</v>
          </cell>
          <cell r="R136">
            <v>-0.06</v>
          </cell>
        </row>
        <row r="137">
          <cell r="D137">
            <v>41091</v>
          </cell>
          <cell r="E137">
            <v>3.9874999999999998</v>
          </cell>
          <cell r="F137">
            <v>-0.255</v>
          </cell>
          <cell r="G137">
            <v>-7.0000000000000007E-2</v>
          </cell>
          <cell r="H137">
            <v>-0.32</v>
          </cell>
          <cell r="I137">
            <v>-0.64300000000000002</v>
          </cell>
          <cell r="J137">
            <v>0.43</v>
          </cell>
          <cell r="K137">
            <v>0</v>
          </cell>
          <cell r="L137">
            <v>0.71</v>
          </cell>
          <cell r="M137">
            <v>0</v>
          </cell>
          <cell r="N137">
            <v>5.6426252009687899E-2</v>
          </cell>
          <cell r="O137">
            <v>-0.1</v>
          </cell>
          <cell r="P137">
            <v>-0.14499999999999999</v>
          </cell>
          <cell r="Q137">
            <v>0.51</v>
          </cell>
          <cell r="R137">
            <v>-0.06</v>
          </cell>
        </row>
        <row r="138">
          <cell r="D138">
            <v>41122</v>
          </cell>
          <cell r="E138">
            <v>4.0214999999999996</v>
          </cell>
          <cell r="F138">
            <v>-0.255</v>
          </cell>
          <cell r="G138">
            <v>-7.0000000000000007E-2</v>
          </cell>
          <cell r="H138">
            <v>-0.32</v>
          </cell>
          <cell r="I138">
            <v>-0.64300000000000002</v>
          </cell>
          <cell r="J138">
            <v>0.43</v>
          </cell>
          <cell r="K138">
            <v>0</v>
          </cell>
          <cell r="L138">
            <v>0.71</v>
          </cell>
          <cell r="M138">
            <v>0</v>
          </cell>
          <cell r="N138">
            <v>5.6479788771464999E-2</v>
          </cell>
          <cell r="O138">
            <v>-0.1</v>
          </cell>
          <cell r="P138">
            <v>-0.14499999999999999</v>
          </cell>
          <cell r="Q138">
            <v>0.51</v>
          </cell>
          <cell r="R138">
            <v>-0.06</v>
          </cell>
        </row>
        <row r="139">
          <cell r="D139">
            <v>41153</v>
          </cell>
          <cell r="E139">
            <v>4.0345000000000004</v>
          </cell>
          <cell r="F139">
            <v>-0.255</v>
          </cell>
          <cell r="G139">
            <v>-7.0000000000000007E-2</v>
          </cell>
          <cell r="H139">
            <v>-0.32</v>
          </cell>
          <cell r="I139">
            <v>-0.64300000000000002</v>
          </cell>
          <cell r="J139">
            <v>0.43</v>
          </cell>
          <cell r="K139">
            <v>0</v>
          </cell>
          <cell r="L139">
            <v>0.71</v>
          </cell>
          <cell r="M139">
            <v>0</v>
          </cell>
          <cell r="N139">
            <v>5.6533325534196398E-2</v>
          </cell>
          <cell r="O139">
            <v>-0.1</v>
          </cell>
          <cell r="P139">
            <v>-0.14499999999999999</v>
          </cell>
          <cell r="Q139">
            <v>0.51</v>
          </cell>
          <cell r="R139">
            <v>-0.06</v>
          </cell>
        </row>
        <row r="140">
          <cell r="D140">
            <v>41183</v>
          </cell>
          <cell r="E140">
            <v>4.0564999999999998</v>
          </cell>
          <cell r="F140">
            <v>-0.255</v>
          </cell>
          <cell r="G140">
            <v>-7.0000000000000007E-2</v>
          </cell>
          <cell r="H140">
            <v>-0.32</v>
          </cell>
          <cell r="I140">
            <v>-0.64300000000000002</v>
          </cell>
          <cell r="J140">
            <v>0.43</v>
          </cell>
          <cell r="K140">
            <v>0</v>
          </cell>
          <cell r="L140">
            <v>0.71</v>
          </cell>
          <cell r="M140">
            <v>0</v>
          </cell>
          <cell r="N140">
            <v>5.6585135305489601E-2</v>
          </cell>
          <cell r="O140">
            <v>-0.1</v>
          </cell>
          <cell r="P140">
            <v>-0.14499999999999999</v>
          </cell>
          <cell r="Q140">
            <v>0.51</v>
          </cell>
          <cell r="R140">
            <v>-0.06</v>
          </cell>
        </row>
        <row r="141">
          <cell r="D141">
            <v>41214</v>
          </cell>
          <cell r="E141">
            <v>4.2134999999999998</v>
          </cell>
          <cell r="F141">
            <v>-0.18</v>
          </cell>
          <cell r="G141">
            <v>-7.0000000000000007E-2</v>
          </cell>
          <cell r="H141">
            <v>-0.2</v>
          </cell>
          <cell r="I141">
            <v>-0.58299999999999996</v>
          </cell>
          <cell r="J141">
            <v>0.35</v>
          </cell>
          <cell r="K141">
            <v>0</v>
          </cell>
          <cell r="L141">
            <v>0.63</v>
          </cell>
          <cell r="M141">
            <v>0</v>
          </cell>
          <cell r="N141">
            <v>5.6638672070098199E-2</v>
          </cell>
          <cell r="O141">
            <v>0.248</v>
          </cell>
          <cell r="P141">
            <v>-0.14499999999999999</v>
          </cell>
          <cell r="Q141">
            <v>0.43</v>
          </cell>
          <cell r="R141">
            <v>-0.06</v>
          </cell>
        </row>
        <row r="142">
          <cell r="D142">
            <v>41244</v>
          </cell>
          <cell r="E142">
            <v>4.3784999999999998</v>
          </cell>
          <cell r="F142">
            <v>-0.18</v>
          </cell>
          <cell r="G142">
            <v>-7.0000000000000007E-2</v>
          </cell>
          <cell r="H142">
            <v>-0.2</v>
          </cell>
          <cell r="I142">
            <v>-0.58299999999999996</v>
          </cell>
          <cell r="J142">
            <v>0.35</v>
          </cell>
          <cell r="K142">
            <v>0</v>
          </cell>
          <cell r="L142">
            <v>0.63</v>
          </cell>
          <cell r="M142">
            <v>0</v>
          </cell>
          <cell r="N142">
            <v>5.6690481843207699E-2</v>
          </cell>
          <cell r="O142">
            <v>0.308</v>
          </cell>
          <cell r="P142">
            <v>-0.14749999999999999</v>
          </cell>
          <cell r="Q142">
            <v>0.43</v>
          </cell>
          <cell r="R142">
            <v>-0.06</v>
          </cell>
        </row>
        <row r="143">
          <cell r="D143">
            <v>41275</v>
          </cell>
          <cell r="E143">
            <v>4.4459999999999997</v>
          </cell>
          <cell r="F143">
            <v>-0.18</v>
          </cell>
          <cell r="G143">
            <v>-7.0000000000000007E-2</v>
          </cell>
          <cell r="H143">
            <v>-0.2</v>
          </cell>
          <cell r="I143">
            <v>-0.58299999999999996</v>
          </cell>
          <cell r="J143">
            <v>0.35</v>
          </cell>
          <cell r="K143">
            <v>0</v>
          </cell>
          <cell r="L143">
            <v>0.63</v>
          </cell>
          <cell r="M143">
            <v>0</v>
          </cell>
          <cell r="N143">
            <v>5.6744018609692998E-2</v>
          </cell>
          <cell r="O143">
            <v>0.378</v>
          </cell>
          <cell r="P143">
            <v>-0.15</v>
          </cell>
          <cell r="Q143">
            <v>0.43</v>
          </cell>
          <cell r="R143">
            <v>-0.06</v>
          </cell>
        </row>
        <row r="144">
          <cell r="D144">
            <v>41306</v>
          </cell>
          <cell r="E144">
            <v>4.3319999999999999</v>
          </cell>
          <cell r="F144">
            <v>-0.18</v>
          </cell>
          <cell r="G144">
            <v>-7.0000000000000007E-2</v>
          </cell>
          <cell r="H144">
            <v>-0.2</v>
          </cell>
          <cell r="I144">
            <v>-0.58299999999999996</v>
          </cell>
          <cell r="J144">
            <v>0.35</v>
          </cell>
          <cell r="K144">
            <v>0</v>
          </cell>
          <cell r="L144">
            <v>0.63</v>
          </cell>
          <cell r="M144">
            <v>0</v>
          </cell>
          <cell r="N144">
            <v>5.6797555377131798E-2</v>
          </cell>
          <cell r="O144">
            <v>0.248</v>
          </cell>
          <cell r="P144">
            <v>-0.14249999999999999</v>
          </cell>
          <cell r="Q144">
            <v>0.43</v>
          </cell>
          <cell r="R144">
            <v>-0.06</v>
          </cell>
        </row>
        <row r="145">
          <cell r="D145">
            <v>41334</v>
          </cell>
          <cell r="E145">
            <v>4.2</v>
          </cell>
          <cell r="F145">
            <v>-0.18</v>
          </cell>
          <cell r="G145">
            <v>-7.0000000000000007E-2</v>
          </cell>
          <cell r="H145">
            <v>-0.2</v>
          </cell>
          <cell r="I145">
            <v>-0.58299999999999996</v>
          </cell>
          <cell r="J145">
            <v>0.35</v>
          </cell>
          <cell r="K145">
            <v>0</v>
          </cell>
          <cell r="L145">
            <v>0.63</v>
          </cell>
          <cell r="M145">
            <v>0</v>
          </cell>
          <cell r="N145">
            <v>5.6845911167896702E-2</v>
          </cell>
          <cell r="O145">
            <v>6.8000000000000005E-2</v>
          </cell>
          <cell r="P145">
            <v>-0.14000000000000001</v>
          </cell>
          <cell r="Q145">
            <v>0.43</v>
          </cell>
          <cell r="R145">
            <v>-0.06</v>
          </cell>
        </row>
        <row r="146">
          <cell r="D146">
            <v>41365</v>
          </cell>
          <cell r="E146">
            <v>4.0019999999999998</v>
          </cell>
          <cell r="F146">
            <v>-0.255</v>
          </cell>
          <cell r="G146">
            <v>-7.0000000000000007E-2</v>
          </cell>
          <cell r="H146">
            <v>-0.32</v>
          </cell>
          <cell r="I146">
            <v>-0.68300000000000005</v>
          </cell>
          <cell r="J146">
            <v>0.43</v>
          </cell>
          <cell r="K146">
            <v>0</v>
          </cell>
          <cell r="L146">
            <v>0.71</v>
          </cell>
          <cell r="M146">
            <v>0</v>
          </cell>
          <cell r="N146">
            <v>5.6899447937151397E-2</v>
          </cell>
          <cell r="O146">
            <v>-0.25</v>
          </cell>
          <cell r="P146">
            <v>-0.14499999999999999</v>
          </cell>
          <cell r="Q146">
            <v>0.51</v>
          </cell>
          <cell r="R146">
            <v>-0.06</v>
          </cell>
        </row>
        <row r="147">
          <cell r="D147">
            <v>41395</v>
          </cell>
          <cell r="E147">
            <v>3.9980000000000002</v>
          </cell>
          <cell r="F147">
            <v>-0.255</v>
          </cell>
          <cell r="G147">
            <v>-7.0000000000000007E-2</v>
          </cell>
          <cell r="H147">
            <v>-0.32</v>
          </cell>
          <cell r="I147">
            <v>-0.68300000000000005</v>
          </cell>
          <cell r="J147">
            <v>0.43</v>
          </cell>
          <cell r="K147">
            <v>0</v>
          </cell>
          <cell r="L147">
            <v>0.71</v>
          </cell>
          <cell r="M147">
            <v>0</v>
          </cell>
          <cell r="N147">
            <v>5.69512577147573E-2</v>
          </cell>
          <cell r="O147">
            <v>-0.1</v>
          </cell>
          <cell r="P147">
            <v>-0.14499999999999999</v>
          </cell>
          <cell r="Q147">
            <v>0.51</v>
          </cell>
          <cell r="R147">
            <v>-0.06</v>
          </cell>
        </row>
        <row r="148">
          <cell r="D148">
            <v>41426</v>
          </cell>
          <cell r="E148">
            <v>4.03</v>
          </cell>
          <cell r="F148">
            <v>-0.255</v>
          </cell>
          <cell r="G148">
            <v>-7.0000000000000007E-2</v>
          </cell>
          <cell r="H148">
            <v>-0.32</v>
          </cell>
          <cell r="I148">
            <v>-0.68300000000000005</v>
          </cell>
          <cell r="J148">
            <v>0.43</v>
          </cell>
          <cell r="K148">
            <v>0</v>
          </cell>
          <cell r="L148">
            <v>0.71</v>
          </cell>
          <cell r="M148">
            <v>0</v>
          </cell>
          <cell r="N148">
            <v>5.7004794485888202E-2</v>
          </cell>
          <cell r="O148">
            <v>-0.1</v>
          </cell>
          <cell r="P148">
            <v>-0.14499999999999999</v>
          </cell>
          <cell r="Q148">
            <v>0.51</v>
          </cell>
          <cell r="R148">
            <v>-0.06</v>
          </cell>
        </row>
        <row r="149">
          <cell r="D149">
            <v>41456</v>
          </cell>
          <cell r="E149">
            <v>4.08</v>
          </cell>
          <cell r="F149">
            <v>-0.255</v>
          </cell>
          <cell r="G149">
            <v>-7.0000000000000007E-2</v>
          </cell>
          <cell r="H149">
            <v>-0.32</v>
          </cell>
          <cell r="I149">
            <v>-0.68300000000000005</v>
          </cell>
          <cell r="J149">
            <v>0.43</v>
          </cell>
          <cell r="K149">
            <v>0</v>
          </cell>
          <cell r="L149">
            <v>0.71</v>
          </cell>
          <cell r="M149">
            <v>0</v>
          </cell>
          <cell r="N149">
            <v>5.705660426531E-2</v>
          </cell>
          <cell r="O149">
            <v>-0.1</v>
          </cell>
          <cell r="P149">
            <v>-0.14499999999999999</v>
          </cell>
          <cell r="Q149">
            <v>0.51</v>
          </cell>
          <cell r="R149">
            <v>-0.06</v>
          </cell>
        </row>
        <row r="150">
          <cell r="D150">
            <v>41487</v>
          </cell>
          <cell r="E150">
            <v>4.1139999999999999</v>
          </cell>
          <cell r="F150">
            <v>-0.255</v>
          </cell>
          <cell r="G150">
            <v>-7.0000000000000007E-2</v>
          </cell>
          <cell r="H150">
            <v>-0.32</v>
          </cell>
          <cell r="I150">
            <v>-0.68300000000000005</v>
          </cell>
          <cell r="J150">
            <v>0.43</v>
          </cell>
          <cell r="K150">
            <v>0</v>
          </cell>
          <cell r="L150">
            <v>0.71</v>
          </cell>
          <cell r="M150">
            <v>0</v>
          </cell>
          <cell r="N150">
            <v>5.7110141038318102E-2</v>
          </cell>
          <cell r="O150">
            <v>-0.1</v>
          </cell>
          <cell r="P150">
            <v>-0.14499999999999999</v>
          </cell>
          <cell r="Q150">
            <v>0.51</v>
          </cell>
          <cell r="R150">
            <v>-0.06</v>
          </cell>
        </row>
        <row r="151">
          <cell r="D151">
            <v>41518</v>
          </cell>
          <cell r="E151">
            <v>4.1269999999999998</v>
          </cell>
          <cell r="F151">
            <v>-0.255</v>
          </cell>
          <cell r="G151">
            <v>-7.0000000000000007E-2</v>
          </cell>
          <cell r="H151">
            <v>-0.32</v>
          </cell>
          <cell r="I151">
            <v>-0.68300000000000005</v>
          </cell>
          <cell r="J151">
            <v>0.43</v>
          </cell>
          <cell r="K151">
            <v>0</v>
          </cell>
          <cell r="L151">
            <v>0.71</v>
          </cell>
          <cell r="M151">
            <v>0</v>
          </cell>
          <cell r="N151">
            <v>5.7163677812279302E-2</v>
          </cell>
          <cell r="O151">
            <v>-0.1</v>
          </cell>
          <cell r="P151">
            <v>-0.14499999999999999</v>
          </cell>
          <cell r="Q151">
            <v>0.51</v>
          </cell>
          <cell r="R151">
            <v>-0.06</v>
          </cell>
        </row>
        <row r="152">
          <cell r="D152">
            <v>41548</v>
          </cell>
          <cell r="E152">
            <v>4.149</v>
          </cell>
          <cell r="F152">
            <v>-0.255</v>
          </cell>
          <cell r="G152">
            <v>-7.0000000000000007E-2</v>
          </cell>
          <cell r="H152">
            <v>-0.32</v>
          </cell>
          <cell r="I152">
            <v>-0.68300000000000005</v>
          </cell>
          <cell r="J152">
            <v>0.43</v>
          </cell>
          <cell r="K152">
            <v>0</v>
          </cell>
          <cell r="L152">
            <v>0.71</v>
          </cell>
          <cell r="M152">
            <v>0</v>
          </cell>
          <cell r="N152">
            <v>5.7215487594440603E-2</v>
          </cell>
          <cell r="O152">
            <v>-0.1</v>
          </cell>
          <cell r="P152">
            <v>-0.14499999999999999</v>
          </cell>
          <cell r="Q152">
            <v>0.51</v>
          </cell>
          <cell r="R152">
            <v>-0.06</v>
          </cell>
        </row>
        <row r="153">
          <cell r="D153">
            <v>41579</v>
          </cell>
          <cell r="E153">
            <v>4.306</v>
          </cell>
          <cell r="F153">
            <v>-0.18</v>
          </cell>
          <cell r="G153">
            <v>-7.0000000000000007E-2</v>
          </cell>
          <cell r="H153">
            <v>-0.2</v>
          </cell>
          <cell r="I153">
            <v>-0.623</v>
          </cell>
          <cell r="J153">
            <v>0.35</v>
          </cell>
          <cell r="K153">
            <v>0</v>
          </cell>
          <cell r="L153">
            <v>0.63</v>
          </cell>
          <cell r="M153">
            <v>0</v>
          </cell>
          <cell r="N153">
            <v>5.7269024370278497E-2</v>
          </cell>
          <cell r="O153">
            <v>0.248</v>
          </cell>
          <cell r="P153">
            <v>-0.14499999999999999</v>
          </cell>
          <cell r="Q153">
            <v>0.43</v>
          </cell>
          <cell r="R153">
            <v>-0.06</v>
          </cell>
        </row>
        <row r="154">
          <cell r="D154">
            <v>41609</v>
          </cell>
          <cell r="E154">
            <v>4.4710000000000001</v>
          </cell>
          <cell r="F154">
            <v>-0.18</v>
          </cell>
          <cell r="G154">
            <v>-7.0000000000000007E-2</v>
          </cell>
          <cell r="H154">
            <v>-0.2</v>
          </cell>
          <cell r="I154">
            <v>-0.623</v>
          </cell>
          <cell r="J154">
            <v>0.35</v>
          </cell>
          <cell r="K154">
            <v>0</v>
          </cell>
          <cell r="L154">
            <v>0.63</v>
          </cell>
          <cell r="M154">
            <v>0</v>
          </cell>
          <cell r="N154">
            <v>5.7320834154255297E-2</v>
          </cell>
          <cell r="O154">
            <v>0.308</v>
          </cell>
          <cell r="P154">
            <v>-0.14749999999999999</v>
          </cell>
          <cell r="Q154">
            <v>0.43</v>
          </cell>
          <cell r="R154">
            <v>-0.06</v>
          </cell>
        </row>
        <row r="155">
          <cell r="D155">
            <v>41640</v>
          </cell>
          <cell r="E155">
            <v>4.5410000000000004</v>
          </cell>
          <cell r="F155">
            <v>-0.18</v>
          </cell>
          <cell r="G155">
            <v>-7.0000000000000007E-2</v>
          </cell>
          <cell r="H155">
            <v>-0.2</v>
          </cell>
          <cell r="I155">
            <v>-0.623</v>
          </cell>
          <cell r="J155">
            <v>0.35</v>
          </cell>
          <cell r="K155">
            <v>0</v>
          </cell>
          <cell r="L155">
            <v>0.63</v>
          </cell>
          <cell r="M155">
            <v>0</v>
          </cell>
          <cell r="N155">
            <v>5.7374370931969398E-2</v>
          </cell>
          <cell r="O155">
            <v>0.378</v>
          </cell>
          <cell r="P155">
            <v>-0.15</v>
          </cell>
          <cell r="Q155">
            <v>0.43</v>
          </cell>
          <cell r="R155">
            <v>-0.06</v>
          </cell>
        </row>
        <row r="156">
          <cell r="D156">
            <v>41671</v>
          </cell>
          <cell r="E156">
            <v>4.4269999999999996</v>
          </cell>
          <cell r="F156">
            <v>-0.18</v>
          </cell>
          <cell r="G156">
            <v>-7.0000000000000007E-2</v>
          </cell>
          <cell r="H156">
            <v>-0.2</v>
          </cell>
          <cell r="I156">
            <v>-0.623</v>
          </cell>
          <cell r="J156">
            <v>0.35</v>
          </cell>
          <cell r="K156">
            <v>0</v>
          </cell>
          <cell r="L156">
            <v>0.63</v>
          </cell>
          <cell r="M156">
            <v>0</v>
          </cell>
          <cell r="N156">
            <v>5.7427907710637403E-2</v>
          </cell>
          <cell r="O156">
            <v>0.248</v>
          </cell>
          <cell r="P156">
            <v>-0.14249999999999999</v>
          </cell>
          <cell r="Q156">
            <v>0.43</v>
          </cell>
          <cell r="R156">
            <v>-0.06</v>
          </cell>
        </row>
        <row r="157">
          <cell r="D157">
            <v>41699</v>
          </cell>
          <cell r="E157">
            <v>4.2949999999999999</v>
          </cell>
          <cell r="F157">
            <v>-0.18</v>
          </cell>
          <cell r="G157">
            <v>-7.0000000000000007E-2</v>
          </cell>
          <cell r="H157">
            <v>-0.2</v>
          </cell>
          <cell r="I157">
            <v>-0.623</v>
          </cell>
          <cell r="J157">
            <v>0.35</v>
          </cell>
          <cell r="K157">
            <v>0</v>
          </cell>
          <cell r="L157">
            <v>0.63</v>
          </cell>
          <cell r="M157">
            <v>0</v>
          </cell>
          <cell r="N157">
            <v>5.7476263511544001E-2</v>
          </cell>
          <cell r="O157">
            <v>6.8000000000000005E-2</v>
          </cell>
          <cell r="P157">
            <v>-0.14000000000000001</v>
          </cell>
          <cell r="Q157">
            <v>0.43</v>
          </cell>
          <cell r="R157">
            <v>-0.06</v>
          </cell>
        </row>
        <row r="158">
          <cell r="D158">
            <v>41730</v>
          </cell>
          <cell r="E158">
            <v>4.0970000000000004</v>
          </cell>
          <cell r="F158">
            <v>-0.255</v>
          </cell>
          <cell r="G158">
            <v>-7.0000000000000007E-2</v>
          </cell>
          <cell r="H158">
            <v>-0.32</v>
          </cell>
          <cell r="I158">
            <v>-0.72299999999999998</v>
          </cell>
          <cell r="J158">
            <v>0.43</v>
          </cell>
          <cell r="K158">
            <v>0</v>
          </cell>
          <cell r="L158">
            <v>0.71</v>
          </cell>
          <cell r="M158">
            <v>0</v>
          </cell>
          <cell r="N158">
            <v>5.7529800292026999E-2</v>
          </cell>
          <cell r="O158">
            <v>-0.25</v>
          </cell>
          <cell r="P158">
            <v>-0.14499999999999999</v>
          </cell>
          <cell r="Q158">
            <v>0.51</v>
          </cell>
          <cell r="R158">
            <v>-0.06</v>
          </cell>
        </row>
        <row r="159">
          <cell r="D159">
            <v>41760</v>
          </cell>
          <cell r="E159">
            <v>4.093</v>
          </cell>
          <cell r="F159">
            <v>-0.255</v>
          </cell>
          <cell r="G159">
            <v>-7.0000000000000007E-2</v>
          </cell>
          <cell r="H159">
            <v>-0.32</v>
          </cell>
          <cell r="I159">
            <v>-0.72299999999999998</v>
          </cell>
          <cell r="J159">
            <v>0.43</v>
          </cell>
          <cell r="K159">
            <v>0</v>
          </cell>
          <cell r="L159">
            <v>0.71</v>
          </cell>
          <cell r="M159">
            <v>0</v>
          </cell>
          <cell r="N159">
            <v>5.7581610080498398E-2</v>
          </cell>
          <cell r="O159">
            <v>-0.1</v>
          </cell>
          <cell r="P159">
            <v>-0.14499999999999999</v>
          </cell>
          <cell r="Q159">
            <v>0.51</v>
          </cell>
          <cell r="R159">
            <v>-0.06</v>
          </cell>
        </row>
        <row r="160">
          <cell r="D160">
            <v>41791</v>
          </cell>
          <cell r="E160">
            <v>4.125</v>
          </cell>
          <cell r="F160">
            <v>-0.255</v>
          </cell>
          <cell r="G160">
            <v>-7.0000000000000007E-2</v>
          </cell>
          <cell r="H160">
            <v>-0.32</v>
          </cell>
          <cell r="I160">
            <v>-0.72299999999999998</v>
          </cell>
          <cell r="J160">
            <v>0.43</v>
          </cell>
          <cell r="K160">
            <v>0</v>
          </cell>
          <cell r="L160">
            <v>0.71</v>
          </cell>
          <cell r="M160">
            <v>0</v>
          </cell>
          <cell r="N160">
            <v>5.7635146862856902E-2</v>
          </cell>
          <cell r="O160">
            <v>-0.1</v>
          </cell>
          <cell r="P160">
            <v>-0.14499999999999999</v>
          </cell>
          <cell r="Q160">
            <v>0.51</v>
          </cell>
          <cell r="R160">
            <v>-0.06</v>
          </cell>
        </row>
        <row r="161">
          <cell r="D161">
            <v>41821</v>
          </cell>
          <cell r="E161">
            <v>4.1749999999999998</v>
          </cell>
          <cell r="F161">
            <v>-0.255</v>
          </cell>
          <cell r="G161">
            <v>-7.0000000000000007E-2</v>
          </cell>
          <cell r="H161">
            <v>-0.32</v>
          </cell>
          <cell r="I161">
            <v>-0.72299999999999998</v>
          </cell>
          <cell r="J161">
            <v>0.43</v>
          </cell>
          <cell r="K161">
            <v>0</v>
          </cell>
          <cell r="L161">
            <v>0.71</v>
          </cell>
          <cell r="M161">
            <v>0</v>
          </cell>
          <cell r="N161">
            <v>5.7686956653144598E-2</v>
          </cell>
          <cell r="O161">
            <v>-0.1</v>
          </cell>
          <cell r="P161">
            <v>-0.14499999999999999</v>
          </cell>
          <cell r="Q161">
            <v>0.51</v>
          </cell>
          <cell r="R161">
            <v>-0.06</v>
          </cell>
        </row>
        <row r="162">
          <cell r="D162">
            <v>41852</v>
          </cell>
          <cell r="E162">
            <v>4.2089999999999996</v>
          </cell>
          <cell r="F162">
            <v>-0.255</v>
          </cell>
          <cell r="G162">
            <v>-7.0000000000000007E-2</v>
          </cell>
          <cell r="H162">
            <v>-0.32</v>
          </cell>
          <cell r="I162">
            <v>-0.72299999999999998</v>
          </cell>
          <cell r="J162">
            <v>0.43</v>
          </cell>
          <cell r="K162">
            <v>0</v>
          </cell>
          <cell r="L162">
            <v>0.71</v>
          </cell>
          <cell r="M162">
            <v>0</v>
          </cell>
          <cell r="N162">
            <v>5.7740493437379303E-2</v>
          </cell>
          <cell r="O162">
            <v>-0.1</v>
          </cell>
          <cell r="P162">
            <v>-0.14499999999999999</v>
          </cell>
          <cell r="Q162">
            <v>0.51</v>
          </cell>
          <cell r="R162">
            <v>-0.06</v>
          </cell>
        </row>
        <row r="163">
          <cell r="D163">
            <v>41883</v>
          </cell>
          <cell r="E163">
            <v>4.2220000000000004</v>
          </cell>
          <cell r="F163">
            <v>-0.255</v>
          </cell>
          <cell r="G163">
            <v>-7.0000000000000007E-2</v>
          </cell>
          <cell r="H163">
            <v>-0.32</v>
          </cell>
          <cell r="I163">
            <v>-0.72299999999999998</v>
          </cell>
          <cell r="J163">
            <v>0.43</v>
          </cell>
          <cell r="K163">
            <v>0</v>
          </cell>
          <cell r="L163">
            <v>0.71</v>
          </cell>
          <cell r="M163">
            <v>0</v>
          </cell>
          <cell r="N163">
            <v>5.7794030222567502E-2</v>
          </cell>
          <cell r="O163">
            <v>-0.1</v>
          </cell>
          <cell r="P163">
            <v>-0.14499999999999999</v>
          </cell>
          <cell r="Q163">
            <v>0.51</v>
          </cell>
          <cell r="R163">
            <v>-0.06</v>
          </cell>
        </row>
        <row r="164">
          <cell r="D164">
            <v>41913</v>
          </cell>
          <cell r="E164">
            <v>4.2439999999999998</v>
          </cell>
          <cell r="F164">
            <v>-0.255</v>
          </cell>
          <cell r="G164">
            <v>-7.0000000000000007E-2</v>
          </cell>
          <cell r="H164">
            <v>-0.32</v>
          </cell>
          <cell r="I164">
            <v>-0.72299999999999998</v>
          </cell>
          <cell r="J164">
            <v>0.43</v>
          </cell>
          <cell r="K164">
            <v>0</v>
          </cell>
          <cell r="L164">
            <v>0.71</v>
          </cell>
          <cell r="M164">
            <v>0</v>
          </cell>
          <cell r="N164">
            <v>5.7845840015592599E-2</v>
          </cell>
          <cell r="O164">
            <v>-0.1</v>
          </cell>
          <cell r="P164">
            <v>-0.14499999999999999</v>
          </cell>
          <cell r="Q164">
            <v>0.51</v>
          </cell>
          <cell r="R164">
            <v>-0.06</v>
          </cell>
        </row>
        <row r="165">
          <cell r="D165">
            <v>41944</v>
          </cell>
          <cell r="E165">
            <v>4.4009999999999998</v>
          </cell>
          <cell r="F165">
            <v>-0.18</v>
          </cell>
          <cell r="G165">
            <v>-7.0000000000000007E-2</v>
          </cell>
          <cell r="H165">
            <v>-0.2</v>
          </cell>
          <cell r="I165">
            <v>-0.68300000000000005</v>
          </cell>
          <cell r="J165">
            <v>0.35</v>
          </cell>
          <cell r="K165">
            <v>0</v>
          </cell>
          <cell r="L165">
            <v>0.63</v>
          </cell>
          <cell r="M165">
            <v>0</v>
          </cell>
          <cell r="N165">
            <v>5.7899376802656999E-2</v>
          </cell>
          <cell r="O165">
            <v>0.248</v>
          </cell>
          <cell r="P165">
            <v>-0.14499999999999999</v>
          </cell>
          <cell r="Q165">
            <v>0.43</v>
          </cell>
          <cell r="R165">
            <v>-0.06</v>
          </cell>
        </row>
        <row r="166">
          <cell r="D166">
            <v>41974</v>
          </cell>
          <cell r="E166">
            <v>4.5659999999999998</v>
          </cell>
          <cell r="F166">
            <v>-0.18</v>
          </cell>
          <cell r="G166">
            <v>-7.0000000000000007E-2</v>
          </cell>
          <cell r="H166">
            <v>-0.2</v>
          </cell>
          <cell r="I166">
            <v>-0.68300000000000005</v>
          </cell>
          <cell r="J166">
            <v>0.35</v>
          </cell>
          <cell r="K166">
            <v>0</v>
          </cell>
          <cell r="L166">
            <v>0.63</v>
          </cell>
          <cell r="M166">
            <v>0</v>
          </cell>
          <cell r="N166">
            <v>5.7951186597497498E-2</v>
          </cell>
          <cell r="O166">
            <v>0.308</v>
          </cell>
          <cell r="P166">
            <v>-0.14749999999999999</v>
          </cell>
          <cell r="Q166">
            <v>0.43</v>
          </cell>
          <cell r="R166">
            <v>-0.06</v>
          </cell>
        </row>
        <row r="167">
          <cell r="D167">
            <v>42005</v>
          </cell>
          <cell r="E167">
            <v>4.6360000000000001</v>
          </cell>
          <cell r="F167">
            <v>-0.18</v>
          </cell>
          <cell r="G167">
            <v>-7.0000000000000007E-2</v>
          </cell>
          <cell r="H167">
            <v>-0.2</v>
          </cell>
          <cell r="I167">
            <v>-0.68300000000000005</v>
          </cell>
          <cell r="J167">
            <v>0.35</v>
          </cell>
          <cell r="K167">
            <v>0</v>
          </cell>
          <cell r="L167">
            <v>0.63</v>
          </cell>
          <cell r="M167">
            <v>0</v>
          </cell>
          <cell r="N167">
            <v>5.80047233864378E-2</v>
          </cell>
          <cell r="O167">
            <v>0.378</v>
          </cell>
          <cell r="P167">
            <v>-0.15</v>
          </cell>
          <cell r="Q167">
            <v>0.43</v>
          </cell>
          <cell r="R167">
            <v>-0.06</v>
          </cell>
        </row>
        <row r="168">
          <cell r="D168">
            <v>42036</v>
          </cell>
          <cell r="E168">
            <v>4.5220000000000002</v>
          </cell>
          <cell r="F168">
            <v>-0.18</v>
          </cell>
          <cell r="G168">
            <v>-7.0000000000000007E-2</v>
          </cell>
          <cell r="H168">
            <v>-0.2</v>
          </cell>
          <cell r="I168">
            <v>-0.68300000000000005</v>
          </cell>
          <cell r="J168">
            <v>0.35</v>
          </cell>
          <cell r="K168">
            <v>0</v>
          </cell>
          <cell r="L168">
            <v>0.63</v>
          </cell>
          <cell r="M168">
            <v>0</v>
          </cell>
          <cell r="N168">
            <v>5.8058260176331103E-2</v>
          </cell>
          <cell r="O168">
            <v>0.248</v>
          </cell>
          <cell r="P168">
            <v>-0.14249999999999999</v>
          </cell>
          <cell r="Q168">
            <v>0.43</v>
          </cell>
          <cell r="R168">
            <v>-0.06</v>
          </cell>
        </row>
        <row r="169">
          <cell r="D169">
            <v>42064</v>
          </cell>
          <cell r="E169">
            <v>4.3899999999999997</v>
          </cell>
          <cell r="F169">
            <v>-0.18</v>
          </cell>
          <cell r="G169">
            <v>-7.0000000000000007E-2</v>
          </cell>
          <cell r="H169">
            <v>-0.2</v>
          </cell>
          <cell r="I169">
            <v>-0.68300000000000005</v>
          </cell>
          <cell r="J169">
            <v>0.35</v>
          </cell>
          <cell r="K169">
            <v>0</v>
          </cell>
          <cell r="L169">
            <v>0.63</v>
          </cell>
          <cell r="M169">
            <v>0</v>
          </cell>
          <cell r="N169">
            <v>5.8106615987376597E-2</v>
          </cell>
          <cell r="O169">
            <v>6.8000000000000005E-2</v>
          </cell>
          <cell r="P169">
            <v>-0.14000000000000001</v>
          </cell>
          <cell r="Q169">
            <v>0.43</v>
          </cell>
          <cell r="R169">
            <v>-0.06</v>
          </cell>
        </row>
        <row r="170">
          <cell r="D170">
            <v>42095</v>
          </cell>
          <cell r="E170">
            <v>4.1920000000000002</v>
          </cell>
          <cell r="F170">
            <v>-0.255</v>
          </cell>
          <cell r="G170">
            <v>-7.0000000000000007E-2</v>
          </cell>
          <cell r="H170">
            <v>-0.32</v>
          </cell>
          <cell r="I170">
            <v>-0.79800000000000004</v>
          </cell>
          <cell r="J170">
            <v>0.43</v>
          </cell>
          <cell r="K170">
            <v>0</v>
          </cell>
          <cell r="L170">
            <v>0.71</v>
          </cell>
          <cell r="M170">
            <v>0</v>
          </cell>
          <cell r="N170">
            <v>5.8160152779083998E-2</v>
          </cell>
          <cell r="O170">
            <v>-0.25</v>
          </cell>
          <cell r="P170">
            <v>-0.14499999999999999</v>
          </cell>
          <cell r="Q170">
            <v>0.51</v>
          </cell>
          <cell r="R170">
            <v>-0.06</v>
          </cell>
        </row>
        <row r="171">
          <cell r="D171">
            <v>42125</v>
          </cell>
          <cell r="E171">
            <v>4.1879999999999997</v>
          </cell>
          <cell r="F171">
            <v>-0.255</v>
          </cell>
          <cell r="G171">
            <v>-7.0000000000000007E-2</v>
          </cell>
          <cell r="H171">
            <v>-0.32</v>
          </cell>
          <cell r="I171">
            <v>-0.79800000000000004</v>
          </cell>
          <cell r="J171">
            <v>0.43</v>
          </cell>
          <cell r="K171">
            <v>0</v>
          </cell>
          <cell r="L171">
            <v>0.71</v>
          </cell>
          <cell r="M171">
            <v>0</v>
          </cell>
          <cell r="N171">
            <v>5.8211962578417903E-2</v>
          </cell>
          <cell r="O171">
            <v>-0.1</v>
          </cell>
          <cell r="P171">
            <v>-0.14499999999999999</v>
          </cell>
          <cell r="Q171">
            <v>0.51</v>
          </cell>
          <cell r="R171">
            <v>-0.06</v>
          </cell>
        </row>
        <row r="172">
          <cell r="D172">
            <v>42156</v>
          </cell>
          <cell r="E172">
            <v>4.22</v>
          </cell>
          <cell r="F172">
            <v>-0.255</v>
          </cell>
          <cell r="G172">
            <v>-7.0000000000000007E-2</v>
          </cell>
          <cell r="H172">
            <v>-0.32</v>
          </cell>
          <cell r="I172">
            <v>-0.79800000000000004</v>
          </cell>
          <cell r="J172">
            <v>0.43</v>
          </cell>
          <cell r="K172">
            <v>0</v>
          </cell>
          <cell r="L172">
            <v>0.71</v>
          </cell>
          <cell r="M172">
            <v>0</v>
          </cell>
          <cell r="N172">
            <v>5.8265499372000602E-2</v>
          </cell>
          <cell r="O172">
            <v>-0.1</v>
          </cell>
          <cell r="P172">
            <v>-0.14499999999999999</v>
          </cell>
          <cell r="Q172">
            <v>0.51</v>
          </cell>
          <cell r="R172">
            <v>-0.06</v>
          </cell>
        </row>
        <row r="173">
          <cell r="D173">
            <v>42186</v>
          </cell>
          <cell r="E173">
            <v>4.2699999999999996</v>
          </cell>
          <cell r="F173">
            <v>-0.255</v>
          </cell>
          <cell r="G173">
            <v>-7.0000000000000007E-2</v>
          </cell>
          <cell r="H173">
            <v>-0.32</v>
          </cell>
          <cell r="I173">
            <v>-0.79800000000000004</v>
          </cell>
          <cell r="J173">
            <v>0.43</v>
          </cell>
          <cell r="K173">
            <v>0</v>
          </cell>
          <cell r="L173">
            <v>0.71</v>
          </cell>
          <cell r="M173">
            <v>0</v>
          </cell>
          <cell r="N173">
            <v>5.8317309173149902E-2</v>
          </cell>
          <cell r="O173">
            <v>-0.1</v>
          </cell>
          <cell r="P173">
            <v>-0.14499999999999999</v>
          </cell>
          <cell r="Q173">
            <v>0.51</v>
          </cell>
          <cell r="R173">
            <v>-0.06</v>
          </cell>
        </row>
        <row r="174">
          <cell r="D174">
            <v>42217</v>
          </cell>
          <cell r="E174">
            <v>4.3040000000000003</v>
          </cell>
          <cell r="F174">
            <v>-0.255</v>
          </cell>
          <cell r="G174">
            <v>-7.0000000000000007E-2</v>
          </cell>
          <cell r="H174">
            <v>-0.32</v>
          </cell>
          <cell r="I174">
            <v>-0.79800000000000004</v>
          </cell>
          <cell r="J174">
            <v>0.43</v>
          </cell>
          <cell r="K174">
            <v>0</v>
          </cell>
          <cell r="L174">
            <v>0.71</v>
          </cell>
          <cell r="M174">
            <v>0</v>
          </cell>
          <cell r="N174">
            <v>5.8370845968608497E-2</v>
          </cell>
          <cell r="O174">
            <v>-0.1</v>
          </cell>
          <cell r="P174">
            <v>-0.14499999999999999</v>
          </cell>
          <cell r="Q174">
            <v>0.51</v>
          </cell>
          <cell r="R174">
            <v>-0.06</v>
          </cell>
        </row>
        <row r="175">
          <cell r="D175">
            <v>42248</v>
          </cell>
          <cell r="E175">
            <v>4.3170000000000002</v>
          </cell>
          <cell r="F175">
            <v>-0.255</v>
          </cell>
          <cell r="G175">
            <v>-7.0000000000000007E-2</v>
          </cell>
          <cell r="H175">
            <v>-0.32</v>
          </cell>
          <cell r="I175">
            <v>-0.79800000000000004</v>
          </cell>
          <cell r="J175">
            <v>0.43</v>
          </cell>
          <cell r="K175">
            <v>0</v>
          </cell>
          <cell r="L175">
            <v>0.71</v>
          </cell>
          <cell r="M175">
            <v>0</v>
          </cell>
          <cell r="N175">
            <v>5.8424382765020197E-2</v>
          </cell>
          <cell r="O175">
            <v>-0.1</v>
          </cell>
          <cell r="P175">
            <v>-0.14499999999999999</v>
          </cell>
          <cell r="Q175">
            <v>0.51</v>
          </cell>
          <cell r="R175">
            <v>-0.06</v>
          </cell>
        </row>
        <row r="176">
          <cell r="D176">
            <v>42278</v>
          </cell>
          <cell r="E176">
            <v>4.3390000000000004</v>
          </cell>
          <cell r="F176">
            <v>-0.255</v>
          </cell>
          <cell r="G176">
            <v>-7.0000000000000007E-2</v>
          </cell>
          <cell r="H176">
            <v>-0.32</v>
          </cell>
          <cell r="I176">
            <v>-0.79800000000000004</v>
          </cell>
          <cell r="J176">
            <v>0.43</v>
          </cell>
          <cell r="K176">
            <v>0</v>
          </cell>
          <cell r="L176">
            <v>0.71</v>
          </cell>
          <cell r="M176">
            <v>0</v>
          </cell>
          <cell r="N176">
            <v>5.8476192568906397E-2</v>
          </cell>
          <cell r="O176">
            <v>-0.1</v>
          </cell>
          <cell r="P176">
            <v>-0.14499999999999999</v>
          </cell>
          <cell r="Q176">
            <v>0.51</v>
          </cell>
          <cell r="R176">
            <v>-0.06</v>
          </cell>
        </row>
        <row r="177">
          <cell r="D177">
            <v>42309</v>
          </cell>
          <cell r="E177">
            <v>4.4960000000000004</v>
          </cell>
          <cell r="F177">
            <v>-0.18</v>
          </cell>
          <cell r="G177">
            <v>-7.0000000000000007E-2</v>
          </cell>
          <cell r="H177">
            <v>-0.2</v>
          </cell>
          <cell r="I177">
            <v>-0.69799999999999995</v>
          </cell>
          <cell r="J177">
            <v>0.35</v>
          </cell>
          <cell r="K177">
            <v>0</v>
          </cell>
          <cell r="L177">
            <v>0.63</v>
          </cell>
          <cell r="M177">
            <v>0</v>
          </cell>
          <cell r="N177">
            <v>5.8529729367193403E-2</v>
          </cell>
          <cell r="O177">
            <v>0</v>
          </cell>
          <cell r="P177">
            <v>-0.14499999999999999</v>
          </cell>
          <cell r="Q177">
            <v>0.43</v>
          </cell>
          <cell r="R177">
            <v>-0.06</v>
          </cell>
        </row>
        <row r="178">
          <cell r="D178">
            <v>42339</v>
          </cell>
          <cell r="E178">
            <v>4.6609999999999996</v>
          </cell>
          <cell r="F178">
            <v>-0.18</v>
          </cell>
          <cell r="G178">
            <v>-7.0000000000000007E-2</v>
          </cell>
          <cell r="H178">
            <v>-0.2</v>
          </cell>
          <cell r="I178">
            <v>-0.69799999999999995</v>
          </cell>
          <cell r="J178">
            <v>0.35</v>
          </cell>
          <cell r="K178">
            <v>0</v>
          </cell>
          <cell r="L178">
            <v>0.63</v>
          </cell>
          <cell r="M178">
            <v>0</v>
          </cell>
          <cell r="N178">
            <v>5.8581539172894603E-2</v>
          </cell>
          <cell r="O178">
            <v>0</v>
          </cell>
          <cell r="P178">
            <v>-0.14749999999999999</v>
          </cell>
          <cell r="Q178">
            <v>0.43</v>
          </cell>
          <cell r="R178">
            <v>-0.06</v>
          </cell>
        </row>
        <row r="179">
          <cell r="D179">
            <v>42370</v>
          </cell>
          <cell r="E179">
            <v>4.7309999999999999</v>
          </cell>
          <cell r="F179">
            <v>-0.18</v>
          </cell>
          <cell r="G179">
            <v>-7.0000000000000007E-2</v>
          </cell>
          <cell r="H179">
            <v>-0.2</v>
          </cell>
          <cell r="I179">
            <v>-0.69799999999999995</v>
          </cell>
          <cell r="J179">
            <v>0.35</v>
          </cell>
          <cell r="K179">
            <v>0</v>
          </cell>
          <cell r="L179">
            <v>0.63</v>
          </cell>
          <cell r="M179">
            <v>0</v>
          </cell>
          <cell r="N179">
            <v>5.8635075973056998E-2</v>
          </cell>
          <cell r="O179">
            <v>0</v>
          </cell>
          <cell r="P179">
            <v>-0.15</v>
          </cell>
          <cell r="Q179">
            <v>0.43</v>
          </cell>
          <cell r="R179">
            <v>-0.06</v>
          </cell>
        </row>
        <row r="180">
          <cell r="D180">
            <v>42401</v>
          </cell>
          <cell r="E180">
            <v>4.617</v>
          </cell>
          <cell r="F180">
            <v>-0.18</v>
          </cell>
          <cell r="G180">
            <v>-7.0000000000000007E-2</v>
          </cell>
          <cell r="H180">
            <v>-0.2</v>
          </cell>
          <cell r="I180">
            <v>-0.69799999999999995</v>
          </cell>
          <cell r="J180">
            <v>0.35</v>
          </cell>
          <cell r="K180">
            <v>0</v>
          </cell>
          <cell r="L180">
            <v>0.63</v>
          </cell>
          <cell r="M180">
            <v>0</v>
          </cell>
          <cell r="N180">
            <v>5.8688612774171901E-2</v>
          </cell>
          <cell r="O180">
            <v>0</v>
          </cell>
          <cell r="P180">
            <v>-0.14249999999999999</v>
          </cell>
          <cell r="Q180">
            <v>0.43</v>
          </cell>
          <cell r="R180">
            <v>-0.06</v>
          </cell>
        </row>
        <row r="181">
          <cell r="D181">
            <v>42430</v>
          </cell>
          <cell r="E181">
            <v>4.4850000000000003</v>
          </cell>
          <cell r="F181">
            <v>-0.18</v>
          </cell>
          <cell r="G181">
            <v>-7.0000000000000007E-2</v>
          </cell>
          <cell r="H181">
            <v>-0.2</v>
          </cell>
          <cell r="I181">
            <v>-0.69799999999999995</v>
          </cell>
          <cell r="J181">
            <v>0.35</v>
          </cell>
          <cell r="K181">
            <v>0</v>
          </cell>
          <cell r="L181">
            <v>0.63</v>
          </cell>
          <cell r="M181">
            <v>0</v>
          </cell>
          <cell r="N181">
            <v>5.8738695588981003E-2</v>
          </cell>
          <cell r="O181">
            <v>0</v>
          </cell>
          <cell r="P181">
            <v>-0.14000000000000001</v>
          </cell>
          <cell r="Q181">
            <v>0.43</v>
          </cell>
          <cell r="R181">
            <v>-0.06</v>
          </cell>
        </row>
        <row r="182">
          <cell r="D182">
            <v>42461</v>
          </cell>
          <cell r="E182">
            <v>4.2869999999999999</v>
          </cell>
          <cell r="F182">
            <v>-0.255</v>
          </cell>
          <cell r="G182">
            <v>-7.0000000000000007E-2</v>
          </cell>
          <cell r="H182">
            <v>-0.32</v>
          </cell>
          <cell r="I182">
            <v>-0.79800000000000004</v>
          </cell>
          <cell r="J182">
            <v>0.43</v>
          </cell>
          <cell r="K182">
            <v>0</v>
          </cell>
          <cell r="L182">
            <v>0.71</v>
          </cell>
          <cell r="M182">
            <v>0</v>
          </cell>
          <cell r="N182">
            <v>5.8792232391940799E-2</v>
          </cell>
          <cell r="O182">
            <v>0</v>
          </cell>
          <cell r="P182">
            <v>-0.14499999999999999</v>
          </cell>
          <cell r="Q182">
            <v>0.51</v>
          </cell>
          <cell r="R182">
            <v>-0.06</v>
          </cell>
        </row>
        <row r="183">
          <cell r="D183">
            <v>42491</v>
          </cell>
          <cell r="E183">
            <v>4.2830000000000004</v>
          </cell>
          <cell r="F183">
            <v>-0.255</v>
          </cell>
          <cell r="G183">
            <v>-7.0000000000000007E-2</v>
          </cell>
          <cell r="H183">
            <v>-0.32</v>
          </cell>
          <cell r="I183">
            <v>-0.79800000000000004</v>
          </cell>
          <cell r="J183">
            <v>0.43</v>
          </cell>
          <cell r="K183">
            <v>0</v>
          </cell>
          <cell r="L183">
            <v>0.71</v>
          </cell>
          <cell r="M183">
            <v>0</v>
          </cell>
          <cell r="N183">
            <v>5.8844042202163202E-2</v>
          </cell>
          <cell r="O183">
            <v>0</v>
          </cell>
          <cell r="P183">
            <v>0</v>
          </cell>
          <cell r="Q183">
            <v>0.51</v>
          </cell>
          <cell r="R183">
            <v>-0.06</v>
          </cell>
        </row>
        <row r="184">
          <cell r="D184">
            <v>42522</v>
          </cell>
          <cell r="E184">
            <v>4.3150000000000004</v>
          </cell>
          <cell r="F184">
            <v>-0.255</v>
          </cell>
          <cell r="G184">
            <v>-7.0000000000000007E-2</v>
          </cell>
          <cell r="H184">
            <v>-0.32</v>
          </cell>
          <cell r="I184">
            <v>-0.79800000000000004</v>
          </cell>
          <cell r="J184">
            <v>0.43</v>
          </cell>
          <cell r="K184">
            <v>0</v>
          </cell>
          <cell r="L184">
            <v>0.71</v>
          </cell>
          <cell r="M184">
            <v>0</v>
          </cell>
          <cell r="N184">
            <v>5.8897579006997901E-2</v>
          </cell>
          <cell r="O184">
            <v>0</v>
          </cell>
          <cell r="P184">
            <v>0</v>
          </cell>
          <cell r="Q184">
            <v>0.51</v>
          </cell>
          <cell r="R184">
            <v>-0.06</v>
          </cell>
        </row>
        <row r="185">
          <cell r="D185">
            <v>42552</v>
          </cell>
          <cell r="E185">
            <v>4.3650000000000002</v>
          </cell>
          <cell r="F185">
            <v>-0.255</v>
          </cell>
          <cell r="G185">
            <v>-7.0000000000000007E-2</v>
          </cell>
          <cell r="H185">
            <v>-0.32</v>
          </cell>
          <cell r="I185">
            <v>-0.79800000000000004</v>
          </cell>
          <cell r="J185">
            <v>0.43</v>
          </cell>
          <cell r="K185">
            <v>0</v>
          </cell>
          <cell r="L185">
            <v>0.71</v>
          </cell>
          <cell r="M185">
            <v>0</v>
          </cell>
          <cell r="N185">
            <v>5.8949388819035303E-2</v>
          </cell>
          <cell r="O185">
            <v>0</v>
          </cell>
          <cell r="P185">
            <v>0</v>
          </cell>
          <cell r="Q185">
            <v>0.51</v>
          </cell>
          <cell r="R185">
            <v>-0.06</v>
          </cell>
        </row>
        <row r="186">
          <cell r="D186">
            <v>42583</v>
          </cell>
          <cell r="E186">
            <v>4.399</v>
          </cell>
          <cell r="F186">
            <v>-0.255</v>
          </cell>
          <cell r="G186">
            <v>-7.0000000000000007E-2</v>
          </cell>
          <cell r="H186">
            <v>-0.32</v>
          </cell>
          <cell r="I186">
            <v>-0.79800000000000004</v>
          </cell>
          <cell r="J186">
            <v>0.43</v>
          </cell>
          <cell r="K186">
            <v>0</v>
          </cell>
          <cell r="L186">
            <v>0.71</v>
          </cell>
          <cell r="M186">
            <v>0</v>
          </cell>
          <cell r="N186">
            <v>5.9002925625744898E-2</v>
          </cell>
          <cell r="O186">
            <v>0</v>
          </cell>
          <cell r="P186">
            <v>0</v>
          </cell>
          <cell r="Q186">
            <v>0.51</v>
          </cell>
          <cell r="R186">
            <v>-0.06</v>
          </cell>
        </row>
        <row r="187">
          <cell r="D187">
            <v>42614</v>
          </cell>
          <cell r="E187">
            <v>4.4119999999999999</v>
          </cell>
          <cell r="F187">
            <v>-0.255</v>
          </cell>
          <cell r="G187">
            <v>-7.0000000000000007E-2</v>
          </cell>
          <cell r="H187">
            <v>-0.32</v>
          </cell>
          <cell r="I187">
            <v>-0.79800000000000004</v>
          </cell>
          <cell r="J187">
            <v>0.43</v>
          </cell>
          <cell r="K187">
            <v>0</v>
          </cell>
          <cell r="L187">
            <v>0.71</v>
          </cell>
          <cell r="M187">
            <v>0</v>
          </cell>
          <cell r="N187">
            <v>5.9056462433407099E-2</v>
          </cell>
          <cell r="O187">
            <v>0</v>
          </cell>
          <cell r="P187">
            <v>0</v>
          </cell>
          <cell r="Q187">
            <v>0.51</v>
          </cell>
          <cell r="R187">
            <v>-0.06</v>
          </cell>
        </row>
        <row r="188">
          <cell r="D188">
            <v>42644</v>
          </cell>
          <cell r="E188">
            <v>4.4340000000000002</v>
          </cell>
          <cell r="F188">
            <v>-0.255</v>
          </cell>
          <cell r="G188">
            <v>-7.0000000000000007E-2</v>
          </cell>
          <cell r="H188">
            <v>-0.32</v>
          </cell>
          <cell r="I188">
            <v>-0.79800000000000004</v>
          </cell>
          <cell r="J188">
            <v>0.43</v>
          </cell>
          <cell r="K188">
            <v>0</v>
          </cell>
          <cell r="L188">
            <v>0.71</v>
          </cell>
          <cell r="M188">
            <v>0</v>
          </cell>
          <cell r="N188">
            <v>5.9108272248180597E-2</v>
          </cell>
          <cell r="O188">
            <v>0</v>
          </cell>
          <cell r="P188">
            <v>0</v>
          </cell>
          <cell r="Q188">
            <v>0.51</v>
          </cell>
          <cell r="R188">
            <v>-0.06</v>
          </cell>
        </row>
        <row r="189">
          <cell r="D189">
            <v>42675</v>
          </cell>
          <cell r="E189">
            <v>4.5910000000000002</v>
          </cell>
          <cell r="F189">
            <v>-0.18</v>
          </cell>
          <cell r="G189">
            <v>-7.0000000000000007E-2</v>
          </cell>
          <cell r="H189">
            <v>-0.2</v>
          </cell>
          <cell r="I189">
            <v>-0.69799999999999995</v>
          </cell>
          <cell r="J189">
            <v>0.35</v>
          </cell>
          <cell r="K189">
            <v>0</v>
          </cell>
          <cell r="L189">
            <v>0.63</v>
          </cell>
          <cell r="M189">
            <v>0</v>
          </cell>
          <cell r="N189">
            <v>5.9161809057717701E-2</v>
          </cell>
          <cell r="O189">
            <v>0</v>
          </cell>
          <cell r="P189">
            <v>0</v>
          </cell>
          <cell r="Q189">
            <v>0.43</v>
          </cell>
          <cell r="R189">
            <v>-0.06</v>
          </cell>
        </row>
        <row r="190">
          <cell r="D190">
            <v>42705</v>
          </cell>
          <cell r="E190">
            <v>4.7560000000000002</v>
          </cell>
          <cell r="F190">
            <v>-0.18</v>
          </cell>
          <cell r="G190">
            <v>-7.0000000000000007E-2</v>
          </cell>
          <cell r="H190">
            <v>-0.2</v>
          </cell>
          <cell r="I190">
            <v>-0.69799999999999995</v>
          </cell>
          <cell r="J190">
            <v>0.35</v>
          </cell>
          <cell r="K190">
            <v>0</v>
          </cell>
          <cell r="L190">
            <v>0.63</v>
          </cell>
          <cell r="M190">
            <v>0</v>
          </cell>
          <cell r="N190">
            <v>5.9213618874306199E-2</v>
          </cell>
          <cell r="O190">
            <v>0</v>
          </cell>
          <cell r="P190">
            <v>0</v>
          </cell>
          <cell r="Q190">
            <v>0.43</v>
          </cell>
          <cell r="R190">
            <v>-0.06</v>
          </cell>
        </row>
        <row r="191">
          <cell r="D191">
            <v>42736</v>
          </cell>
          <cell r="E191">
            <v>4.8259999999999996</v>
          </cell>
          <cell r="F191">
            <v>-0.18</v>
          </cell>
          <cell r="G191">
            <v>-7.0000000000000007E-2</v>
          </cell>
          <cell r="H191">
            <v>-0.2</v>
          </cell>
          <cell r="I191">
            <v>-0.69799999999999995</v>
          </cell>
          <cell r="J191">
            <v>0.35</v>
          </cell>
          <cell r="K191">
            <v>0</v>
          </cell>
          <cell r="L191">
            <v>0.63</v>
          </cell>
          <cell r="M191">
            <v>0</v>
          </cell>
          <cell r="N191">
            <v>5.9267155685717797E-2</v>
          </cell>
          <cell r="O191">
            <v>0</v>
          </cell>
          <cell r="P191">
            <v>0</v>
          </cell>
          <cell r="Q191">
            <v>0.43</v>
          </cell>
          <cell r="R191">
            <v>-0.06</v>
          </cell>
        </row>
        <row r="192">
          <cell r="D192">
            <v>42767</v>
          </cell>
          <cell r="E192">
            <v>4.7119999999999997</v>
          </cell>
          <cell r="F192">
            <v>-0.18</v>
          </cell>
          <cell r="G192">
            <v>-7.0000000000000007E-2</v>
          </cell>
          <cell r="H192">
            <v>-0.2</v>
          </cell>
          <cell r="I192">
            <v>-0.69799999999999995</v>
          </cell>
          <cell r="J192">
            <v>0.35</v>
          </cell>
          <cell r="K192">
            <v>0</v>
          </cell>
          <cell r="L192">
            <v>0.63</v>
          </cell>
          <cell r="M192">
            <v>0</v>
          </cell>
          <cell r="N192">
            <v>5.9320692498082001E-2</v>
          </cell>
          <cell r="O192">
            <v>0</v>
          </cell>
          <cell r="P192">
            <v>0</v>
          </cell>
          <cell r="Q192">
            <v>0.43</v>
          </cell>
          <cell r="R192">
            <v>-0.06</v>
          </cell>
        </row>
        <row r="193">
          <cell r="D193">
            <v>42795</v>
          </cell>
          <cell r="E193">
            <v>4.58</v>
          </cell>
          <cell r="F193">
            <v>-0.18</v>
          </cell>
          <cell r="G193">
            <v>-7.0000000000000007E-2</v>
          </cell>
          <cell r="H193">
            <v>-0.2</v>
          </cell>
          <cell r="I193">
            <v>-0.69799999999999995</v>
          </cell>
          <cell r="J193">
            <v>0.35</v>
          </cell>
          <cell r="K193">
            <v>0</v>
          </cell>
          <cell r="L193">
            <v>0.63</v>
          </cell>
          <cell r="M193">
            <v>0</v>
          </cell>
          <cell r="N193">
            <v>5.9369048329423801E-2</v>
          </cell>
          <cell r="O193">
            <v>0</v>
          </cell>
          <cell r="P193">
            <v>0</v>
          </cell>
          <cell r="Q193">
            <v>0.43</v>
          </cell>
          <cell r="R193">
            <v>-0.06</v>
          </cell>
        </row>
        <row r="194">
          <cell r="D194">
            <v>42826</v>
          </cell>
          <cell r="E194">
            <v>4.3819999999999997</v>
          </cell>
          <cell r="F194">
            <v>-0.255</v>
          </cell>
          <cell r="G194">
            <v>-7.0000000000000007E-2</v>
          </cell>
          <cell r="H194">
            <v>-0.32</v>
          </cell>
          <cell r="I194">
            <v>-0.79800000000000004</v>
          </cell>
          <cell r="J194">
            <v>0.43</v>
          </cell>
          <cell r="K194">
            <v>0</v>
          </cell>
          <cell r="L194">
            <v>0.71</v>
          </cell>
          <cell r="M194">
            <v>0</v>
          </cell>
          <cell r="N194">
            <v>5.94225851436012E-2</v>
          </cell>
          <cell r="O194">
            <v>0</v>
          </cell>
          <cell r="P194">
            <v>0</v>
          </cell>
          <cell r="Q194">
            <v>0.51</v>
          </cell>
          <cell r="R194">
            <v>-0.06</v>
          </cell>
        </row>
        <row r="195">
          <cell r="D195">
            <v>42856</v>
          </cell>
          <cell r="E195">
            <v>4.3780000000000001</v>
          </cell>
          <cell r="F195">
            <v>-0.255</v>
          </cell>
          <cell r="G195">
            <v>-7.0000000000000007E-2</v>
          </cell>
          <cell r="H195">
            <v>-0.32</v>
          </cell>
          <cell r="I195">
            <v>-0.79800000000000004</v>
          </cell>
          <cell r="J195">
            <v>0.43</v>
          </cell>
          <cell r="K195">
            <v>0</v>
          </cell>
          <cell r="L195">
            <v>0.71</v>
          </cell>
          <cell r="M195">
            <v>0</v>
          </cell>
          <cell r="N195">
            <v>5.9474394964679399E-2</v>
          </cell>
          <cell r="O195">
            <v>0</v>
          </cell>
          <cell r="P195">
            <v>0</v>
          </cell>
          <cell r="Q195">
            <v>0.51</v>
          </cell>
          <cell r="R195">
            <v>-0.06</v>
          </cell>
        </row>
        <row r="196">
          <cell r="D196">
            <v>42887</v>
          </cell>
          <cell r="E196">
            <v>4.41</v>
          </cell>
          <cell r="F196">
            <v>-0.255</v>
          </cell>
          <cell r="G196">
            <v>-7.0000000000000007E-2</v>
          </cell>
          <cell r="H196">
            <v>-0.32</v>
          </cell>
          <cell r="I196">
            <v>-0.79800000000000004</v>
          </cell>
          <cell r="J196">
            <v>0.43</v>
          </cell>
          <cell r="K196">
            <v>0</v>
          </cell>
          <cell r="L196">
            <v>0.71</v>
          </cell>
          <cell r="M196">
            <v>0</v>
          </cell>
          <cell r="N196">
            <v>5.9527931780731402E-2</v>
          </cell>
          <cell r="O196">
            <v>0</v>
          </cell>
          <cell r="P196">
            <v>0</v>
          </cell>
          <cell r="Q196">
            <v>0.51</v>
          </cell>
          <cell r="R196">
            <v>-0.06</v>
          </cell>
        </row>
        <row r="197">
          <cell r="D197">
            <v>42917</v>
          </cell>
          <cell r="E197">
            <v>4.46</v>
          </cell>
          <cell r="F197">
            <v>-0.255</v>
          </cell>
          <cell r="G197">
            <v>-7.0000000000000007E-2</v>
          </cell>
          <cell r="H197">
            <v>-0.32</v>
          </cell>
          <cell r="I197">
            <v>-0.79800000000000004</v>
          </cell>
          <cell r="J197">
            <v>0.43</v>
          </cell>
          <cell r="K197">
            <v>0</v>
          </cell>
          <cell r="L197">
            <v>0.71</v>
          </cell>
          <cell r="M197">
            <v>0</v>
          </cell>
          <cell r="N197">
            <v>5.9579741603624101E-2</v>
          </cell>
          <cell r="O197">
            <v>0</v>
          </cell>
          <cell r="P197">
            <v>0</v>
          </cell>
          <cell r="Q197">
            <v>0.51</v>
          </cell>
          <cell r="R197">
            <v>-0.06</v>
          </cell>
        </row>
        <row r="198">
          <cell r="D198">
            <v>42948</v>
          </cell>
          <cell r="E198">
            <v>4.4939999999999998</v>
          </cell>
          <cell r="F198">
            <v>-0.255</v>
          </cell>
          <cell r="G198">
            <v>-7.0000000000000007E-2</v>
          </cell>
          <cell r="H198">
            <v>-0.32</v>
          </cell>
          <cell r="I198">
            <v>-0.79800000000000004</v>
          </cell>
          <cell r="J198">
            <v>0.43</v>
          </cell>
          <cell r="K198">
            <v>0</v>
          </cell>
          <cell r="L198">
            <v>0.71</v>
          </cell>
          <cell r="M198">
            <v>0</v>
          </cell>
          <cell r="N198">
            <v>5.9633278421550501E-2</v>
          </cell>
          <cell r="O198">
            <v>0</v>
          </cell>
          <cell r="P198">
            <v>0</v>
          </cell>
          <cell r="Q198">
            <v>0.51</v>
          </cell>
          <cell r="R198">
            <v>-0.06</v>
          </cell>
        </row>
        <row r="199">
          <cell r="D199">
            <v>42979</v>
          </cell>
          <cell r="E199">
            <v>4.5069999999999997</v>
          </cell>
          <cell r="F199">
            <v>-0.255</v>
          </cell>
          <cell r="G199">
            <v>-7.0000000000000007E-2</v>
          </cell>
          <cell r="H199">
            <v>-0.32</v>
          </cell>
          <cell r="I199">
            <v>-0.79800000000000004</v>
          </cell>
          <cell r="J199">
            <v>0.43</v>
          </cell>
          <cell r="K199">
            <v>0</v>
          </cell>
          <cell r="L199">
            <v>0.71</v>
          </cell>
          <cell r="M199">
            <v>0</v>
          </cell>
          <cell r="N199">
            <v>5.96868152404295E-2</v>
          </cell>
          <cell r="O199">
            <v>0</v>
          </cell>
          <cell r="P199">
            <v>0</v>
          </cell>
          <cell r="Q199">
            <v>0.51</v>
          </cell>
          <cell r="R199">
            <v>-0.06</v>
          </cell>
        </row>
        <row r="200">
          <cell r="D200">
            <v>43009</v>
          </cell>
          <cell r="E200">
            <v>4.5289999999999999</v>
          </cell>
          <cell r="F200">
            <v>-0.255</v>
          </cell>
          <cell r="G200">
            <v>-7.0000000000000007E-2</v>
          </cell>
          <cell r="H200">
            <v>-0.32</v>
          </cell>
          <cell r="I200">
            <v>-0.79800000000000004</v>
          </cell>
          <cell r="J200">
            <v>0.43</v>
          </cell>
          <cell r="K200">
            <v>0</v>
          </cell>
          <cell r="L200">
            <v>0.71</v>
          </cell>
          <cell r="M200">
            <v>0</v>
          </cell>
          <cell r="N200">
            <v>5.9738625066057399E-2</v>
          </cell>
          <cell r="O200">
            <v>0</v>
          </cell>
          <cell r="P200">
            <v>0</v>
          </cell>
          <cell r="Q200">
            <v>0.51</v>
          </cell>
          <cell r="R200">
            <v>-0.06</v>
          </cell>
        </row>
        <row r="201">
          <cell r="D201">
            <v>43040</v>
          </cell>
          <cell r="E201">
            <v>4.6859999999999999</v>
          </cell>
          <cell r="F201">
            <v>-0.18</v>
          </cell>
          <cell r="G201">
            <v>-7.0000000000000007E-2</v>
          </cell>
          <cell r="H201">
            <v>-0.2</v>
          </cell>
          <cell r="I201">
            <v>-0.69799999999999995</v>
          </cell>
          <cell r="J201">
            <v>0.35</v>
          </cell>
          <cell r="K201">
            <v>0</v>
          </cell>
          <cell r="L201">
            <v>0.63</v>
          </cell>
          <cell r="M201">
            <v>0</v>
          </cell>
          <cell r="N201">
            <v>5.9792161886809997E-2</v>
          </cell>
          <cell r="O201">
            <v>0</v>
          </cell>
          <cell r="Q201">
            <v>0.43</v>
          </cell>
          <cell r="R201">
            <v>-0.06</v>
          </cell>
        </row>
        <row r="202">
          <cell r="D202">
            <v>43070</v>
          </cell>
          <cell r="E202">
            <v>4.851</v>
          </cell>
          <cell r="F202">
            <v>-0.18</v>
          </cell>
          <cell r="G202">
            <v>-7.0000000000000007E-2</v>
          </cell>
          <cell r="H202">
            <v>-0.2</v>
          </cell>
          <cell r="I202">
            <v>-0.69799999999999995</v>
          </cell>
          <cell r="J202">
            <v>0.35</v>
          </cell>
          <cell r="K202">
            <v>0</v>
          </cell>
          <cell r="L202">
            <v>0.63</v>
          </cell>
          <cell r="M202">
            <v>0</v>
          </cell>
          <cell r="N202">
            <v>5.98439717142525E-2</v>
          </cell>
          <cell r="O202">
            <v>0</v>
          </cell>
          <cell r="Q202">
            <v>0.43</v>
          </cell>
          <cell r="R202">
            <v>-0.06</v>
          </cell>
        </row>
        <row r="203">
          <cell r="D203">
            <v>43101</v>
          </cell>
          <cell r="E203">
            <v>4.9210000000000003</v>
          </cell>
          <cell r="F203">
            <v>-0.18</v>
          </cell>
          <cell r="G203">
            <v>-7.0000000000000007E-2</v>
          </cell>
          <cell r="H203">
            <v>-0.2</v>
          </cell>
          <cell r="I203">
            <v>-0.69799999999999995</v>
          </cell>
          <cell r="J203">
            <v>0.35</v>
          </cell>
          <cell r="K203">
            <v>0</v>
          </cell>
          <cell r="L203">
            <v>0.63</v>
          </cell>
          <cell r="M203">
            <v>0</v>
          </cell>
          <cell r="N203">
            <v>5.9897508536879598E-2</v>
          </cell>
          <cell r="O203">
            <v>0</v>
          </cell>
          <cell r="Q203">
            <v>0.43</v>
          </cell>
          <cell r="R203">
            <v>-0.06</v>
          </cell>
        </row>
        <row r="204">
          <cell r="D204">
            <v>43132</v>
          </cell>
          <cell r="E204">
            <v>4.8070000000000004</v>
          </cell>
          <cell r="F204">
            <v>-0.18</v>
          </cell>
          <cell r="G204">
            <v>-7.0000000000000007E-2</v>
          </cell>
          <cell r="H204">
            <v>-0.2</v>
          </cell>
          <cell r="I204">
            <v>-0.69799999999999995</v>
          </cell>
          <cell r="J204">
            <v>0.35</v>
          </cell>
          <cell r="K204">
            <v>0</v>
          </cell>
          <cell r="L204">
            <v>0.63</v>
          </cell>
          <cell r="M204">
            <v>0</v>
          </cell>
          <cell r="N204">
            <v>5.9951045360458401E-2</v>
          </cell>
          <cell r="O204">
            <v>0</v>
          </cell>
          <cell r="Q204">
            <v>0.43</v>
          </cell>
          <cell r="R204">
            <v>-0.06</v>
          </cell>
        </row>
        <row r="205">
          <cell r="D205">
            <v>43160</v>
          </cell>
          <cell r="E205">
            <v>4.6749999999999998</v>
          </cell>
          <cell r="F205">
            <v>-0.18</v>
          </cell>
          <cell r="G205">
            <v>-7.0000000000000007E-2</v>
          </cell>
          <cell r="H205">
            <v>-0.2</v>
          </cell>
          <cell r="I205">
            <v>-0.69799999999999995</v>
          </cell>
          <cell r="J205">
            <v>0.35</v>
          </cell>
          <cell r="K205">
            <v>0</v>
          </cell>
          <cell r="L205">
            <v>0.63</v>
          </cell>
          <cell r="M205">
            <v>0</v>
          </cell>
          <cell r="N205">
            <v>5.9999401201929398E-2</v>
          </cell>
          <cell r="O205">
            <v>0</v>
          </cell>
          <cell r="Q205">
            <v>0.43</v>
          </cell>
          <cell r="R205">
            <v>-0.06</v>
          </cell>
        </row>
        <row r="206">
          <cell r="D206">
            <v>43191</v>
          </cell>
          <cell r="E206">
            <v>4.4770000000000003</v>
          </cell>
          <cell r="F206">
            <v>-0.255</v>
          </cell>
          <cell r="G206">
            <v>-7.0000000000000007E-2</v>
          </cell>
          <cell r="H206">
            <v>-0.32</v>
          </cell>
          <cell r="I206">
            <v>-0.79800000000000004</v>
          </cell>
          <cell r="J206">
            <v>0.43</v>
          </cell>
          <cell r="K206">
            <v>0</v>
          </cell>
          <cell r="L206">
            <v>0.71</v>
          </cell>
          <cell r="M206">
            <v>0</v>
          </cell>
          <cell r="N206">
            <v>6.0052938027321402E-2</v>
          </cell>
          <cell r="O206">
            <v>0</v>
          </cell>
          <cell r="Q206">
            <v>0.51</v>
          </cell>
          <cell r="R206">
            <v>-0.06</v>
          </cell>
        </row>
        <row r="207">
          <cell r="D207">
            <v>43221</v>
          </cell>
          <cell r="E207">
            <v>4.4729999999999999</v>
          </cell>
          <cell r="F207">
            <v>-0.255</v>
          </cell>
          <cell r="G207">
            <v>-7.0000000000000007E-2</v>
          </cell>
          <cell r="H207">
            <v>-0.32</v>
          </cell>
          <cell r="I207">
            <v>-0.79800000000000004</v>
          </cell>
          <cell r="J207">
            <v>0.43</v>
          </cell>
          <cell r="K207">
            <v>0</v>
          </cell>
          <cell r="L207">
            <v>0.71</v>
          </cell>
          <cell r="M207">
            <v>0</v>
          </cell>
          <cell r="N207">
            <v>6.0104747859252697E-2</v>
          </cell>
          <cell r="O207">
            <v>0</v>
          </cell>
          <cell r="Q207">
            <v>0.51</v>
          </cell>
          <cell r="R207">
            <v>-0.06</v>
          </cell>
        </row>
        <row r="208">
          <cell r="D208">
            <v>43252</v>
          </cell>
          <cell r="E208">
            <v>4.5049999999999999</v>
          </cell>
          <cell r="F208">
            <v>-0.255</v>
          </cell>
          <cell r="G208">
            <v>-7.0000000000000007E-2</v>
          </cell>
          <cell r="H208">
            <v>-0.32</v>
          </cell>
          <cell r="I208">
            <v>-0.79800000000000004</v>
          </cell>
          <cell r="J208">
            <v>0.43</v>
          </cell>
          <cell r="K208">
            <v>0</v>
          </cell>
          <cell r="L208">
            <v>0.71</v>
          </cell>
          <cell r="M208">
            <v>0</v>
          </cell>
          <cell r="N208">
            <v>6.0158284686518702E-2</v>
          </cell>
          <cell r="O208">
            <v>0</v>
          </cell>
          <cell r="Q208">
            <v>0.51</v>
          </cell>
          <cell r="R208">
            <v>-0.06</v>
          </cell>
        </row>
        <row r="209">
          <cell r="D209">
            <v>43282</v>
          </cell>
          <cell r="E209">
            <v>4.5549999999999997</v>
          </cell>
          <cell r="F209">
            <v>-0.255</v>
          </cell>
          <cell r="G209">
            <v>-7.0000000000000007E-2</v>
          </cell>
          <cell r="H209">
            <v>-0.32</v>
          </cell>
          <cell r="I209">
            <v>-0.79800000000000004</v>
          </cell>
          <cell r="J209">
            <v>0.43</v>
          </cell>
          <cell r="K209">
            <v>0</v>
          </cell>
          <cell r="L209">
            <v>0.71</v>
          </cell>
          <cell r="M209">
            <v>0</v>
          </cell>
          <cell r="N209">
            <v>6.0210094520262797E-2</v>
          </cell>
          <cell r="O209">
            <v>0</v>
          </cell>
          <cell r="Q209">
            <v>0.51</v>
          </cell>
          <cell r="R209">
            <v>-0.06</v>
          </cell>
        </row>
        <row r="210">
          <cell r="D210">
            <v>43313</v>
          </cell>
          <cell r="E210">
            <v>4.5890000000000004</v>
          </cell>
          <cell r="F210">
            <v>-0.255</v>
          </cell>
          <cell r="G210">
            <v>-7.0000000000000007E-2</v>
          </cell>
          <cell r="H210">
            <v>-0.32</v>
          </cell>
          <cell r="I210">
            <v>-0.79800000000000004</v>
          </cell>
          <cell r="J210">
            <v>0.43</v>
          </cell>
          <cell r="K210">
            <v>0</v>
          </cell>
          <cell r="L210">
            <v>0.71</v>
          </cell>
          <cell r="M210">
            <v>0</v>
          </cell>
          <cell r="N210">
            <v>6.0263631349402498E-2</v>
          </cell>
          <cell r="O210">
            <v>0</v>
          </cell>
          <cell r="Q210">
            <v>0.51</v>
          </cell>
          <cell r="R210">
            <v>-0.06</v>
          </cell>
        </row>
        <row r="211">
          <cell r="D211">
            <v>43344</v>
          </cell>
          <cell r="E211">
            <v>4.6020000000000003</v>
          </cell>
          <cell r="F211">
            <v>-0.255</v>
          </cell>
          <cell r="G211">
            <v>-7.0000000000000007E-2</v>
          </cell>
          <cell r="H211">
            <v>-0.32</v>
          </cell>
          <cell r="I211">
            <v>-0.79800000000000004</v>
          </cell>
          <cell r="J211">
            <v>0.43</v>
          </cell>
          <cell r="K211">
            <v>0</v>
          </cell>
          <cell r="L211">
            <v>0.71</v>
          </cell>
          <cell r="M211">
            <v>0</v>
          </cell>
          <cell r="N211">
            <v>6.0317168179494299E-2</v>
          </cell>
          <cell r="O211">
            <v>0</v>
          </cell>
          <cell r="Q211">
            <v>0.51</v>
          </cell>
          <cell r="R211">
            <v>-0.06</v>
          </cell>
        </row>
        <row r="212">
          <cell r="D212">
            <v>43374</v>
          </cell>
          <cell r="E212">
            <v>4.6239999999999997</v>
          </cell>
          <cell r="F212">
            <v>-0.255</v>
          </cell>
          <cell r="G212">
            <v>-7.0000000000000007E-2</v>
          </cell>
          <cell r="H212">
            <v>-0.32</v>
          </cell>
          <cell r="I212">
            <v>-0.79800000000000004</v>
          </cell>
          <cell r="J212">
            <v>0.43</v>
          </cell>
          <cell r="K212">
            <v>0</v>
          </cell>
          <cell r="L212">
            <v>0.71</v>
          </cell>
          <cell r="M212">
            <v>0</v>
          </cell>
          <cell r="N212">
            <v>6.0368978015973997E-2</v>
          </cell>
          <cell r="O212">
            <v>0</v>
          </cell>
          <cell r="Q212">
            <v>0.51</v>
          </cell>
          <cell r="R212">
            <v>-0.06</v>
          </cell>
        </row>
        <row r="213">
          <cell r="D213">
            <v>43405</v>
          </cell>
          <cell r="E213">
            <v>4.7809999999999997</v>
          </cell>
          <cell r="F213">
            <v>-0.18</v>
          </cell>
          <cell r="G213">
            <v>-7.0000000000000007E-2</v>
          </cell>
          <cell r="H213">
            <v>-0.2</v>
          </cell>
          <cell r="I213">
            <v>-0.69799999999999995</v>
          </cell>
          <cell r="J213">
            <v>0.35</v>
          </cell>
          <cell r="K213">
            <v>0</v>
          </cell>
          <cell r="L213">
            <v>0.63</v>
          </cell>
          <cell r="M213">
            <v>0</v>
          </cell>
          <cell r="N213">
            <v>6.0422514847939403E-2</v>
          </cell>
          <cell r="O213">
            <v>0</v>
          </cell>
          <cell r="Q213">
            <v>0.43</v>
          </cell>
          <cell r="R213">
            <v>-0.06</v>
          </cell>
        </row>
        <row r="214">
          <cell r="D214">
            <v>43435</v>
          </cell>
          <cell r="E214">
            <v>4.9459999999999997</v>
          </cell>
          <cell r="F214">
            <v>-0.18</v>
          </cell>
          <cell r="G214">
            <v>-7.0000000000000007E-2</v>
          </cell>
          <cell r="H214">
            <v>-0.2</v>
          </cell>
          <cell r="I214">
            <v>-0.69799999999999995</v>
          </cell>
          <cell r="J214">
            <v>0.35</v>
          </cell>
          <cell r="K214">
            <v>0</v>
          </cell>
          <cell r="L214">
            <v>0.63</v>
          </cell>
          <cell r="M214">
            <v>0</v>
          </cell>
          <cell r="N214">
            <v>6.0474324686231401E-2</v>
          </cell>
          <cell r="O214">
            <v>0</v>
          </cell>
          <cell r="Q214">
            <v>0.43</v>
          </cell>
          <cell r="R214">
            <v>-0.06</v>
          </cell>
        </row>
        <row r="215">
          <cell r="D215">
            <v>43466</v>
          </cell>
          <cell r="E215">
            <v>5.016</v>
          </cell>
          <cell r="F215">
            <v>-0.18</v>
          </cell>
          <cell r="G215">
            <v>-7.0000000000000007E-2</v>
          </cell>
          <cell r="H215">
            <v>-0.2</v>
          </cell>
          <cell r="I215">
            <v>-0.69799999999999995</v>
          </cell>
          <cell r="J215">
            <v>0.35</v>
          </cell>
          <cell r="K215">
            <v>0</v>
          </cell>
          <cell r="L215">
            <v>0.63</v>
          </cell>
          <cell r="M215">
            <v>0</v>
          </cell>
          <cell r="N215">
            <v>6.0527861520070399E-2</v>
          </cell>
          <cell r="O215">
            <v>0</v>
          </cell>
          <cell r="Q215">
            <v>0.43</v>
          </cell>
          <cell r="R215">
            <v>-0.06</v>
          </cell>
        </row>
        <row r="216">
          <cell r="D216">
            <v>43497</v>
          </cell>
          <cell r="E216">
            <v>4.9020000000000001</v>
          </cell>
          <cell r="F216">
            <v>-0.18</v>
          </cell>
          <cell r="G216">
            <v>-7.0000000000000007E-2</v>
          </cell>
          <cell r="H216">
            <v>-0.2</v>
          </cell>
          <cell r="I216">
            <v>-0.69799999999999995</v>
          </cell>
          <cell r="J216">
            <v>0.35</v>
          </cell>
          <cell r="K216">
            <v>0</v>
          </cell>
          <cell r="L216">
            <v>0.63</v>
          </cell>
          <cell r="M216">
            <v>0</v>
          </cell>
          <cell r="N216">
            <v>6.0581398354861503E-2</v>
          </cell>
          <cell r="O216">
            <v>0</v>
          </cell>
          <cell r="Q216">
            <v>0.43</v>
          </cell>
          <cell r="R216">
            <v>-0.06</v>
          </cell>
        </row>
        <row r="217">
          <cell r="D217">
            <v>43525</v>
          </cell>
          <cell r="E217">
            <v>4.7699999999999996</v>
          </cell>
          <cell r="F217">
            <v>-0.18</v>
          </cell>
          <cell r="G217">
            <v>-7.0000000000000007E-2</v>
          </cell>
          <cell r="H217">
            <v>-0.2</v>
          </cell>
          <cell r="I217">
            <v>-0.69799999999999995</v>
          </cell>
          <cell r="J217">
            <v>0.35</v>
          </cell>
          <cell r="K217">
            <v>0</v>
          </cell>
          <cell r="L217">
            <v>0.63</v>
          </cell>
          <cell r="M217">
            <v>0</v>
          </cell>
          <cell r="N217">
            <v>6.0629754206458698E-2</v>
          </cell>
          <cell r="O217">
            <v>0</v>
          </cell>
          <cell r="Q217">
            <v>0.43</v>
          </cell>
          <cell r="R217">
            <v>-0.06</v>
          </cell>
        </row>
        <row r="218">
          <cell r="D218">
            <v>43556</v>
          </cell>
          <cell r="E218">
            <v>4.5720000000000001</v>
          </cell>
          <cell r="F218">
            <v>-0.255</v>
          </cell>
          <cell r="G218">
            <v>-7.0000000000000007E-2</v>
          </cell>
          <cell r="H218">
            <v>-0.32</v>
          </cell>
          <cell r="I218">
            <v>-0.79800000000000004</v>
          </cell>
          <cell r="J218">
            <v>0.43</v>
          </cell>
          <cell r="K218">
            <v>0</v>
          </cell>
          <cell r="L218">
            <v>0.71</v>
          </cell>
          <cell r="M218">
            <v>0</v>
          </cell>
          <cell r="N218">
            <v>6.06832910430617E-2</v>
          </cell>
          <cell r="O218">
            <v>0</v>
          </cell>
          <cell r="Q218">
            <v>0.51</v>
          </cell>
          <cell r="R218">
            <v>-0.06</v>
          </cell>
        </row>
        <row r="219">
          <cell r="D219">
            <v>43586</v>
          </cell>
          <cell r="E219">
            <v>4.5679999999999996</v>
          </cell>
          <cell r="F219">
            <v>-0.255</v>
          </cell>
          <cell r="G219">
            <v>-7.0000000000000007E-2</v>
          </cell>
          <cell r="H219">
            <v>-0.32</v>
          </cell>
          <cell r="I219">
            <v>-0.79800000000000004</v>
          </cell>
          <cell r="J219">
            <v>0.43</v>
          </cell>
          <cell r="K219">
            <v>0</v>
          </cell>
          <cell r="L219">
            <v>0.71</v>
          </cell>
          <cell r="M219">
            <v>0</v>
          </cell>
          <cell r="N219">
            <v>6.0735100885842101E-2</v>
          </cell>
          <cell r="O219">
            <v>0</v>
          </cell>
          <cell r="Q219">
            <v>0.51</v>
          </cell>
          <cell r="R219">
            <v>-0.06</v>
          </cell>
        </row>
        <row r="220">
          <cell r="D220">
            <v>43617</v>
          </cell>
          <cell r="E220">
            <v>4.5999999999999996</v>
          </cell>
          <cell r="F220">
            <v>-0.255</v>
          </cell>
          <cell r="G220">
            <v>-7.0000000000000007E-2</v>
          </cell>
          <cell r="H220">
            <v>-0.32</v>
          </cell>
          <cell r="I220">
            <v>-0.79800000000000004</v>
          </cell>
          <cell r="J220">
            <v>0.43</v>
          </cell>
          <cell r="K220">
            <v>0</v>
          </cell>
          <cell r="L220">
            <v>0.71</v>
          </cell>
          <cell r="M220">
            <v>0</v>
          </cell>
          <cell r="N220">
            <v>6.0788637724318799E-2</v>
          </cell>
          <cell r="O220">
            <v>0</v>
          </cell>
          <cell r="Q220">
            <v>0.51</v>
          </cell>
          <cell r="R220">
            <v>-0.06</v>
          </cell>
        </row>
        <row r="221">
          <cell r="D221">
            <v>43647</v>
          </cell>
          <cell r="E221">
            <v>4.6500000000000004</v>
          </cell>
          <cell r="F221">
            <v>-0.255</v>
          </cell>
          <cell r="G221">
            <v>-7.0000000000000007E-2</v>
          </cell>
          <cell r="H221">
            <v>-0.32</v>
          </cell>
          <cell r="I221">
            <v>-0.79800000000000004</v>
          </cell>
          <cell r="J221">
            <v>0.43</v>
          </cell>
          <cell r="K221">
            <v>0</v>
          </cell>
          <cell r="L221">
            <v>0.71</v>
          </cell>
          <cell r="M221">
            <v>0</v>
          </cell>
          <cell r="N221">
            <v>6.08404475689115E-2</v>
          </cell>
          <cell r="O221">
            <v>0</v>
          </cell>
          <cell r="Q221">
            <v>0.51</v>
          </cell>
          <cell r="R221">
            <v>-0.06</v>
          </cell>
        </row>
        <row r="222">
          <cell r="D222">
            <v>43678</v>
          </cell>
          <cell r="E222">
            <v>4.6840000000000002</v>
          </cell>
          <cell r="F222">
            <v>-0.255</v>
          </cell>
          <cell r="G222">
            <v>-7.0000000000000007E-2</v>
          </cell>
          <cell r="H222">
            <v>-0.32</v>
          </cell>
          <cell r="I222">
            <v>-0.79800000000000004</v>
          </cell>
          <cell r="J222">
            <v>0.43</v>
          </cell>
          <cell r="K222">
            <v>0</v>
          </cell>
          <cell r="L222">
            <v>0.71</v>
          </cell>
          <cell r="M222">
            <v>0</v>
          </cell>
          <cell r="N222">
            <v>6.0893984409260901E-2</v>
          </cell>
          <cell r="O222">
            <v>0</v>
          </cell>
          <cell r="Q222">
            <v>0.51</v>
          </cell>
          <cell r="R222">
            <v>-0.06</v>
          </cell>
        </row>
        <row r="223">
          <cell r="D223">
            <v>43709</v>
          </cell>
          <cell r="E223">
            <v>4.6970000000000001</v>
          </cell>
          <cell r="F223">
            <v>-0.255</v>
          </cell>
          <cell r="G223">
            <v>-7.0000000000000007E-2</v>
          </cell>
          <cell r="H223">
            <v>-0.32</v>
          </cell>
          <cell r="I223">
            <v>-0.79800000000000004</v>
          </cell>
          <cell r="J223">
            <v>0.43</v>
          </cell>
          <cell r="K223">
            <v>0</v>
          </cell>
          <cell r="L223">
            <v>0.71</v>
          </cell>
          <cell r="M223">
            <v>0</v>
          </cell>
          <cell r="N223">
            <v>6.0947521250562402E-2</v>
          </cell>
          <cell r="O223">
            <v>0</v>
          </cell>
          <cell r="Q223">
            <v>0.51</v>
          </cell>
          <cell r="R223">
            <v>-0.06</v>
          </cell>
        </row>
        <row r="224">
          <cell r="D224">
            <v>43739</v>
          </cell>
          <cell r="E224">
            <v>4.7190000000000003</v>
          </cell>
          <cell r="F224">
            <v>-0.255</v>
          </cell>
          <cell r="G224">
            <v>-7.0000000000000007E-2</v>
          </cell>
          <cell r="H224">
            <v>-0.32</v>
          </cell>
          <cell r="I224">
            <v>-0.79800000000000004</v>
          </cell>
          <cell r="J224">
            <v>0.43</v>
          </cell>
          <cell r="K224">
            <v>0</v>
          </cell>
          <cell r="L224">
            <v>0.71</v>
          </cell>
          <cell r="M224">
            <v>0</v>
          </cell>
          <cell r="N224">
            <v>6.0999331097889797E-2</v>
          </cell>
          <cell r="O224">
            <v>0</v>
          </cell>
          <cell r="Q224">
            <v>0.51</v>
          </cell>
          <cell r="R224">
            <v>-0.06</v>
          </cell>
        </row>
        <row r="225">
          <cell r="D225">
            <v>43770</v>
          </cell>
          <cell r="E225">
            <v>4.8760000000000003</v>
          </cell>
          <cell r="F225">
            <v>-0.18</v>
          </cell>
          <cell r="G225">
            <v>-7.0000000000000007E-2</v>
          </cell>
          <cell r="H225">
            <v>-0.2</v>
          </cell>
          <cell r="I225">
            <v>-0.69799999999999995</v>
          </cell>
          <cell r="J225">
            <v>0.35</v>
          </cell>
          <cell r="K225">
            <v>0</v>
          </cell>
          <cell r="L225">
            <v>0.63</v>
          </cell>
          <cell r="M225">
            <v>0</v>
          </cell>
          <cell r="N225">
            <v>6.1052867941064501E-2</v>
          </cell>
          <cell r="O225">
            <v>0</v>
          </cell>
          <cell r="Q225">
            <v>0.43</v>
          </cell>
          <cell r="R225">
            <v>-0.06</v>
          </cell>
        </row>
        <row r="226">
          <cell r="D226">
            <v>43800</v>
          </cell>
          <cell r="E226">
            <v>5.0410000000000004</v>
          </cell>
          <cell r="F226">
            <v>-0.18</v>
          </cell>
          <cell r="G226">
            <v>-7.0000000000000007E-2</v>
          </cell>
          <cell r="H226">
            <v>-0.2</v>
          </cell>
          <cell r="I226">
            <v>-0.69799999999999995</v>
          </cell>
          <cell r="J226">
            <v>0.35</v>
          </cell>
          <cell r="K226">
            <v>0</v>
          </cell>
          <cell r="L226">
            <v>0.63</v>
          </cell>
          <cell r="M226">
            <v>0</v>
          </cell>
          <cell r="N226">
            <v>6.1104677790203801E-2</v>
          </cell>
          <cell r="O226">
            <v>0</v>
          </cell>
          <cell r="Q226">
            <v>0.43</v>
          </cell>
          <cell r="R226">
            <v>-0.06</v>
          </cell>
        </row>
        <row r="227">
          <cell r="D227">
            <v>43831</v>
          </cell>
          <cell r="E227">
            <v>5.1109999999999998</v>
          </cell>
          <cell r="F227">
            <v>-0.18</v>
          </cell>
          <cell r="G227">
            <v>-7.0000000000000007E-2</v>
          </cell>
          <cell r="H227">
            <v>-0.2</v>
          </cell>
          <cell r="I227">
            <v>-0.69799999999999995</v>
          </cell>
          <cell r="J227">
            <v>0.35</v>
          </cell>
          <cell r="K227">
            <v>0</v>
          </cell>
          <cell r="L227">
            <v>0.63</v>
          </cell>
          <cell r="M227">
            <v>0</v>
          </cell>
          <cell r="N227">
            <v>6.1158214635251201E-2</v>
          </cell>
          <cell r="O227">
            <v>0</v>
          </cell>
          <cell r="Q227">
            <v>0.43</v>
          </cell>
          <cell r="R227">
            <v>-0.06</v>
          </cell>
        </row>
        <row r="228">
          <cell r="D228">
            <v>43862</v>
          </cell>
          <cell r="E228">
            <v>4.9969999999999999</v>
          </cell>
          <cell r="F228">
            <v>-0.18</v>
          </cell>
          <cell r="G228">
            <v>-7.0000000000000007E-2</v>
          </cell>
          <cell r="H228">
            <v>-0.2</v>
          </cell>
          <cell r="I228">
            <v>-0.69799999999999995</v>
          </cell>
          <cell r="J228">
            <v>0.35</v>
          </cell>
          <cell r="K228">
            <v>0</v>
          </cell>
          <cell r="L228">
            <v>0.63</v>
          </cell>
          <cell r="M228">
            <v>0</v>
          </cell>
          <cell r="N228">
            <v>6.1211751481250201E-2</v>
          </cell>
          <cell r="O228">
            <v>0</v>
          </cell>
          <cell r="Q228">
            <v>0.43</v>
          </cell>
          <cell r="R228">
            <v>-0.06</v>
          </cell>
        </row>
        <row r="229">
          <cell r="D229">
            <v>43891</v>
          </cell>
          <cell r="E229">
            <v>4.8650000000000002</v>
          </cell>
          <cell r="F229">
            <v>-0.18</v>
          </cell>
          <cell r="G229">
            <v>-7.0000000000000007E-2</v>
          </cell>
          <cell r="H229">
            <v>-0.2</v>
          </cell>
          <cell r="I229">
            <v>-0.69799999999999995</v>
          </cell>
          <cell r="J229">
            <v>0.35</v>
          </cell>
          <cell r="K229">
            <v>0</v>
          </cell>
          <cell r="L229">
            <v>0.63</v>
          </cell>
          <cell r="M229">
            <v>0</v>
          </cell>
          <cell r="N229">
            <v>6.1261834338046703E-2</v>
          </cell>
          <cell r="O229">
            <v>0</v>
          </cell>
          <cell r="Q229">
            <v>0.43</v>
          </cell>
          <cell r="R229">
            <v>-0.06</v>
          </cell>
        </row>
        <row r="230">
          <cell r="D230">
            <v>43922</v>
          </cell>
          <cell r="E230">
            <v>4.6669999999999998</v>
          </cell>
          <cell r="F230">
            <v>-0.255</v>
          </cell>
          <cell r="G230">
            <v>-7.0000000000000007E-2</v>
          </cell>
          <cell r="H230">
            <v>-0.32</v>
          </cell>
          <cell r="I230">
            <v>-0.79800000000000004</v>
          </cell>
          <cell r="J230">
            <v>0.43</v>
          </cell>
          <cell r="K230">
            <v>0</v>
          </cell>
          <cell r="L230">
            <v>0.71</v>
          </cell>
          <cell r="M230">
            <v>0</v>
          </cell>
          <cell r="N230">
            <v>6.1315371185888298E-2</v>
          </cell>
          <cell r="O230">
            <v>0</v>
          </cell>
          <cell r="Q230">
            <v>0.51</v>
          </cell>
          <cell r="R230">
            <v>-0.06</v>
          </cell>
        </row>
        <row r="231">
          <cell r="D231">
            <v>43952</v>
          </cell>
          <cell r="E231">
            <v>4.6630000000000003</v>
          </cell>
          <cell r="F231">
            <v>-0.255</v>
          </cell>
          <cell r="G231">
            <v>-7.0000000000000007E-2</v>
          </cell>
          <cell r="H231">
            <v>-0.32</v>
          </cell>
          <cell r="I231">
            <v>-0.79800000000000004</v>
          </cell>
          <cell r="J231">
            <v>0.43</v>
          </cell>
          <cell r="K231">
            <v>0</v>
          </cell>
          <cell r="L231">
            <v>0.71</v>
          </cell>
          <cell r="M231">
            <v>0</v>
          </cell>
          <cell r="N231">
            <v>6.1367181039544E-2</v>
          </cell>
          <cell r="O231">
            <v>0</v>
          </cell>
          <cell r="Q231">
            <v>0.51</v>
          </cell>
          <cell r="R231">
            <v>-0.06</v>
          </cell>
        </row>
        <row r="232">
          <cell r="D232">
            <v>43983</v>
          </cell>
          <cell r="E232">
            <v>4.6950000000000003</v>
          </cell>
          <cell r="F232">
            <v>-0.255</v>
          </cell>
          <cell r="G232">
            <v>-7.0000000000000007E-2</v>
          </cell>
          <cell r="H232">
            <v>-0.32</v>
          </cell>
          <cell r="I232">
            <v>-0.79800000000000004</v>
          </cell>
          <cell r="J232">
            <v>0.43</v>
          </cell>
          <cell r="K232">
            <v>0</v>
          </cell>
          <cell r="L232">
            <v>0.71</v>
          </cell>
          <cell r="M232">
            <v>0</v>
          </cell>
          <cell r="N232">
            <v>6.1420717889258299E-2</v>
          </cell>
          <cell r="O232">
            <v>0</v>
          </cell>
          <cell r="Q232">
            <v>0.51</v>
          </cell>
          <cell r="R232">
            <v>-0.06</v>
          </cell>
        </row>
        <row r="233">
          <cell r="D233">
            <v>44013</v>
          </cell>
          <cell r="E233">
            <v>4.7450000000000001</v>
          </cell>
          <cell r="F233">
            <v>-0.255</v>
          </cell>
          <cell r="G233">
            <v>-7.0000000000000007E-2</v>
          </cell>
          <cell r="H233">
            <v>-0.32</v>
          </cell>
          <cell r="I233">
            <v>-0.79800000000000004</v>
          </cell>
          <cell r="J233">
            <v>0.43</v>
          </cell>
          <cell r="K233">
            <v>0</v>
          </cell>
          <cell r="L233">
            <v>0.71</v>
          </cell>
          <cell r="M233">
            <v>0</v>
          </cell>
          <cell r="N233">
            <v>6.14725277447263E-2</v>
          </cell>
          <cell r="O233">
            <v>0</v>
          </cell>
          <cell r="Q233">
            <v>0.51</v>
          </cell>
          <cell r="R233">
            <v>-0.06</v>
          </cell>
        </row>
        <row r="234">
          <cell r="D234">
            <v>44044</v>
          </cell>
          <cell r="E234">
            <v>4.7789999999999999</v>
          </cell>
          <cell r="F234">
            <v>-0.255</v>
          </cell>
          <cell r="G234">
            <v>-7.0000000000000007E-2</v>
          </cell>
          <cell r="H234">
            <v>-0.32</v>
          </cell>
          <cell r="I234">
            <v>-0.79800000000000004</v>
          </cell>
          <cell r="J234">
            <v>0.43</v>
          </cell>
          <cell r="K234">
            <v>0</v>
          </cell>
          <cell r="L234">
            <v>0.71</v>
          </cell>
          <cell r="M234">
            <v>0</v>
          </cell>
          <cell r="N234">
            <v>6.15260645963129E-2</v>
          </cell>
          <cell r="O234">
            <v>0</v>
          </cell>
          <cell r="Q234">
            <v>0.51</v>
          </cell>
          <cell r="R234">
            <v>-0.06</v>
          </cell>
        </row>
        <row r="235">
          <cell r="D235">
            <v>44075</v>
          </cell>
          <cell r="E235">
            <v>4.7919999999999998</v>
          </cell>
          <cell r="F235">
            <v>-0.255</v>
          </cell>
          <cell r="G235">
            <v>-7.0000000000000007E-2</v>
          </cell>
          <cell r="H235">
            <v>-0.32</v>
          </cell>
          <cell r="I235">
            <v>-0.79800000000000004</v>
          </cell>
          <cell r="J235">
            <v>0.43</v>
          </cell>
          <cell r="K235">
            <v>0</v>
          </cell>
          <cell r="L235">
            <v>0.71</v>
          </cell>
          <cell r="M235">
            <v>0</v>
          </cell>
          <cell r="N235">
            <v>6.1579601448851197E-2</v>
          </cell>
          <cell r="O235">
            <v>0</v>
          </cell>
          <cell r="Q235">
            <v>0.51</v>
          </cell>
          <cell r="R235">
            <v>-0.06</v>
          </cell>
        </row>
        <row r="236">
          <cell r="D236">
            <v>44105</v>
          </cell>
          <cell r="E236">
            <v>4.8140000000000001</v>
          </cell>
          <cell r="F236">
            <v>-0.255</v>
          </cell>
          <cell r="G236">
            <v>-7.0000000000000007E-2</v>
          </cell>
          <cell r="H236">
            <v>-0.32</v>
          </cell>
          <cell r="I236">
            <v>-0.79800000000000004</v>
          </cell>
          <cell r="J236">
            <v>0.43</v>
          </cell>
          <cell r="K236">
            <v>0</v>
          </cell>
          <cell r="L236">
            <v>0.71</v>
          </cell>
          <cell r="M236">
            <v>0</v>
          </cell>
          <cell r="N236">
            <v>6.1631411307052603E-2</v>
          </cell>
          <cell r="O236">
            <v>0</v>
          </cell>
          <cell r="Q236">
            <v>0.51</v>
          </cell>
          <cell r="R236">
            <v>-0.06</v>
          </cell>
        </row>
        <row r="237">
          <cell r="D237">
            <v>44136</v>
          </cell>
          <cell r="E237">
            <v>4.9710000000000001</v>
          </cell>
          <cell r="F237">
            <v>0</v>
          </cell>
          <cell r="G237">
            <v>-7.0000000000000007E-2</v>
          </cell>
          <cell r="H237">
            <v>0</v>
          </cell>
          <cell r="I237">
            <v>-0.69799999999999995</v>
          </cell>
          <cell r="J237">
            <v>0.35</v>
          </cell>
          <cell r="K237">
            <v>0</v>
          </cell>
          <cell r="L237">
            <v>0.63</v>
          </cell>
          <cell r="M237">
            <v>0</v>
          </cell>
          <cell r="N237">
            <v>6.1684948161463603E-2</v>
          </cell>
          <cell r="O237">
            <v>0</v>
          </cell>
          <cell r="Q237">
            <v>0.43</v>
          </cell>
          <cell r="R237">
            <v>-0.06</v>
          </cell>
        </row>
        <row r="238">
          <cell r="D238">
            <v>44166</v>
          </cell>
          <cell r="E238">
            <v>5.1360000000000001</v>
          </cell>
          <cell r="F238">
            <v>0</v>
          </cell>
          <cell r="G238">
            <v>-7.0000000000000007E-2</v>
          </cell>
          <cell r="H238">
            <v>0</v>
          </cell>
          <cell r="I238">
            <v>-0.69799999999999995</v>
          </cell>
          <cell r="J238">
            <v>0.35</v>
          </cell>
          <cell r="K238">
            <v>0</v>
          </cell>
          <cell r="L238">
            <v>0.63</v>
          </cell>
          <cell r="M238">
            <v>0</v>
          </cell>
          <cell r="N238">
            <v>6.1736758021476497E-2</v>
          </cell>
          <cell r="O238">
            <v>0</v>
          </cell>
          <cell r="Q238">
            <v>0.43</v>
          </cell>
          <cell r="R238">
            <v>-0.06</v>
          </cell>
        </row>
        <row r="239">
          <cell r="D239">
            <v>44197</v>
          </cell>
          <cell r="E239">
            <v>5.2060000000000004</v>
          </cell>
          <cell r="F239">
            <v>0</v>
          </cell>
          <cell r="G239">
            <v>-7.0000000000000007E-2</v>
          </cell>
          <cell r="H239">
            <v>0</v>
          </cell>
          <cell r="J239">
            <v>0.35</v>
          </cell>
          <cell r="K239">
            <v>0</v>
          </cell>
          <cell r="L239">
            <v>0.63</v>
          </cell>
          <cell r="N239">
            <v>6.1790294877759798E-2</v>
          </cell>
          <cell r="Q239">
            <v>0.43</v>
          </cell>
          <cell r="R239">
            <v>-0.06</v>
          </cell>
        </row>
        <row r="240">
          <cell r="D240">
            <v>44228</v>
          </cell>
          <cell r="E240">
            <v>5.0919999999999996</v>
          </cell>
          <cell r="F240">
            <v>0</v>
          </cell>
          <cell r="G240">
            <v>-7.0000000000000007E-2</v>
          </cell>
          <cell r="H240">
            <v>0</v>
          </cell>
          <cell r="J240">
            <v>0.35</v>
          </cell>
          <cell r="K240">
            <v>0</v>
          </cell>
          <cell r="L240">
            <v>0.63</v>
          </cell>
          <cell r="N240">
            <v>6.1843831734994303E-2</v>
          </cell>
          <cell r="Q240">
            <v>0.43</v>
          </cell>
          <cell r="R240">
            <v>-0.06</v>
          </cell>
        </row>
        <row r="241">
          <cell r="D241">
            <v>44256</v>
          </cell>
          <cell r="E241">
            <v>4.96</v>
          </cell>
          <cell r="F241">
            <v>0</v>
          </cell>
          <cell r="G241">
            <v>-7.0000000000000007E-2</v>
          </cell>
          <cell r="H241">
            <v>0</v>
          </cell>
          <cell r="J241">
            <v>0.35</v>
          </cell>
          <cell r="K241">
            <v>0</v>
          </cell>
          <cell r="L241">
            <v>0.63</v>
          </cell>
          <cell r="N241">
            <v>6.1892187606862797E-2</v>
          </cell>
          <cell r="Q241">
            <v>0.43</v>
          </cell>
          <cell r="R241">
            <v>-0.06</v>
          </cell>
        </row>
        <row r="242">
          <cell r="D242">
            <v>44287</v>
          </cell>
          <cell r="E242">
            <v>4.7619999999999996</v>
          </cell>
          <cell r="F242">
            <v>0</v>
          </cell>
          <cell r="G242">
            <v>-7.0000000000000007E-2</v>
          </cell>
          <cell r="H242">
            <v>0</v>
          </cell>
          <cell r="J242">
            <v>0.43</v>
          </cell>
          <cell r="K242">
            <v>0</v>
          </cell>
          <cell r="L242">
            <v>0.71</v>
          </cell>
          <cell r="N242">
            <v>6.1945724465908701E-2</v>
          </cell>
          <cell r="Q242">
            <v>0.51</v>
          </cell>
          <cell r="R242">
            <v>-0.06</v>
          </cell>
        </row>
        <row r="243">
          <cell r="D243">
            <v>44317</v>
          </cell>
          <cell r="E243">
            <v>4.758</v>
          </cell>
          <cell r="F243">
            <v>0</v>
          </cell>
          <cell r="G243">
            <v>-7.0000000000000007E-2</v>
          </cell>
          <cell r="H243">
            <v>0</v>
          </cell>
          <cell r="J243">
            <v>0.43</v>
          </cell>
          <cell r="K243">
            <v>0</v>
          </cell>
          <cell r="L243">
            <v>0.71</v>
          </cell>
          <cell r="N243">
            <v>6.1997534330407299E-2</v>
          </cell>
          <cell r="Q243">
            <v>0.51</v>
          </cell>
          <cell r="R243">
            <v>-0.06</v>
          </cell>
        </row>
        <row r="244">
          <cell r="D244">
            <v>44348</v>
          </cell>
          <cell r="E244">
            <v>4.79</v>
          </cell>
          <cell r="F244">
            <v>0</v>
          </cell>
          <cell r="G244">
            <v>-7.0000000000000007E-2</v>
          </cell>
          <cell r="H244">
            <v>0</v>
          </cell>
          <cell r="J244">
            <v>0.43</v>
          </cell>
          <cell r="K244">
            <v>0</v>
          </cell>
          <cell r="L244">
            <v>0.71</v>
          </cell>
          <cell r="N244">
            <v>6.2051071191324199E-2</v>
          </cell>
          <cell r="Q244">
            <v>0.51</v>
          </cell>
          <cell r="R244">
            <v>-0.06</v>
          </cell>
        </row>
        <row r="245">
          <cell r="D245">
            <v>44378</v>
          </cell>
          <cell r="E245">
            <v>4.84</v>
          </cell>
          <cell r="F245">
            <v>0</v>
          </cell>
          <cell r="G245">
            <v>-7.0000000000000007E-2</v>
          </cell>
          <cell r="H245">
            <v>0</v>
          </cell>
          <cell r="J245">
            <v>0.43</v>
          </cell>
          <cell r="K245">
            <v>0</v>
          </cell>
          <cell r="L245">
            <v>0.71</v>
          </cell>
          <cell r="N245">
            <v>6.2102881057634701E-2</v>
          </cell>
          <cell r="Q245">
            <v>0.51</v>
          </cell>
          <cell r="R245">
            <v>-0.06</v>
          </cell>
        </row>
        <row r="246">
          <cell r="D246">
            <v>44409</v>
          </cell>
          <cell r="E246">
            <v>4.8739999999999997</v>
          </cell>
          <cell r="F246">
            <v>0</v>
          </cell>
          <cell r="G246">
            <v>-7.0000000000000007E-2</v>
          </cell>
          <cell r="H246">
            <v>0</v>
          </cell>
          <cell r="J246">
            <v>0.43</v>
          </cell>
          <cell r="K246">
            <v>0</v>
          </cell>
          <cell r="L246">
            <v>0.71</v>
          </cell>
          <cell r="N246">
            <v>6.2156417920424402E-2</v>
          </cell>
          <cell r="Q246">
            <v>0.51</v>
          </cell>
          <cell r="R246">
            <v>-0.06</v>
          </cell>
        </row>
        <row r="247">
          <cell r="D247">
            <v>44440</v>
          </cell>
          <cell r="E247">
            <v>4.8869999999999996</v>
          </cell>
          <cell r="F247">
            <v>0</v>
          </cell>
          <cell r="G247">
            <v>-7.0000000000000007E-2</v>
          </cell>
          <cell r="H247">
            <v>0</v>
          </cell>
          <cell r="J247">
            <v>0.43</v>
          </cell>
          <cell r="K247">
            <v>0</v>
          </cell>
          <cell r="L247">
            <v>0.71</v>
          </cell>
          <cell r="N247">
            <v>6.2209954784165702E-2</v>
          </cell>
          <cell r="Q247">
            <v>0.51</v>
          </cell>
          <cell r="R247">
            <v>-0.06</v>
          </cell>
        </row>
        <row r="248">
          <cell r="D248">
            <v>44470</v>
          </cell>
          <cell r="E248">
            <v>4.9089999999999998</v>
          </cell>
          <cell r="F248">
            <v>0</v>
          </cell>
          <cell r="G248">
            <v>-7.0000000000000007E-2</v>
          </cell>
          <cell r="H248">
            <v>0</v>
          </cell>
          <cell r="J248">
            <v>0.43</v>
          </cell>
          <cell r="K248">
            <v>0</v>
          </cell>
          <cell r="L248">
            <v>0.71</v>
          </cell>
          <cell r="N248">
            <v>6.2247147136476499E-2</v>
          </cell>
          <cell r="Q248">
            <v>0.51</v>
          </cell>
          <cell r="R248">
            <v>-0.06</v>
          </cell>
        </row>
        <row r="249">
          <cell r="D249">
            <v>44501</v>
          </cell>
          <cell r="E249">
            <v>5.0659999999999998</v>
          </cell>
          <cell r="F249">
            <v>0</v>
          </cell>
          <cell r="G249">
            <v>-7.0000000000000007E-2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N249">
            <v>6.2259489181599702E-2</v>
          </cell>
          <cell r="Q249">
            <v>0</v>
          </cell>
          <cell r="R249">
            <v>-0.06</v>
          </cell>
        </row>
        <row r="250">
          <cell r="D250">
            <v>44531</v>
          </cell>
          <cell r="E250">
            <v>5.2309999999999999</v>
          </cell>
          <cell r="F250">
            <v>0</v>
          </cell>
          <cell r="G250">
            <v>-7.0000000000000007E-2</v>
          </cell>
          <cell r="H250">
            <v>0</v>
          </cell>
          <cell r="J250">
            <v>0</v>
          </cell>
          <cell r="K250">
            <v>0</v>
          </cell>
          <cell r="L250">
            <v>0</v>
          </cell>
          <cell r="N250">
            <v>6.2271433096282802E-2</v>
          </cell>
          <cell r="Q250">
            <v>0</v>
          </cell>
          <cell r="R250">
            <v>-0.06</v>
          </cell>
        </row>
        <row r="251">
          <cell r="D251">
            <v>44562</v>
          </cell>
          <cell r="E251">
            <v>5.3010000000000002</v>
          </cell>
          <cell r="F251">
            <v>0</v>
          </cell>
          <cell r="G251">
            <v>-7.0000000000000007E-2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N251">
            <v>6.2283775141506001E-2</v>
          </cell>
          <cell r="Q251">
            <v>0</v>
          </cell>
          <cell r="R251">
            <v>-0.06</v>
          </cell>
        </row>
        <row r="252">
          <cell r="D252">
            <v>44593</v>
          </cell>
          <cell r="E252">
            <v>5.1870000000000003</v>
          </cell>
          <cell r="F252">
            <v>0</v>
          </cell>
          <cell r="G252">
            <v>-7.0000000000000007E-2</v>
          </cell>
          <cell r="H252">
            <v>0</v>
          </cell>
          <cell r="J252">
            <v>0</v>
          </cell>
          <cell r="K252">
            <v>0</v>
          </cell>
          <cell r="L252">
            <v>0</v>
          </cell>
          <cell r="N252">
            <v>6.2296117186779298E-2</v>
          </cell>
          <cell r="Q252">
            <v>0</v>
          </cell>
          <cell r="R252">
            <v>-0.06</v>
          </cell>
        </row>
        <row r="253">
          <cell r="D253">
            <v>44621</v>
          </cell>
          <cell r="E253">
            <v>5.0549999999999997</v>
          </cell>
          <cell r="F253">
            <v>0</v>
          </cell>
          <cell r="G253">
            <v>-7.0000000000000007E-2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N253">
            <v>6.2307264840618E-2</v>
          </cell>
          <cell r="Q253">
            <v>0</v>
          </cell>
          <cell r="R253">
            <v>-0.06</v>
          </cell>
        </row>
        <row r="254">
          <cell r="D254">
            <v>44652</v>
          </cell>
          <cell r="E254">
            <v>4.8570000000000002</v>
          </cell>
          <cell r="F254">
            <v>0</v>
          </cell>
          <cell r="G254">
            <v>-7.0000000000000007E-2</v>
          </cell>
          <cell r="H254">
            <v>0</v>
          </cell>
          <cell r="J254">
            <v>0</v>
          </cell>
          <cell r="K254">
            <v>0</v>
          </cell>
          <cell r="L254">
            <v>0</v>
          </cell>
          <cell r="N254">
            <v>6.2319606885987297E-2</v>
          </cell>
          <cell r="Q254">
            <v>0</v>
          </cell>
          <cell r="R254">
            <v>-0.06</v>
          </cell>
        </row>
        <row r="255">
          <cell r="D255">
            <v>44682</v>
          </cell>
          <cell r="E255">
            <v>4.8529999999999998</v>
          </cell>
          <cell r="F255">
            <v>0</v>
          </cell>
          <cell r="G255">
            <v>-7.0000000000000007E-2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N255">
            <v>6.2331550800908797E-2</v>
          </cell>
          <cell r="Q255">
            <v>0</v>
          </cell>
          <cell r="R255">
            <v>-0.06</v>
          </cell>
        </row>
        <row r="256">
          <cell r="D256">
            <v>44713</v>
          </cell>
          <cell r="E256">
            <v>4.8849999999999998</v>
          </cell>
          <cell r="F256">
            <v>0</v>
          </cell>
          <cell r="G256">
            <v>-7.0000000000000007E-2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N256">
            <v>6.2343892846377501E-2</v>
          </cell>
          <cell r="Q256">
            <v>0</v>
          </cell>
          <cell r="R256">
            <v>-0.06</v>
          </cell>
        </row>
        <row r="257">
          <cell r="D257">
            <v>44743</v>
          </cell>
          <cell r="E257">
            <v>4.9349999999999996</v>
          </cell>
          <cell r="F257">
            <v>0</v>
          </cell>
          <cell r="G257">
            <v>-7.0000000000000007E-2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N257">
            <v>6.2355836761395902E-2</v>
          </cell>
          <cell r="Q257">
            <v>0</v>
          </cell>
          <cell r="R257">
            <v>-0.06</v>
          </cell>
        </row>
        <row r="258">
          <cell r="D258">
            <v>44774</v>
          </cell>
          <cell r="E258">
            <v>4.9690000000000003</v>
          </cell>
          <cell r="F258">
            <v>0</v>
          </cell>
          <cell r="G258">
            <v>-7.0000000000000007E-2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N258">
            <v>6.2368178806964603E-2</v>
          </cell>
          <cell r="Q258">
            <v>0</v>
          </cell>
          <cell r="R258">
            <v>-0.06</v>
          </cell>
        </row>
        <row r="259">
          <cell r="D259">
            <v>44805</v>
          </cell>
          <cell r="E259">
            <v>4.9820000000000002</v>
          </cell>
          <cell r="F259">
            <v>0</v>
          </cell>
          <cell r="G259">
            <v>-7.0000000000000007E-2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6.2380520852583402E-2</v>
          </cell>
          <cell r="Q259">
            <v>0</v>
          </cell>
          <cell r="R259">
            <v>-0.06</v>
          </cell>
        </row>
        <row r="260">
          <cell r="D260">
            <v>44835</v>
          </cell>
          <cell r="E260">
            <v>5.0039999999999996</v>
          </cell>
          <cell r="F260">
            <v>0</v>
          </cell>
          <cell r="G260">
            <v>-7.0000000000000007E-2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6.2392464767747E-2</v>
          </cell>
          <cell r="Q260">
            <v>0</v>
          </cell>
          <cell r="R260">
            <v>-0.06</v>
          </cell>
        </row>
        <row r="261">
          <cell r="D261">
            <v>44866</v>
          </cell>
          <cell r="E261">
            <v>5.1609999999999996</v>
          </cell>
          <cell r="F261">
            <v>0</v>
          </cell>
          <cell r="G261">
            <v>-7.0000000000000007E-2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6.2404806813465302E-2</v>
          </cell>
          <cell r="Q261">
            <v>0</v>
          </cell>
          <cell r="R261">
            <v>-0.06</v>
          </cell>
        </row>
        <row r="262">
          <cell r="D262">
            <v>44896</v>
          </cell>
          <cell r="E262">
            <v>5.3259999999999996</v>
          </cell>
          <cell r="F262">
            <v>0</v>
          </cell>
          <cell r="G262">
            <v>-7.0000000000000007E-2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N262">
            <v>6.2416750728724303E-2</v>
          </cell>
          <cell r="Q262">
            <v>0</v>
          </cell>
          <cell r="R262">
            <v>-0.06</v>
          </cell>
        </row>
        <row r="263">
          <cell r="D263">
            <v>44927</v>
          </cell>
          <cell r="E263">
            <v>5.3959999999999999</v>
          </cell>
          <cell r="F263">
            <v>0</v>
          </cell>
          <cell r="G263">
            <v>-7.0000000000000007E-2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6.2429092774542103E-2</v>
          </cell>
          <cell r="Q263">
            <v>0</v>
          </cell>
          <cell r="R263">
            <v>-0.06</v>
          </cell>
        </row>
        <row r="264">
          <cell r="D264">
            <v>44958</v>
          </cell>
          <cell r="E264">
            <v>5.282</v>
          </cell>
          <cell r="F264">
            <v>0</v>
          </cell>
          <cell r="G264">
            <v>-7.0000000000000007E-2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N264">
            <v>6.24414348204105E-2</v>
          </cell>
          <cell r="Q264">
            <v>0</v>
          </cell>
          <cell r="R264">
            <v>-0.06</v>
          </cell>
        </row>
        <row r="265">
          <cell r="D265">
            <v>44986</v>
          </cell>
          <cell r="E265">
            <v>5.15</v>
          </cell>
          <cell r="F265">
            <v>0</v>
          </cell>
          <cell r="G265">
            <v>-7.0000000000000007E-2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N265">
            <v>6.2452582474787001E-2</v>
          </cell>
          <cell r="Q265">
            <v>0</v>
          </cell>
          <cell r="R265">
            <v>-0.06</v>
          </cell>
        </row>
        <row r="266">
          <cell r="D266">
            <v>45017</v>
          </cell>
          <cell r="E266">
            <v>4.952</v>
          </cell>
          <cell r="F266">
            <v>0</v>
          </cell>
          <cell r="G266">
            <v>-7.0000000000000007E-2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N266">
            <v>6.2464924520752203E-2</v>
          </cell>
          <cell r="Q266">
            <v>0</v>
          </cell>
          <cell r="R266">
            <v>-0.06</v>
          </cell>
        </row>
        <row r="267">
          <cell r="D267">
            <v>45047</v>
          </cell>
          <cell r="E267">
            <v>4.9480000000000004</v>
          </cell>
          <cell r="F267">
            <v>0</v>
          </cell>
          <cell r="G267">
            <v>-7.0000000000000007E-2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N267">
            <v>6.2476868436249798E-2</v>
          </cell>
          <cell r="Q267">
            <v>0</v>
          </cell>
          <cell r="R267">
            <v>-0.06</v>
          </cell>
        </row>
        <row r="268">
          <cell r="D268">
            <v>45078</v>
          </cell>
          <cell r="E268">
            <v>4.9800000000000004</v>
          </cell>
          <cell r="F268">
            <v>0</v>
          </cell>
          <cell r="G268">
            <v>-7.0000000000000007E-2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6.2489210482313602E-2</v>
          </cell>
          <cell r="Q268">
            <v>0</v>
          </cell>
          <cell r="R268">
            <v>-0.06</v>
          </cell>
        </row>
        <row r="269">
          <cell r="D269">
            <v>45108</v>
          </cell>
          <cell r="E269">
            <v>5.03</v>
          </cell>
          <cell r="F269">
            <v>0</v>
          </cell>
          <cell r="G269">
            <v>-7.0000000000000007E-2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N269">
            <v>6.2501154397907904E-2</v>
          </cell>
          <cell r="Q269">
            <v>0</v>
          </cell>
          <cell r="R269">
            <v>-0.06</v>
          </cell>
        </row>
        <row r="270">
          <cell r="D270">
            <v>45139</v>
          </cell>
          <cell r="E270">
            <v>5.0640000000000001</v>
          </cell>
          <cell r="F270">
            <v>0</v>
          </cell>
          <cell r="G270">
            <v>-7.0000000000000007E-2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6.2513496444071698E-2</v>
          </cell>
          <cell r="Q270">
            <v>0</v>
          </cell>
          <cell r="R270">
            <v>-0.06</v>
          </cell>
        </row>
        <row r="271">
          <cell r="D271">
            <v>45170</v>
          </cell>
          <cell r="E271">
            <v>5.077</v>
          </cell>
          <cell r="F271">
            <v>0</v>
          </cell>
          <cell r="G271">
            <v>-7.0000000000000007E-2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6.2525838490285604E-2</v>
          </cell>
          <cell r="Q271">
            <v>0</v>
          </cell>
          <cell r="R271">
            <v>-0.06</v>
          </cell>
        </row>
        <row r="272">
          <cell r="D272">
            <v>45200</v>
          </cell>
          <cell r="E272">
            <v>5.0990000000000002</v>
          </cell>
          <cell r="F272">
            <v>0</v>
          </cell>
          <cell r="G272">
            <v>-7.0000000000000007E-2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6.25377824060247E-2</v>
          </cell>
          <cell r="Q272">
            <v>0</v>
          </cell>
          <cell r="R272">
            <v>-0.06</v>
          </cell>
        </row>
        <row r="273">
          <cell r="D273">
            <v>45231</v>
          </cell>
          <cell r="E273">
            <v>5.2560000000000002</v>
          </cell>
          <cell r="F273">
            <v>0</v>
          </cell>
          <cell r="G273">
            <v>-7.0000000000000007E-2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6.2550124452338499E-2</v>
          </cell>
          <cell r="Q273">
            <v>0</v>
          </cell>
          <cell r="R273">
            <v>-0.06</v>
          </cell>
        </row>
        <row r="274">
          <cell r="D274">
            <v>45261</v>
          </cell>
          <cell r="E274">
            <v>5.4210000000000003</v>
          </cell>
          <cell r="F274">
            <v>0</v>
          </cell>
          <cell r="G274">
            <v>-7.0000000000000007E-2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6.2562068368174004E-2</v>
          </cell>
          <cell r="Q274">
            <v>0</v>
          </cell>
          <cell r="R274">
            <v>-0.06</v>
          </cell>
        </row>
        <row r="275">
          <cell r="D275">
            <v>45292</v>
          </cell>
          <cell r="E275">
            <v>5.4909999999999997</v>
          </cell>
          <cell r="F275">
            <v>0</v>
          </cell>
          <cell r="G275">
            <v>-7.0000000000000007E-2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6.2574410414587306E-2</v>
          </cell>
          <cell r="Q275">
            <v>0</v>
          </cell>
          <cell r="R275">
            <v>-0.06</v>
          </cell>
        </row>
        <row r="276">
          <cell r="D276">
            <v>45323</v>
          </cell>
          <cell r="E276">
            <v>5.3769999999999998</v>
          </cell>
          <cell r="F276">
            <v>0</v>
          </cell>
          <cell r="G276">
            <v>-7.0000000000000007E-2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6.2586752461050804E-2</v>
          </cell>
          <cell r="Q276">
            <v>0</v>
          </cell>
          <cell r="R276">
            <v>-0.06</v>
          </cell>
        </row>
        <row r="277">
          <cell r="D277">
            <v>45352</v>
          </cell>
          <cell r="E277">
            <v>5.2450000000000001</v>
          </cell>
          <cell r="F277">
            <v>0</v>
          </cell>
          <cell r="G277">
            <v>-7.0000000000000007E-2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6.2598298246498096E-2</v>
          </cell>
          <cell r="Q277">
            <v>0</v>
          </cell>
          <cell r="R277">
            <v>-0.06</v>
          </cell>
        </row>
        <row r="278">
          <cell r="D278">
            <v>45383</v>
          </cell>
          <cell r="E278">
            <v>5.0469999999999997</v>
          </cell>
          <cell r="F278">
            <v>0</v>
          </cell>
          <cell r="G278">
            <v>-7.0000000000000007E-2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6.2610640293059697E-2</v>
          </cell>
          <cell r="Q278">
            <v>0</v>
          </cell>
          <cell r="R278">
            <v>-0.06</v>
          </cell>
        </row>
        <row r="279">
          <cell r="D279">
            <v>45413</v>
          </cell>
          <cell r="E279">
            <v>5.0430000000000001</v>
          </cell>
          <cell r="F279">
            <v>0</v>
          </cell>
          <cell r="G279">
            <v>-7.0000000000000007E-2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6.2622584209134996E-2</v>
          </cell>
          <cell r="Q279">
            <v>0</v>
          </cell>
          <cell r="R279">
            <v>-0.06</v>
          </cell>
        </row>
        <row r="280">
          <cell r="D280">
            <v>45444</v>
          </cell>
          <cell r="E280">
            <v>5.0750000000000002</v>
          </cell>
          <cell r="F280">
            <v>0</v>
          </cell>
          <cell r="G280">
            <v>-7.0000000000000007E-2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6.26349262557961E-2</v>
          </cell>
          <cell r="Q280">
            <v>0</v>
          </cell>
          <cell r="R280">
            <v>-0.06</v>
          </cell>
        </row>
        <row r="281">
          <cell r="D281">
            <v>45474</v>
          </cell>
          <cell r="E281">
            <v>5.125</v>
          </cell>
          <cell r="F281">
            <v>0</v>
          </cell>
          <cell r="G281">
            <v>-7.0000000000000007E-2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6.2646870171967795E-2</v>
          </cell>
          <cell r="Q281">
            <v>0</v>
          </cell>
          <cell r="R281">
            <v>-0.06</v>
          </cell>
        </row>
        <row r="282">
          <cell r="D282">
            <v>45505</v>
          </cell>
          <cell r="E282">
            <v>5.1589999999999998</v>
          </cell>
          <cell r="F282">
            <v>0</v>
          </cell>
          <cell r="G282">
            <v>-7.0000000000000007E-2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6.2659212218727903E-2</v>
          </cell>
          <cell r="Q282">
            <v>0</v>
          </cell>
          <cell r="R282">
            <v>-0.06</v>
          </cell>
        </row>
        <row r="283">
          <cell r="D283">
            <v>45536</v>
          </cell>
          <cell r="E283">
            <v>5.1719999999999997</v>
          </cell>
          <cell r="F283">
            <v>0</v>
          </cell>
          <cell r="G283">
            <v>-7.0000000000000007E-2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6.2671554265539206E-2</v>
          </cell>
          <cell r="Q283">
            <v>0</v>
          </cell>
          <cell r="R283">
            <v>-0.06</v>
          </cell>
        </row>
        <row r="284">
          <cell r="D284">
            <v>45566</v>
          </cell>
          <cell r="E284">
            <v>5.194</v>
          </cell>
          <cell r="F284">
            <v>0</v>
          </cell>
          <cell r="G284">
            <v>-7.0000000000000007E-2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6.2683498181856007E-2</v>
          </cell>
          <cell r="Q284">
            <v>0</v>
          </cell>
          <cell r="R284">
            <v>-0.06</v>
          </cell>
        </row>
        <row r="285">
          <cell r="D285">
            <v>45597</v>
          </cell>
          <cell r="E285">
            <v>5.351</v>
          </cell>
          <cell r="F285">
            <v>0</v>
          </cell>
          <cell r="G285">
            <v>-7.0000000000000007E-2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6.26958402287663E-2</v>
          </cell>
          <cell r="Q285">
            <v>0</v>
          </cell>
          <cell r="R285">
            <v>-0.06</v>
          </cell>
        </row>
        <row r="286">
          <cell r="D286">
            <v>45627</v>
          </cell>
          <cell r="E286">
            <v>5.516</v>
          </cell>
          <cell r="F286">
            <v>0</v>
          </cell>
          <cell r="G286">
            <v>-7.0000000000000007E-2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6.2707784145179093E-2</v>
          </cell>
          <cell r="Q286">
            <v>0</v>
          </cell>
          <cell r="R286">
            <v>-0.06</v>
          </cell>
        </row>
        <row r="287">
          <cell r="F287">
            <v>0</v>
          </cell>
          <cell r="G287">
            <v>-7.0000000000000007E-2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6.2720126192189196E-2</v>
          </cell>
          <cell r="Q287">
            <v>0</v>
          </cell>
          <cell r="R287">
            <v>-0.06</v>
          </cell>
        </row>
        <row r="288">
          <cell r="F288">
            <v>0</v>
          </cell>
          <cell r="G288">
            <v>-7.0000000000000007E-2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6.2732468239249994E-2</v>
          </cell>
          <cell r="Q288">
            <v>0</v>
          </cell>
          <cell r="R288">
            <v>-0.06</v>
          </cell>
        </row>
        <row r="289">
          <cell r="F289">
            <v>0</v>
          </cell>
          <cell r="G289">
            <v>-7.0000000000000007E-2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6.2743615894702995E-2</v>
          </cell>
          <cell r="Q289">
            <v>0</v>
          </cell>
          <cell r="R289">
            <v>-0.06</v>
          </cell>
        </row>
        <row r="290">
          <cell r="F290">
            <v>0</v>
          </cell>
          <cell r="G290">
            <v>-7.0000000000000007E-2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6.27559579418593E-2</v>
          </cell>
          <cell r="Q290">
            <v>0</v>
          </cell>
          <cell r="R290">
            <v>-0.06</v>
          </cell>
        </row>
        <row r="291">
          <cell r="F291">
            <v>0</v>
          </cell>
          <cell r="G291">
            <v>-7.0000000000000007E-2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6.2767901858510597E-2</v>
          </cell>
          <cell r="Q291">
            <v>0</v>
          </cell>
          <cell r="R291">
            <v>-0.06</v>
          </cell>
        </row>
        <row r="292">
          <cell r="F292">
            <v>0</v>
          </cell>
          <cell r="G292">
            <v>-7.0000000000000007E-2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6.2780243905766794E-2</v>
          </cell>
          <cell r="Q292">
            <v>0</v>
          </cell>
          <cell r="R292">
            <v>-0.06</v>
          </cell>
        </row>
        <row r="293">
          <cell r="F293">
            <v>0</v>
          </cell>
          <cell r="G293">
            <v>-7.0000000000000007E-2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6.2792187822514403E-2</v>
          </cell>
          <cell r="Q293">
            <v>0</v>
          </cell>
          <cell r="R293">
            <v>-0.06</v>
          </cell>
        </row>
        <row r="294">
          <cell r="F294">
            <v>0</v>
          </cell>
          <cell r="G294">
            <v>-7.0000000000000007E-2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6.2804529869870104E-2</v>
          </cell>
          <cell r="Q294">
            <v>0</v>
          </cell>
          <cell r="R294">
            <v>-0.06</v>
          </cell>
        </row>
        <row r="295">
          <cell r="F295">
            <v>0</v>
          </cell>
          <cell r="G295">
            <v>-7.0000000000000007E-2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6.2816871917275904E-2</v>
          </cell>
          <cell r="Q295">
            <v>0</v>
          </cell>
          <cell r="R295">
            <v>-0.06</v>
          </cell>
        </row>
        <row r="296">
          <cell r="F296">
            <v>0</v>
          </cell>
          <cell r="G296">
            <v>-7.0000000000000007E-2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6.28288158341688E-2</v>
          </cell>
          <cell r="Q296">
            <v>0</v>
          </cell>
          <cell r="R296">
            <v>-0.06</v>
          </cell>
        </row>
        <row r="297">
          <cell r="F297">
            <v>0</v>
          </cell>
          <cell r="G297">
            <v>-7.0000000000000007E-2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6.2841157881674603E-2</v>
          </cell>
          <cell r="Q297">
            <v>0</v>
          </cell>
          <cell r="R297">
            <v>-0.06</v>
          </cell>
        </row>
        <row r="298">
          <cell r="F298">
            <v>0</v>
          </cell>
          <cell r="G298">
            <v>-7.0000000000000007E-2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6.2853101798663297E-2</v>
          </cell>
          <cell r="Q298">
            <v>0</v>
          </cell>
          <cell r="R298">
            <v>-0.06</v>
          </cell>
        </row>
        <row r="299">
          <cell r="F299">
            <v>0</v>
          </cell>
          <cell r="G299">
            <v>-7.0000000000000007E-2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6.2865443846268104E-2</v>
          </cell>
          <cell r="Q299">
            <v>0</v>
          </cell>
          <cell r="R299">
            <v>-0.06</v>
          </cell>
        </row>
        <row r="300">
          <cell r="F300">
            <v>0</v>
          </cell>
          <cell r="G300">
            <v>-7.0000000000000007E-2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6.2877785893923593E-2</v>
          </cell>
          <cell r="Q300">
            <v>0</v>
          </cell>
          <cell r="R300">
            <v>-0.06</v>
          </cell>
        </row>
        <row r="301">
          <cell r="F301">
            <v>0</v>
          </cell>
          <cell r="G301">
            <v>-7.0000000000000007E-2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6.28889335499139E-2</v>
          </cell>
          <cell r="Q301">
            <v>0</v>
          </cell>
          <cell r="R301">
            <v>-0.06</v>
          </cell>
        </row>
        <row r="302">
          <cell r="F302">
            <v>0</v>
          </cell>
          <cell r="G302">
            <v>-7.0000000000000007E-2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6.2901275597666104E-2</v>
          </cell>
          <cell r="Q302">
            <v>0</v>
          </cell>
          <cell r="R302">
            <v>-0.06</v>
          </cell>
        </row>
        <row r="303">
          <cell r="F303">
            <v>0</v>
          </cell>
          <cell r="G303">
            <v>-7.0000000000000007E-2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6.2913219514893398E-2</v>
          </cell>
          <cell r="Q303">
            <v>0</v>
          </cell>
          <cell r="R303">
            <v>-0.06</v>
          </cell>
        </row>
        <row r="304">
          <cell r="F304">
            <v>0</v>
          </cell>
          <cell r="G304">
            <v>-7.0000000000000007E-2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6.2925561562744203E-2</v>
          </cell>
          <cell r="Q304">
            <v>0</v>
          </cell>
          <cell r="R304">
            <v>-0.06</v>
          </cell>
        </row>
        <row r="305">
          <cell r="F305">
            <v>0</v>
          </cell>
          <cell r="G305">
            <v>-7.0000000000000007E-2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6.2937505480067796E-2</v>
          </cell>
          <cell r="Q305">
            <v>0</v>
          </cell>
          <cell r="R305">
            <v>-0.06</v>
          </cell>
        </row>
        <row r="306">
          <cell r="F306">
            <v>0</v>
          </cell>
          <cell r="G306">
            <v>-7.0000000000000007E-2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6.2949847528018604E-2</v>
          </cell>
          <cell r="Q306">
            <v>0</v>
          </cell>
          <cell r="R306">
            <v>-0.06</v>
          </cell>
        </row>
        <row r="307">
          <cell r="F307">
            <v>0</v>
          </cell>
          <cell r="G307">
            <v>-7.0000000000000007E-2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6.2962189576019997E-2</v>
          </cell>
          <cell r="Q307">
            <v>0</v>
          </cell>
          <cell r="R307">
            <v>-0.06</v>
          </cell>
        </row>
        <row r="308">
          <cell r="F308">
            <v>0</v>
          </cell>
          <cell r="G308">
            <v>-7.0000000000000007E-2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6.2974133493488405E-2</v>
          </cell>
          <cell r="Q308">
            <v>0</v>
          </cell>
          <cell r="R308">
            <v>-0.06</v>
          </cell>
        </row>
        <row r="309">
          <cell r="F309">
            <v>0</v>
          </cell>
          <cell r="G309">
            <v>-7.0000000000000007E-2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6.2986475541588802E-2</v>
          </cell>
          <cell r="Q309">
            <v>0</v>
          </cell>
          <cell r="R309">
            <v>-0.06</v>
          </cell>
        </row>
        <row r="310">
          <cell r="F310">
            <v>0</v>
          </cell>
          <cell r="G310">
            <v>-7.0000000000000007E-2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6.2998419459154006E-2</v>
          </cell>
          <cell r="Q310">
            <v>0</v>
          </cell>
          <cell r="R310">
            <v>-0.06</v>
          </cell>
        </row>
        <row r="311">
          <cell r="F311">
            <v>0</v>
          </cell>
          <cell r="G311">
            <v>-7.0000000000000007E-2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6.3010761507353796E-2</v>
          </cell>
          <cell r="Q311">
            <v>0</v>
          </cell>
          <cell r="R311">
            <v>-0.06</v>
          </cell>
        </row>
        <row r="312">
          <cell r="F312">
            <v>0</v>
          </cell>
          <cell r="G312">
            <v>-7.0000000000000007E-2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6.3023103555604795E-2</v>
          </cell>
          <cell r="Q312">
            <v>0</v>
          </cell>
          <cell r="R312">
            <v>-0.06</v>
          </cell>
        </row>
        <row r="313">
          <cell r="F313">
            <v>0</v>
          </cell>
          <cell r="G313">
            <v>-7.0000000000000007E-2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6.3034251212132505E-2</v>
          </cell>
          <cell r="Q313">
            <v>0</v>
          </cell>
          <cell r="R313">
            <v>-0.06</v>
          </cell>
        </row>
        <row r="314">
          <cell r="F314">
            <v>0</v>
          </cell>
          <cell r="G314">
            <v>-7.0000000000000007E-2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6.3046593260479303E-2</v>
          </cell>
          <cell r="Q314">
            <v>0</v>
          </cell>
          <cell r="R314">
            <v>-0.06</v>
          </cell>
        </row>
        <row r="315">
          <cell r="F315">
            <v>0</v>
          </cell>
          <cell r="G315">
            <v>-7.0000000000000007E-2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6.3058537178282595E-2</v>
          </cell>
          <cell r="Q315">
            <v>0</v>
          </cell>
          <cell r="R315">
            <v>-0.06</v>
          </cell>
        </row>
        <row r="316">
          <cell r="F316">
            <v>0</v>
          </cell>
          <cell r="G316">
            <v>-7.0000000000000007E-2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6.3070879226728896E-2</v>
          </cell>
          <cell r="Q316">
            <v>0</v>
          </cell>
          <cell r="R316">
            <v>-0.06</v>
          </cell>
        </row>
        <row r="317">
          <cell r="F317">
            <v>0</v>
          </cell>
          <cell r="G317">
            <v>-7.0000000000000007E-2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6.3082823144628097E-2</v>
          </cell>
          <cell r="Q317">
            <v>0</v>
          </cell>
          <cell r="R317">
            <v>-0.06</v>
          </cell>
        </row>
        <row r="318">
          <cell r="F318">
            <v>0</v>
          </cell>
          <cell r="G318">
            <v>-7.0000000000000007E-2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6.30951651931735E-2</v>
          </cell>
          <cell r="Q318">
            <v>0</v>
          </cell>
          <cell r="R318">
            <v>-0.06</v>
          </cell>
        </row>
        <row r="319">
          <cell r="F319">
            <v>0</v>
          </cell>
          <cell r="G319">
            <v>-7.0000000000000007E-2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6.3107507241770402E-2</v>
          </cell>
          <cell r="Q319">
            <v>0</v>
          </cell>
          <cell r="R319">
            <v>-0.06</v>
          </cell>
        </row>
        <row r="320">
          <cell r="F320">
            <v>0</v>
          </cell>
          <cell r="G320">
            <v>-7.0000000000000007E-2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6.3119451159814294E-2</v>
          </cell>
          <cell r="Q320">
            <v>0</v>
          </cell>
          <cell r="R320">
            <v>-0.06</v>
          </cell>
        </row>
        <row r="321">
          <cell r="F321">
            <v>0</v>
          </cell>
          <cell r="G321">
            <v>-7.0000000000000007E-2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6.3131793208510298E-2</v>
          </cell>
          <cell r="Q321">
            <v>0</v>
          </cell>
          <cell r="R321">
            <v>-0.06</v>
          </cell>
        </row>
        <row r="322">
          <cell r="F322">
            <v>0</v>
          </cell>
          <cell r="G322">
            <v>-7.0000000000000007E-2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6.3143737126651001E-2</v>
          </cell>
          <cell r="Q322">
            <v>0</v>
          </cell>
          <cell r="R322">
            <v>-0.06</v>
          </cell>
        </row>
        <row r="323">
          <cell r="F323">
            <v>0</v>
          </cell>
          <cell r="G323">
            <v>-7.0000000000000007E-2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6.3156079175445995E-2</v>
          </cell>
          <cell r="Q323">
            <v>0</v>
          </cell>
          <cell r="R323">
            <v>-0.06</v>
          </cell>
        </row>
        <row r="324">
          <cell r="F324">
            <v>0</v>
          </cell>
          <cell r="G324">
            <v>-7.0000000000000007E-2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6.3168421224291602E-2</v>
          </cell>
          <cell r="Q324">
            <v>0</v>
          </cell>
          <cell r="R324">
            <v>-0.06</v>
          </cell>
        </row>
        <row r="325">
          <cell r="F325">
            <v>0</v>
          </cell>
          <cell r="G325">
            <v>-7.0000000000000007E-2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6.3179967011967306E-2</v>
          </cell>
          <cell r="Q325">
            <v>0</v>
          </cell>
          <cell r="R325">
            <v>-0.06</v>
          </cell>
        </row>
        <row r="326">
          <cell r="F326">
            <v>0</v>
          </cell>
          <cell r="G326">
            <v>-7.0000000000000007E-2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6.3192309060911001E-2</v>
          </cell>
          <cell r="Q326">
            <v>0</v>
          </cell>
          <cell r="R326">
            <v>-0.06</v>
          </cell>
        </row>
        <row r="327">
          <cell r="F327">
            <v>0</v>
          </cell>
          <cell r="G327">
            <v>-7.0000000000000007E-2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6.3204252979291095E-2</v>
          </cell>
          <cell r="Q327">
            <v>0</v>
          </cell>
          <cell r="R327">
            <v>-0.06</v>
          </cell>
        </row>
        <row r="328">
          <cell r="F328">
            <v>0</v>
          </cell>
          <cell r="G328">
            <v>-7.0000000000000007E-2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6.3216595028333905E-2</v>
          </cell>
          <cell r="Q328">
            <v>0</v>
          </cell>
          <cell r="R328">
            <v>-0.06</v>
          </cell>
        </row>
        <row r="329">
          <cell r="F329">
            <v>0</v>
          </cell>
          <cell r="G329">
            <v>-7.0000000000000007E-2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6.3228538946810797E-2</v>
          </cell>
          <cell r="Q329">
            <v>0</v>
          </cell>
          <cell r="R329">
            <v>-0.06</v>
          </cell>
        </row>
        <row r="330">
          <cell r="F330">
            <v>0</v>
          </cell>
          <cell r="G330">
            <v>-7.0000000000000007E-2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6.3240880995953E-2</v>
          </cell>
          <cell r="Q330">
            <v>0</v>
          </cell>
          <cell r="R330">
            <v>-0.06</v>
          </cell>
        </row>
        <row r="331">
          <cell r="F331">
            <v>0</v>
          </cell>
          <cell r="G331">
            <v>-7.0000000000000007E-2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6.3253223045145898E-2</v>
          </cell>
          <cell r="Q331">
            <v>0</v>
          </cell>
          <cell r="R331">
            <v>-0.06</v>
          </cell>
        </row>
        <row r="332">
          <cell r="F332">
            <v>0</v>
          </cell>
          <cell r="G332">
            <v>-7.0000000000000007E-2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6.3265166963767605E-2</v>
          </cell>
          <cell r="Q332">
            <v>0</v>
          </cell>
          <cell r="R332">
            <v>-0.06</v>
          </cell>
        </row>
        <row r="333">
          <cell r="F333">
            <v>0</v>
          </cell>
          <cell r="G333">
            <v>-7.0000000000000007E-2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6.3277509013060396E-2</v>
          </cell>
          <cell r="Q333">
            <v>0</v>
          </cell>
          <cell r="R333">
            <v>-0.06</v>
          </cell>
        </row>
        <row r="334">
          <cell r="F334">
            <v>0</v>
          </cell>
          <cell r="G334">
            <v>-7.0000000000000007E-2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6.3289452931778498E-2</v>
          </cell>
          <cell r="Q334">
            <v>0</v>
          </cell>
          <cell r="R334">
            <v>-0.06</v>
          </cell>
        </row>
        <row r="335">
          <cell r="F335">
            <v>0</v>
          </cell>
          <cell r="G335">
            <v>-7.0000000000000007E-2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6.3301794981169807E-2</v>
          </cell>
          <cell r="Q335">
            <v>0</v>
          </cell>
          <cell r="R335">
            <v>-0.06</v>
          </cell>
        </row>
        <row r="336">
          <cell r="F336">
            <v>0</v>
          </cell>
          <cell r="G336">
            <v>-7.0000000000000007E-2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6.3314137030612297E-2</v>
          </cell>
          <cell r="Q336">
            <v>0</v>
          </cell>
          <cell r="R336">
            <v>-0.06</v>
          </cell>
        </row>
        <row r="337">
          <cell r="F337">
            <v>0</v>
          </cell>
          <cell r="G337">
            <v>-7.0000000000000007E-2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6.3325284688216396E-2</v>
          </cell>
          <cell r="Q337">
            <v>0</v>
          </cell>
          <cell r="R337">
            <v>-0.06</v>
          </cell>
        </row>
        <row r="338">
          <cell r="F338">
            <v>0</v>
          </cell>
          <cell r="G338">
            <v>-7.0000000000000007E-2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6.3337626737754796E-2</v>
          </cell>
          <cell r="Q338">
            <v>0</v>
          </cell>
          <cell r="R338">
            <v>-0.06</v>
          </cell>
        </row>
        <row r="339">
          <cell r="F339">
            <v>0</v>
          </cell>
          <cell r="G339">
            <v>-7.0000000000000007E-2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6.3349570656711304E-2</v>
          </cell>
          <cell r="Q339">
            <v>0</v>
          </cell>
          <cell r="R339">
            <v>-0.06</v>
          </cell>
        </row>
        <row r="340">
          <cell r="F340">
            <v>0</v>
          </cell>
          <cell r="G340">
            <v>-7.0000000000000007E-2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6.3361912706349194E-2</v>
          </cell>
          <cell r="Q340">
            <v>0</v>
          </cell>
          <cell r="R340">
            <v>-0.06</v>
          </cell>
        </row>
        <row r="341">
          <cell r="F341">
            <v>0</v>
          </cell>
          <cell r="G341">
            <v>-7.0000000000000007E-2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6.3373856625401195E-2</v>
          </cell>
          <cell r="Q341">
            <v>0</v>
          </cell>
          <cell r="R341">
            <v>-0.06</v>
          </cell>
        </row>
        <row r="342">
          <cell r="F342">
            <v>0</v>
          </cell>
          <cell r="G342">
            <v>-7.0000000000000007E-2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6.3386198675139005E-2</v>
          </cell>
          <cell r="Q342">
            <v>0</v>
          </cell>
          <cell r="R342">
            <v>-0.06</v>
          </cell>
        </row>
        <row r="343">
          <cell r="F343">
            <v>0</v>
          </cell>
          <cell r="G343">
            <v>-7.0000000000000007E-2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6.33985407249269E-2</v>
          </cell>
          <cell r="Q343">
            <v>0</v>
          </cell>
          <cell r="R343">
            <v>-0.06</v>
          </cell>
        </row>
        <row r="344">
          <cell r="F344">
            <v>0</v>
          </cell>
          <cell r="G344">
            <v>-7.0000000000000007E-2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6.3410484644124104E-2</v>
          </cell>
          <cell r="Q344">
            <v>0</v>
          </cell>
          <cell r="R344">
            <v>-0.06</v>
          </cell>
        </row>
        <row r="345">
          <cell r="F345">
            <v>0</v>
          </cell>
          <cell r="G345">
            <v>-7.0000000000000007E-2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6.34228266940116E-2</v>
          </cell>
          <cell r="Q345">
            <v>0</v>
          </cell>
          <cell r="R345">
            <v>-0.06</v>
          </cell>
        </row>
        <row r="346">
          <cell r="F346">
            <v>0</v>
          </cell>
          <cell r="G346">
            <v>-7.0000000000000007E-2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6.3434770613305602E-2</v>
          </cell>
          <cell r="Q346">
            <v>0</v>
          </cell>
          <cell r="R346">
            <v>-0.06</v>
          </cell>
        </row>
        <row r="347">
          <cell r="N347">
            <v>6.3447112663292102E-2</v>
          </cell>
        </row>
        <row r="348">
          <cell r="N348">
            <v>6.3459454713329103E-2</v>
          </cell>
        </row>
        <row r="349">
          <cell r="N349">
            <v>6.3470602371471105E-2</v>
          </cell>
        </row>
        <row r="350">
          <cell r="N350">
            <v>6.3482944421604098E-2</v>
          </cell>
        </row>
        <row r="351">
          <cell r="N351">
            <v>6.3494888341136604E-2</v>
          </cell>
        </row>
        <row r="352">
          <cell r="N352">
            <v>6.3507230391369102E-2</v>
          </cell>
        </row>
        <row r="353">
          <cell r="N353">
            <v>6.3519174310997503E-2</v>
          </cell>
        </row>
        <row r="354">
          <cell r="N354">
            <v>6.3531516361329504E-2</v>
          </cell>
        </row>
        <row r="355">
          <cell r="N355">
            <v>6.3543858411712104E-2</v>
          </cell>
        </row>
        <row r="356">
          <cell r="N356">
            <v>6.3555802331485695E-2</v>
          </cell>
        </row>
        <row r="357">
          <cell r="N357">
            <v>6.3568144381967798E-2</v>
          </cell>
        </row>
        <row r="358">
          <cell r="N358">
            <v>6.3580088301837395E-2</v>
          </cell>
        </row>
        <row r="359">
          <cell r="N359">
            <v>6.3592430352419405E-2</v>
          </cell>
        </row>
        <row r="360">
          <cell r="N360">
            <v>6.3604772403051096E-2</v>
          </cell>
        </row>
        <row r="361">
          <cell r="N361">
            <v>6.3615920061730294E-2</v>
          </cell>
        </row>
        <row r="362">
          <cell r="N362">
            <v>6.3628262112458395E-2</v>
          </cell>
        </row>
        <row r="363">
          <cell r="N363">
            <v>6.3640206032565996E-2</v>
          </cell>
        </row>
        <row r="364">
          <cell r="N364">
            <v>6.3652548083393601E-2</v>
          </cell>
        </row>
        <row r="365">
          <cell r="N365">
            <v>6.3664492003597598E-2</v>
          </cell>
        </row>
        <row r="366">
          <cell r="N366">
            <v>6.3676834054524595E-2</v>
          </cell>
        </row>
        <row r="367">
          <cell r="N367">
            <v>6.3689176105502301E-2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7109375" defaultRowHeight="11.25" x14ac:dyDescent="0.2"/>
  <cols>
    <col min="1" max="1" width="17" style="18" bestFit="1" customWidth="1"/>
    <col min="2" max="2" width="9.7109375" style="18" customWidth="1"/>
    <col min="3" max="4" width="12.28515625" style="18" customWidth="1"/>
    <col min="5" max="5" width="11.28515625" style="18" bestFit="1" customWidth="1"/>
    <col min="6" max="9" width="9.7109375" style="18" customWidth="1"/>
    <col min="10" max="10" width="18.5703125" style="18" customWidth="1"/>
    <col min="11" max="16384" width="9.7109375" style="18"/>
  </cols>
  <sheetData>
    <row r="1" spans="1:15" ht="12" thickBot="1" x14ac:dyDescent="0.25">
      <c r="A1" s="283">
        <f ca="1">TODAY()</f>
        <v>41885</v>
      </c>
    </row>
    <row r="2" spans="1:15" x14ac:dyDescent="0.2">
      <c r="A2" s="284">
        <f ca="1">DATE(YEAR($A$1),MONTH($A$1)+1,1)</f>
        <v>41913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 t="e">
        <f ca="1">VLOOKUP($A$1,Data!$A$1:$X$40001,15,0)</f>
        <v>#N/A</v>
      </c>
      <c r="C4" s="187" t="e">
        <f ca="1">B4-$B$15</f>
        <v>#N/A</v>
      </c>
      <c r="D4" s="187">
        <f ca="1">VLOOKUP($A$2,[4]CurveFetch!$D$8:$R$1200,7)</f>
        <v>0.43</v>
      </c>
      <c r="E4" s="187" t="e">
        <f ca="1">HLOOKUP($A4,Map!$D$90:$R$106,17,0)</f>
        <v>#N/A</v>
      </c>
      <c r="F4" s="187" t="e">
        <f ca="1">HLOOKUP($A4,Map!$D$90:$R$106,16,0)</f>
        <v>#N/A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 t="e">
        <f ca="1">VLOOKUP($A$1,Data!$A$1:$X$40001,13,0)</f>
        <v>#N/A</v>
      </c>
      <c r="C5" s="187" t="e">
        <f t="shared" ref="C5:C15" ca="1" si="0">B5-$B$15</f>
        <v>#N/A</v>
      </c>
      <c r="D5" s="187">
        <f ca="1">VLOOKUP($A$2,[4]CurveFetch!$D$8:$R$1200,9)</f>
        <v>0.71</v>
      </c>
      <c r="E5" s="187" t="e">
        <f ca="1">HLOOKUP($A5,Map!$D$90:$R$106,17,0)</f>
        <v>#N/A</v>
      </c>
      <c r="F5" s="187" t="e">
        <f ca="1">HLOOKUP($A5,Map!$D$90:$R$106,16,0)</f>
        <v>#N/A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 t="e">
        <f ca="1">VLOOKUP($A$1,Data!$A$1:$X$40001,10,0)</f>
        <v>#N/A</v>
      </c>
      <c r="C6" s="187" t="e">
        <f t="shared" ca="1" si="0"/>
        <v>#N/A</v>
      </c>
      <c r="D6" s="187">
        <f ca="1">VLOOKUP($A$2,[4]CurveFetch!$D$8:$R$1200,8)</f>
        <v>0</v>
      </c>
      <c r="E6" s="187" t="e">
        <f ca="1">HLOOKUP($A6,Map!$D$90:$R$106,17,0)</f>
        <v>#N/A</v>
      </c>
      <c r="F6" s="187" t="e">
        <f ca="1">HLOOKUP($A6,Map!$D$90:$R$106,16,0)</f>
        <v>#N/A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 t="e">
        <f ca="1">VLOOKUP($A$1,Data!$A$1:$X$40001,8,0)</f>
        <v>#N/A</v>
      </c>
      <c r="C7" s="187" t="e">
        <f t="shared" ca="1" si="0"/>
        <v>#N/A</v>
      </c>
      <c r="D7" s="187">
        <f ca="1">VLOOKUP($A$2,[4]CurveFetch!$D$8:$R$1200,3)</f>
        <v>-0.255</v>
      </c>
      <c r="E7" s="187" t="e">
        <f ca="1">HLOOKUP($A7,Map!$D$90:$R$106,17,0)</f>
        <v>#N/A</v>
      </c>
      <c r="F7" s="187" t="e">
        <f ca="1">HLOOKUP($A7,Map!$D$90:$R$106,16,0)</f>
        <v>#N/A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 t="e">
        <f ca="1">VLOOKUP($A$1,Data!$A$1:$X$40001,7,0)</f>
        <v>#N/A</v>
      </c>
      <c r="C8" s="187" t="e">
        <f t="shared" ca="1" si="0"/>
        <v>#N/A</v>
      </c>
      <c r="D8" s="187">
        <f ca="1">VLOOKUP($A$2,[4]CurveFetch!$D$8:$R$1200,7)</f>
        <v>0.43</v>
      </c>
      <c r="E8" s="187" t="e">
        <f ca="1">HLOOKUP($A8,Map!$D$90:$R$106,17,0)</f>
        <v>#N/A</v>
      </c>
      <c r="F8" s="187" t="e">
        <f ca="1">HLOOKUP($A8,Map!$D$90:$R$106,16,0)</f>
        <v>#N/A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 t="e">
        <f ca="1">VLOOKUP($A$1,Data!$A$1:$X$40001,11,0)</f>
        <v>#N/A</v>
      </c>
      <c r="C9" s="187" t="e">
        <f t="shared" ca="1" si="0"/>
        <v>#N/A</v>
      </c>
      <c r="D9" s="187">
        <f ca="1">VLOOKUP($A$2,[4]CurveFetch!$D$8:$R$1200,5)</f>
        <v>-0.32</v>
      </c>
      <c r="E9" s="187" t="e">
        <f ca="1">HLOOKUP($A9,Map!$D$90:$R$106,17,0)</f>
        <v>#N/A</v>
      </c>
      <c r="F9" s="187" t="e">
        <f ca="1">HLOOKUP($A9,Map!$D$90:$R$106,16,0)</f>
        <v>#N/A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 t="e">
        <f ca="1">VLOOKUP($A$1,Data!$A$1:$X$40001,5,0)</f>
        <v>#N/A</v>
      </c>
      <c r="C10" s="187" t="e">
        <f t="shared" ca="1" si="0"/>
        <v>#N/A</v>
      </c>
      <c r="D10" s="187">
        <f ca="1">VLOOKUP($A$2,[4]CurveFetch!$D$8:$R$1200,12)</f>
        <v>-0.1</v>
      </c>
      <c r="E10" s="187" t="e">
        <f ca="1">HLOOKUP($A10,Map!$D$90:$R$106,17,0)</f>
        <v>#N/A</v>
      </c>
      <c r="F10" s="187" t="e">
        <f ca="1">HLOOKUP($A10,Map!$D$90:$R$106,16,0)</f>
        <v>#N/A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 t="e">
        <f ca="1">VLOOKUP($A$1,Data!$A$1:$X$40001,4,0)</f>
        <v>#N/A</v>
      </c>
      <c r="C11" s="187" t="e">
        <f t="shared" ca="1" si="0"/>
        <v>#N/A</v>
      </c>
      <c r="D11" s="187">
        <f ca="1">VLOOKUP($A$2,[4]CurveFetch!$D$8:$R$1200,6)</f>
        <v>-0.72299999999999998</v>
      </c>
      <c r="E11" s="187" t="e">
        <f ca="1">HLOOKUP($A11,Map!$D$90:$R$106,17,0)</f>
        <v>#N/A</v>
      </c>
      <c r="F11" s="187" t="e">
        <f ca="1">HLOOKUP($A11,Map!$D$90:$R$106,16,0)</f>
        <v>#N/A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 t="e">
        <f ca="1">VLOOKUP($A$1,Data!$A$1:$X$40001,16,0)</f>
        <v>#N/A</v>
      </c>
      <c r="C12" s="187" t="e">
        <f t="shared" ca="1" si="0"/>
        <v>#N/A</v>
      </c>
      <c r="D12" s="187">
        <f ca="1">VLOOKUP($A$2,[4]CurveFetch!$D$8:$R$1200,15)</f>
        <v>-0.06</v>
      </c>
      <c r="E12" s="187" t="e">
        <f ca="1">HLOOKUP($A12,Map!$D$90:$R$106,17,0)</f>
        <v>#N/A</v>
      </c>
      <c r="F12" s="187" t="e">
        <f ca="1">HLOOKUP($A12,Map!$D$90:$R$106,16,0)</f>
        <v>#N/A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 t="e">
        <f ca="1">VLOOKUP($A$1,Data!$A$1:$X$40001,23,0)</f>
        <v>#N/A</v>
      </c>
      <c r="C13" s="187" t="e">
        <f t="shared" ca="1" si="0"/>
        <v>#N/A</v>
      </c>
      <c r="D13" s="187">
        <f ca="1">VLOOKUP($A$2,[4]CurveFetch!$D$8:$R$1200,14)</f>
        <v>0.51</v>
      </c>
      <c r="E13" s="187" t="e">
        <f ca="1">HLOOKUP($A13,Map!$D$90:$R$106,17,0)</f>
        <v>#N/A</v>
      </c>
      <c r="F13" s="187" t="e">
        <f ca="1">HLOOKUP($A13,Map!$D$90:$R$106,16,0)</f>
        <v>#N/A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 t="e">
        <f ca="1">VLOOKUP($A$1,Data!$A$1:$X$40001,24,0)</f>
        <v>#N/A</v>
      </c>
      <c r="C14" s="187" t="e">
        <f t="shared" ca="1" si="0"/>
        <v>#N/A</v>
      </c>
      <c r="D14" s="187">
        <f ca="1">VLOOKUP($A$2,[4]CurveFetch!$D$8:$T$1200,16)</f>
        <v>0</v>
      </c>
      <c r="E14" s="187" t="e">
        <f ca="1">HLOOKUP($A14,Map!$D$90:$R$106,17,0)</f>
        <v>#N/A</v>
      </c>
      <c r="F14" s="187" t="e">
        <f ca="1">HLOOKUP($A14,Map!$D$90:$T$106,16,0)</f>
        <v>#N/A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 t="e">
        <f ca="1">VLOOKUP($A$1,Data!$A$1:$X$40001,9,0)</f>
        <v>#N/A</v>
      </c>
      <c r="C15" s="187" t="e">
        <f t="shared" ca="1" si="0"/>
        <v>#N/A</v>
      </c>
      <c r="D15" s="18">
        <f ca="1">VLOOKUP($A$2,[4]CurveFetch!$D$8:$R$1200,2)</f>
        <v>4.2439999999999998</v>
      </c>
      <c r="E15" s="187" t="e">
        <f ca="1">Map!$E$106</f>
        <v>#N/A</v>
      </c>
      <c r="F15" s="187" t="e">
        <f ca="1">Map!$E$105</f>
        <v>#N/A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2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2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 t="e">
        <f ca="1">Spreads!$G$3*Sheet2!$K$4+Sheet2!$L$4+Sheet2!$M$4</f>
        <v>#VALUE!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 t="e">
        <f ca="1">Spreads!$I$3*Sheet2!$K$5+Sheet2!$L$5+Sheet2!$M$5</f>
        <v>#VALUE!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 t="e">
        <f ca="1">Spreads!$C$3*Sheet2!$K$8</f>
        <v>#VALUE!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 t="e">
        <f ca="1">Spreads!$I$13*Sheet2!$K$9</f>
        <v>#VALUE!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 t="e">
        <f ca="1">VLOOKUP(Spreads!$A$1,Data!$A$1:$Y$20001,12)*Sheet2!$K$13*Sheet2!$O$13+Sheet2!$M$13</f>
        <v>#VALUE!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 t="e">
        <f ca="1">VLOOKUP(Spreads!$A$1,Data!$A$1:$W$30001,17)*Sheet2!$K$11*Sheet2!$O$11+Sheet2!$M$11</f>
        <v>#VALUE!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 t="e">
        <f ca="1">VLOOKUP(Spreads!$A$1,Data!$A$1:$W$30001,17)*Sheet2!$K$12*Sheet2!$O$12+Sheet2!$M$12</f>
        <v>#VALUE!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 t="e">
        <f ca="1">Spreads!$E$13*Sheet2!$K$10+Sheet2!$L$10+Sheet2!$M$10</f>
        <v>#VALUE!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 t="e">
        <f ca="1">Spreads!$C$13*Sheet2!$K$10+Sheet2!$L$10+Sheet2!$M$10</f>
        <v>#VALUE!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 t="e">
        <f ca="1">Spreads!$C$13*Sheet2!$K$10+Sheet2!$L$10+Sheet2!$M$10</f>
        <v>#VALUE!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opLeftCell="A72" workbookViewId="0">
      <selection activeCell="B83" sqref="B83:E83"/>
    </sheetView>
  </sheetViews>
  <sheetFormatPr defaultColWidth="16.7109375" defaultRowHeight="11.25" x14ac:dyDescent="0.2"/>
  <cols>
    <col min="1" max="1" width="16.7109375" style="29" customWidth="1"/>
    <col min="2" max="7" width="16.7109375" style="24" customWidth="1"/>
    <col min="8" max="17" width="16.7109375" style="18" customWidth="1"/>
    <col min="18" max="18" width="18.5703125" style="18" bestFit="1" customWidth="1"/>
    <col min="19" max="16384" width="16.7109375" style="18"/>
  </cols>
  <sheetData>
    <row r="1" spans="1:14" ht="15.75" thickBot="1" x14ac:dyDescent="0.3">
      <c r="B1" s="293" t="s">
        <v>140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195"/>
    </row>
    <row r="2" spans="1:14" s="118" customFormat="1" ht="12.75" customHeight="1" x14ac:dyDescent="0.2">
      <c r="A2" s="119"/>
      <c r="B2" s="119">
        <f ca="1">B3</f>
        <v>41885</v>
      </c>
      <c r="C2" s="120">
        <f t="shared" ref="C2:I2" ca="1" si="0">C3</f>
        <v>41884</v>
      </c>
      <c r="D2" s="120">
        <f t="shared" ca="1" si="0"/>
        <v>41883</v>
      </c>
      <c r="E2" s="120">
        <f t="shared" ca="1" si="0"/>
        <v>41882</v>
      </c>
      <c r="F2" s="120">
        <f t="shared" ca="1" si="0"/>
        <v>41881</v>
      </c>
      <c r="G2" s="120">
        <f t="shared" ca="1" si="0"/>
        <v>41880</v>
      </c>
      <c r="H2" s="120">
        <f t="shared" ca="1" si="0"/>
        <v>41879</v>
      </c>
      <c r="I2" s="120">
        <f t="shared" ca="1" si="0"/>
        <v>41878</v>
      </c>
      <c r="J2" s="127" t="s">
        <v>141</v>
      </c>
      <c r="K2" s="128" t="s">
        <v>142</v>
      </c>
      <c r="L2" s="296" t="s">
        <v>143</v>
      </c>
      <c r="M2" s="297"/>
      <c r="N2" s="192"/>
    </row>
    <row r="3" spans="1:14" s="117" customFormat="1" ht="12" thickBot="1" x14ac:dyDescent="0.25">
      <c r="A3" s="191"/>
      <c r="B3" s="191">
        <f ca="1">TODAY()</f>
        <v>41885</v>
      </c>
      <c r="C3" s="190">
        <f ca="1">B3-1</f>
        <v>41884</v>
      </c>
      <c r="D3" s="190">
        <f t="shared" ref="D3:I3" ca="1" si="1">C3-1</f>
        <v>41883</v>
      </c>
      <c r="E3" s="190">
        <f t="shared" ca="1" si="1"/>
        <v>41882</v>
      </c>
      <c r="F3" s="190">
        <f t="shared" ca="1" si="1"/>
        <v>41881</v>
      </c>
      <c r="G3" s="190">
        <f t="shared" ca="1" si="1"/>
        <v>41880</v>
      </c>
      <c r="H3" s="190">
        <f t="shared" ca="1" si="1"/>
        <v>41879</v>
      </c>
      <c r="I3" s="190">
        <f t="shared" ca="1" si="1"/>
        <v>41878</v>
      </c>
      <c r="J3" s="155">
        <f ca="1">DATE(YEAR($B$3),MONTH($B$3),1)</f>
        <v>41883</v>
      </c>
      <c r="K3" s="156">
        <f ca="1">DATE(YEAR($B$3)-1,MONTH($B$3),1)</f>
        <v>41518</v>
      </c>
      <c r="L3" s="155">
        <f ca="1">$J$3</f>
        <v>41883</v>
      </c>
      <c r="M3" s="156">
        <f ca="1">K3</f>
        <v>41518</v>
      </c>
      <c r="N3" s="193"/>
    </row>
    <row r="4" spans="1:14" x14ac:dyDescent="0.2">
      <c r="A4" s="159" t="s">
        <v>63</v>
      </c>
      <c r="B4" s="123" t="e">
        <f ca="1">VLOOKUP(B$3,Data!$A$1:$W$17001,15,0)</f>
        <v>#N/A</v>
      </c>
      <c r="C4" s="124" t="e">
        <f ca="1">VLOOKUP(C$3,Data!$A$1:$W$17001,15,0)</f>
        <v>#N/A</v>
      </c>
      <c r="D4" s="124" t="e">
        <f ca="1">VLOOKUP(D$3,Data!$A$1:$W$17001,15,0)</f>
        <v>#N/A</v>
      </c>
      <c r="E4" s="124" t="e">
        <f ca="1">VLOOKUP(E$3,Data!$A$1:$W$17001,15,0)</f>
        <v>#N/A</v>
      </c>
      <c r="F4" s="124" t="e">
        <f ca="1">VLOOKUP(F$3,Data!$A$1:$W$17001,15,0)</f>
        <v>#N/A</v>
      </c>
      <c r="G4" s="124" t="e">
        <f ca="1">VLOOKUP(G$3,Data!$A$1:$W$17001,15,0)</f>
        <v>#N/A</v>
      </c>
      <c r="H4" s="124" t="e">
        <f ca="1">VLOOKUP(H$3,Data!$A$1:$W$17001,15,0)</f>
        <v>#N/A</v>
      </c>
      <c r="I4" s="124" t="e">
        <f ca="1">VLOOKUP(I$3,Data!$A$1:$W$17001,15,0)</f>
        <v>#N/A</v>
      </c>
      <c r="J4" s="130" t="e">
        <f ca="1">HLOOKUP(J$3,Data!$AB$2:$EJ$22,13)</f>
        <v>#DIV/0!</v>
      </c>
      <c r="K4" s="175" t="e">
        <f ca="1">HLOOKUP(K$3,Data!$AB$2:$EJ$22,13)</f>
        <v>#DIV/0!</v>
      </c>
      <c r="L4" s="144" t="e">
        <f ca="1">VLOOKUP(L$3,Indicies!$A$2:$L$6000,2,0)</f>
        <v>#N/A</v>
      </c>
      <c r="M4" s="145" t="e">
        <f ca="1">VLOOKUP(M$3,Indicies!$A$2:$L$6000,2,0)</f>
        <v>#N/A</v>
      </c>
      <c r="N4" s="194"/>
    </row>
    <row r="5" spans="1:14" x14ac:dyDescent="0.2">
      <c r="A5" s="160" t="s">
        <v>61</v>
      </c>
      <c r="B5" s="125" t="e">
        <f ca="1">VLOOKUP(B$3,Data!$A$1:$W$17001,13,0)</f>
        <v>#N/A</v>
      </c>
      <c r="C5" s="126" t="e">
        <f ca="1">VLOOKUP(C$3,Data!$A$1:$W$17001,13,0)</f>
        <v>#N/A</v>
      </c>
      <c r="D5" s="126" t="e">
        <f ca="1">VLOOKUP(D$3,Data!$A$1:$W$17001,13,0)</f>
        <v>#N/A</v>
      </c>
      <c r="E5" s="126" t="e">
        <f ca="1">VLOOKUP(E$3,Data!$A$1:$W$17001,13,0)</f>
        <v>#N/A</v>
      </c>
      <c r="F5" s="126" t="e">
        <f ca="1">VLOOKUP(F$3,Data!$A$1:$W$17001,13,0)</f>
        <v>#N/A</v>
      </c>
      <c r="G5" s="126" t="e">
        <f ca="1">VLOOKUP(G$3,Data!$A$1:$W$17001,13,0)</f>
        <v>#N/A</v>
      </c>
      <c r="H5" s="126" t="e">
        <f ca="1">VLOOKUP(H$3,Data!$A$1:$W$17001,13,0)</f>
        <v>#N/A</v>
      </c>
      <c r="I5" s="126" t="e">
        <f ca="1">VLOOKUP(I$3,Data!$A$1:$W$17001,13,0)</f>
        <v>#N/A</v>
      </c>
      <c r="J5" s="131" t="e">
        <f ca="1">HLOOKUP(J$3,Data!$AB$2:$EJ$22,11)</f>
        <v>#DIV/0!</v>
      </c>
      <c r="K5" s="132" t="e">
        <f ca="1">HLOOKUP(K$3,Data!$AB$2:$EJ$22,11)</f>
        <v>#DIV/0!</v>
      </c>
      <c r="L5" s="146" t="e">
        <f ca="1">VLOOKUP(L$3,Indicies!$A$2:$L$6000,3,0)</f>
        <v>#N/A</v>
      </c>
      <c r="M5" s="147" t="e">
        <f ca="1">VLOOKUP(M$3,Indicies!$A$2:$L$6000,3,0)</f>
        <v>#N/A</v>
      </c>
      <c r="N5" s="194"/>
    </row>
    <row r="6" spans="1:14" x14ac:dyDescent="0.2">
      <c r="A6" s="160" t="s">
        <v>58</v>
      </c>
      <c r="B6" s="121" t="e">
        <f ca="1">VLOOKUP(B$3,Data!$A$1:$W$17001,10,0)</f>
        <v>#N/A</v>
      </c>
      <c r="C6" s="122" t="e">
        <f ca="1">VLOOKUP(C$3,Data!$A$1:$W$17001,10,0)</f>
        <v>#N/A</v>
      </c>
      <c r="D6" s="122" t="e">
        <f ca="1">VLOOKUP(D$3,Data!$A$1:$W$17001,10,0)</f>
        <v>#N/A</v>
      </c>
      <c r="E6" s="122" t="e">
        <f ca="1">VLOOKUP(E$3,Data!$A$1:$W$17001,10,0)</f>
        <v>#N/A</v>
      </c>
      <c r="F6" s="122" t="e">
        <f ca="1">VLOOKUP(F$3,Data!$A$1:$W$17001,10,0)</f>
        <v>#N/A</v>
      </c>
      <c r="G6" s="122" t="e">
        <f ca="1">VLOOKUP(G$3,Data!$A$1:$W$17001,10,0)</f>
        <v>#N/A</v>
      </c>
      <c r="H6" s="122" t="e">
        <f ca="1">VLOOKUP(H$3,Data!$A$1:$W$17001,10,0)</f>
        <v>#N/A</v>
      </c>
      <c r="I6" s="122" t="e">
        <f ca="1">VLOOKUP(I$3,Data!$A$1:$W$17001,10,0)</f>
        <v>#N/A</v>
      </c>
      <c r="J6" s="129" t="e">
        <f ca="1">HLOOKUP(J$3,Data!$AB$2:$EJ$22,8)</f>
        <v>#DIV/0!</v>
      </c>
      <c r="K6" s="176" t="e">
        <f ca="1">HLOOKUP(K$3,Data!$AB$2:$EJ$22,8)</f>
        <v>#DIV/0!</v>
      </c>
      <c r="L6" s="139" t="e">
        <f ca="1">VLOOKUP(L$3,Indicies!$A$2:$L$6000,4,0)</f>
        <v>#N/A</v>
      </c>
      <c r="M6" s="140" t="e">
        <f ca="1">VLOOKUP(M$3,Indicies!$A$2:$L$6000,4,0)</f>
        <v>#N/A</v>
      </c>
      <c r="N6" s="194"/>
    </row>
    <row r="7" spans="1:14" x14ac:dyDescent="0.2">
      <c r="A7" s="160" t="s">
        <v>134</v>
      </c>
      <c r="B7" s="121" t="e">
        <f ca="1">VLOOKUP(B$3,Data!$A$1:$W$17001,7,0)</f>
        <v>#N/A</v>
      </c>
      <c r="C7" s="122" t="e">
        <f ca="1">VLOOKUP(C$3,Data!$A$1:$W$17001,7,0)</f>
        <v>#N/A</v>
      </c>
      <c r="D7" s="122" t="e">
        <f ca="1">VLOOKUP(D$3,Data!$A$1:$W$17001,7,0)</f>
        <v>#N/A</v>
      </c>
      <c r="E7" s="122" t="e">
        <f ca="1">VLOOKUP(E$3,Data!$A$1:$W$17001,7,0)</f>
        <v>#N/A</v>
      </c>
      <c r="F7" s="122" t="e">
        <f ca="1">VLOOKUP(F$3,Data!$A$1:$W$17001,7,0)</f>
        <v>#N/A</v>
      </c>
      <c r="G7" s="122" t="e">
        <f ca="1">VLOOKUP(G$3,Data!$A$1:$W$17001,7,0)</f>
        <v>#N/A</v>
      </c>
      <c r="H7" s="122" t="e">
        <f ca="1">VLOOKUP(H$3,Data!$A$1:$W$17001,7,0)</f>
        <v>#N/A</v>
      </c>
      <c r="I7" s="122" t="e">
        <f ca="1">VLOOKUP(I$3,Data!$A$1:$W$17001,7,0)</f>
        <v>#N/A</v>
      </c>
      <c r="J7" s="129" t="e">
        <f ca="1">HLOOKUP(J$3,Data!$AB$2:$EJ$22,5)</f>
        <v>#DIV/0!</v>
      </c>
      <c r="K7" s="176" t="e">
        <f ca="1">HLOOKUP(K$3,Data!$AB$2:$EJ$22,5)</f>
        <v>#DIV/0!</v>
      </c>
      <c r="L7" s="139" t="e">
        <f ca="1">VLOOKUP(L$3,Indicies!$A$2:$L$6000,5,0)</f>
        <v>#N/A</v>
      </c>
      <c r="M7" s="140" t="e">
        <f ca="1">VLOOKUP(M$3,Indicies!$A$2:$L$6000,5,0)</f>
        <v>#N/A</v>
      </c>
      <c r="N7" s="194"/>
    </row>
    <row r="8" spans="1:14" x14ac:dyDescent="0.2">
      <c r="A8" s="160" t="s">
        <v>135</v>
      </c>
      <c r="B8" s="125" t="e">
        <f ca="1">VLOOKUP(B$3,Data!$A$1:$W$17001,8,0)</f>
        <v>#N/A</v>
      </c>
      <c r="C8" s="126" t="e">
        <f ca="1">VLOOKUP(C$3,Data!$A$1:$W$17001,8,0)</f>
        <v>#N/A</v>
      </c>
      <c r="D8" s="126" t="e">
        <f ca="1">VLOOKUP(D$3,Data!$A$1:$W$17001,8,0)</f>
        <v>#N/A</v>
      </c>
      <c r="E8" s="126" t="e">
        <f ca="1">VLOOKUP(E$3,Data!$A$1:$W$17001,8,0)</f>
        <v>#N/A</v>
      </c>
      <c r="F8" s="126" t="e">
        <f ca="1">VLOOKUP(F$3,Data!$A$1:$W$17001,8,0)</f>
        <v>#N/A</v>
      </c>
      <c r="G8" s="126" t="e">
        <f ca="1">VLOOKUP(G$3,Data!$A$1:$W$17001,8,0)</f>
        <v>#N/A</v>
      </c>
      <c r="H8" s="126" t="e">
        <f ca="1">VLOOKUP(H$3,Data!$A$1:$W$17001,8,0)</f>
        <v>#N/A</v>
      </c>
      <c r="I8" s="126" t="e">
        <f ca="1">VLOOKUP(I$3,Data!$A$1:$W$17001,8,0)</f>
        <v>#N/A</v>
      </c>
      <c r="J8" s="131" t="e">
        <f ca="1">HLOOKUP(J$3,Data!$AB$2:$EJ$22,6)</f>
        <v>#DIV/0!</v>
      </c>
      <c r="K8" s="132" t="e">
        <f ca="1">HLOOKUP(K$3,Data!$AB$2:$EJ$22,6)</f>
        <v>#DIV/0!</v>
      </c>
      <c r="L8" s="146" t="e">
        <f ca="1">VLOOKUP(L$3,Indicies!$A$2:$L$6000,6,0)</f>
        <v>#N/A</v>
      </c>
      <c r="M8" s="147" t="e">
        <f ca="1">VLOOKUP(M$3,Indicies!$A$2:$L$6000,6,0)</f>
        <v>#N/A</v>
      </c>
      <c r="N8" s="194"/>
    </row>
    <row r="9" spans="1:14" x14ac:dyDescent="0.2">
      <c r="A9" s="160" t="s">
        <v>16</v>
      </c>
      <c r="B9" s="125" t="e">
        <f ca="1">VLOOKUP(B$3,Data!$A$1:$W$17001,16,0)</f>
        <v>#N/A</v>
      </c>
      <c r="C9" s="126" t="e">
        <f ca="1">VLOOKUP(C$3,Data!$A$1:$W$17001,16,0)</f>
        <v>#N/A</v>
      </c>
      <c r="D9" s="126" t="e">
        <f ca="1">VLOOKUP(D$3,Data!$A$1:$W$17001,16,0)</f>
        <v>#N/A</v>
      </c>
      <c r="E9" s="126" t="e">
        <f ca="1">VLOOKUP(E$3,Data!$A$1:$W$17001,16,0)</f>
        <v>#N/A</v>
      </c>
      <c r="F9" s="126" t="e">
        <f ca="1">VLOOKUP(F$3,Data!$A$1:$W$17001,16,0)</f>
        <v>#N/A</v>
      </c>
      <c r="G9" s="126" t="e">
        <f ca="1">VLOOKUP(G$3,Data!$A$1:$W$17001,16,0)</f>
        <v>#N/A</v>
      </c>
      <c r="H9" s="126" t="e">
        <f ca="1">VLOOKUP(H$3,Data!$A$1:$W$17001,16,0)</f>
        <v>#N/A</v>
      </c>
      <c r="I9" s="126" t="e">
        <f ca="1">VLOOKUP(I$3,Data!$A$1:$W$17001,16,0)</f>
        <v>#N/A</v>
      </c>
      <c r="J9" s="131" t="e">
        <f ca="1">HLOOKUP(J$3,Data!$AB$2:$EJ$22,14)</f>
        <v>#DIV/0!</v>
      </c>
      <c r="K9" s="132" t="e">
        <f ca="1">HLOOKUP(K$3,Data!$AB$2:$EJ$22,14)</f>
        <v>#DIV/0!</v>
      </c>
      <c r="L9" s="146" t="e">
        <f ca="1">VLOOKUP(L$3,Indicies!$A$2:$L$6000,7,0)</f>
        <v>#N/A</v>
      </c>
      <c r="M9" s="147" t="e">
        <f ca="1">VLOOKUP(M$3,Indicies!$A$2:$L$6000,7,0)</f>
        <v>#N/A</v>
      </c>
      <c r="N9" s="194"/>
    </row>
    <row r="10" spans="1:14" x14ac:dyDescent="0.2">
      <c r="A10" s="160" t="s">
        <v>190</v>
      </c>
      <c r="B10" s="121" t="e">
        <f ca="1">VLOOKUP(B$3,Data!$A$1:$W$17001,11,0)</f>
        <v>#N/A</v>
      </c>
      <c r="C10" s="122" t="e">
        <f ca="1">VLOOKUP(C$3,Data!$A$1:$W$17001,11,0)</f>
        <v>#N/A</v>
      </c>
      <c r="D10" s="122" t="e">
        <f ca="1">VLOOKUP(D$3,Data!$A$1:$W$17001,11,0)</f>
        <v>#N/A</v>
      </c>
      <c r="E10" s="122" t="e">
        <f ca="1">VLOOKUP(E$3,Data!$A$1:$W$17001,11,0)</f>
        <v>#N/A</v>
      </c>
      <c r="F10" s="122" t="e">
        <f ca="1">VLOOKUP(F$3,Data!$A$1:$W$17001,11,0)</f>
        <v>#N/A</v>
      </c>
      <c r="G10" s="122" t="e">
        <f ca="1">VLOOKUP(G$3,Data!$A$1:$W$17001,11,0)</f>
        <v>#N/A</v>
      </c>
      <c r="H10" s="122" t="e">
        <f ca="1">VLOOKUP(H$3,Data!$A$1:$W$17001,11,0)</f>
        <v>#N/A</v>
      </c>
      <c r="I10" s="122" t="e">
        <f ca="1">VLOOKUP(I$3,Data!$A$1:$W$17001,11,0)</f>
        <v>#N/A</v>
      </c>
      <c r="J10" s="129" t="e">
        <f ca="1">HLOOKUP(J$3,Data!$AB$2:$EJ$22,9)</f>
        <v>#DIV/0!</v>
      </c>
      <c r="K10" s="176" t="e">
        <f ca="1">HLOOKUP(K$3,Data!$AB$2:$EJ$22,9)</f>
        <v>#DIV/0!</v>
      </c>
      <c r="L10" s="139" t="e">
        <f ca="1">VLOOKUP(L$3,Indicies!$A$2:$L$6000,8,0)</f>
        <v>#N/A</v>
      </c>
      <c r="M10" s="140" t="e">
        <f ca="1">VLOOKUP(M$3,Indicies!$A$2:$L$6000,8,0)</f>
        <v>#N/A</v>
      </c>
      <c r="N10" s="194"/>
    </row>
    <row r="11" spans="1:14" x14ac:dyDescent="0.2">
      <c r="A11" s="160" t="s">
        <v>22</v>
      </c>
      <c r="B11" s="121" t="e">
        <f ca="1">VLOOKUP(B$3,Data!$A$1:$W$17001,12,0)</f>
        <v>#N/A</v>
      </c>
      <c r="C11" s="122" t="e">
        <f ca="1">VLOOKUP(C$3,Data!$A$1:$W$17001,12,0)</f>
        <v>#N/A</v>
      </c>
      <c r="D11" s="122" t="e">
        <f ca="1">VLOOKUP(D$3,Data!$A$1:$W$17001,12,0)</f>
        <v>#N/A</v>
      </c>
      <c r="E11" s="122" t="e">
        <f ca="1">VLOOKUP(E$3,Data!$A$1:$W$17001,12,0)</f>
        <v>#N/A</v>
      </c>
      <c r="F11" s="122" t="e">
        <f ca="1">VLOOKUP(F$3,Data!$A$1:$W$17001,12,0)</f>
        <v>#N/A</v>
      </c>
      <c r="G11" s="122" t="e">
        <f ca="1">VLOOKUP(G$3,Data!$A$1:$W$17001,12,0)</f>
        <v>#N/A</v>
      </c>
      <c r="H11" s="122" t="e">
        <f ca="1">VLOOKUP(H$3,Data!$A$1:$W$17001,12,0)</f>
        <v>#N/A</v>
      </c>
      <c r="I11" s="122" t="e">
        <f ca="1">VLOOKUP(I$3,Data!$A$1:$W$17001,12,0)</f>
        <v>#N/A</v>
      </c>
      <c r="J11" s="129" t="e">
        <f ca="1">HLOOKUP(J$3,Data!$AB$2:$EJ$22,10)</f>
        <v>#DIV/0!</v>
      </c>
      <c r="K11" s="176" t="e">
        <f ca="1">HLOOKUP(K$3,Data!$AB$2:$EJ$22,10)</f>
        <v>#DIV/0!</v>
      </c>
      <c r="L11" s="139"/>
      <c r="M11" s="140"/>
      <c r="N11" s="194"/>
    </row>
    <row r="12" spans="1:14" x14ac:dyDescent="0.2">
      <c r="A12" s="160" t="s">
        <v>20</v>
      </c>
      <c r="B12" s="125" t="e">
        <f ca="1">VLOOKUP(B$3,Data!$A$1:$W$17001,5,0)</f>
        <v>#N/A</v>
      </c>
      <c r="C12" s="126" t="e">
        <f ca="1">VLOOKUP(C$3,Data!$A$1:$W$17001,5,0)</f>
        <v>#N/A</v>
      </c>
      <c r="D12" s="126" t="e">
        <f ca="1">VLOOKUP(D$3,Data!$A$1:$W$17001,5,0)</f>
        <v>#N/A</v>
      </c>
      <c r="E12" s="126" t="e">
        <f ca="1">VLOOKUP(E$3,Data!$A$1:$W$17001,5,0)</f>
        <v>#N/A</v>
      </c>
      <c r="F12" s="126" t="e">
        <f ca="1">VLOOKUP(F$3,Data!$A$1:$W$17001,5,0)</f>
        <v>#N/A</v>
      </c>
      <c r="G12" s="126" t="e">
        <f ca="1">VLOOKUP(G$3,Data!$A$1:$W$17001,5,0)</f>
        <v>#N/A</v>
      </c>
      <c r="H12" s="126" t="e">
        <f ca="1">VLOOKUP(H$3,Data!$A$1:$W$17001,5,0)</f>
        <v>#N/A</v>
      </c>
      <c r="I12" s="126" t="e">
        <f ca="1">VLOOKUP(I$3,Data!$A$1:$W$17001,5,0)</f>
        <v>#N/A</v>
      </c>
      <c r="J12" s="131" t="e">
        <f ca="1">HLOOKUP(J$3,Data!$AB$2:$EJ$22,3)</f>
        <v>#DIV/0!</v>
      </c>
      <c r="K12" s="132" t="e">
        <f ca="1">HLOOKUP(K$3,Data!$AB$2:$EJ$22,3)</f>
        <v>#DIV/0!</v>
      </c>
      <c r="L12" s="146" t="e">
        <f ca="1">VLOOKUP(L$3,Indicies!$A$2:$L$6000,10,0)</f>
        <v>#N/A</v>
      </c>
      <c r="M12" s="147" t="e">
        <f ca="1">VLOOKUP(M$3,Indicies!$A$2:$L$6000,10,0)</f>
        <v>#N/A</v>
      </c>
      <c r="N12" s="194"/>
    </row>
    <row r="13" spans="1:14" x14ac:dyDescent="0.2">
      <c r="A13" s="160" t="s">
        <v>21</v>
      </c>
      <c r="B13" s="125" t="e">
        <f ca="1">VLOOKUP(B$3,Data!$A$1:$W$17001,4,0)</f>
        <v>#N/A</v>
      </c>
      <c r="C13" s="126" t="e">
        <f ca="1">VLOOKUP(C$3,Data!$A$1:$W$17001,4,0)</f>
        <v>#N/A</v>
      </c>
      <c r="D13" s="126" t="e">
        <f ca="1">VLOOKUP(D$3,Data!$A$1:$W$17001,4,0)</f>
        <v>#N/A</v>
      </c>
      <c r="E13" s="126" t="e">
        <f ca="1">VLOOKUP(E$3,Data!$A$1:$W$17001,4,0)</f>
        <v>#N/A</v>
      </c>
      <c r="F13" s="126" t="e">
        <f ca="1">VLOOKUP(F$3,Data!$A$1:$W$17001,4,0)</f>
        <v>#N/A</v>
      </c>
      <c r="G13" s="126" t="e">
        <f ca="1">VLOOKUP(G$3,Data!$A$1:$W$17001,4,0)</f>
        <v>#N/A</v>
      </c>
      <c r="H13" s="126" t="e">
        <f ca="1">VLOOKUP(H$3,Data!$A$1:$W$17001,4,0)</f>
        <v>#N/A</v>
      </c>
      <c r="I13" s="126" t="e">
        <f ca="1">VLOOKUP(I$3,Data!$A$1:$W$17001,4,0)</f>
        <v>#N/A</v>
      </c>
      <c r="J13" s="131" t="e">
        <f ca="1">HLOOKUP(J$3,Data!$AB$2:$EJ$22,2)</f>
        <v>#DIV/0!</v>
      </c>
      <c r="K13" s="132" t="e">
        <f ca="1">HLOOKUP(K$3,Data!$AB$2:$EJ$22,2)</f>
        <v>#DIV/0!</v>
      </c>
      <c r="L13" s="146"/>
      <c r="M13" s="147"/>
      <c r="N13" s="194"/>
    </row>
    <row r="14" spans="1:14" x14ac:dyDescent="0.2">
      <c r="A14" s="160" t="s">
        <v>0</v>
      </c>
      <c r="B14" s="202" t="e">
        <f ca="1">VLOOKUP(B$3,Data!$A$1:$W$17001,23,0)</f>
        <v>#N/A</v>
      </c>
      <c r="C14" s="194" t="e">
        <f ca="1">VLOOKUP(C$3,Data!$A$1:$W$17001,23,0)</f>
        <v>#N/A</v>
      </c>
      <c r="D14" s="194" t="e">
        <f ca="1">VLOOKUP(D$3,Data!$A$1:$W$17001,23,0)</f>
        <v>#N/A</v>
      </c>
      <c r="E14" s="194" t="e">
        <f ca="1">VLOOKUP(E$3,Data!$A$1:$W$17001,23,0)</f>
        <v>#N/A</v>
      </c>
      <c r="F14" s="194" t="e">
        <f ca="1">VLOOKUP(F$3,Data!$A$1:$W$17001,23,0)</f>
        <v>#N/A</v>
      </c>
      <c r="G14" s="194" t="e">
        <f ca="1">VLOOKUP(G$3,Data!$A$1:$W$17001,23,0)</f>
        <v>#N/A</v>
      </c>
      <c r="H14" s="194" t="e">
        <f ca="1">VLOOKUP(H$3,Data!$A$1:$W$17001,23,0)</f>
        <v>#N/A</v>
      </c>
      <c r="I14" s="194" t="e">
        <f ca="1">VLOOKUP(I$3,Data!$A$1:$W$17001,23,0)</f>
        <v>#N/A</v>
      </c>
      <c r="J14" s="149" t="e">
        <f ca="1">HLOOKUP(J$3,Data!$AB$2:$EJ$22,21)</f>
        <v>#DIV/0!</v>
      </c>
      <c r="K14" s="150" t="e">
        <f ca="1">HLOOKUP(K$3,Data!$AB$2:$EJ$22,21)</f>
        <v>#DIV/0!</v>
      </c>
      <c r="L14" s="202"/>
      <c r="M14" s="208"/>
      <c r="N14" s="194"/>
    </row>
    <row r="15" spans="1:14" x14ac:dyDescent="0.2">
      <c r="A15" s="160" t="s">
        <v>169</v>
      </c>
      <c r="B15" s="202" t="e">
        <f ca="1">VLOOKUP(B$3,Data!$A$1:$W$17001,19,0)</f>
        <v>#N/A</v>
      </c>
      <c r="C15" s="194" t="e">
        <f ca="1">VLOOKUP(C$3,Data!$A$1:$W$17001,19,0)</f>
        <v>#N/A</v>
      </c>
      <c r="D15" s="194" t="e">
        <f ca="1">VLOOKUP(D$3,Data!$A$1:$W$17001,19,0)</f>
        <v>#N/A</v>
      </c>
      <c r="E15" s="194" t="e">
        <f ca="1">VLOOKUP(E$3,Data!$A$1:$W$17001,19,0)</f>
        <v>#N/A</v>
      </c>
      <c r="F15" s="194" t="e">
        <f ca="1">VLOOKUP(F$3,Data!$A$1:$W$17001,19,0)</f>
        <v>#N/A</v>
      </c>
      <c r="G15" s="194" t="e">
        <f ca="1">VLOOKUP(G$3,Data!$A$1:$W$17001,19,0)</f>
        <v>#N/A</v>
      </c>
      <c r="H15" s="194" t="e">
        <f ca="1">VLOOKUP(H$3,Data!$A$1:$W$17001,19,0)</f>
        <v>#N/A</v>
      </c>
      <c r="I15" s="194" t="e">
        <f ca="1">VLOOKUP(I$3,Data!$A$1:$W$17001,19,0)</f>
        <v>#N/A</v>
      </c>
      <c r="J15" s="149" t="e">
        <f ca="1">HLOOKUP(J$3,Data!$AB$2:$EJ$22,17)</f>
        <v>#DIV/0!</v>
      </c>
      <c r="K15" s="150" t="e">
        <f ca="1">HLOOKUP(K$3,Data!$AB$2:$EJ$22,17)</f>
        <v>#DIV/0!</v>
      </c>
      <c r="L15" s="202"/>
      <c r="M15" s="208"/>
      <c r="N15" s="194"/>
    </row>
    <row r="16" spans="1:14" ht="12" thickBot="1" x14ac:dyDescent="0.25">
      <c r="A16" s="161" t="s">
        <v>57</v>
      </c>
      <c r="B16" s="203" t="e">
        <f ca="1">VLOOKUP(B$3,Data!$A$1:$W$17001,9,0)</f>
        <v>#N/A</v>
      </c>
      <c r="C16" s="204" t="e">
        <f ca="1">VLOOKUP(C$3,Data!$A$1:$W$17001,9,0)</f>
        <v>#N/A</v>
      </c>
      <c r="D16" s="204" t="e">
        <f ca="1">VLOOKUP(D$3,Data!$A$1:$W$17001,9,0)</f>
        <v>#N/A</v>
      </c>
      <c r="E16" s="204" t="e">
        <f ca="1">VLOOKUP(E$3,Data!$A$1:$W$17001,9,0)</f>
        <v>#N/A</v>
      </c>
      <c r="F16" s="204" t="e">
        <f ca="1">VLOOKUP(F$3,Data!$A$1:$W$17001,9,0)</f>
        <v>#N/A</v>
      </c>
      <c r="G16" s="204" t="e">
        <f ca="1">VLOOKUP(G$3,Data!$A$1:$W$17001,9,0)</f>
        <v>#N/A</v>
      </c>
      <c r="H16" s="204" t="e">
        <f ca="1">VLOOKUP(H$3,Data!$A$1:$W$17001,9,0)</f>
        <v>#N/A</v>
      </c>
      <c r="I16" s="204" t="e">
        <f ca="1">VLOOKUP(I$3,Data!$A$1:$W$17001,9,0)</f>
        <v>#N/A</v>
      </c>
      <c r="J16" s="205" t="e">
        <f ca="1">HLOOKUP(J$3,Data!$AB$2:$EJ$22,7)</f>
        <v>#DIV/0!</v>
      </c>
      <c r="K16" s="174" t="e">
        <f ca="1">HLOOKUP(K$3,Data!$AB$2:$EJ$22,7)</f>
        <v>#DIV/0!</v>
      </c>
      <c r="L16" s="206"/>
      <c r="M16" s="207"/>
      <c r="N16" s="194"/>
    </row>
    <row r="17" spans="1:14" x14ac:dyDescent="0.2">
      <c r="A17" s="209" t="s">
        <v>154</v>
      </c>
      <c r="B17" s="196" t="e">
        <f ca="1">B4-B7</f>
        <v>#N/A</v>
      </c>
      <c r="C17" s="162" t="e">
        <f t="shared" ref="C17:I17" ca="1" si="2">C4-C7</f>
        <v>#N/A</v>
      </c>
      <c r="D17" s="162" t="e">
        <f t="shared" ca="1" si="2"/>
        <v>#N/A</v>
      </c>
      <c r="E17" s="162" t="e">
        <f t="shared" ca="1" si="2"/>
        <v>#N/A</v>
      </c>
      <c r="F17" s="162" t="e">
        <f t="shared" ca="1" si="2"/>
        <v>#N/A</v>
      </c>
      <c r="G17" s="162" t="e">
        <f t="shared" ca="1" si="2"/>
        <v>#N/A</v>
      </c>
      <c r="H17" s="162" t="e">
        <f t="shared" ca="1" si="2"/>
        <v>#N/A</v>
      </c>
      <c r="I17" s="162" t="e">
        <f t="shared" ca="1" si="2"/>
        <v>#N/A</v>
      </c>
      <c r="J17" s="196" t="e">
        <f ca="1">J4-J7</f>
        <v>#DIV/0!</v>
      </c>
      <c r="K17" s="197" t="e">
        <f ca="1">K4-K7</f>
        <v>#DIV/0!</v>
      </c>
      <c r="L17" s="196" t="e">
        <f ca="1">L4-L7</f>
        <v>#N/A</v>
      </c>
      <c r="M17" s="197" t="e">
        <f ca="1">M4-M7</f>
        <v>#N/A</v>
      </c>
      <c r="N17" s="194"/>
    </row>
    <row r="18" spans="1:14" x14ac:dyDescent="0.2">
      <c r="A18" s="210" t="s">
        <v>155</v>
      </c>
      <c r="B18" s="163" t="e">
        <f ca="1">B4-B8</f>
        <v>#N/A</v>
      </c>
      <c r="C18" s="164" t="e">
        <f t="shared" ref="C18:I18" ca="1" si="3">C4-C8</f>
        <v>#N/A</v>
      </c>
      <c r="D18" s="164" t="e">
        <f t="shared" ca="1" si="3"/>
        <v>#N/A</v>
      </c>
      <c r="E18" s="164" t="e">
        <f t="shared" ca="1" si="3"/>
        <v>#N/A</v>
      </c>
      <c r="F18" s="164" t="e">
        <f t="shared" ca="1" si="3"/>
        <v>#N/A</v>
      </c>
      <c r="G18" s="164" t="e">
        <f t="shared" ca="1" si="3"/>
        <v>#N/A</v>
      </c>
      <c r="H18" s="164" t="e">
        <f t="shared" ca="1" si="3"/>
        <v>#N/A</v>
      </c>
      <c r="I18" s="164" t="e">
        <f t="shared" ca="1" si="3"/>
        <v>#N/A</v>
      </c>
      <c r="J18" s="163" t="e">
        <f ca="1">J4-J8</f>
        <v>#DIV/0!</v>
      </c>
      <c r="K18" s="165" t="e">
        <f ca="1">K4-K8</f>
        <v>#DIV/0!</v>
      </c>
      <c r="L18" s="163" t="e">
        <f ca="1">L4-L8</f>
        <v>#N/A</v>
      </c>
      <c r="M18" s="165" t="e">
        <f ca="1">M4-M8</f>
        <v>#N/A</v>
      </c>
      <c r="N18" s="194"/>
    </row>
    <row r="19" spans="1:14" x14ac:dyDescent="0.2">
      <c r="A19" s="210" t="s">
        <v>156</v>
      </c>
      <c r="B19" s="163" t="e">
        <f ca="1">B4-B6</f>
        <v>#N/A</v>
      </c>
      <c r="C19" s="164" t="e">
        <f t="shared" ref="C19:I19" ca="1" si="4">C4-C6</f>
        <v>#N/A</v>
      </c>
      <c r="D19" s="164" t="e">
        <f t="shared" ca="1" si="4"/>
        <v>#N/A</v>
      </c>
      <c r="E19" s="164" t="e">
        <f t="shared" ca="1" si="4"/>
        <v>#N/A</v>
      </c>
      <c r="F19" s="164" t="e">
        <f t="shared" ca="1" si="4"/>
        <v>#N/A</v>
      </c>
      <c r="G19" s="164" t="e">
        <f t="shared" ca="1" si="4"/>
        <v>#N/A</v>
      </c>
      <c r="H19" s="164" t="e">
        <f t="shared" ca="1" si="4"/>
        <v>#N/A</v>
      </c>
      <c r="I19" s="164" t="e">
        <f t="shared" ca="1" si="4"/>
        <v>#N/A</v>
      </c>
      <c r="J19" s="163" t="e">
        <f ca="1">J4-J6</f>
        <v>#DIV/0!</v>
      </c>
      <c r="K19" s="165" t="e">
        <f ca="1">K4-K6</f>
        <v>#DIV/0!</v>
      </c>
      <c r="L19" s="163" t="e">
        <f ca="1">L4-L6</f>
        <v>#N/A</v>
      </c>
      <c r="M19" s="165" t="e">
        <f ca="1">M4-M6</f>
        <v>#N/A</v>
      </c>
      <c r="N19" s="194"/>
    </row>
    <row r="20" spans="1:14" x14ac:dyDescent="0.2">
      <c r="A20" s="210" t="s">
        <v>157</v>
      </c>
      <c r="B20" s="163" t="e">
        <f ca="1">B5-B4</f>
        <v>#N/A</v>
      </c>
      <c r="C20" s="164" t="e">
        <f t="shared" ref="C20:I20" ca="1" si="5">C5-C4</f>
        <v>#N/A</v>
      </c>
      <c r="D20" s="164" t="e">
        <f t="shared" ca="1" si="5"/>
        <v>#N/A</v>
      </c>
      <c r="E20" s="164" t="e">
        <f t="shared" ca="1" si="5"/>
        <v>#N/A</v>
      </c>
      <c r="F20" s="164" t="e">
        <f t="shared" ca="1" si="5"/>
        <v>#N/A</v>
      </c>
      <c r="G20" s="164" t="e">
        <f t="shared" ca="1" si="5"/>
        <v>#N/A</v>
      </c>
      <c r="H20" s="164" t="e">
        <f t="shared" ca="1" si="5"/>
        <v>#N/A</v>
      </c>
      <c r="I20" s="164" t="e">
        <f t="shared" ca="1" si="5"/>
        <v>#N/A</v>
      </c>
      <c r="J20" s="163" t="e">
        <f ca="1">J5-J4</f>
        <v>#DIV/0!</v>
      </c>
      <c r="K20" s="165" t="e">
        <f ca="1">K5-K4</f>
        <v>#DIV/0!</v>
      </c>
      <c r="L20" s="163" t="e">
        <f ca="1">L5-L4</f>
        <v>#N/A</v>
      </c>
      <c r="M20" s="165" t="e">
        <f ca="1">M5-M4</f>
        <v>#N/A</v>
      </c>
      <c r="N20" s="194"/>
    </row>
    <row r="21" spans="1:14" x14ac:dyDescent="0.2">
      <c r="A21" s="211" t="s">
        <v>158</v>
      </c>
      <c r="B21" s="163" t="e">
        <f ca="1">B10-B12</f>
        <v>#N/A</v>
      </c>
      <c r="C21" s="164" t="e">
        <f t="shared" ref="C21:I21" ca="1" si="6">C10-C12</f>
        <v>#N/A</v>
      </c>
      <c r="D21" s="164" t="e">
        <f t="shared" ca="1" si="6"/>
        <v>#N/A</v>
      </c>
      <c r="E21" s="164" t="e">
        <f t="shared" ca="1" si="6"/>
        <v>#N/A</v>
      </c>
      <c r="F21" s="164" t="e">
        <f t="shared" ca="1" si="6"/>
        <v>#N/A</v>
      </c>
      <c r="G21" s="164" t="e">
        <f t="shared" ca="1" si="6"/>
        <v>#N/A</v>
      </c>
      <c r="H21" s="164" t="e">
        <f t="shared" ca="1" si="6"/>
        <v>#N/A</v>
      </c>
      <c r="I21" s="164" t="e">
        <f t="shared" ca="1" si="6"/>
        <v>#N/A</v>
      </c>
      <c r="J21" s="163" t="e">
        <f ca="1">J10-J12</f>
        <v>#DIV/0!</v>
      </c>
      <c r="K21" s="165" t="e">
        <f ca="1">K10-K12</f>
        <v>#DIV/0!</v>
      </c>
      <c r="L21" s="163" t="e">
        <f ca="1">L10-L12</f>
        <v>#N/A</v>
      </c>
      <c r="M21" s="165" t="e">
        <f ca="1">M10-M12</f>
        <v>#N/A</v>
      </c>
      <c r="N21" s="194"/>
    </row>
    <row r="22" spans="1:14" s="177" customFormat="1" x14ac:dyDescent="0.2">
      <c r="A22" s="211" t="s">
        <v>159</v>
      </c>
      <c r="B22" s="163" t="e">
        <f ca="1">B7-B10</f>
        <v>#N/A</v>
      </c>
      <c r="C22" s="164" t="e">
        <f t="shared" ref="C22:I22" ca="1" si="7">C7-C10</f>
        <v>#N/A</v>
      </c>
      <c r="D22" s="164" t="e">
        <f t="shared" ca="1" si="7"/>
        <v>#N/A</v>
      </c>
      <c r="E22" s="164" t="e">
        <f t="shared" ca="1" si="7"/>
        <v>#N/A</v>
      </c>
      <c r="F22" s="164" t="e">
        <f t="shared" ca="1" si="7"/>
        <v>#N/A</v>
      </c>
      <c r="G22" s="164" t="e">
        <f t="shared" ca="1" si="7"/>
        <v>#N/A</v>
      </c>
      <c r="H22" s="164" t="e">
        <f t="shared" ca="1" si="7"/>
        <v>#N/A</v>
      </c>
      <c r="I22" s="164" t="e">
        <f t="shared" ca="1" si="7"/>
        <v>#N/A</v>
      </c>
      <c r="J22" s="163" t="e">
        <f ca="1">J7-J10</f>
        <v>#DIV/0!</v>
      </c>
      <c r="K22" s="165" t="e">
        <f ca="1">K7-K10</f>
        <v>#DIV/0!</v>
      </c>
      <c r="L22" s="163" t="e">
        <f ca="1">L7-L10</f>
        <v>#N/A</v>
      </c>
      <c r="M22" s="165" t="e">
        <f ca="1">M7-M10</f>
        <v>#N/A</v>
      </c>
      <c r="N22" s="194"/>
    </row>
    <row r="23" spans="1:14" s="177" customFormat="1" x14ac:dyDescent="0.2">
      <c r="A23" s="211" t="s">
        <v>162</v>
      </c>
      <c r="B23" s="163" t="e">
        <f t="shared" ref="B23:M23" ca="1" si="8">B9-B8</f>
        <v>#N/A</v>
      </c>
      <c r="C23" s="164" t="e">
        <f t="shared" ca="1" si="8"/>
        <v>#N/A</v>
      </c>
      <c r="D23" s="164" t="e">
        <f t="shared" ca="1" si="8"/>
        <v>#N/A</v>
      </c>
      <c r="E23" s="164" t="e">
        <f t="shared" ca="1" si="8"/>
        <v>#N/A</v>
      </c>
      <c r="F23" s="164" t="e">
        <f t="shared" ca="1" si="8"/>
        <v>#N/A</v>
      </c>
      <c r="G23" s="164" t="e">
        <f t="shared" ca="1" si="8"/>
        <v>#N/A</v>
      </c>
      <c r="H23" s="164" t="e">
        <f t="shared" ca="1" si="8"/>
        <v>#N/A</v>
      </c>
      <c r="I23" s="164" t="e">
        <f t="shared" ca="1" si="8"/>
        <v>#N/A</v>
      </c>
      <c r="J23" s="163" t="e">
        <f t="shared" ca="1" si="8"/>
        <v>#DIV/0!</v>
      </c>
      <c r="K23" s="165" t="e">
        <f t="shared" ca="1" si="8"/>
        <v>#DIV/0!</v>
      </c>
      <c r="L23" s="163" t="e">
        <f t="shared" ca="1" si="8"/>
        <v>#N/A</v>
      </c>
      <c r="M23" s="165" t="e">
        <f t="shared" ca="1" si="8"/>
        <v>#N/A</v>
      </c>
      <c r="N23" s="194"/>
    </row>
    <row r="24" spans="1:14" s="177" customFormat="1" x14ac:dyDescent="0.2">
      <c r="A24" s="211" t="s">
        <v>161</v>
      </c>
      <c r="B24" s="163" t="e">
        <f t="shared" ref="B24:M24" ca="1" si="9">B9-B7</f>
        <v>#N/A</v>
      </c>
      <c r="C24" s="164" t="e">
        <f t="shared" ca="1" si="9"/>
        <v>#N/A</v>
      </c>
      <c r="D24" s="164" t="e">
        <f t="shared" ca="1" si="9"/>
        <v>#N/A</v>
      </c>
      <c r="E24" s="164" t="e">
        <f t="shared" ca="1" si="9"/>
        <v>#N/A</v>
      </c>
      <c r="F24" s="164" t="e">
        <f t="shared" ca="1" si="9"/>
        <v>#N/A</v>
      </c>
      <c r="G24" s="164" t="e">
        <f t="shared" ca="1" si="9"/>
        <v>#N/A</v>
      </c>
      <c r="H24" s="164" t="e">
        <f t="shared" ca="1" si="9"/>
        <v>#N/A</v>
      </c>
      <c r="I24" s="164" t="e">
        <f t="shared" ca="1" si="9"/>
        <v>#N/A</v>
      </c>
      <c r="J24" s="163" t="e">
        <f t="shared" ca="1" si="9"/>
        <v>#DIV/0!</v>
      </c>
      <c r="K24" s="165" t="e">
        <f t="shared" ca="1" si="9"/>
        <v>#DIV/0!</v>
      </c>
      <c r="L24" s="163" t="e">
        <f t="shared" ca="1" si="9"/>
        <v>#N/A</v>
      </c>
      <c r="M24" s="165" t="e">
        <f t="shared" ca="1" si="9"/>
        <v>#N/A</v>
      </c>
      <c r="N24" s="194"/>
    </row>
    <row r="25" spans="1:14" s="177" customFormat="1" x14ac:dyDescent="0.2">
      <c r="A25" s="211" t="s">
        <v>167</v>
      </c>
      <c r="B25" s="163" t="e">
        <f t="shared" ref="B25:M25" ca="1" si="10">B8-B7</f>
        <v>#N/A</v>
      </c>
      <c r="C25" s="164" t="e">
        <f t="shared" ca="1" si="10"/>
        <v>#N/A</v>
      </c>
      <c r="D25" s="164" t="e">
        <f t="shared" ca="1" si="10"/>
        <v>#N/A</v>
      </c>
      <c r="E25" s="164" t="e">
        <f t="shared" ca="1" si="10"/>
        <v>#N/A</v>
      </c>
      <c r="F25" s="164" t="e">
        <f t="shared" ca="1" si="10"/>
        <v>#N/A</v>
      </c>
      <c r="G25" s="164" t="e">
        <f t="shared" ca="1" si="10"/>
        <v>#N/A</v>
      </c>
      <c r="H25" s="164" t="e">
        <f t="shared" ca="1" si="10"/>
        <v>#N/A</v>
      </c>
      <c r="I25" s="164" t="e">
        <f t="shared" ca="1" si="10"/>
        <v>#N/A</v>
      </c>
      <c r="J25" s="163" t="e">
        <f t="shared" ca="1" si="10"/>
        <v>#DIV/0!</v>
      </c>
      <c r="K25" s="165" t="e">
        <f t="shared" ca="1" si="10"/>
        <v>#DIV/0!</v>
      </c>
      <c r="L25" s="163" t="e">
        <f t="shared" ca="1" si="10"/>
        <v>#N/A</v>
      </c>
      <c r="M25" s="165" t="e">
        <f t="shared" ca="1" si="10"/>
        <v>#N/A</v>
      </c>
      <c r="N25" s="194"/>
    </row>
    <row r="26" spans="1:14" s="177" customFormat="1" x14ac:dyDescent="0.2">
      <c r="A26" s="211" t="s">
        <v>170</v>
      </c>
      <c r="B26" s="163" t="e">
        <f ca="1">B$14-B$8</f>
        <v>#N/A</v>
      </c>
      <c r="C26" s="164" t="e">
        <f t="shared" ref="C26:L26" ca="1" si="11">C$14-C$8</f>
        <v>#N/A</v>
      </c>
      <c r="D26" s="164" t="e">
        <f t="shared" ca="1" si="11"/>
        <v>#N/A</v>
      </c>
      <c r="E26" s="164" t="e">
        <f t="shared" ca="1" si="11"/>
        <v>#N/A</v>
      </c>
      <c r="F26" s="164" t="e">
        <f t="shared" ca="1" si="11"/>
        <v>#N/A</v>
      </c>
      <c r="G26" s="164" t="e">
        <f t="shared" ca="1" si="11"/>
        <v>#N/A</v>
      </c>
      <c r="H26" s="164" t="e">
        <f t="shared" ca="1" si="11"/>
        <v>#N/A</v>
      </c>
      <c r="I26" s="164" t="e">
        <f t="shared" ca="1" si="11"/>
        <v>#N/A</v>
      </c>
      <c r="J26" s="163" t="e">
        <f t="shared" ca="1" si="11"/>
        <v>#DIV/0!</v>
      </c>
      <c r="K26" s="165" t="e">
        <f t="shared" ca="1" si="11"/>
        <v>#DIV/0!</v>
      </c>
      <c r="L26" s="163" t="e">
        <f t="shared" ca="1" si="11"/>
        <v>#N/A</v>
      </c>
      <c r="M26" s="165"/>
      <c r="N26" s="194"/>
    </row>
    <row r="27" spans="1:14" s="177" customFormat="1" x14ac:dyDescent="0.2">
      <c r="A27" s="211" t="s">
        <v>171</v>
      </c>
      <c r="B27" s="163" t="e">
        <f ca="1">B$14-B$10</f>
        <v>#N/A</v>
      </c>
      <c r="C27" s="164" t="e">
        <f t="shared" ref="C27:L27" ca="1" si="12">C$14-C$10</f>
        <v>#N/A</v>
      </c>
      <c r="D27" s="164" t="e">
        <f t="shared" ca="1" si="12"/>
        <v>#N/A</v>
      </c>
      <c r="E27" s="164" t="e">
        <f t="shared" ca="1" si="12"/>
        <v>#N/A</v>
      </c>
      <c r="F27" s="164" t="e">
        <f t="shared" ca="1" si="12"/>
        <v>#N/A</v>
      </c>
      <c r="G27" s="164" t="e">
        <f t="shared" ca="1" si="12"/>
        <v>#N/A</v>
      </c>
      <c r="H27" s="164" t="e">
        <f t="shared" ca="1" si="12"/>
        <v>#N/A</v>
      </c>
      <c r="I27" s="164" t="e">
        <f t="shared" ca="1" si="12"/>
        <v>#N/A</v>
      </c>
      <c r="J27" s="163" t="e">
        <f t="shared" ca="1" si="12"/>
        <v>#DIV/0!</v>
      </c>
      <c r="K27" s="165" t="e">
        <f t="shared" ca="1" si="12"/>
        <v>#DIV/0!</v>
      </c>
      <c r="L27" s="163" t="e">
        <f t="shared" ca="1" si="12"/>
        <v>#N/A</v>
      </c>
      <c r="M27" s="165"/>
      <c r="N27" s="194"/>
    </row>
    <row r="28" spans="1:14" s="177" customFormat="1" ht="12" thickBot="1" x14ac:dyDescent="0.25">
      <c r="A28" s="212" t="s">
        <v>172</v>
      </c>
      <c r="B28" s="166" t="e">
        <f ca="1">B$15-B$6</f>
        <v>#N/A</v>
      </c>
      <c r="C28" s="167" t="e">
        <f t="shared" ref="C28:L28" ca="1" si="13">C$15-C$6</f>
        <v>#N/A</v>
      </c>
      <c r="D28" s="167" t="e">
        <f t="shared" ca="1" si="13"/>
        <v>#N/A</v>
      </c>
      <c r="E28" s="167" t="e">
        <f t="shared" ca="1" si="13"/>
        <v>#N/A</v>
      </c>
      <c r="F28" s="167" t="e">
        <f t="shared" ca="1" si="13"/>
        <v>#N/A</v>
      </c>
      <c r="G28" s="167" t="e">
        <f t="shared" ca="1" si="13"/>
        <v>#N/A</v>
      </c>
      <c r="H28" s="167" t="e">
        <f t="shared" ca="1" si="13"/>
        <v>#N/A</v>
      </c>
      <c r="I28" s="167" t="e">
        <f t="shared" ca="1" si="13"/>
        <v>#N/A</v>
      </c>
      <c r="J28" s="166" t="e">
        <f t="shared" ca="1" si="13"/>
        <v>#DIV/0!</v>
      </c>
      <c r="K28" s="168" t="e">
        <f t="shared" ca="1" si="13"/>
        <v>#DIV/0!</v>
      </c>
      <c r="L28" s="166" t="e">
        <f t="shared" ca="1" si="13"/>
        <v>#N/A</v>
      </c>
      <c r="M28" s="168"/>
      <c r="N28" s="194"/>
    </row>
    <row r="29" spans="1:14" ht="12" thickBot="1" x14ac:dyDescent="0.25">
      <c r="A29" s="177"/>
    </row>
    <row r="30" spans="1:14" ht="13.5" customHeight="1" thickBot="1" x14ac:dyDescent="0.25">
      <c r="A30" s="116"/>
      <c r="B30" s="301" t="s">
        <v>152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3"/>
    </row>
    <row r="31" spans="1:14" ht="12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2" thickTop="1" x14ac:dyDescent="0.2">
      <c r="A32" s="199">
        <f t="shared" ref="A32:A54" ca="1" si="14">DATE(YEAR(A33),MONTH(A33)-1,1)</f>
        <v>41122</v>
      </c>
      <c r="B32" s="131" t="e">
        <f ca="1">HLOOKUP($A32,Data!$AB$2:$EJ$22,13)</f>
        <v>#DIV/0!</v>
      </c>
      <c r="C32" s="138" t="e">
        <f ca="1">HLOOKUP($A32,Data!$AB$2:$EJ$22,11)</f>
        <v>#DIV/0!</v>
      </c>
      <c r="D32" s="138" t="e">
        <f ca="1">HLOOKUP($A32,Data!$AB$2:$EJ$22,8)</f>
        <v>#DIV/0!</v>
      </c>
      <c r="E32" s="138" t="e">
        <f ca="1">HLOOKUP($A32,Data!$AB$2:$EJ$22,5)</f>
        <v>#DIV/0!</v>
      </c>
      <c r="F32" s="138" t="e">
        <f ca="1">HLOOKUP($A32,Data!$AB$2:$EJ$22,6)</f>
        <v>#DIV/0!</v>
      </c>
      <c r="G32" s="138" t="e">
        <f ca="1">HLOOKUP($A32,Data!$AB$2:$EJ$22,14)</f>
        <v>#DIV/0!</v>
      </c>
      <c r="H32" s="138" t="e">
        <f ca="1">HLOOKUP($A32,Data!$AB$2:$EJ$22,9)</f>
        <v>#DIV/0!</v>
      </c>
      <c r="I32" s="138" t="e">
        <f ca="1">HLOOKUP($A32,Data!$AB$2:$EJ$22,10)</f>
        <v>#DIV/0!</v>
      </c>
      <c r="J32" s="138" t="e">
        <f ca="1">HLOOKUP($A32,Data!$AB$2:$EJ$22,3)</f>
        <v>#DIV/0!</v>
      </c>
      <c r="K32" s="138" t="e">
        <f ca="1">HLOOKUP($A32,Data!$AB$2:$EJ$22,2)</f>
        <v>#DIV/0!</v>
      </c>
      <c r="L32" s="138" t="e">
        <f ca="1">HLOOKUP($A32,Data!$AB$2:$EJ$22,21)</f>
        <v>#DIV/0!</v>
      </c>
      <c r="M32" s="138" t="e">
        <f ca="1">HLOOKUP($A32,Data!$AB$2:$EJ$22,17)</f>
        <v>#DIV/0!</v>
      </c>
      <c r="N32" s="132" t="e">
        <f ca="1">HLOOKUP($A32,Data!$AB$2:$EJ$22,7)</f>
        <v>#DIV/0!</v>
      </c>
    </row>
    <row r="33" spans="1:14" x14ac:dyDescent="0.2">
      <c r="A33" s="200">
        <f t="shared" ca="1" si="14"/>
        <v>41153</v>
      </c>
      <c r="B33" s="131" t="e">
        <f ca="1">HLOOKUP($A33,Data!$AB$2:$EJ$22,13)</f>
        <v>#DIV/0!</v>
      </c>
      <c r="C33" s="138" t="e">
        <f ca="1">HLOOKUP($A33,Data!$AB$2:$EJ$22,11)</f>
        <v>#DIV/0!</v>
      </c>
      <c r="D33" s="138" t="e">
        <f ca="1">HLOOKUP($A33,Data!$AB$2:$EJ$22,8)</f>
        <v>#DIV/0!</v>
      </c>
      <c r="E33" s="138" t="e">
        <f ca="1">HLOOKUP($A33,Data!$AB$2:$EJ$22,5)</f>
        <v>#DIV/0!</v>
      </c>
      <c r="F33" s="138" t="e">
        <f ca="1">HLOOKUP($A33,Data!$AB$2:$EJ$22,6)</f>
        <v>#DIV/0!</v>
      </c>
      <c r="G33" s="138" t="e">
        <f ca="1">HLOOKUP($A33,Data!$AB$2:$EJ$22,14)</f>
        <v>#DIV/0!</v>
      </c>
      <c r="H33" s="138" t="e">
        <f ca="1">HLOOKUP($A33,Data!$AB$2:$EJ$22,9)</f>
        <v>#DIV/0!</v>
      </c>
      <c r="I33" s="138" t="e">
        <f ca="1">HLOOKUP($A33,Data!$AB$2:$EJ$22,10)</f>
        <v>#DIV/0!</v>
      </c>
      <c r="J33" s="138" t="e">
        <f ca="1">HLOOKUP($A33,Data!$AB$2:$EJ$22,3)</f>
        <v>#DIV/0!</v>
      </c>
      <c r="K33" s="138" t="e">
        <f ca="1">HLOOKUP($A33,Data!$AB$2:$EJ$22,2)</f>
        <v>#DIV/0!</v>
      </c>
      <c r="L33" s="138" t="e">
        <f ca="1">HLOOKUP($A33,Data!$AB$2:$EJ$22,21)</f>
        <v>#DIV/0!</v>
      </c>
      <c r="M33" s="138" t="e">
        <f ca="1">HLOOKUP($A33,Data!$AB$2:$EJ$22,17)</f>
        <v>#DIV/0!</v>
      </c>
      <c r="N33" s="132" t="e">
        <f ca="1">HLOOKUP($A33,Data!$AB$2:$EJ$22,7)</f>
        <v>#DIV/0!</v>
      </c>
    </row>
    <row r="34" spans="1:14" x14ac:dyDescent="0.2">
      <c r="A34" s="200">
        <f t="shared" ca="1" si="14"/>
        <v>41183</v>
      </c>
      <c r="B34" s="131" t="e">
        <f ca="1">HLOOKUP($A34,Data!$AB$2:$EJ$22,13)</f>
        <v>#DIV/0!</v>
      </c>
      <c r="C34" s="138" t="e">
        <f ca="1">HLOOKUP($A34,Data!$AB$2:$EJ$22,11)</f>
        <v>#DIV/0!</v>
      </c>
      <c r="D34" s="138" t="e">
        <f ca="1">HLOOKUP($A34,Data!$AB$2:$EJ$22,8)</f>
        <v>#DIV/0!</v>
      </c>
      <c r="E34" s="138" t="e">
        <f ca="1">HLOOKUP($A34,Data!$AB$2:$EJ$22,5)</f>
        <v>#DIV/0!</v>
      </c>
      <c r="F34" s="138" t="e">
        <f ca="1">HLOOKUP($A34,Data!$AB$2:$EJ$22,6)</f>
        <v>#DIV/0!</v>
      </c>
      <c r="G34" s="138" t="e">
        <f ca="1">HLOOKUP($A34,Data!$AB$2:$EJ$22,14)</f>
        <v>#DIV/0!</v>
      </c>
      <c r="H34" s="138" t="e">
        <f ca="1">HLOOKUP($A34,Data!$AB$2:$EJ$22,9)</f>
        <v>#DIV/0!</v>
      </c>
      <c r="I34" s="138" t="e">
        <f ca="1">HLOOKUP($A34,Data!$AB$2:$EJ$22,10)</f>
        <v>#DIV/0!</v>
      </c>
      <c r="J34" s="138" t="e">
        <f ca="1">HLOOKUP($A34,Data!$AB$2:$EJ$22,3)</f>
        <v>#DIV/0!</v>
      </c>
      <c r="K34" s="138" t="e">
        <f ca="1">HLOOKUP($A34,Data!$AB$2:$EJ$22,2)</f>
        <v>#DIV/0!</v>
      </c>
      <c r="L34" s="138" t="e">
        <f ca="1">HLOOKUP($A34,Data!$AB$2:$EJ$22,21)</f>
        <v>#DIV/0!</v>
      </c>
      <c r="M34" s="138" t="e">
        <f ca="1">HLOOKUP($A34,Data!$AB$2:$EJ$22,17)</f>
        <v>#DIV/0!</v>
      </c>
      <c r="N34" s="132" t="e">
        <f ca="1">HLOOKUP($A34,Data!$AB$2:$EJ$22,7)</f>
        <v>#DIV/0!</v>
      </c>
    </row>
    <row r="35" spans="1:14" x14ac:dyDescent="0.2">
      <c r="A35" s="200">
        <f t="shared" ca="1" si="14"/>
        <v>41214</v>
      </c>
      <c r="B35" s="131" t="e">
        <f ca="1">HLOOKUP($A35,Data!$AB$2:$EJ$22,13)</f>
        <v>#DIV/0!</v>
      </c>
      <c r="C35" s="138" t="e">
        <f ca="1">HLOOKUP($A35,Data!$AB$2:$EJ$22,11)</f>
        <v>#DIV/0!</v>
      </c>
      <c r="D35" s="138" t="e">
        <f ca="1">HLOOKUP($A35,Data!$AB$2:$EJ$22,8)</f>
        <v>#DIV/0!</v>
      </c>
      <c r="E35" s="138" t="e">
        <f ca="1">HLOOKUP($A35,Data!$AB$2:$EJ$22,5)</f>
        <v>#DIV/0!</v>
      </c>
      <c r="F35" s="138" t="e">
        <f ca="1">HLOOKUP($A35,Data!$AB$2:$EJ$22,6)</f>
        <v>#DIV/0!</v>
      </c>
      <c r="G35" s="138" t="e">
        <f ca="1">HLOOKUP($A35,Data!$AB$2:$EJ$22,14)</f>
        <v>#DIV/0!</v>
      </c>
      <c r="H35" s="138" t="e">
        <f ca="1">HLOOKUP($A35,Data!$AB$2:$EJ$22,9)</f>
        <v>#DIV/0!</v>
      </c>
      <c r="I35" s="138" t="e">
        <f ca="1">HLOOKUP($A35,Data!$AB$2:$EJ$22,10)</f>
        <v>#DIV/0!</v>
      </c>
      <c r="J35" s="138" t="e">
        <f ca="1">HLOOKUP($A35,Data!$AB$2:$EJ$22,3)</f>
        <v>#DIV/0!</v>
      </c>
      <c r="K35" s="138" t="e">
        <f ca="1">HLOOKUP($A35,Data!$AB$2:$EJ$22,2)</f>
        <v>#DIV/0!</v>
      </c>
      <c r="L35" s="138" t="e">
        <f ca="1">HLOOKUP($A35,Data!$AB$2:$EJ$22,21)</f>
        <v>#DIV/0!</v>
      </c>
      <c r="M35" s="138" t="e">
        <f ca="1">HLOOKUP($A35,Data!$AB$2:$EJ$22,17)</f>
        <v>#DIV/0!</v>
      </c>
      <c r="N35" s="132" t="e">
        <f ca="1">HLOOKUP($A35,Data!$AB$2:$EJ$22,7)</f>
        <v>#DIV/0!</v>
      </c>
    </row>
    <row r="36" spans="1:14" x14ac:dyDescent="0.2">
      <c r="A36" s="200">
        <f t="shared" ca="1" si="14"/>
        <v>41244</v>
      </c>
      <c r="B36" s="149" t="e">
        <f ca="1">HLOOKUP($A36,Data!$AB$2:$EJ$22,13)</f>
        <v>#DIV/0!</v>
      </c>
      <c r="C36" s="148" t="e">
        <f ca="1">HLOOKUP($A36,Data!$AB$2:$EJ$22,11)</f>
        <v>#DIV/0!</v>
      </c>
      <c r="D36" s="148" t="e">
        <f ca="1">HLOOKUP($A36,Data!$AB$2:$EJ$22,8)</f>
        <v>#DIV/0!</v>
      </c>
      <c r="E36" s="148" t="e">
        <f ca="1">HLOOKUP($A36,Data!$AB$2:$EJ$22,5)</f>
        <v>#DIV/0!</v>
      </c>
      <c r="F36" s="148" t="e">
        <f ca="1">HLOOKUP($A36,Data!$AB$2:$EJ$22,6)</f>
        <v>#DIV/0!</v>
      </c>
      <c r="G36" s="148" t="e">
        <f ca="1">HLOOKUP($A36,Data!$AB$2:$EJ$22,14)</f>
        <v>#DIV/0!</v>
      </c>
      <c r="H36" s="148" t="e">
        <f ca="1">HLOOKUP($A36,Data!$AB$2:$EJ$22,9)</f>
        <v>#DIV/0!</v>
      </c>
      <c r="I36" s="148" t="e">
        <f ca="1">HLOOKUP($A36,Data!$AB$2:$EJ$22,10)</f>
        <v>#DIV/0!</v>
      </c>
      <c r="J36" s="148" t="e">
        <f ca="1">HLOOKUP($A36,Data!$AB$2:$EJ$22,3)</f>
        <v>#DIV/0!</v>
      </c>
      <c r="K36" s="148" t="e">
        <f ca="1">HLOOKUP($A36,Data!$AB$2:$EJ$22,2)</f>
        <v>#DIV/0!</v>
      </c>
      <c r="L36" s="148" t="e">
        <f ca="1">HLOOKUP($A36,Data!$AB$2:$EJ$22,21)</f>
        <v>#DIV/0!</v>
      </c>
      <c r="M36" s="148" t="e">
        <f ca="1">HLOOKUP($A36,Data!$AB$2:$EJ$22,17)</f>
        <v>#DIV/0!</v>
      </c>
      <c r="N36" s="150" t="e">
        <f ca="1">HLOOKUP($A36,Data!$AB$2:$EJ$22,7)</f>
        <v>#DIV/0!</v>
      </c>
    </row>
    <row r="37" spans="1:14" x14ac:dyDescent="0.2">
      <c r="A37" s="200">
        <f t="shared" ca="1" si="14"/>
        <v>41275</v>
      </c>
      <c r="B37" s="149" t="e">
        <f ca="1">HLOOKUP($A37,Data!$AB$2:$EJ$22,13)</f>
        <v>#DIV/0!</v>
      </c>
      <c r="C37" s="148" t="e">
        <f ca="1">HLOOKUP($A37,Data!$AB$2:$EJ$22,11)</f>
        <v>#DIV/0!</v>
      </c>
      <c r="D37" s="148" t="e">
        <f ca="1">HLOOKUP($A37,Data!$AB$2:$EJ$22,8)</f>
        <v>#DIV/0!</v>
      </c>
      <c r="E37" s="148" t="e">
        <f ca="1">HLOOKUP($A37,Data!$AB$2:$EJ$22,5)</f>
        <v>#DIV/0!</v>
      </c>
      <c r="F37" s="148" t="e">
        <f ca="1">HLOOKUP($A37,Data!$AB$2:$EJ$22,6)</f>
        <v>#DIV/0!</v>
      </c>
      <c r="G37" s="148" t="e">
        <f ca="1">HLOOKUP($A37,Data!$AB$2:$EJ$22,14)</f>
        <v>#DIV/0!</v>
      </c>
      <c r="H37" s="148" t="e">
        <f ca="1">HLOOKUP($A37,Data!$AB$2:$EJ$22,9)</f>
        <v>#DIV/0!</v>
      </c>
      <c r="I37" s="148" t="e">
        <f ca="1">HLOOKUP($A37,Data!$AB$2:$EJ$22,10)</f>
        <v>#DIV/0!</v>
      </c>
      <c r="J37" s="148" t="e">
        <f ca="1">HLOOKUP($A37,Data!$AB$2:$EJ$22,3)</f>
        <v>#DIV/0!</v>
      </c>
      <c r="K37" s="148" t="e">
        <f ca="1">HLOOKUP($A37,Data!$AB$2:$EJ$22,2)</f>
        <v>#DIV/0!</v>
      </c>
      <c r="L37" s="148" t="e">
        <f ca="1">HLOOKUP($A37,Data!$AB$2:$EJ$22,21)</f>
        <v>#DIV/0!</v>
      </c>
      <c r="M37" s="148" t="e">
        <f ca="1">HLOOKUP($A37,Data!$AB$2:$EJ$22,17)</f>
        <v>#DIV/0!</v>
      </c>
      <c r="N37" s="150" t="e">
        <f ca="1">HLOOKUP($A37,Data!$AB$2:$EJ$22,7)</f>
        <v>#DIV/0!</v>
      </c>
    </row>
    <row r="38" spans="1:14" x14ac:dyDescent="0.2">
      <c r="A38" s="200">
        <f t="shared" ca="1" si="14"/>
        <v>41306</v>
      </c>
      <c r="B38" s="149" t="e">
        <f ca="1">HLOOKUP($A38,Data!$AB$2:$EJ$22,13)</f>
        <v>#DIV/0!</v>
      </c>
      <c r="C38" s="148" t="e">
        <f ca="1">HLOOKUP($A38,Data!$AB$2:$EJ$22,11)</f>
        <v>#DIV/0!</v>
      </c>
      <c r="D38" s="148" t="e">
        <f ca="1">HLOOKUP($A38,Data!$AB$2:$EJ$22,8)</f>
        <v>#DIV/0!</v>
      </c>
      <c r="E38" s="148" t="e">
        <f ca="1">HLOOKUP($A38,Data!$AB$2:$EJ$22,5)</f>
        <v>#DIV/0!</v>
      </c>
      <c r="F38" s="148" t="e">
        <f ca="1">HLOOKUP($A38,Data!$AB$2:$EJ$22,6)</f>
        <v>#DIV/0!</v>
      </c>
      <c r="G38" s="148" t="e">
        <f ca="1">HLOOKUP($A38,Data!$AB$2:$EJ$22,14)</f>
        <v>#DIV/0!</v>
      </c>
      <c r="H38" s="148" t="e">
        <f ca="1">HLOOKUP($A38,Data!$AB$2:$EJ$22,9)</f>
        <v>#DIV/0!</v>
      </c>
      <c r="I38" s="148" t="e">
        <f ca="1">HLOOKUP($A38,Data!$AB$2:$EJ$22,10)</f>
        <v>#DIV/0!</v>
      </c>
      <c r="J38" s="148" t="e">
        <f ca="1">HLOOKUP($A38,Data!$AB$2:$EJ$22,3)</f>
        <v>#DIV/0!</v>
      </c>
      <c r="K38" s="148" t="e">
        <f ca="1">HLOOKUP($A38,Data!$AB$2:$EJ$22,2)</f>
        <v>#DIV/0!</v>
      </c>
      <c r="L38" s="148" t="e">
        <f ca="1">HLOOKUP($A38,Data!$AB$2:$EJ$22,21)</f>
        <v>#DIV/0!</v>
      </c>
      <c r="M38" s="148" t="e">
        <f ca="1">HLOOKUP($A38,Data!$AB$2:$EJ$22,17)</f>
        <v>#DIV/0!</v>
      </c>
      <c r="N38" s="150" t="e">
        <f ca="1">HLOOKUP($A38,Data!$AB$2:$EJ$22,7)</f>
        <v>#DIV/0!</v>
      </c>
    </row>
    <row r="39" spans="1:14" x14ac:dyDescent="0.2">
      <c r="A39" s="200">
        <f t="shared" ca="1" si="14"/>
        <v>41334</v>
      </c>
      <c r="B39" s="149" t="e">
        <f ca="1">HLOOKUP($A39,Data!$AB$2:$EJ$22,13)</f>
        <v>#DIV/0!</v>
      </c>
      <c r="C39" s="148" t="e">
        <f ca="1">HLOOKUP($A39,Data!$AB$2:$EJ$22,11)</f>
        <v>#DIV/0!</v>
      </c>
      <c r="D39" s="148" t="e">
        <f ca="1">HLOOKUP($A39,Data!$AB$2:$EJ$22,8)</f>
        <v>#DIV/0!</v>
      </c>
      <c r="E39" s="148" t="e">
        <f ca="1">HLOOKUP($A39,Data!$AB$2:$EJ$22,5)</f>
        <v>#DIV/0!</v>
      </c>
      <c r="F39" s="148" t="e">
        <f ca="1">HLOOKUP($A39,Data!$AB$2:$EJ$22,6)</f>
        <v>#DIV/0!</v>
      </c>
      <c r="G39" s="148" t="e">
        <f ca="1">HLOOKUP($A39,Data!$AB$2:$EJ$22,14)</f>
        <v>#DIV/0!</v>
      </c>
      <c r="H39" s="148" t="e">
        <f ca="1">HLOOKUP($A39,Data!$AB$2:$EJ$22,9)</f>
        <v>#DIV/0!</v>
      </c>
      <c r="I39" s="148" t="e">
        <f ca="1">HLOOKUP($A39,Data!$AB$2:$EJ$22,10)</f>
        <v>#DIV/0!</v>
      </c>
      <c r="J39" s="148" t="e">
        <f ca="1">HLOOKUP($A39,Data!$AB$2:$EJ$22,3)</f>
        <v>#DIV/0!</v>
      </c>
      <c r="K39" s="148" t="e">
        <f ca="1">HLOOKUP($A39,Data!$AB$2:$EJ$22,2)</f>
        <v>#DIV/0!</v>
      </c>
      <c r="L39" s="148" t="e">
        <f ca="1">HLOOKUP($A39,Data!$AB$2:$EJ$22,21)</f>
        <v>#DIV/0!</v>
      </c>
      <c r="M39" s="148" t="e">
        <f ca="1">HLOOKUP($A39,Data!$AB$2:$EJ$22,17)</f>
        <v>#DIV/0!</v>
      </c>
      <c r="N39" s="150" t="e">
        <f ca="1">HLOOKUP($A39,Data!$AB$2:$EJ$22,7)</f>
        <v>#DIV/0!</v>
      </c>
    </row>
    <row r="40" spans="1:14" x14ac:dyDescent="0.2">
      <c r="A40" s="200">
        <f t="shared" ca="1" si="14"/>
        <v>41365</v>
      </c>
      <c r="B40" s="131" t="e">
        <f ca="1">HLOOKUP($A40,Data!$AB$2:$EJ$22,13)</f>
        <v>#DIV/0!</v>
      </c>
      <c r="C40" s="138" t="e">
        <f ca="1">HLOOKUP($A40,Data!$AB$2:$EJ$22,11)</f>
        <v>#DIV/0!</v>
      </c>
      <c r="D40" s="138" t="e">
        <f ca="1">HLOOKUP($A40,Data!$AB$2:$EJ$22,8)</f>
        <v>#DIV/0!</v>
      </c>
      <c r="E40" s="138" t="e">
        <f ca="1">HLOOKUP($A40,Data!$AB$2:$EJ$22,5)</f>
        <v>#DIV/0!</v>
      </c>
      <c r="F40" s="138" t="e">
        <f ca="1">HLOOKUP($A40,Data!$AB$2:$EJ$22,6)</f>
        <v>#DIV/0!</v>
      </c>
      <c r="G40" s="138" t="e">
        <f ca="1">HLOOKUP($A40,Data!$AB$2:$EJ$22,14)</f>
        <v>#DIV/0!</v>
      </c>
      <c r="H40" s="138" t="e">
        <f ca="1">HLOOKUP($A40,Data!$AB$2:$EJ$22,9)</f>
        <v>#DIV/0!</v>
      </c>
      <c r="I40" s="138" t="e">
        <f ca="1">HLOOKUP($A40,Data!$AB$2:$EJ$22,10)</f>
        <v>#DIV/0!</v>
      </c>
      <c r="J40" s="138" t="e">
        <f ca="1">HLOOKUP($A40,Data!$AB$2:$EJ$22,3)</f>
        <v>#DIV/0!</v>
      </c>
      <c r="K40" s="138" t="e">
        <f ca="1">HLOOKUP($A40,Data!$AB$2:$EJ$22,2)</f>
        <v>#DIV/0!</v>
      </c>
      <c r="L40" s="138" t="e">
        <f ca="1">HLOOKUP($A40,Data!$AB$2:$EJ$22,21)</f>
        <v>#DIV/0!</v>
      </c>
      <c r="M40" s="138" t="e">
        <f ca="1">HLOOKUP($A40,Data!$AB$2:$EJ$22,17)</f>
        <v>#DIV/0!</v>
      </c>
      <c r="N40" s="132" t="e">
        <f ca="1">HLOOKUP($A40,Data!$AB$2:$EJ$22,7)</f>
        <v>#DIV/0!</v>
      </c>
    </row>
    <row r="41" spans="1:14" x14ac:dyDescent="0.2">
      <c r="A41" s="200">
        <f t="shared" ca="1" si="14"/>
        <v>41395</v>
      </c>
      <c r="B41" s="131" t="e">
        <f ca="1">HLOOKUP($A41,Data!$AB$2:$EJ$22,13)</f>
        <v>#DIV/0!</v>
      </c>
      <c r="C41" s="138" t="e">
        <f ca="1">HLOOKUP($A41,Data!$AB$2:$EJ$22,11)</f>
        <v>#DIV/0!</v>
      </c>
      <c r="D41" s="138" t="e">
        <f ca="1">HLOOKUP($A41,Data!$AB$2:$EJ$22,8)</f>
        <v>#DIV/0!</v>
      </c>
      <c r="E41" s="138" t="e">
        <f ca="1">HLOOKUP($A41,Data!$AB$2:$EJ$22,5)</f>
        <v>#DIV/0!</v>
      </c>
      <c r="F41" s="138" t="e">
        <f ca="1">HLOOKUP($A41,Data!$AB$2:$EJ$22,6)</f>
        <v>#DIV/0!</v>
      </c>
      <c r="G41" s="138" t="e">
        <f ca="1">HLOOKUP($A41,Data!$AB$2:$EJ$22,14)</f>
        <v>#DIV/0!</v>
      </c>
      <c r="H41" s="138" t="e">
        <f ca="1">HLOOKUP($A41,Data!$AB$2:$EJ$22,9)</f>
        <v>#DIV/0!</v>
      </c>
      <c r="I41" s="138" t="e">
        <f ca="1">HLOOKUP($A41,Data!$AB$2:$EJ$22,10)</f>
        <v>#DIV/0!</v>
      </c>
      <c r="J41" s="138" t="e">
        <f ca="1">HLOOKUP($A41,Data!$AB$2:$EJ$22,3)</f>
        <v>#DIV/0!</v>
      </c>
      <c r="K41" s="138" t="e">
        <f ca="1">HLOOKUP($A41,Data!$AB$2:$EJ$22,2)</f>
        <v>#DIV/0!</v>
      </c>
      <c r="L41" s="138" t="e">
        <f ca="1">HLOOKUP($A41,Data!$AB$2:$EJ$22,21)</f>
        <v>#DIV/0!</v>
      </c>
      <c r="M41" s="138" t="e">
        <f ca="1">HLOOKUP($A41,Data!$AB$2:$EJ$22,17)</f>
        <v>#DIV/0!</v>
      </c>
      <c r="N41" s="132" t="e">
        <f ca="1">HLOOKUP($A41,Data!$AB$2:$EJ$22,7)</f>
        <v>#DIV/0!</v>
      </c>
    </row>
    <row r="42" spans="1:14" x14ac:dyDescent="0.2">
      <c r="A42" s="200">
        <f t="shared" ca="1" si="14"/>
        <v>41426</v>
      </c>
      <c r="B42" s="131" t="e">
        <f ca="1">HLOOKUP($A42,Data!$AB$2:$EJ$22,13)</f>
        <v>#DIV/0!</v>
      </c>
      <c r="C42" s="138" t="e">
        <f ca="1">HLOOKUP($A42,Data!$AB$2:$EJ$22,11)</f>
        <v>#DIV/0!</v>
      </c>
      <c r="D42" s="138" t="e">
        <f ca="1">HLOOKUP($A42,Data!$AB$2:$EJ$22,8)</f>
        <v>#DIV/0!</v>
      </c>
      <c r="E42" s="138" t="e">
        <f ca="1">HLOOKUP($A42,Data!$AB$2:$EJ$22,5)</f>
        <v>#DIV/0!</v>
      </c>
      <c r="F42" s="138" t="e">
        <f ca="1">HLOOKUP($A42,Data!$AB$2:$EJ$22,6)</f>
        <v>#DIV/0!</v>
      </c>
      <c r="G42" s="138" t="e">
        <f ca="1">HLOOKUP($A42,Data!$AB$2:$EJ$22,14)</f>
        <v>#DIV/0!</v>
      </c>
      <c r="H42" s="138" t="e">
        <f ca="1">HLOOKUP($A42,Data!$AB$2:$EJ$22,9)</f>
        <v>#DIV/0!</v>
      </c>
      <c r="I42" s="138" t="e">
        <f ca="1">HLOOKUP($A42,Data!$AB$2:$EJ$22,10)</f>
        <v>#DIV/0!</v>
      </c>
      <c r="J42" s="138" t="e">
        <f ca="1">HLOOKUP($A42,Data!$AB$2:$EJ$22,3)</f>
        <v>#DIV/0!</v>
      </c>
      <c r="K42" s="138" t="e">
        <f ca="1">HLOOKUP($A42,Data!$AB$2:$EJ$22,2)</f>
        <v>#DIV/0!</v>
      </c>
      <c r="L42" s="138" t="e">
        <f ca="1">HLOOKUP($A42,Data!$AB$2:$EJ$22,21)</f>
        <v>#DIV/0!</v>
      </c>
      <c r="M42" s="138" t="e">
        <f ca="1">HLOOKUP($A42,Data!$AB$2:$EJ$22,17)</f>
        <v>#DIV/0!</v>
      </c>
      <c r="N42" s="132" t="e">
        <f ca="1">HLOOKUP($A42,Data!$AB$2:$EJ$22,7)</f>
        <v>#DIV/0!</v>
      </c>
    </row>
    <row r="43" spans="1:14" x14ac:dyDescent="0.2">
      <c r="A43" s="200">
        <f t="shared" ca="1" si="14"/>
        <v>41456</v>
      </c>
      <c r="B43" s="131" t="e">
        <f ca="1">HLOOKUP($A43,Data!$AB$2:$EJ$22,13)</f>
        <v>#DIV/0!</v>
      </c>
      <c r="C43" s="138" t="e">
        <f ca="1">HLOOKUP($A43,Data!$AB$2:$EJ$22,11)</f>
        <v>#DIV/0!</v>
      </c>
      <c r="D43" s="138" t="e">
        <f ca="1">HLOOKUP($A43,Data!$AB$2:$EJ$22,8)</f>
        <v>#DIV/0!</v>
      </c>
      <c r="E43" s="138" t="e">
        <f ca="1">HLOOKUP($A43,Data!$AB$2:$EJ$22,5)</f>
        <v>#DIV/0!</v>
      </c>
      <c r="F43" s="138" t="e">
        <f ca="1">HLOOKUP($A43,Data!$AB$2:$EJ$22,6)</f>
        <v>#DIV/0!</v>
      </c>
      <c r="G43" s="138" t="e">
        <f ca="1">HLOOKUP($A43,Data!$AB$2:$EJ$22,14)</f>
        <v>#DIV/0!</v>
      </c>
      <c r="H43" s="138" t="e">
        <f ca="1">HLOOKUP($A43,Data!$AB$2:$EJ$22,9)</f>
        <v>#DIV/0!</v>
      </c>
      <c r="I43" s="138" t="e">
        <f ca="1">HLOOKUP($A43,Data!$AB$2:$EJ$22,10)</f>
        <v>#DIV/0!</v>
      </c>
      <c r="J43" s="138" t="e">
        <f ca="1">HLOOKUP($A43,Data!$AB$2:$EJ$22,3)</f>
        <v>#DIV/0!</v>
      </c>
      <c r="K43" s="138" t="e">
        <f ca="1">HLOOKUP($A43,Data!$AB$2:$EJ$22,2)</f>
        <v>#DIV/0!</v>
      </c>
      <c r="L43" s="138" t="e">
        <f ca="1">HLOOKUP($A43,Data!$AB$2:$EJ$22,21)</f>
        <v>#DIV/0!</v>
      </c>
      <c r="M43" s="138" t="e">
        <f ca="1">HLOOKUP($A43,Data!$AB$2:$EJ$22,17)</f>
        <v>#DIV/0!</v>
      </c>
      <c r="N43" s="132" t="e">
        <f ca="1">HLOOKUP($A43,Data!$AB$2:$EJ$22,7)</f>
        <v>#DIV/0!</v>
      </c>
    </row>
    <row r="44" spans="1:14" x14ac:dyDescent="0.2">
      <c r="A44" s="200">
        <f t="shared" ca="1" si="14"/>
        <v>41487</v>
      </c>
      <c r="B44" s="149" t="e">
        <f ca="1">HLOOKUP($A44,Data!$AB$2:$EJ$22,13)</f>
        <v>#DIV/0!</v>
      </c>
      <c r="C44" s="148" t="e">
        <f ca="1">HLOOKUP($A44,Data!$AB$2:$EJ$22,11)</f>
        <v>#DIV/0!</v>
      </c>
      <c r="D44" s="148" t="e">
        <f ca="1">HLOOKUP($A44,Data!$AB$2:$EJ$22,8)</f>
        <v>#DIV/0!</v>
      </c>
      <c r="E44" s="148" t="e">
        <f ca="1">HLOOKUP($A44,Data!$AB$2:$EJ$22,5)</f>
        <v>#DIV/0!</v>
      </c>
      <c r="F44" s="148" t="e">
        <f ca="1">HLOOKUP($A44,Data!$AB$2:$EJ$22,6)</f>
        <v>#DIV/0!</v>
      </c>
      <c r="G44" s="148" t="e">
        <f ca="1">HLOOKUP($A44,Data!$AB$2:$EJ$22,14)</f>
        <v>#DIV/0!</v>
      </c>
      <c r="H44" s="148" t="e">
        <f ca="1">HLOOKUP($A44,Data!$AB$2:$EJ$22,9)</f>
        <v>#DIV/0!</v>
      </c>
      <c r="I44" s="148" t="e">
        <f ca="1">HLOOKUP($A44,Data!$AB$2:$EJ$22,10)</f>
        <v>#DIV/0!</v>
      </c>
      <c r="J44" s="148" t="e">
        <f ca="1">HLOOKUP($A44,Data!$AB$2:$EJ$22,3)</f>
        <v>#DIV/0!</v>
      </c>
      <c r="K44" s="148" t="e">
        <f ca="1">HLOOKUP($A44,Data!$AB$2:$EJ$22,2)</f>
        <v>#DIV/0!</v>
      </c>
      <c r="L44" s="148" t="e">
        <f ca="1">HLOOKUP($A44,Data!$AB$2:$EJ$22,21)</f>
        <v>#DIV/0!</v>
      </c>
      <c r="M44" s="148" t="e">
        <f ca="1">HLOOKUP($A44,Data!$AB$2:$EJ$22,17)</f>
        <v>#DIV/0!</v>
      </c>
      <c r="N44" s="150" t="e">
        <f ca="1">HLOOKUP($A44,Data!$AB$2:$EJ$22,7)</f>
        <v>#DIV/0!</v>
      </c>
    </row>
    <row r="45" spans="1:14" x14ac:dyDescent="0.2">
      <c r="A45" s="200">
        <f t="shared" ca="1" si="14"/>
        <v>41518</v>
      </c>
      <c r="B45" s="149" t="e">
        <f ca="1">HLOOKUP($A45,Data!$AB$2:$EJ$22,13)</f>
        <v>#DIV/0!</v>
      </c>
      <c r="C45" s="148" t="e">
        <f ca="1">HLOOKUP($A45,Data!$AB$2:$EJ$22,11)</f>
        <v>#DIV/0!</v>
      </c>
      <c r="D45" s="148" t="e">
        <f ca="1">HLOOKUP($A45,Data!$AB$2:$EJ$22,8)</f>
        <v>#DIV/0!</v>
      </c>
      <c r="E45" s="148" t="e">
        <f ca="1">HLOOKUP($A45,Data!$AB$2:$EJ$22,5)</f>
        <v>#DIV/0!</v>
      </c>
      <c r="F45" s="148" t="e">
        <f ca="1">HLOOKUP($A45,Data!$AB$2:$EJ$22,6)</f>
        <v>#DIV/0!</v>
      </c>
      <c r="G45" s="148" t="e">
        <f ca="1">HLOOKUP($A45,Data!$AB$2:$EJ$22,14)</f>
        <v>#DIV/0!</v>
      </c>
      <c r="H45" s="148" t="e">
        <f ca="1">HLOOKUP($A45,Data!$AB$2:$EJ$22,9)</f>
        <v>#DIV/0!</v>
      </c>
      <c r="I45" s="148" t="e">
        <f ca="1">HLOOKUP($A45,Data!$AB$2:$EJ$22,10)</f>
        <v>#DIV/0!</v>
      </c>
      <c r="J45" s="148" t="e">
        <f ca="1">HLOOKUP($A45,Data!$AB$2:$EJ$22,3)</f>
        <v>#DIV/0!</v>
      </c>
      <c r="K45" s="148" t="e">
        <f ca="1">HLOOKUP($A45,Data!$AB$2:$EJ$22,2)</f>
        <v>#DIV/0!</v>
      </c>
      <c r="L45" s="148" t="e">
        <f ca="1">HLOOKUP($A45,Data!$AB$2:$EJ$22,21)</f>
        <v>#DIV/0!</v>
      </c>
      <c r="M45" s="148" t="e">
        <f ca="1">HLOOKUP($A45,Data!$AB$2:$EJ$22,17)</f>
        <v>#DIV/0!</v>
      </c>
      <c r="N45" s="150" t="e">
        <f ca="1">HLOOKUP($A45,Data!$AB$2:$EJ$22,7)</f>
        <v>#DIV/0!</v>
      </c>
    </row>
    <row r="46" spans="1:14" x14ac:dyDescent="0.2">
      <c r="A46" s="200">
        <f t="shared" ca="1" si="14"/>
        <v>41548</v>
      </c>
      <c r="B46" s="149" t="e">
        <f ca="1">HLOOKUP($A46,Data!$AB$2:$EJ$22,13)</f>
        <v>#DIV/0!</v>
      </c>
      <c r="C46" s="148" t="e">
        <f ca="1">HLOOKUP($A46,Data!$AB$2:$EJ$22,11)</f>
        <v>#DIV/0!</v>
      </c>
      <c r="D46" s="148" t="e">
        <f ca="1">HLOOKUP($A46,Data!$AB$2:$EJ$22,8)</f>
        <v>#DIV/0!</v>
      </c>
      <c r="E46" s="148" t="e">
        <f ca="1">HLOOKUP($A46,Data!$AB$2:$EJ$22,5)</f>
        <v>#DIV/0!</v>
      </c>
      <c r="F46" s="148" t="e">
        <f ca="1">HLOOKUP($A46,Data!$AB$2:$EJ$22,6)</f>
        <v>#DIV/0!</v>
      </c>
      <c r="G46" s="148" t="e">
        <f ca="1">HLOOKUP($A46,Data!$AB$2:$EJ$22,14)</f>
        <v>#DIV/0!</v>
      </c>
      <c r="H46" s="148" t="e">
        <f ca="1">HLOOKUP($A46,Data!$AB$2:$EJ$22,9)</f>
        <v>#DIV/0!</v>
      </c>
      <c r="I46" s="148" t="e">
        <f ca="1">HLOOKUP($A46,Data!$AB$2:$EJ$22,10)</f>
        <v>#DIV/0!</v>
      </c>
      <c r="J46" s="148" t="e">
        <f ca="1">HLOOKUP($A46,Data!$AB$2:$EJ$22,3)</f>
        <v>#DIV/0!</v>
      </c>
      <c r="K46" s="148" t="e">
        <f ca="1">HLOOKUP($A46,Data!$AB$2:$EJ$22,2)</f>
        <v>#DIV/0!</v>
      </c>
      <c r="L46" s="148" t="e">
        <f ca="1">HLOOKUP($A46,Data!$AB$2:$EJ$22,21)</f>
        <v>#DIV/0!</v>
      </c>
      <c r="M46" s="148" t="e">
        <f ca="1">HLOOKUP($A46,Data!$AB$2:$EJ$22,17)</f>
        <v>#DIV/0!</v>
      </c>
      <c r="N46" s="150" t="e">
        <f ca="1">HLOOKUP($A46,Data!$AB$2:$EJ$22,7)</f>
        <v>#DIV/0!</v>
      </c>
    </row>
    <row r="47" spans="1:14" x14ac:dyDescent="0.2">
      <c r="A47" s="200">
        <f t="shared" ca="1" si="14"/>
        <v>41579</v>
      </c>
      <c r="B47" s="149" t="e">
        <f ca="1">HLOOKUP($A47,Data!$AB$2:$EJ$22,13)</f>
        <v>#DIV/0!</v>
      </c>
      <c r="C47" s="148" t="e">
        <f ca="1">HLOOKUP($A47,Data!$AB$2:$EJ$22,11)</f>
        <v>#DIV/0!</v>
      </c>
      <c r="D47" s="148" t="e">
        <f ca="1">HLOOKUP($A47,Data!$AB$2:$EJ$22,8)</f>
        <v>#DIV/0!</v>
      </c>
      <c r="E47" s="148" t="e">
        <f ca="1">HLOOKUP($A47,Data!$AB$2:$EJ$22,5)</f>
        <v>#DIV/0!</v>
      </c>
      <c r="F47" s="148" t="e">
        <f ca="1">HLOOKUP($A47,Data!$AB$2:$EJ$22,6)</f>
        <v>#DIV/0!</v>
      </c>
      <c r="G47" s="148" t="e">
        <f ca="1">HLOOKUP($A47,Data!$AB$2:$EJ$22,14)</f>
        <v>#DIV/0!</v>
      </c>
      <c r="H47" s="148" t="e">
        <f ca="1">HLOOKUP($A47,Data!$AB$2:$EJ$22,9)</f>
        <v>#DIV/0!</v>
      </c>
      <c r="I47" s="148" t="e">
        <f ca="1">HLOOKUP($A47,Data!$AB$2:$EJ$22,10)</f>
        <v>#DIV/0!</v>
      </c>
      <c r="J47" s="148" t="e">
        <f ca="1">HLOOKUP($A47,Data!$AB$2:$EJ$22,3)</f>
        <v>#DIV/0!</v>
      </c>
      <c r="K47" s="148" t="e">
        <f ca="1">HLOOKUP($A47,Data!$AB$2:$EJ$22,2)</f>
        <v>#DIV/0!</v>
      </c>
      <c r="L47" s="148" t="e">
        <f ca="1">HLOOKUP($A47,Data!$AB$2:$EJ$22,21)</f>
        <v>#DIV/0!</v>
      </c>
      <c r="M47" s="148" t="e">
        <f ca="1">HLOOKUP($A47,Data!$AB$2:$EJ$22,17)</f>
        <v>#DIV/0!</v>
      </c>
      <c r="N47" s="150" t="e">
        <f ca="1">HLOOKUP($A47,Data!$AB$2:$EJ$22,7)</f>
        <v>#DIV/0!</v>
      </c>
    </row>
    <row r="48" spans="1:14" x14ac:dyDescent="0.2">
      <c r="A48" s="200">
        <f t="shared" ca="1" si="14"/>
        <v>41609</v>
      </c>
      <c r="B48" s="131" t="e">
        <f ca="1">HLOOKUP($A48,Data!$AB$2:$EJ$22,13)</f>
        <v>#DIV/0!</v>
      </c>
      <c r="C48" s="138" t="e">
        <f ca="1">HLOOKUP($A48,Data!$AB$2:$EJ$22,11)</f>
        <v>#DIV/0!</v>
      </c>
      <c r="D48" s="138" t="e">
        <f ca="1">HLOOKUP($A48,Data!$AB$2:$EJ$22,8)</f>
        <v>#DIV/0!</v>
      </c>
      <c r="E48" s="138" t="e">
        <f ca="1">HLOOKUP($A48,Data!$AB$2:$EJ$22,5)</f>
        <v>#DIV/0!</v>
      </c>
      <c r="F48" s="138" t="e">
        <f ca="1">HLOOKUP($A48,Data!$AB$2:$EJ$22,6)</f>
        <v>#DIV/0!</v>
      </c>
      <c r="G48" s="138" t="e">
        <f ca="1">HLOOKUP($A48,Data!$AB$2:$EJ$22,14)</f>
        <v>#DIV/0!</v>
      </c>
      <c r="H48" s="138" t="e">
        <f ca="1">HLOOKUP($A48,Data!$AB$2:$EJ$22,9)</f>
        <v>#DIV/0!</v>
      </c>
      <c r="I48" s="138" t="e">
        <f ca="1">HLOOKUP($A48,Data!$AB$2:$EJ$22,10)</f>
        <v>#DIV/0!</v>
      </c>
      <c r="J48" s="138" t="e">
        <f ca="1">HLOOKUP($A48,Data!$AB$2:$EJ$22,3)</f>
        <v>#DIV/0!</v>
      </c>
      <c r="K48" s="138" t="e">
        <f ca="1">HLOOKUP($A48,Data!$AB$2:$EJ$22,2)</f>
        <v>#DIV/0!</v>
      </c>
      <c r="L48" s="138" t="e">
        <f ca="1">HLOOKUP($A48,Data!$AB$2:$EJ$22,21)</f>
        <v>#DIV/0!</v>
      </c>
      <c r="M48" s="138" t="e">
        <f ca="1">HLOOKUP($A48,Data!$AB$2:$EJ$22,17)</f>
        <v>#DIV/0!</v>
      </c>
      <c r="N48" s="132" t="e">
        <f ca="1">HLOOKUP($A48,Data!$AB$2:$EJ$22,7)</f>
        <v>#DIV/0!</v>
      </c>
    </row>
    <row r="49" spans="1:21" x14ac:dyDescent="0.2">
      <c r="A49" s="200">
        <f t="shared" ca="1" si="14"/>
        <v>41640</v>
      </c>
      <c r="B49" s="131" t="e">
        <f ca="1">HLOOKUP($A49,Data!$AB$2:$EJ$22,13)</f>
        <v>#DIV/0!</v>
      </c>
      <c r="C49" s="138" t="e">
        <f ca="1">HLOOKUP($A49,Data!$AB$2:$EJ$22,11)</f>
        <v>#DIV/0!</v>
      </c>
      <c r="D49" s="138" t="e">
        <f ca="1">HLOOKUP($A49,Data!$AB$2:$EJ$22,8)</f>
        <v>#DIV/0!</v>
      </c>
      <c r="E49" s="138" t="e">
        <f ca="1">HLOOKUP($A49,Data!$AB$2:$EJ$22,5)</f>
        <v>#DIV/0!</v>
      </c>
      <c r="F49" s="138" t="e">
        <f ca="1">HLOOKUP($A49,Data!$AB$2:$EJ$22,6)</f>
        <v>#DIV/0!</v>
      </c>
      <c r="G49" s="138" t="e">
        <f ca="1">HLOOKUP($A49,Data!$AB$2:$EJ$22,14)</f>
        <v>#DIV/0!</v>
      </c>
      <c r="H49" s="138" t="e">
        <f ca="1">HLOOKUP($A49,Data!$AB$2:$EJ$22,9)</f>
        <v>#DIV/0!</v>
      </c>
      <c r="I49" s="138" t="e">
        <f ca="1">HLOOKUP($A49,Data!$AB$2:$EJ$22,10)</f>
        <v>#DIV/0!</v>
      </c>
      <c r="J49" s="138" t="e">
        <f ca="1">HLOOKUP($A49,Data!$AB$2:$EJ$22,3)</f>
        <v>#DIV/0!</v>
      </c>
      <c r="K49" s="138" t="e">
        <f ca="1">HLOOKUP($A49,Data!$AB$2:$EJ$22,2)</f>
        <v>#DIV/0!</v>
      </c>
      <c r="L49" s="138" t="e">
        <f ca="1">HLOOKUP($A49,Data!$AB$2:$EJ$22,21)</f>
        <v>#DIV/0!</v>
      </c>
      <c r="M49" s="138" t="e">
        <f ca="1">HLOOKUP($A49,Data!$AB$2:$EJ$22,17)</f>
        <v>#DIV/0!</v>
      </c>
      <c r="N49" s="132" t="e">
        <f ca="1">HLOOKUP($A49,Data!$AB$2:$EJ$22,7)</f>
        <v>#DIV/0!</v>
      </c>
    </row>
    <row r="50" spans="1:21" x14ac:dyDescent="0.2">
      <c r="A50" s="200">
        <f t="shared" ca="1" si="14"/>
        <v>41671</v>
      </c>
      <c r="B50" s="131" t="e">
        <f ca="1">HLOOKUP($A50,Data!$AB$2:$EJ$22,13)</f>
        <v>#DIV/0!</v>
      </c>
      <c r="C50" s="138" t="e">
        <f ca="1">HLOOKUP($A50,Data!$AB$2:$EJ$22,11)</f>
        <v>#DIV/0!</v>
      </c>
      <c r="D50" s="138" t="e">
        <f ca="1">HLOOKUP($A50,Data!$AB$2:$EJ$22,8)</f>
        <v>#DIV/0!</v>
      </c>
      <c r="E50" s="138" t="e">
        <f ca="1">HLOOKUP($A50,Data!$AB$2:$EJ$22,5)</f>
        <v>#DIV/0!</v>
      </c>
      <c r="F50" s="138" t="e">
        <f ca="1">HLOOKUP($A50,Data!$AB$2:$EJ$22,6)</f>
        <v>#DIV/0!</v>
      </c>
      <c r="G50" s="138" t="e">
        <f ca="1">HLOOKUP($A50,Data!$AB$2:$EJ$22,14)</f>
        <v>#DIV/0!</v>
      </c>
      <c r="H50" s="138" t="e">
        <f ca="1">HLOOKUP($A50,Data!$AB$2:$EJ$22,9)</f>
        <v>#DIV/0!</v>
      </c>
      <c r="I50" s="138" t="e">
        <f ca="1">HLOOKUP($A50,Data!$AB$2:$EJ$22,10)</f>
        <v>#DIV/0!</v>
      </c>
      <c r="J50" s="138" t="e">
        <f ca="1">HLOOKUP($A50,Data!$AB$2:$EJ$22,3)</f>
        <v>#DIV/0!</v>
      </c>
      <c r="K50" s="138" t="e">
        <f ca="1">HLOOKUP($A50,Data!$AB$2:$EJ$22,2)</f>
        <v>#DIV/0!</v>
      </c>
      <c r="L50" s="138" t="e">
        <f ca="1">HLOOKUP($A50,Data!$AB$2:$EJ$22,21)</f>
        <v>#DIV/0!</v>
      </c>
      <c r="M50" s="138" t="e">
        <f ca="1">HLOOKUP($A50,Data!$AB$2:$EJ$22,17)</f>
        <v>#DIV/0!</v>
      </c>
      <c r="N50" s="132" t="e">
        <f ca="1">HLOOKUP($A50,Data!$AB$2:$EJ$22,7)</f>
        <v>#DIV/0!</v>
      </c>
    </row>
    <row r="51" spans="1:21" x14ac:dyDescent="0.2">
      <c r="A51" s="200">
        <f t="shared" ca="1" si="14"/>
        <v>41699</v>
      </c>
      <c r="B51" s="131" t="e">
        <f ca="1">HLOOKUP($A51,Data!$AB$2:$EJ$22,13)</f>
        <v>#DIV/0!</v>
      </c>
      <c r="C51" s="138" t="e">
        <f ca="1">HLOOKUP($A51,Data!$AB$2:$EJ$22,11)</f>
        <v>#DIV/0!</v>
      </c>
      <c r="D51" s="138" t="e">
        <f ca="1">HLOOKUP($A51,Data!$AB$2:$EJ$22,8)</f>
        <v>#DIV/0!</v>
      </c>
      <c r="E51" s="138" t="e">
        <f ca="1">HLOOKUP($A51,Data!$AB$2:$EJ$22,5)</f>
        <v>#DIV/0!</v>
      </c>
      <c r="F51" s="138" t="e">
        <f ca="1">HLOOKUP($A51,Data!$AB$2:$EJ$22,6)</f>
        <v>#DIV/0!</v>
      </c>
      <c r="G51" s="138" t="e">
        <f ca="1">HLOOKUP($A51,Data!$AB$2:$EJ$22,14)</f>
        <v>#DIV/0!</v>
      </c>
      <c r="H51" s="138" t="e">
        <f ca="1">HLOOKUP($A51,Data!$AB$2:$EJ$22,9)</f>
        <v>#DIV/0!</v>
      </c>
      <c r="I51" s="138" t="e">
        <f ca="1">HLOOKUP($A51,Data!$AB$2:$EJ$22,10)</f>
        <v>#DIV/0!</v>
      </c>
      <c r="J51" s="138" t="e">
        <f ca="1">HLOOKUP($A51,Data!$AB$2:$EJ$22,3)</f>
        <v>#DIV/0!</v>
      </c>
      <c r="K51" s="138" t="e">
        <f ca="1">HLOOKUP($A51,Data!$AB$2:$EJ$22,2)</f>
        <v>#DIV/0!</v>
      </c>
      <c r="L51" s="138" t="e">
        <f ca="1">HLOOKUP($A51,Data!$AB$2:$EJ$22,21)</f>
        <v>#DIV/0!</v>
      </c>
      <c r="M51" s="138" t="e">
        <f ca="1">HLOOKUP($A51,Data!$AB$2:$EJ$22,17)</f>
        <v>#DIV/0!</v>
      </c>
      <c r="N51" s="132" t="e">
        <f ca="1">HLOOKUP($A51,Data!$AB$2:$EJ$22,7)</f>
        <v>#DIV/0!</v>
      </c>
    </row>
    <row r="52" spans="1:21" x14ac:dyDescent="0.2">
      <c r="A52" s="200">
        <f t="shared" ca="1" si="14"/>
        <v>41730</v>
      </c>
      <c r="B52" s="149" t="e">
        <f ca="1">HLOOKUP($A52,Data!$AB$2:$EJ$22,13)</f>
        <v>#DIV/0!</v>
      </c>
      <c r="C52" s="148" t="e">
        <f ca="1">HLOOKUP($A52,Data!$AB$2:$EJ$22,11)</f>
        <v>#DIV/0!</v>
      </c>
      <c r="D52" s="148" t="e">
        <f ca="1">HLOOKUP($A52,Data!$AB$2:$EJ$22,8)</f>
        <v>#DIV/0!</v>
      </c>
      <c r="E52" s="148" t="e">
        <f ca="1">HLOOKUP($A52,Data!$AB$2:$EJ$22,5)</f>
        <v>#DIV/0!</v>
      </c>
      <c r="F52" s="148" t="e">
        <f ca="1">HLOOKUP($A52,Data!$AB$2:$EJ$22,6)</f>
        <v>#DIV/0!</v>
      </c>
      <c r="G52" s="148" t="e">
        <f ca="1">HLOOKUP($A52,Data!$AB$2:$EJ$22,14)</f>
        <v>#DIV/0!</v>
      </c>
      <c r="H52" s="148" t="e">
        <f ca="1">HLOOKUP($A52,Data!$AB$2:$EJ$22,9)</f>
        <v>#DIV/0!</v>
      </c>
      <c r="I52" s="148" t="e">
        <f ca="1">HLOOKUP($A52,Data!$AB$2:$EJ$22,10)</f>
        <v>#DIV/0!</v>
      </c>
      <c r="J52" s="148" t="e">
        <f ca="1">HLOOKUP($A52,Data!$AB$2:$EJ$22,3)</f>
        <v>#DIV/0!</v>
      </c>
      <c r="K52" s="148" t="e">
        <f ca="1">HLOOKUP($A52,Data!$AB$2:$EJ$22,2)</f>
        <v>#DIV/0!</v>
      </c>
      <c r="L52" s="148" t="e">
        <f ca="1">HLOOKUP($A52,Data!$AB$2:$EJ$22,21)</f>
        <v>#DIV/0!</v>
      </c>
      <c r="M52" s="148" t="e">
        <f ca="1">HLOOKUP($A52,Data!$AB$2:$EJ$22,17)</f>
        <v>#DIV/0!</v>
      </c>
      <c r="N52" s="150" t="e">
        <f ca="1">HLOOKUP($A52,Data!$AB$2:$EJ$22,7)</f>
        <v>#DIV/0!</v>
      </c>
    </row>
    <row r="53" spans="1:21" x14ac:dyDescent="0.2">
      <c r="A53" s="200">
        <f t="shared" ca="1" si="14"/>
        <v>41760</v>
      </c>
      <c r="B53" s="149" t="e">
        <f ca="1">HLOOKUP($A53,Data!$AB$2:$EJ$22,13)</f>
        <v>#DIV/0!</v>
      </c>
      <c r="C53" s="148" t="e">
        <f ca="1">HLOOKUP($A53,Data!$AB$2:$EJ$22,11)</f>
        <v>#DIV/0!</v>
      </c>
      <c r="D53" s="148" t="e">
        <f ca="1">HLOOKUP($A53,Data!$AB$2:$EJ$22,8)</f>
        <v>#DIV/0!</v>
      </c>
      <c r="E53" s="148" t="e">
        <f ca="1">HLOOKUP($A53,Data!$AB$2:$EJ$22,5)</f>
        <v>#DIV/0!</v>
      </c>
      <c r="F53" s="148" t="e">
        <f ca="1">HLOOKUP($A53,Data!$AB$2:$EJ$22,6)</f>
        <v>#DIV/0!</v>
      </c>
      <c r="G53" s="148" t="e">
        <f ca="1">HLOOKUP($A53,Data!$AB$2:$EJ$22,14)</f>
        <v>#DIV/0!</v>
      </c>
      <c r="H53" s="148" t="e">
        <f ca="1">HLOOKUP($A53,Data!$AB$2:$EJ$22,9)</f>
        <v>#DIV/0!</v>
      </c>
      <c r="I53" s="148" t="e">
        <f ca="1">HLOOKUP($A53,Data!$AB$2:$EJ$22,10)</f>
        <v>#DIV/0!</v>
      </c>
      <c r="J53" s="148" t="e">
        <f ca="1">HLOOKUP($A53,Data!$AB$2:$EJ$22,3)</f>
        <v>#DIV/0!</v>
      </c>
      <c r="K53" s="148" t="e">
        <f ca="1">HLOOKUP($A53,Data!$AB$2:$EJ$22,2)</f>
        <v>#DIV/0!</v>
      </c>
      <c r="L53" s="148" t="e">
        <f ca="1">HLOOKUP($A53,Data!$AB$2:$EJ$22,21)</f>
        <v>#DIV/0!</v>
      </c>
      <c r="M53" s="148" t="e">
        <f ca="1">HLOOKUP($A53,Data!$AB$2:$EJ$22,17)</f>
        <v>#DIV/0!</v>
      </c>
      <c r="N53" s="150" t="e">
        <f ca="1">HLOOKUP($A53,Data!$AB$2:$EJ$22,7)</f>
        <v>#DIV/0!</v>
      </c>
    </row>
    <row r="54" spans="1:21" x14ac:dyDescent="0.2">
      <c r="A54" s="200">
        <f t="shared" ca="1" si="14"/>
        <v>41791</v>
      </c>
      <c r="B54" s="149" t="e">
        <f ca="1">HLOOKUP($A54,Data!$AB$2:$EJ$22,13)</f>
        <v>#DIV/0!</v>
      </c>
      <c r="C54" s="148" t="e">
        <f ca="1">HLOOKUP($A54,Data!$AB$2:$EJ$22,11)</f>
        <v>#DIV/0!</v>
      </c>
      <c r="D54" s="148" t="e">
        <f ca="1">HLOOKUP($A54,Data!$AB$2:$EJ$22,8)</f>
        <v>#DIV/0!</v>
      </c>
      <c r="E54" s="148" t="e">
        <f ca="1">HLOOKUP($A54,Data!$AB$2:$EJ$22,5)</f>
        <v>#DIV/0!</v>
      </c>
      <c r="F54" s="148" t="e">
        <f ca="1">HLOOKUP($A54,Data!$AB$2:$EJ$22,6)</f>
        <v>#DIV/0!</v>
      </c>
      <c r="G54" s="148" t="e">
        <f ca="1">HLOOKUP($A54,Data!$AB$2:$EJ$22,14)</f>
        <v>#DIV/0!</v>
      </c>
      <c r="H54" s="148" t="e">
        <f ca="1">HLOOKUP($A54,Data!$AB$2:$EJ$22,9)</f>
        <v>#DIV/0!</v>
      </c>
      <c r="I54" s="148" t="e">
        <f ca="1">HLOOKUP($A54,Data!$AB$2:$EJ$22,10)</f>
        <v>#DIV/0!</v>
      </c>
      <c r="J54" s="148" t="e">
        <f ca="1">HLOOKUP($A54,Data!$AB$2:$EJ$22,3)</f>
        <v>#DIV/0!</v>
      </c>
      <c r="K54" s="148" t="e">
        <f ca="1">HLOOKUP($A54,Data!$AB$2:$EJ$22,2)</f>
        <v>#DIV/0!</v>
      </c>
      <c r="L54" s="148" t="e">
        <f ca="1">HLOOKUP($A54,Data!$AB$2:$EJ$22,21)</f>
        <v>#DIV/0!</v>
      </c>
      <c r="M54" s="148" t="e">
        <f ca="1">HLOOKUP($A54,Data!$AB$2:$EJ$22,17)</f>
        <v>#DIV/0!</v>
      </c>
      <c r="N54" s="150" t="e">
        <f ca="1">HLOOKUP($A54,Data!$AB$2:$EJ$22,7)</f>
        <v>#DIV/0!</v>
      </c>
    </row>
    <row r="55" spans="1:21" x14ac:dyDescent="0.2">
      <c r="A55" s="200">
        <f ca="1">DATE(YEAR(A56),MONTH(A56)-1,1)</f>
        <v>41821</v>
      </c>
      <c r="B55" s="149" t="e">
        <f ca="1">HLOOKUP($A55,Data!$AB$2:$EJ$22,13)</f>
        <v>#DIV/0!</v>
      </c>
      <c r="C55" s="148" t="e">
        <f ca="1">HLOOKUP($A55,Data!$AB$2:$EJ$22,11)</f>
        <v>#DIV/0!</v>
      </c>
      <c r="D55" s="148" t="e">
        <f ca="1">HLOOKUP($A55,Data!$AB$2:$EJ$22,8)</f>
        <v>#DIV/0!</v>
      </c>
      <c r="E55" s="148" t="e">
        <f ca="1">HLOOKUP($A55,Data!$AB$2:$EJ$22,5)</f>
        <v>#DIV/0!</v>
      </c>
      <c r="F55" s="148" t="e">
        <f ca="1">HLOOKUP($A55,Data!$AB$2:$EJ$22,6)</f>
        <v>#DIV/0!</v>
      </c>
      <c r="G55" s="148" t="e">
        <f ca="1">HLOOKUP($A55,Data!$AB$2:$EJ$22,14)</f>
        <v>#DIV/0!</v>
      </c>
      <c r="H55" s="148" t="e">
        <f ca="1">HLOOKUP($A55,Data!$AB$2:$EJ$22,9)</f>
        <v>#DIV/0!</v>
      </c>
      <c r="I55" s="148" t="e">
        <f ca="1">HLOOKUP($A55,Data!$AB$2:$EJ$22,10)</f>
        <v>#DIV/0!</v>
      </c>
      <c r="J55" s="148" t="e">
        <f ca="1">HLOOKUP($A55,Data!$AB$2:$EJ$22,3)</f>
        <v>#DIV/0!</v>
      </c>
      <c r="K55" s="148" t="e">
        <f ca="1">HLOOKUP($A55,Data!$AB$2:$EJ$22,2)</f>
        <v>#DIV/0!</v>
      </c>
      <c r="L55" s="148" t="e">
        <f ca="1">HLOOKUP($A55,Data!$AB$2:$EJ$22,21)</f>
        <v>#DIV/0!</v>
      </c>
      <c r="M55" s="148" t="e">
        <f ca="1">HLOOKUP($A55,Data!$AB$2:$EJ$22,17)</f>
        <v>#DIV/0!</v>
      </c>
      <c r="N55" s="150" t="e">
        <f ca="1">HLOOKUP($A55,Data!$AB$2:$EJ$22,7)</f>
        <v>#DIV/0!</v>
      </c>
    </row>
    <row r="56" spans="1:21" ht="12" thickBot="1" x14ac:dyDescent="0.25">
      <c r="A56" s="201">
        <f ca="1">DATE(YEAR($B$3),MONTH($B$3)-1,1)</f>
        <v>41852</v>
      </c>
      <c r="B56" s="151" t="e">
        <f ca="1">HLOOKUP($A56,Data!$AB$2:$EJ$22,13)</f>
        <v>#DIV/0!</v>
      </c>
      <c r="C56" s="152" t="e">
        <f ca="1">HLOOKUP($A56,Data!$AB$2:$EJ$22,11)</f>
        <v>#DIV/0!</v>
      </c>
      <c r="D56" s="152" t="e">
        <f ca="1">HLOOKUP($A56,Data!$AB$2:$EJ$22,8)</f>
        <v>#DIV/0!</v>
      </c>
      <c r="E56" s="152" t="e">
        <f ca="1">HLOOKUP($A56,Data!$AB$2:$EJ$22,5)</f>
        <v>#DIV/0!</v>
      </c>
      <c r="F56" s="152" t="e">
        <f ca="1">HLOOKUP($A56,Data!$AB$2:$EJ$22,6)</f>
        <v>#DIV/0!</v>
      </c>
      <c r="G56" s="152" t="e">
        <f ca="1">HLOOKUP($A56,Data!$AB$2:$EJ$22,14)</f>
        <v>#DIV/0!</v>
      </c>
      <c r="H56" s="152" t="e">
        <f ca="1">HLOOKUP($A56,Data!$AB$2:$EJ$22,9)</f>
        <v>#DIV/0!</v>
      </c>
      <c r="I56" s="152" t="e">
        <f ca="1">HLOOKUP($A56,Data!$AB$2:$EJ$22,10)</f>
        <v>#DIV/0!</v>
      </c>
      <c r="J56" s="152" t="e">
        <f ca="1">HLOOKUP($A56,Data!$AB$2:$EJ$22,3)</f>
        <v>#DIV/0!</v>
      </c>
      <c r="K56" s="152" t="e">
        <f ca="1">HLOOKUP($A56,Data!$AB$2:$EJ$22,2)</f>
        <v>#DIV/0!</v>
      </c>
      <c r="L56" s="152" t="e">
        <f ca="1">HLOOKUP($A56,Data!$AB$2:$EJ$22,21)</f>
        <v>#DIV/0!</v>
      </c>
      <c r="M56" s="152" t="e">
        <f ca="1">HLOOKUP($A56,Data!$AB$2:$EJ$22,17)</f>
        <v>#DIV/0!</v>
      </c>
      <c r="N56" s="178" t="e">
        <f ca="1">HLOOKUP($A56,Data!$AB$2:$EJ$22,7)</f>
        <v>#DIV/0!</v>
      </c>
    </row>
    <row r="57" spans="1:21" ht="12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75" thickBot="1" x14ac:dyDescent="0.25">
      <c r="A58" s="116"/>
      <c r="B58" s="290" t="s">
        <v>67</v>
      </c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170"/>
      <c r="O58" s="148"/>
      <c r="P58" s="148"/>
      <c r="Q58" s="148"/>
      <c r="R58" s="148"/>
      <c r="S58" s="148"/>
      <c r="T58" s="148"/>
      <c r="U58" s="148"/>
    </row>
    <row r="59" spans="1:21" ht="12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228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41122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 t="e">
        <f t="shared" ref="F60:F84" ca="1" si="15">H32-J32</f>
        <v>#DIV/0!</v>
      </c>
      <c r="G60" s="148" t="e">
        <f t="shared" ref="G60:G84" ca="1" si="16">E32-H32</f>
        <v>#DIV/0!</v>
      </c>
      <c r="H60" s="148" t="e">
        <f t="shared" ref="H60:H84" ca="1" si="17">$G32-$F32</f>
        <v>#DIV/0!</v>
      </c>
      <c r="I60" s="148" t="e">
        <f t="shared" ref="I60:I84" ca="1" si="18">G32-E32</f>
        <v>#DIV/0!</v>
      </c>
      <c r="J60" s="216" t="e">
        <f t="shared" ref="J60:J84" ca="1" si="19">F32-E32</f>
        <v>#DIV/0!</v>
      </c>
      <c r="K60" s="183" t="e">
        <f ca="1">L32-F32</f>
        <v>#DIV/0!</v>
      </c>
      <c r="L60" s="183" t="e">
        <f ca="1">L32-H32</f>
        <v>#DIV/0!</v>
      </c>
      <c r="M60" s="220" t="e">
        <f ca="1">C32-D32</f>
        <v>#DIV/0!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41153</v>
      </c>
      <c r="B61" s="184" t="e">
        <f t="shared" ref="B61:B84" ca="1" si="21">B33-E33</f>
        <v>#DIV/0!</v>
      </c>
      <c r="C61" s="170" t="e">
        <f t="shared" ref="C61:C84" ca="1" si="22">B33-F33</f>
        <v>#DIV/0!</v>
      </c>
      <c r="D61" s="148" t="e">
        <f t="shared" ref="D61:D84" ca="1" si="23">B33-D33</f>
        <v>#DIV/0!</v>
      </c>
      <c r="E61" s="169" t="s">
        <v>66</v>
      </c>
      <c r="F61" s="148" t="e">
        <f t="shared" ca="1" si="15"/>
        <v>#DIV/0!</v>
      </c>
      <c r="G61" s="148" t="e">
        <f t="shared" ca="1" si="16"/>
        <v>#DIV/0!</v>
      </c>
      <c r="H61" s="148" t="e">
        <f t="shared" ca="1" si="17"/>
        <v>#DIV/0!</v>
      </c>
      <c r="I61" s="148" t="e">
        <f t="shared" ca="1" si="18"/>
        <v>#DIV/0!</v>
      </c>
      <c r="J61" s="216" t="e">
        <f t="shared" ca="1" si="19"/>
        <v>#DIV/0!</v>
      </c>
      <c r="K61" s="148" t="e">
        <f t="shared" ref="K61:K84" ca="1" si="24">L33-F33</f>
        <v>#DIV/0!</v>
      </c>
      <c r="L61" s="148" t="e">
        <f t="shared" ref="L61:L84" ca="1" si="25">L33-H33</f>
        <v>#DIV/0!</v>
      </c>
      <c r="M61" s="150" t="e">
        <f ca="1">C33-D33</f>
        <v>#DIV/0!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41183</v>
      </c>
      <c r="B62" s="184" t="e">
        <f t="shared" ca="1" si="21"/>
        <v>#DIV/0!</v>
      </c>
      <c r="C62" s="170" t="e">
        <f t="shared" ca="1" si="22"/>
        <v>#DIV/0!</v>
      </c>
      <c r="D62" s="148" t="e">
        <f t="shared" ca="1" si="23"/>
        <v>#DIV/0!</v>
      </c>
      <c r="E62" s="169" t="s">
        <v>66</v>
      </c>
      <c r="F62" s="148" t="e">
        <f t="shared" ca="1" si="15"/>
        <v>#DIV/0!</v>
      </c>
      <c r="G62" s="148" t="e">
        <f t="shared" ca="1" si="16"/>
        <v>#DIV/0!</v>
      </c>
      <c r="H62" s="148" t="e">
        <f t="shared" ca="1" si="17"/>
        <v>#DIV/0!</v>
      </c>
      <c r="I62" s="148" t="e">
        <f t="shared" ca="1" si="18"/>
        <v>#DIV/0!</v>
      </c>
      <c r="J62" s="216" t="e">
        <f t="shared" ca="1" si="19"/>
        <v>#DIV/0!</v>
      </c>
      <c r="K62" s="148" t="e">
        <f t="shared" ca="1" si="24"/>
        <v>#DIV/0!</v>
      </c>
      <c r="L62" s="148" t="e">
        <f t="shared" ca="1" si="25"/>
        <v>#DIV/0!</v>
      </c>
      <c r="M62" s="150" t="e">
        <f t="shared" ref="M62:M83" ca="1" si="26">C34-D34</f>
        <v>#DIV/0!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41214</v>
      </c>
      <c r="B63" s="184" t="e">
        <f t="shared" ca="1" si="21"/>
        <v>#DIV/0!</v>
      </c>
      <c r="C63" s="170" t="e">
        <f t="shared" ca="1" si="22"/>
        <v>#DIV/0!</v>
      </c>
      <c r="D63" s="148" t="e">
        <f t="shared" ca="1" si="23"/>
        <v>#DIV/0!</v>
      </c>
      <c r="E63" s="169" t="s">
        <v>66</v>
      </c>
      <c r="F63" s="148" t="e">
        <f t="shared" ca="1" si="15"/>
        <v>#DIV/0!</v>
      </c>
      <c r="G63" s="148" t="e">
        <f t="shared" ca="1" si="16"/>
        <v>#DIV/0!</v>
      </c>
      <c r="H63" s="148" t="e">
        <f t="shared" ca="1" si="17"/>
        <v>#DIV/0!</v>
      </c>
      <c r="I63" s="148" t="e">
        <f t="shared" ca="1" si="18"/>
        <v>#DIV/0!</v>
      </c>
      <c r="J63" s="216" t="e">
        <f t="shared" ca="1" si="19"/>
        <v>#DIV/0!</v>
      </c>
      <c r="K63" s="148" t="e">
        <f t="shared" ca="1" si="24"/>
        <v>#DIV/0!</v>
      </c>
      <c r="L63" s="148" t="e">
        <f t="shared" ca="1" si="25"/>
        <v>#DIV/0!</v>
      </c>
      <c r="M63" s="150" t="e">
        <f t="shared" ca="1" si="26"/>
        <v>#DIV/0!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41244</v>
      </c>
      <c r="B64" s="185" t="e">
        <f t="shared" ca="1" si="21"/>
        <v>#DIV/0!</v>
      </c>
      <c r="C64" s="171" t="e">
        <f t="shared" ca="1" si="22"/>
        <v>#DIV/0!</v>
      </c>
      <c r="D64" s="138" t="e">
        <f t="shared" ca="1" si="23"/>
        <v>#DIV/0!</v>
      </c>
      <c r="E64" s="138" t="e">
        <f t="shared" ref="E64:E84" ca="1" si="27">C36-B36</f>
        <v>#DIV/0!</v>
      </c>
      <c r="F64" s="138" t="e">
        <f t="shared" ca="1" si="15"/>
        <v>#DIV/0!</v>
      </c>
      <c r="G64" s="138" t="e">
        <f t="shared" ca="1" si="16"/>
        <v>#DIV/0!</v>
      </c>
      <c r="H64" s="138" t="e">
        <f t="shared" ca="1" si="17"/>
        <v>#DIV/0!</v>
      </c>
      <c r="I64" s="138" t="e">
        <f t="shared" ca="1" si="18"/>
        <v>#DIV/0!</v>
      </c>
      <c r="J64" s="138" t="e">
        <f t="shared" ca="1" si="19"/>
        <v>#DIV/0!</v>
      </c>
      <c r="K64" s="138" t="e">
        <f t="shared" ca="1" si="24"/>
        <v>#DIV/0!</v>
      </c>
      <c r="L64" s="138" t="e">
        <f t="shared" ca="1" si="25"/>
        <v>#DIV/0!</v>
      </c>
      <c r="M64" s="132" t="e">
        <f t="shared" ca="1" si="26"/>
        <v>#DIV/0!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41275</v>
      </c>
      <c r="B65" s="185" t="e">
        <f t="shared" ca="1" si="21"/>
        <v>#DIV/0!</v>
      </c>
      <c r="C65" s="171" t="e">
        <f t="shared" ca="1" si="22"/>
        <v>#DIV/0!</v>
      </c>
      <c r="D65" s="138" t="e">
        <f t="shared" ca="1" si="23"/>
        <v>#DIV/0!</v>
      </c>
      <c r="E65" s="138" t="e">
        <f t="shared" ca="1" si="27"/>
        <v>#DIV/0!</v>
      </c>
      <c r="F65" s="138" t="e">
        <f t="shared" ca="1" si="15"/>
        <v>#DIV/0!</v>
      </c>
      <c r="G65" s="138" t="e">
        <f t="shared" ca="1" si="16"/>
        <v>#DIV/0!</v>
      </c>
      <c r="H65" s="138" t="e">
        <f t="shared" ca="1" si="17"/>
        <v>#DIV/0!</v>
      </c>
      <c r="I65" s="138" t="e">
        <f t="shared" ca="1" si="18"/>
        <v>#DIV/0!</v>
      </c>
      <c r="J65" s="138" t="e">
        <f t="shared" ca="1" si="19"/>
        <v>#DIV/0!</v>
      </c>
      <c r="K65" s="138" t="e">
        <f t="shared" ca="1" si="24"/>
        <v>#DIV/0!</v>
      </c>
      <c r="L65" s="138" t="e">
        <f t="shared" ca="1" si="25"/>
        <v>#DIV/0!</v>
      </c>
      <c r="M65" s="132" t="e">
        <f t="shared" ca="1" si="26"/>
        <v>#DIV/0!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41306</v>
      </c>
      <c r="B66" s="185" t="e">
        <f t="shared" ca="1" si="21"/>
        <v>#DIV/0!</v>
      </c>
      <c r="C66" s="171" t="e">
        <f t="shared" ca="1" si="22"/>
        <v>#DIV/0!</v>
      </c>
      <c r="D66" s="138" t="e">
        <f t="shared" ca="1" si="23"/>
        <v>#DIV/0!</v>
      </c>
      <c r="E66" s="138" t="e">
        <f t="shared" ca="1" si="27"/>
        <v>#DIV/0!</v>
      </c>
      <c r="F66" s="138" t="e">
        <f t="shared" ca="1" si="15"/>
        <v>#DIV/0!</v>
      </c>
      <c r="G66" s="138" t="e">
        <f t="shared" ca="1" si="16"/>
        <v>#DIV/0!</v>
      </c>
      <c r="H66" s="138" t="e">
        <f t="shared" ca="1" si="17"/>
        <v>#DIV/0!</v>
      </c>
      <c r="I66" s="138" t="e">
        <f t="shared" ca="1" si="18"/>
        <v>#DIV/0!</v>
      </c>
      <c r="J66" s="138" t="e">
        <f t="shared" ca="1" si="19"/>
        <v>#DIV/0!</v>
      </c>
      <c r="K66" s="138" t="e">
        <f t="shared" ca="1" si="24"/>
        <v>#DIV/0!</v>
      </c>
      <c r="L66" s="138" t="e">
        <f t="shared" ca="1" si="25"/>
        <v>#DIV/0!</v>
      </c>
      <c r="M66" s="132" t="e">
        <f t="shared" ca="1" si="26"/>
        <v>#DIV/0!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41334</v>
      </c>
      <c r="B67" s="185" t="e">
        <f t="shared" ca="1" si="21"/>
        <v>#DIV/0!</v>
      </c>
      <c r="C67" s="171" t="e">
        <f t="shared" ca="1" si="22"/>
        <v>#DIV/0!</v>
      </c>
      <c r="D67" s="138" t="e">
        <f t="shared" ca="1" si="23"/>
        <v>#DIV/0!</v>
      </c>
      <c r="E67" s="138" t="e">
        <f t="shared" ca="1" si="27"/>
        <v>#DIV/0!</v>
      </c>
      <c r="F67" s="138" t="e">
        <f t="shared" ca="1" si="15"/>
        <v>#DIV/0!</v>
      </c>
      <c r="G67" s="138" t="e">
        <f t="shared" ca="1" si="16"/>
        <v>#DIV/0!</v>
      </c>
      <c r="H67" s="138" t="e">
        <f t="shared" ca="1" si="17"/>
        <v>#DIV/0!</v>
      </c>
      <c r="I67" s="138" t="e">
        <f t="shared" ca="1" si="18"/>
        <v>#DIV/0!</v>
      </c>
      <c r="J67" s="138" t="e">
        <f t="shared" ca="1" si="19"/>
        <v>#DIV/0!</v>
      </c>
      <c r="K67" s="138" t="e">
        <f t="shared" ca="1" si="24"/>
        <v>#DIV/0!</v>
      </c>
      <c r="L67" s="138" t="e">
        <f t="shared" ca="1" si="25"/>
        <v>#DIV/0!</v>
      </c>
      <c r="M67" s="132" t="e">
        <f t="shared" ca="1" si="26"/>
        <v>#DIV/0!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41365</v>
      </c>
      <c r="B68" s="184" t="e">
        <f t="shared" ca="1" si="21"/>
        <v>#DIV/0!</v>
      </c>
      <c r="C68" s="170" t="e">
        <f t="shared" ca="1" si="22"/>
        <v>#DIV/0!</v>
      </c>
      <c r="D68" s="148" t="e">
        <f t="shared" ca="1" si="23"/>
        <v>#DIV/0!</v>
      </c>
      <c r="E68" s="148" t="e">
        <f t="shared" ca="1" si="27"/>
        <v>#DIV/0!</v>
      </c>
      <c r="F68" s="148" t="e">
        <f t="shared" ca="1" si="15"/>
        <v>#DIV/0!</v>
      </c>
      <c r="G68" s="148" t="e">
        <f t="shared" ca="1" si="16"/>
        <v>#DIV/0!</v>
      </c>
      <c r="H68" s="148" t="e">
        <f t="shared" ca="1" si="17"/>
        <v>#DIV/0!</v>
      </c>
      <c r="I68" s="148" t="e">
        <f t="shared" ca="1" si="18"/>
        <v>#DIV/0!</v>
      </c>
      <c r="J68" s="216" t="e">
        <f t="shared" ca="1" si="19"/>
        <v>#DIV/0!</v>
      </c>
      <c r="K68" s="148" t="e">
        <f t="shared" ca="1" si="24"/>
        <v>#DIV/0!</v>
      </c>
      <c r="L68" s="148" t="e">
        <f t="shared" ca="1" si="25"/>
        <v>#DIV/0!</v>
      </c>
      <c r="M68" s="150" t="e">
        <f t="shared" ca="1" si="26"/>
        <v>#DIV/0!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41395</v>
      </c>
      <c r="B69" s="184" t="e">
        <f t="shared" ca="1" si="21"/>
        <v>#DIV/0!</v>
      </c>
      <c r="C69" s="170" t="e">
        <f t="shared" ca="1" si="22"/>
        <v>#DIV/0!</v>
      </c>
      <c r="D69" s="148" t="e">
        <f t="shared" ca="1" si="23"/>
        <v>#DIV/0!</v>
      </c>
      <c r="E69" s="148" t="e">
        <f t="shared" ca="1" si="27"/>
        <v>#DIV/0!</v>
      </c>
      <c r="F69" s="148" t="e">
        <f t="shared" ca="1" si="15"/>
        <v>#DIV/0!</v>
      </c>
      <c r="G69" s="148" t="e">
        <f t="shared" ca="1" si="16"/>
        <v>#DIV/0!</v>
      </c>
      <c r="H69" s="148" t="e">
        <f t="shared" ca="1" si="17"/>
        <v>#DIV/0!</v>
      </c>
      <c r="I69" s="148" t="e">
        <f t="shared" ca="1" si="18"/>
        <v>#DIV/0!</v>
      </c>
      <c r="J69" s="216" t="e">
        <f t="shared" ca="1" si="19"/>
        <v>#DIV/0!</v>
      </c>
      <c r="K69" s="148" t="e">
        <f t="shared" ca="1" si="24"/>
        <v>#DIV/0!</v>
      </c>
      <c r="L69" s="148" t="e">
        <f t="shared" ca="1" si="25"/>
        <v>#DIV/0!</v>
      </c>
      <c r="M69" s="150" t="e">
        <f t="shared" ca="1" si="26"/>
        <v>#DIV/0!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41426</v>
      </c>
      <c r="B70" s="184" t="e">
        <f t="shared" ca="1" si="21"/>
        <v>#DIV/0!</v>
      </c>
      <c r="C70" s="170" t="e">
        <f t="shared" ca="1" si="22"/>
        <v>#DIV/0!</v>
      </c>
      <c r="D70" s="148" t="e">
        <f t="shared" ca="1" si="23"/>
        <v>#DIV/0!</v>
      </c>
      <c r="E70" s="148" t="e">
        <f t="shared" ca="1" si="27"/>
        <v>#DIV/0!</v>
      </c>
      <c r="F70" s="148" t="e">
        <f t="shared" ca="1" si="15"/>
        <v>#DIV/0!</v>
      </c>
      <c r="G70" s="148" t="e">
        <f t="shared" ca="1" si="16"/>
        <v>#DIV/0!</v>
      </c>
      <c r="H70" s="148" t="e">
        <f t="shared" ca="1" si="17"/>
        <v>#DIV/0!</v>
      </c>
      <c r="I70" s="148" t="e">
        <f t="shared" ca="1" si="18"/>
        <v>#DIV/0!</v>
      </c>
      <c r="J70" s="216" t="e">
        <f t="shared" ca="1" si="19"/>
        <v>#DIV/0!</v>
      </c>
      <c r="K70" s="148" t="e">
        <f t="shared" ca="1" si="24"/>
        <v>#DIV/0!</v>
      </c>
      <c r="L70" s="148" t="e">
        <f t="shared" ca="1" si="25"/>
        <v>#DIV/0!</v>
      </c>
      <c r="M70" s="150" t="e">
        <f t="shared" ca="1" si="26"/>
        <v>#DIV/0!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41456</v>
      </c>
      <c r="B71" s="184" t="e">
        <f t="shared" ca="1" si="21"/>
        <v>#DIV/0!</v>
      </c>
      <c r="C71" s="170" t="e">
        <f t="shared" ca="1" si="22"/>
        <v>#DIV/0!</v>
      </c>
      <c r="D71" s="148" t="e">
        <f t="shared" ca="1" si="23"/>
        <v>#DIV/0!</v>
      </c>
      <c r="E71" s="148" t="e">
        <f t="shared" ca="1" si="27"/>
        <v>#DIV/0!</v>
      </c>
      <c r="F71" s="148" t="e">
        <f t="shared" ca="1" si="15"/>
        <v>#DIV/0!</v>
      </c>
      <c r="G71" s="148" t="e">
        <f t="shared" ca="1" si="16"/>
        <v>#DIV/0!</v>
      </c>
      <c r="H71" s="148" t="e">
        <f ca="1">$G43-$F43</f>
        <v>#DIV/0!</v>
      </c>
      <c r="I71" s="148" t="e">
        <f t="shared" ca="1" si="18"/>
        <v>#DIV/0!</v>
      </c>
      <c r="J71" s="216" t="e">
        <f t="shared" ca="1" si="19"/>
        <v>#DIV/0!</v>
      </c>
      <c r="K71" s="148" t="e">
        <f t="shared" ca="1" si="24"/>
        <v>#DIV/0!</v>
      </c>
      <c r="L71" s="148" t="e">
        <f t="shared" ca="1" si="25"/>
        <v>#DIV/0!</v>
      </c>
      <c r="M71" s="150" t="e">
        <f t="shared" ca="1" si="26"/>
        <v>#DIV/0!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41487</v>
      </c>
      <c r="B72" s="185" t="e">
        <f t="shared" ca="1" si="21"/>
        <v>#DIV/0!</v>
      </c>
      <c r="C72" s="171" t="e">
        <f t="shared" ca="1" si="22"/>
        <v>#DIV/0!</v>
      </c>
      <c r="D72" s="138" t="e">
        <f t="shared" ca="1" si="23"/>
        <v>#DIV/0!</v>
      </c>
      <c r="E72" s="138" t="e">
        <f t="shared" ca="1" si="27"/>
        <v>#DIV/0!</v>
      </c>
      <c r="F72" s="138" t="e">
        <f t="shared" ca="1" si="15"/>
        <v>#DIV/0!</v>
      </c>
      <c r="G72" s="138" t="e">
        <f ca="1">E44-H44</f>
        <v>#DIV/0!</v>
      </c>
      <c r="H72" s="138" t="e">
        <f t="shared" ca="1" si="17"/>
        <v>#DIV/0!</v>
      </c>
      <c r="I72" s="138" t="e">
        <f t="shared" ca="1" si="18"/>
        <v>#DIV/0!</v>
      </c>
      <c r="J72" s="138" t="e">
        <f t="shared" ca="1" si="19"/>
        <v>#DIV/0!</v>
      </c>
      <c r="K72" s="138" t="e">
        <f t="shared" ca="1" si="24"/>
        <v>#DIV/0!</v>
      </c>
      <c r="L72" s="138" t="e">
        <f t="shared" ca="1" si="25"/>
        <v>#DIV/0!</v>
      </c>
      <c r="M72" s="132" t="e">
        <f t="shared" ca="1" si="26"/>
        <v>#DIV/0!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41518</v>
      </c>
      <c r="B73" s="185" t="e">
        <f t="shared" ca="1" si="21"/>
        <v>#DIV/0!</v>
      </c>
      <c r="C73" s="171" t="e">
        <f t="shared" ca="1" si="22"/>
        <v>#DIV/0!</v>
      </c>
      <c r="D73" s="138" t="e">
        <f t="shared" ca="1" si="23"/>
        <v>#DIV/0!</v>
      </c>
      <c r="E73" s="138" t="e">
        <f t="shared" ca="1" si="27"/>
        <v>#DIV/0!</v>
      </c>
      <c r="F73" s="138" t="e">
        <f t="shared" ca="1" si="15"/>
        <v>#DIV/0!</v>
      </c>
      <c r="G73" s="138" t="e">
        <f t="shared" ca="1" si="16"/>
        <v>#DIV/0!</v>
      </c>
      <c r="H73" s="138" t="e">
        <f t="shared" ca="1" si="17"/>
        <v>#DIV/0!</v>
      </c>
      <c r="I73" s="138" t="e">
        <f t="shared" ca="1" si="18"/>
        <v>#DIV/0!</v>
      </c>
      <c r="J73" s="138" t="e">
        <f t="shared" ca="1" si="19"/>
        <v>#DIV/0!</v>
      </c>
      <c r="K73" s="138" t="e">
        <f t="shared" ca="1" si="24"/>
        <v>#DIV/0!</v>
      </c>
      <c r="L73" s="138" t="e">
        <f t="shared" ca="1" si="25"/>
        <v>#DIV/0!</v>
      </c>
      <c r="M73" s="132" t="e">
        <f t="shared" ca="1" si="26"/>
        <v>#DIV/0!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41548</v>
      </c>
      <c r="B74" s="185" t="e">
        <f t="shared" ca="1" si="21"/>
        <v>#DIV/0!</v>
      </c>
      <c r="C74" s="171" t="e">
        <f t="shared" ca="1" si="22"/>
        <v>#DIV/0!</v>
      </c>
      <c r="D74" s="138" t="e">
        <f t="shared" ca="1" si="23"/>
        <v>#DIV/0!</v>
      </c>
      <c r="E74" s="138" t="e">
        <f t="shared" ca="1" si="27"/>
        <v>#DIV/0!</v>
      </c>
      <c r="F74" s="138" t="e">
        <f t="shared" ca="1" si="15"/>
        <v>#DIV/0!</v>
      </c>
      <c r="G74" s="138" t="e">
        <f t="shared" ca="1" si="16"/>
        <v>#DIV/0!</v>
      </c>
      <c r="H74" s="138" t="e">
        <f t="shared" ca="1" si="17"/>
        <v>#DIV/0!</v>
      </c>
      <c r="I74" s="138" t="e">
        <f t="shared" ca="1" si="18"/>
        <v>#DIV/0!</v>
      </c>
      <c r="J74" s="138" t="e">
        <f t="shared" ca="1" si="19"/>
        <v>#DIV/0!</v>
      </c>
      <c r="K74" s="138" t="e">
        <f t="shared" ca="1" si="24"/>
        <v>#DIV/0!</v>
      </c>
      <c r="L74" s="138" t="e">
        <f t="shared" ca="1" si="25"/>
        <v>#DIV/0!</v>
      </c>
      <c r="M74" s="132" t="e">
        <f t="shared" ca="1" si="26"/>
        <v>#DIV/0!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41579</v>
      </c>
      <c r="B75" s="185" t="e">
        <f t="shared" ca="1" si="21"/>
        <v>#DIV/0!</v>
      </c>
      <c r="C75" s="171" t="e">
        <f t="shared" ca="1" si="22"/>
        <v>#DIV/0!</v>
      </c>
      <c r="D75" s="138" t="e">
        <f t="shared" ca="1" si="23"/>
        <v>#DIV/0!</v>
      </c>
      <c r="E75" s="138" t="e">
        <f t="shared" ca="1" si="27"/>
        <v>#DIV/0!</v>
      </c>
      <c r="F75" s="138" t="e">
        <f t="shared" ca="1" si="15"/>
        <v>#DIV/0!</v>
      </c>
      <c r="G75" s="138" t="e">
        <f t="shared" ca="1" si="16"/>
        <v>#DIV/0!</v>
      </c>
      <c r="H75" s="138" t="e">
        <f t="shared" ca="1" si="17"/>
        <v>#DIV/0!</v>
      </c>
      <c r="I75" s="138" t="e">
        <f t="shared" ca="1" si="18"/>
        <v>#DIV/0!</v>
      </c>
      <c r="J75" s="138" t="e">
        <f t="shared" ca="1" si="19"/>
        <v>#DIV/0!</v>
      </c>
      <c r="K75" s="138" t="e">
        <f t="shared" ca="1" si="24"/>
        <v>#DIV/0!</v>
      </c>
      <c r="L75" s="138" t="e">
        <f t="shared" ca="1" si="25"/>
        <v>#DIV/0!</v>
      </c>
      <c r="M75" s="132" t="e">
        <f t="shared" ca="1" si="26"/>
        <v>#DIV/0!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41609</v>
      </c>
      <c r="B76" s="184" t="e">
        <f t="shared" ca="1" si="21"/>
        <v>#DIV/0!</v>
      </c>
      <c r="C76" s="170" t="e">
        <f t="shared" ca="1" si="22"/>
        <v>#DIV/0!</v>
      </c>
      <c r="D76" s="148" t="e">
        <f t="shared" ca="1" si="23"/>
        <v>#DIV/0!</v>
      </c>
      <c r="E76" s="148" t="e">
        <f t="shared" ca="1" si="27"/>
        <v>#DIV/0!</v>
      </c>
      <c r="F76" s="148" t="e">
        <f t="shared" ca="1" si="15"/>
        <v>#DIV/0!</v>
      </c>
      <c r="G76" s="148" t="e">
        <f t="shared" ca="1" si="16"/>
        <v>#DIV/0!</v>
      </c>
      <c r="H76" s="148" t="e">
        <f t="shared" ca="1" si="17"/>
        <v>#DIV/0!</v>
      </c>
      <c r="I76" s="148" t="e">
        <f t="shared" ca="1" si="18"/>
        <v>#DIV/0!</v>
      </c>
      <c r="J76" s="216" t="e">
        <f t="shared" ca="1" si="19"/>
        <v>#DIV/0!</v>
      </c>
      <c r="K76" s="148" t="e">
        <f t="shared" ca="1" si="24"/>
        <v>#DIV/0!</v>
      </c>
      <c r="L76" s="148" t="e">
        <f t="shared" ca="1" si="25"/>
        <v>#DIV/0!</v>
      </c>
      <c r="M76" s="150" t="e">
        <f t="shared" ca="1" si="26"/>
        <v>#DIV/0!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41640</v>
      </c>
      <c r="B77" s="184" t="e">
        <f t="shared" ca="1" si="21"/>
        <v>#DIV/0!</v>
      </c>
      <c r="C77" s="170" t="e">
        <f t="shared" ca="1" si="22"/>
        <v>#DIV/0!</v>
      </c>
      <c r="D77" s="148" t="e">
        <f t="shared" ca="1" si="23"/>
        <v>#DIV/0!</v>
      </c>
      <c r="E77" s="148" t="e">
        <f t="shared" ca="1" si="27"/>
        <v>#DIV/0!</v>
      </c>
      <c r="F77" s="148" t="e">
        <f t="shared" ca="1" si="15"/>
        <v>#DIV/0!</v>
      </c>
      <c r="G77" s="148" t="e">
        <f t="shared" ca="1" si="16"/>
        <v>#DIV/0!</v>
      </c>
      <c r="H77" s="148" t="e">
        <f t="shared" ca="1" si="17"/>
        <v>#DIV/0!</v>
      </c>
      <c r="I77" s="148" t="e">
        <f t="shared" ca="1" si="18"/>
        <v>#DIV/0!</v>
      </c>
      <c r="J77" s="216" t="e">
        <f t="shared" ca="1" si="19"/>
        <v>#DIV/0!</v>
      </c>
      <c r="K77" s="148" t="e">
        <f t="shared" ca="1" si="24"/>
        <v>#DIV/0!</v>
      </c>
      <c r="L77" s="148" t="e">
        <f t="shared" ca="1" si="25"/>
        <v>#DIV/0!</v>
      </c>
      <c r="M77" s="150" t="e">
        <f t="shared" ca="1" si="26"/>
        <v>#DIV/0!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41671</v>
      </c>
      <c r="B78" s="184" t="e">
        <f t="shared" ca="1" si="21"/>
        <v>#DIV/0!</v>
      </c>
      <c r="C78" s="170" t="e">
        <f t="shared" ca="1" si="22"/>
        <v>#DIV/0!</v>
      </c>
      <c r="D78" s="148" t="e">
        <f t="shared" ca="1" si="23"/>
        <v>#DIV/0!</v>
      </c>
      <c r="E78" s="148" t="e">
        <f t="shared" ca="1" si="27"/>
        <v>#DIV/0!</v>
      </c>
      <c r="F78" s="148" t="e">
        <f t="shared" ca="1" si="15"/>
        <v>#DIV/0!</v>
      </c>
      <c r="G78" s="148" t="e">
        <f t="shared" ca="1" si="16"/>
        <v>#DIV/0!</v>
      </c>
      <c r="H78" s="148" t="e">
        <f t="shared" ca="1" si="17"/>
        <v>#DIV/0!</v>
      </c>
      <c r="I78" s="148" t="e">
        <f t="shared" ca="1" si="18"/>
        <v>#DIV/0!</v>
      </c>
      <c r="J78" s="216" t="e">
        <f t="shared" ca="1" si="19"/>
        <v>#DIV/0!</v>
      </c>
      <c r="K78" s="148" t="e">
        <f t="shared" ca="1" si="24"/>
        <v>#DIV/0!</v>
      </c>
      <c r="L78" s="148" t="e">
        <f t="shared" ca="1" si="25"/>
        <v>#DIV/0!</v>
      </c>
      <c r="M78" s="150" t="e">
        <f t="shared" ca="1" si="26"/>
        <v>#DIV/0!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41699</v>
      </c>
      <c r="B79" s="184" t="e">
        <f t="shared" ca="1" si="21"/>
        <v>#DIV/0!</v>
      </c>
      <c r="C79" s="170" t="e">
        <f t="shared" ca="1" si="22"/>
        <v>#DIV/0!</v>
      </c>
      <c r="D79" s="148" t="e">
        <f t="shared" ca="1" si="23"/>
        <v>#DIV/0!</v>
      </c>
      <c r="E79" s="148" t="e">
        <f t="shared" ca="1" si="27"/>
        <v>#DIV/0!</v>
      </c>
      <c r="F79" s="148" t="e">
        <f t="shared" ca="1" si="15"/>
        <v>#DIV/0!</v>
      </c>
      <c r="G79" s="148" t="e">
        <f t="shared" ca="1" si="16"/>
        <v>#DIV/0!</v>
      </c>
      <c r="H79" s="148" t="e">
        <f t="shared" ca="1" si="17"/>
        <v>#DIV/0!</v>
      </c>
      <c r="I79" s="148" t="e">
        <f t="shared" ca="1" si="18"/>
        <v>#DIV/0!</v>
      </c>
      <c r="J79" s="216" t="e">
        <f t="shared" ca="1" si="19"/>
        <v>#DIV/0!</v>
      </c>
      <c r="K79" s="148" t="e">
        <f t="shared" ca="1" si="24"/>
        <v>#DIV/0!</v>
      </c>
      <c r="L79" s="148" t="e">
        <f t="shared" ca="1" si="25"/>
        <v>#DIV/0!</v>
      </c>
      <c r="M79" s="150" t="e">
        <f t="shared" ca="1" si="26"/>
        <v>#DIV/0!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41730</v>
      </c>
      <c r="B80" s="185" t="e">
        <f t="shared" ca="1" si="21"/>
        <v>#DIV/0!</v>
      </c>
      <c r="C80" s="171" t="e">
        <f t="shared" ca="1" si="22"/>
        <v>#DIV/0!</v>
      </c>
      <c r="D80" s="138" t="e">
        <f t="shared" ca="1" si="23"/>
        <v>#DIV/0!</v>
      </c>
      <c r="E80" s="138" t="e">
        <f t="shared" ca="1" si="27"/>
        <v>#DIV/0!</v>
      </c>
      <c r="F80" s="138" t="e">
        <f t="shared" ca="1" si="15"/>
        <v>#DIV/0!</v>
      </c>
      <c r="G80" s="138" t="e">
        <f t="shared" ca="1" si="16"/>
        <v>#DIV/0!</v>
      </c>
      <c r="H80" s="138" t="e">
        <f t="shared" ca="1" si="17"/>
        <v>#DIV/0!</v>
      </c>
      <c r="I80" s="138" t="e">
        <f t="shared" ca="1" si="18"/>
        <v>#DIV/0!</v>
      </c>
      <c r="J80" s="138" t="e">
        <f t="shared" ca="1" si="19"/>
        <v>#DIV/0!</v>
      </c>
      <c r="K80" s="138" t="e">
        <f t="shared" ca="1" si="24"/>
        <v>#DIV/0!</v>
      </c>
      <c r="L80" s="138" t="e">
        <f t="shared" ca="1" si="25"/>
        <v>#DIV/0!</v>
      </c>
      <c r="M80" s="132" t="e">
        <f t="shared" ca="1" si="26"/>
        <v>#DIV/0!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41760</v>
      </c>
      <c r="B81" s="185" t="e">
        <f t="shared" ca="1" si="21"/>
        <v>#DIV/0!</v>
      </c>
      <c r="C81" s="171" t="e">
        <f t="shared" ca="1" si="22"/>
        <v>#DIV/0!</v>
      </c>
      <c r="D81" s="138" t="e">
        <f t="shared" ca="1" si="23"/>
        <v>#DIV/0!</v>
      </c>
      <c r="E81" s="138" t="e">
        <f t="shared" ca="1" si="27"/>
        <v>#DIV/0!</v>
      </c>
      <c r="F81" s="138" t="e">
        <f t="shared" ca="1" si="15"/>
        <v>#DIV/0!</v>
      </c>
      <c r="G81" s="138" t="e">
        <f t="shared" ca="1" si="16"/>
        <v>#DIV/0!</v>
      </c>
      <c r="H81" s="138" t="e">
        <f t="shared" ca="1" si="17"/>
        <v>#DIV/0!</v>
      </c>
      <c r="I81" s="138" t="e">
        <f t="shared" ca="1" si="18"/>
        <v>#DIV/0!</v>
      </c>
      <c r="J81" s="138" t="e">
        <f t="shared" ca="1" si="19"/>
        <v>#DIV/0!</v>
      </c>
      <c r="K81" s="138" t="e">
        <f t="shared" ca="1" si="24"/>
        <v>#DIV/0!</v>
      </c>
      <c r="L81" s="138" t="e">
        <f t="shared" ca="1" si="25"/>
        <v>#DIV/0!</v>
      </c>
      <c r="M81" s="132" t="e">
        <f t="shared" ca="1" si="26"/>
        <v>#DIV/0!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41791</v>
      </c>
      <c r="B82" s="185" t="e">
        <f t="shared" ca="1" si="21"/>
        <v>#DIV/0!</v>
      </c>
      <c r="C82" s="171" t="e">
        <f t="shared" ca="1" si="22"/>
        <v>#DIV/0!</v>
      </c>
      <c r="D82" s="138" t="e">
        <f t="shared" ca="1" si="23"/>
        <v>#DIV/0!</v>
      </c>
      <c r="E82" s="138" t="e">
        <f t="shared" ca="1" si="27"/>
        <v>#DIV/0!</v>
      </c>
      <c r="F82" s="138" t="e">
        <f t="shared" ca="1" si="15"/>
        <v>#DIV/0!</v>
      </c>
      <c r="G82" s="138" t="e">
        <f t="shared" ca="1" si="16"/>
        <v>#DIV/0!</v>
      </c>
      <c r="H82" s="138" t="e">
        <f t="shared" ca="1" si="17"/>
        <v>#DIV/0!</v>
      </c>
      <c r="I82" s="138" t="e">
        <f t="shared" ca="1" si="18"/>
        <v>#DIV/0!</v>
      </c>
      <c r="J82" s="138" t="e">
        <f t="shared" ca="1" si="19"/>
        <v>#DIV/0!</v>
      </c>
      <c r="K82" s="138" t="e">
        <f t="shared" ca="1" si="24"/>
        <v>#DIV/0!</v>
      </c>
      <c r="L82" s="138" t="e">
        <f t="shared" ca="1" si="25"/>
        <v>#DIV/0!</v>
      </c>
      <c r="M82" s="132" t="e">
        <f t="shared" ca="1" si="26"/>
        <v>#DIV/0!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41821</v>
      </c>
      <c r="B83" s="185" t="e">
        <f t="shared" ca="1" si="21"/>
        <v>#DIV/0!</v>
      </c>
      <c r="C83" s="171" t="e">
        <f t="shared" ca="1" si="22"/>
        <v>#DIV/0!</v>
      </c>
      <c r="D83" s="138" t="e">
        <f t="shared" ca="1" si="23"/>
        <v>#DIV/0!</v>
      </c>
      <c r="E83" s="138" t="e">
        <f t="shared" ca="1" si="27"/>
        <v>#DIV/0!</v>
      </c>
      <c r="F83" s="138" t="e">
        <f t="shared" ca="1" si="15"/>
        <v>#DIV/0!</v>
      </c>
      <c r="G83" s="138" t="e">
        <f t="shared" ca="1" si="16"/>
        <v>#DIV/0!</v>
      </c>
      <c r="H83" s="138" t="e">
        <f t="shared" ca="1" si="17"/>
        <v>#DIV/0!</v>
      </c>
      <c r="I83" s="138" t="e">
        <f t="shared" ca="1" si="18"/>
        <v>#DIV/0!</v>
      </c>
      <c r="J83" s="138" t="e">
        <f t="shared" ca="1" si="19"/>
        <v>#DIV/0!</v>
      </c>
      <c r="K83" s="138" t="e">
        <f t="shared" ca="1" si="24"/>
        <v>#DIV/0!</v>
      </c>
      <c r="L83" s="138" t="e">
        <f t="shared" ca="1" si="25"/>
        <v>#DIV/0!</v>
      </c>
      <c r="M83" s="132" t="e">
        <f t="shared" ca="1" si="26"/>
        <v>#DIV/0!</v>
      </c>
      <c r="N83" s="170"/>
      <c r="O83" s="148"/>
      <c r="P83" s="148"/>
      <c r="Q83" s="148"/>
      <c r="R83" s="148"/>
      <c r="S83" s="148"/>
      <c r="T83" s="148"/>
      <c r="U83" s="148"/>
    </row>
    <row r="84" spans="1:21" ht="12" thickBot="1" x14ac:dyDescent="0.25">
      <c r="A84" s="201">
        <f t="shared" ca="1" si="20"/>
        <v>41852</v>
      </c>
      <c r="B84" s="186" t="e">
        <f t="shared" ca="1" si="21"/>
        <v>#DIV/0!</v>
      </c>
      <c r="C84" s="172" t="e">
        <f t="shared" ca="1" si="22"/>
        <v>#DIV/0!</v>
      </c>
      <c r="D84" s="173" t="e">
        <f t="shared" ca="1" si="23"/>
        <v>#DIV/0!</v>
      </c>
      <c r="E84" s="173" t="e">
        <f t="shared" ca="1" si="27"/>
        <v>#DIV/0!</v>
      </c>
      <c r="F84" s="173" t="e">
        <f t="shared" ca="1" si="15"/>
        <v>#DIV/0!</v>
      </c>
      <c r="G84" s="173" t="e">
        <f t="shared" ca="1" si="16"/>
        <v>#DIV/0!</v>
      </c>
      <c r="H84" s="173" t="e">
        <f t="shared" ca="1" si="17"/>
        <v>#DIV/0!</v>
      </c>
      <c r="I84" s="173" t="e">
        <f t="shared" ca="1" si="18"/>
        <v>#DIV/0!</v>
      </c>
      <c r="J84" s="173" t="e">
        <f t="shared" ca="1" si="19"/>
        <v>#DIV/0!</v>
      </c>
      <c r="K84" s="173" t="e">
        <f t="shared" ca="1" si="24"/>
        <v>#DIV/0!</v>
      </c>
      <c r="L84" s="173" t="e">
        <f t="shared" ca="1" si="25"/>
        <v>#DIV/0!</v>
      </c>
      <c r="M84" s="174" t="e">
        <f ca="1">C56-D56</f>
        <v>#DIV/0!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2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75" thickBot="1" x14ac:dyDescent="0.25">
      <c r="B91" s="298" t="s">
        <v>153</v>
      </c>
      <c r="C91" s="299"/>
      <c r="D91" s="299"/>
      <c r="E91" s="299"/>
      <c r="F91" s="299"/>
      <c r="G91" s="299"/>
      <c r="H91" s="299"/>
      <c r="I91" s="299"/>
      <c r="J91" s="299"/>
      <c r="K91" s="299"/>
      <c r="L91" s="300"/>
    </row>
    <row r="92" spans="1:21" ht="23.25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2" thickTop="1" x14ac:dyDescent="0.2">
      <c r="A93" s="116">
        <v>35827</v>
      </c>
      <c r="B93" s="146" t="e">
        <f ca="1">VLOOKUP($A32,Indicies!$A$2:$L$6000,2,0)</f>
        <v>#N/A</v>
      </c>
      <c r="C93" s="157" t="e">
        <f ca="1">VLOOKUP($A32,Indicies!$A$2:$L$6000,3,0)</f>
        <v>#N/A</v>
      </c>
      <c r="D93" s="157" t="e">
        <f ca="1">VLOOKUP($A32,Indicies!$A$2:$L$6000,4,0)</f>
        <v>#N/A</v>
      </c>
      <c r="E93" s="157" t="e">
        <f ca="1">VLOOKUP($A32,Indicies!$A$2:$L$6000,5,0)</f>
        <v>#N/A</v>
      </c>
      <c r="F93" s="157" t="e">
        <f ca="1">VLOOKUP($A32,Indicies!$A$2:$L$6000,6,0)</f>
        <v>#N/A</v>
      </c>
      <c r="G93" s="157" t="e">
        <f ca="1">VLOOKUP($A32,Indicies!$A$2:$L$6000,7,0)</f>
        <v>#N/A</v>
      </c>
      <c r="H93" s="157" t="e">
        <f ca="1">VLOOKUP($A32,Indicies!$A$2:$L$6000,8,0)</f>
        <v>#N/A</v>
      </c>
      <c r="I93" s="157" t="e">
        <f ca="1">VLOOKUP($A32,Indicies!$A$2:$L$6000,9,0)</f>
        <v>#N/A</v>
      </c>
      <c r="J93" s="157" t="e">
        <f ca="1">VLOOKUP($A32,Indicies!$A$2:$L$6000,10,0)</f>
        <v>#N/A</v>
      </c>
      <c r="K93" s="157" t="e">
        <f ca="1">VLOOKUP($A32,Indicies!$A$2:$L$6000,11,0)</f>
        <v>#N/A</v>
      </c>
      <c r="L93" s="147" t="e">
        <f ca="1">VLOOKUP($A32,Indicies!$A$2:$L$6000,12,0)</f>
        <v>#N/A</v>
      </c>
    </row>
    <row r="94" spans="1:21" x14ac:dyDescent="0.2">
      <c r="A94" s="116">
        <f>DATE(YEAR(A93),MONTH(A93)+1,1)</f>
        <v>35855</v>
      </c>
      <c r="B94" s="146" t="e">
        <f ca="1">VLOOKUP($A33,Indicies!$A$2:$L$6000,2,0)</f>
        <v>#N/A</v>
      </c>
      <c r="C94" s="157" t="e">
        <f ca="1">VLOOKUP($A33,Indicies!$A$2:$L$6000,3,0)</f>
        <v>#N/A</v>
      </c>
      <c r="D94" s="157" t="e">
        <f ca="1">VLOOKUP($A33,Indicies!$A$2:$L$6000,4,0)</f>
        <v>#N/A</v>
      </c>
      <c r="E94" s="157" t="e">
        <f ca="1">VLOOKUP($A33,Indicies!$A$2:$L$6000,5,0)</f>
        <v>#N/A</v>
      </c>
      <c r="F94" s="157" t="e">
        <f ca="1">VLOOKUP($A33,Indicies!$A$2:$L$6000,6,0)</f>
        <v>#N/A</v>
      </c>
      <c r="G94" s="157" t="e">
        <f ca="1">VLOOKUP($A33,Indicies!$A$2:$L$6000,7,0)</f>
        <v>#N/A</v>
      </c>
      <c r="H94" s="157" t="e">
        <f ca="1">VLOOKUP($A33,Indicies!$A$2:$L$6000,8,0)</f>
        <v>#N/A</v>
      </c>
      <c r="I94" s="157" t="e">
        <f ca="1">VLOOKUP($A33,Indicies!$A$2:$L$6000,9,0)</f>
        <v>#N/A</v>
      </c>
      <c r="J94" s="157" t="e">
        <f ca="1">VLOOKUP($A33,Indicies!$A$2:$L$6000,10,0)</f>
        <v>#N/A</v>
      </c>
      <c r="K94" s="157" t="e">
        <f ca="1">VLOOKUP($A33,Indicies!$A$2:$L$6000,11,0)</f>
        <v>#N/A</v>
      </c>
      <c r="L94" s="147" t="e">
        <f ca="1">VLOOKUP($A33,Indicies!$A$2:$L$6000,12,0)</f>
        <v>#N/A</v>
      </c>
    </row>
    <row r="95" spans="1:21" x14ac:dyDescent="0.2">
      <c r="A95" s="116">
        <f t="shared" ref="A95:A117" si="28">DATE(YEAR(A94),MONTH(A94)+1,1)</f>
        <v>35886</v>
      </c>
      <c r="B95" s="146" t="e">
        <f ca="1">VLOOKUP($A34,Indicies!$A$2:$L$6000,2,0)</f>
        <v>#N/A</v>
      </c>
      <c r="C95" s="157" t="e">
        <f ca="1">VLOOKUP($A34,Indicies!$A$2:$L$6000,3,0)</f>
        <v>#N/A</v>
      </c>
      <c r="D95" s="157" t="e">
        <f ca="1">VLOOKUP($A34,Indicies!$A$2:$L$6000,4,0)</f>
        <v>#N/A</v>
      </c>
      <c r="E95" s="157" t="e">
        <f ca="1">VLOOKUP($A34,Indicies!$A$2:$L$6000,5,0)</f>
        <v>#N/A</v>
      </c>
      <c r="F95" s="157" t="e">
        <f ca="1">VLOOKUP($A34,Indicies!$A$2:$L$6000,6,0)</f>
        <v>#N/A</v>
      </c>
      <c r="G95" s="157" t="e">
        <f ca="1">VLOOKUP($A34,Indicies!$A$2:$L$6000,7,0)</f>
        <v>#N/A</v>
      </c>
      <c r="H95" s="157" t="e">
        <f ca="1">VLOOKUP($A34,Indicies!$A$2:$L$6000,8,0)</f>
        <v>#N/A</v>
      </c>
      <c r="I95" s="157" t="e">
        <f ca="1">VLOOKUP($A34,Indicies!$A$2:$L$6000,9,0)</f>
        <v>#N/A</v>
      </c>
      <c r="J95" s="157" t="e">
        <f ca="1">VLOOKUP($A34,Indicies!$A$2:$L$6000,10,0)</f>
        <v>#N/A</v>
      </c>
      <c r="K95" s="157" t="e">
        <f ca="1">VLOOKUP($A34,Indicies!$A$2:$L$6000,11,0)</f>
        <v>#N/A</v>
      </c>
      <c r="L95" s="147" t="e">
        <f ca="1">VLOOKUP($A34,Indicies!$A$2:$L$6000,12,0)</f>
        <v>#N/A</v>
      </c>
    </row>
    <row r="96" spans="1:21" x14ac:dyDescent="0.2">
      <c r="A96" s="116">
        <f t="shared" si="28"/>
        <v>35916</v>
      </c>
      <c r="B96" s="146" t="e">
        <f ca="1">VLOOKUP($A35,Indicies!$A$2:$L$6000,2,0)</f>
        <v>#N/A</v>
      </c>
      <c r="C96" s="157" t="e">
        <f ca="1">VLOOKUP($A35,Indicies!$A$2:$L$6000,3,0)</f>
        <v>#N/A</v>
      </c>
      <c r="D96" s="157" t="e">
        <f ca="1">VLOOKUP($A35,Indicies!$A$2:$L$6000,4,0)</f>
        <v>#N/A</v>
      </c>
      <c r="E96" s="157" t="e">
        <f ca="1">VLOOKUP($A35,Indicies!$A$2:$L$6000,5,0)</f>
        <v>#N/A</v>
      </c>
      <c r="F96" s="157" t="e">
        <f ca="1">VLOOKUP($A35,Indicies!$A$2:$L$6000,6,0)</f>
        <v>#N/A</v>
      </c>
      <c r="G96" s="157" t="e">
        <f ca="1">VLOOKUP($A35,Indicies!$A$2:$L$6000,7,0)</f>
        <v>#N/A</v>
      </c>
      <c r="H96" s="157" t="e">
        <f ca="1">VLOOKUP($A35,Indicies!$A$2:$L$6000,8,0)</f>
        <v>#N/A</v>
      </c>
      <c r="I96" s="157" t="e">
        <f ca="1">VLOOKUP($A35,Indicies!$A$2:$L$6000,9,0)</f>
        <v>#N/A</v>
      </c>
      <c r="J96" s="157" t="e">
        <f ca="1">VLOOKUP($A35,Indicies!$A$2:$L$6000,10,0)</f>
        <v>#N/A</v>
      </c>
      <c r="K96" s="157" t="e">
        <f ca="1">VLOOKUP($A35,Indicies!$A$2:$L$6000,11,0)</f>
        <v>#N/A</v>
      </c>
      <c r="L96" s="147" t="e">
        <f ca="1">VLOOKUP($A35,Indicies!$A$2:$L$6000,12,0)</f>
        <v>#N/A</v>
      </c>
    </row>
    <row r="97" spans="1:12" x14ac:dyDescent="0.2">
      <c r="A97" s="116">
        <f t="shared" si="28"/>
        <v>35947</v>
      </c>
      <c r="B97" s="139" t="e">
        <f ca="1">VLOOKUP($A36,Indicies!$A$2:$L$6000,2,0)</f>
        <v>#N/A</v>
      </c>
      <c r="C97" s="143" t="e">
        <f ca="1">VLOOKUP($A36,Indicies!$A$2:$L$6000,3,0)</f>
        <v>#N/A</v>
      </c>
      <c r="D97" s="143" t="e">
        <f ca="1">VLOOKUP($A36,Indicies!$A$2:$L$6000,4,0)</f>
        <v>#N/A</v>
      </c>
      <c r="E97" s="143" t="e">
        <f ca="1">VLOOKUP($A36,Indicies!$A$2:$L$6000,5,0)</f>
        <v>#N/A</v>
      </c>
      <c r="F97" s="143" t="e">
        <f ca="1">VLOOKUP($A36,Indicies!$A$2:$L$6000,6,0)</f>
        <v>#N/A</v>
      </c>
      <c r="G97" s="143" t="e">
        <f ca="1">VLOOKUP($A36,Indicies!$A$2:$L$6000,7,0)</f>
        <v>#N/A</v>
      </c>
      <c r="H97" s="143" t="e">
        <f ca="1">VLOOKUP($A36,Indicies!$A$2:$L$6000,8,0)</f>
        <v>#N/A</v>
      </c>
      <c r="I97" s="143" t="e">
        <f ca="1">VLOOKUP($A36,Indicies!$A$2:$L$6000,9,0)</f>
        <v>#N/A</v>
      </c>
      <c r="J97" s="143" t="e">
        <f ca="1">VLOOKUP($A36,Indicies!$A$2:$L$6000,10,0)</f>
        <v>#N/A</v>
      </c>
      <c r="K97" s="143" t="e">
        <f ca="1">VLOOKUP($A36,Indicies!$A$2:$L$6000,11,0)</f>
        <v>#N/A</v>
      </c>
      <c r="L97" s="140" t="e">
        <f ca="1">VLOOKUP($A36,Indicies!$A$2:$L$6000,12,0)</f>
        <v>#N/A</v>
      </c>
    </row>
    <row r="98" spans="1:12" x14ac:dyDescent="0.2">
      <c r="A98" s="116">
        <f t="shared" si="28"/>
        <v>35977</v>
      </c>
      <c r="B98" s="139" t="e">
        <f ca="1">VLOOKUP($A37,Indicies!$A$2:$L$6000,2,0)</f>
        <v>#N/A</v>
      </c>
      <c r="C98" s="143" t="e">
        <f ca="1">VLOOKUP($A37,Indicies!$A$2:$L$6000,3,0)</f>
        <v>#N/A</v>
      </c>
      <c r="D98" s="143" t="e">
        <f ca="1">VLOOKUP($A37,Indicies!$A$2:$L$6000,4,0)</f>
        <v>#N/A</v>
      </c>
      <c r="E98" s="143" t="e">
        <f ca="1">VLOOKUP($A37,Indicies!$A$2:$L$6000,5,0)</f>
        <v>#N/A</v>
      </c>
      <c r="F98" s="143" t="e">
        <f ca="1">VLOOKUP($A37,Indicies!$A$2:$L$6000,6,0)</f>
        <v>#N/A</v>
      </c>
      <c r="G98" s="143" t="e">
        <f ca="1">VLOOKUP($A37,Indicies!$A$2:$L$6000,7,0)</f>
        <v>#N/A</v>
      </c>
      <c r="H98" s="143" t="e">
        <f ca="1">VLOOKUP($A37,Indicies!$A$2:$L$6000,8,0)</f>
        <v>#N/A</v>
      </c>
      <c r="I98" s="143" t="e">
        <f ca="1">VLOOKUP($A37,Indicies!$A$2:$L$6000,9,0)</f>
        <v>#N/A</v>
      </c>
      <c r="J98" s="143" t="e">
        <f ca="1">VLOOKUP($A37,Indicies!$A$2:$L$6000,10,0)</f>
        <v>#N/A</v>
      </c>
      <c r="K98" s="143" t="e">
        <f ca="1">VLOOKUP($A37,Indicies!$A$2:$L$6000,11,0)</f>
        <v>#N/A</v>
      </c>
      <c r="L98" s="140" t="e">
        <f ca="1">VLOOKUP($A37,Indicies!$A$2:$L$6000,12,0)</f>
        <v>#N/A</v>
      </c>
    </row>
    <row r="99" spans="1:12" x14ac:dyDescent="0.2">
      <c r="A99" s="116">
        <f t="shared" si="28"/>
        <v>36008</v>
      </c>
      <c r="B99" s="139" t="e">
        <f ca="1">VLOOKUP($A38,Indicies!$A$2:$L$6000,2,0)</f>
        <v>#N/A</v>
      </c>
      <c r="C99" s="143" t="e">
        <f ca="1">VLOOKUP($A38,Indicies!$A$2:$L$6000,3,0)</f>
        <v>#N/A</v>
      </c>
      <c r="D99" s="143" t="e">
        <f ca="1">VLOOKUP($A38,Indicies!$A$2:$L$6000,4,0)</f>
        <v>#N/A</v>
      </c>
      <c r="E99" s="143" t="e">
        <f ca="1">VLOOKUP($A38,Indicies!$A$2:$L$6000,5,0)</f>
        <v>#N/A</v>
      </c>
      <c r="F99" s="143" t="e">
        <f ca="1">VLOOKUP($A38,Indicies!$A$2:$L$6000,6,0)</f>
        <v>#N/A</v>
      </c>
      <c r="G99" s="143" t="e">
        <f ca="1">VLOOKUP($A38,Indicies!$A$2:$L$6000,7,0)</f>
        <v>#N/A</v>
      </c>
      <c r="H99" s="143" t="e">
        <f ca="1">VLOOKUP($A38,Indicies!$A$2:$L$6000,8,0)</f>
        <v>#N/A</v>
      </c>
      <c r="I99" s="143" t="e">
        <f ca="1">VLOOKUP($A38,Indicies!$A$2:$L$6000,9,0)</f>
        <v>#N/A</v>
      </c>
      <c r="J99" s="143" t="e">
        <f ca="1">VLOOKUP($A38,Indicies!$A$2:$L$6000,10,0)</f>
        <v>#N/A</v>
      </c>
      <c r="K99" s="143" t="e">
        <f ca="1">VLOOKUP($A38,Indicies!$A$2:$L$6000,11,0)</f>
        <v>#N/A</v>
      </c>
      <c r="L99" s="140" t="e">
        <f ca="1">VLOOKUP($A38,Indicies!$A$2:$L$6000,12,0)</f>
        <v>#N/A</v>
      </c>
    </row>
    <row r="100" spans="1:12" x14ac:dyDescent="0.2">
      <c r="A100" s="116">
        <f t="shared" si="28"/>
        <v>36039</v>
      </c>
      <c r="B100" s="139" t="e">
        <f ca="1">VLOOKUP($A39,Indicies!$A$2:$L$6000,2,0)</f>
        <v>#N/A</v>
      </c>
      <c r="C100" s="143" t="e">
        <f ca="1">VLOOKUP($A39,Indicies!$A$2:$L$6000,3,0)</f>
        <v>#N/A</v>
      </c>
      <c r="D100" s="143" t="e">
        <f ca="1">VLOOKUP($A39,Indicies!$A$2:$L$6000,4,0)</f>
        <v>#N/A</v>
      </c>
      <c r="E100" s="143" t="e">
        <f ca="1">VLOOKUP($A39,Indicies!$A$2:$L$6000,5,0)</f>
        <v>#N/A</v>
      </c>
      <c r="F100" s="143" t="e">
        <f ca="1">VLOOKUP($A39,Indicies!$A$2:$L$6000,6,0)</f>
        <v>#N/A</v>
      </c>
      <c r="G100" s="143" t="e">
        <f ca="1">VLOOKUP($A39,Indicies!$A$2:$L$6000,7,0)</f>
        <v>#N/A</v>
      </c>
      <c r="H100" s="143" t="e">
        <f ca="1">VLOOKUP($A39,Indicies!$A$2:$L$6000,8,0)</f>
        <v>#N/A</v>
      </c>
      <c r="I100" s="143" t="e">
        <f ca="1">VLOOKUP($A39,Indicies!$A$2:$L$6000,9,0)</f>
        <v>#N/A</v>
      </c>
      <c r="J100" s="143" t="e">
        <f ca="1">VLOOKUP($A39,Indicies!$A$2:$L$6000,10,0)</f>
        <v>#N/A</v>
      </c>
      <c r="K100" s="143" t="e">
        <f ca="1">VLOOKUP($A39,Indicies!$A$2:$L$6000,11,0)</f>
        <v>#N/A</v>
      </c>
      <c r="L100" s="140" t="e">
        <f ca="1">VLOOKUP($A39,Indicies!$A$2:$L$6000,12,0)</f>
        <v>#N/A</v>
      </c>
    </row>
    <row r="101" spans="1:12" x14ac:dyDescent="0.2">
      <c r="A101" s="116">
        <f t="shared" si="28"/>
        <v>36069</v>
      </c>
      <c r="B101" s="146" t="e">
        <f ca="1">VLOOKUP($A40,Indicies!$A$2:$L$6000,2,0)</f>
        <v>#N/A</v>
      </c>
      <c r="C101" s="157" t="e">
        <f ca="1">VLOOKUP($A40,Indicies!$A$2:$L$6000,3,0)</f>
        <v>#N/A</v>
      </c>
      <c r="D101" s="157" t="e">
        <f ca="1">VLOOKUP($A40,Indicies!$A$2:$L$6000,4,0)</f>
        <v>#N/A</v>
      </c>
      <c r="E101" s="157" t="e">
        <f ca="1">VLOOKUP($A40,Indicies!$A$2:$L$6000,5,0)</f>
        <v>#N/A</v>
      </c>
      <c r="F101" s="157" t="e">
        <f ca="1">VLOOKUP($A40,Indicies!$A$2:$L$6000,6,0)</f>
        <v>#N/A</v>
      </c>
      <c r="G101" s="157" t="e">
        <f ca="1">VLOOKUP($A40,Indicies!$A$2:$L$6000,7,0)</f>
        <v>#N/A</v>
      </c>
      <c r="H101" s="157" t="e">
        <f ca="1">VLOOKUP($A40,Indicies!$A$2:$L$6000,8,0)</f>
        <v>#N/A</v>
      </c>
      <c r="I101" s="157" t="e">
        <f ca="1">VLOOKUP($A40,Indicies!$A$2:$L$6000,9,0)</f>
        <v>#N/A</v>
      </c>
      <c r="J101" s="157" t="e">
        <f ca="1">VLOOKUP($A40,Indicies!$A$2:$L$6000,10,0)</f>
        <v>#N/A</v>
      </c>
      <c r="K101" s="157" t="e">
        <f ca="1">VLOOKUP($A40,Indicies!$A$2:$L$6000,11,0)</f>
        <v>#N/A</v>
      </c>
      <c r="L101" s="147" t="e">
        <f ca="1">VLOOKUP($A40,Indicies!$A$2:$L$6000,12,0)</f>
        <v>#N/A</v>
      </c>
    </row>
    <row r="102" spans="1:12" x14ac:dyDescent="0.2">
      <c r="A102" s="116">
        <f t="shared" si="28"/>
        <v>36100</v>
      </c>
      <c r="B102" s="146" t="e">
        <f ca="1">VLOOKUP($A41,Indicies!$A$2:$L$6000,2,0)</f>
        <v>#N/A</v>
      </c>
      <c r="C102" s="157" t="e">
        <f ca="1">VLOOKUP($A41,Indicies!$A$2:$L$6000,3,0)</f>
        <v>#N/A</v>
      </c>
      <c r="D102" s="157" t="e">
        <f ca="1">VLOOKUP($A41,Indicies!$A$2:$L$6000,4,0)</f>
        <v>#N/A</v>
      </c>
      <c r="E102" s="157" t="e">
        <f ca="1">VLOOKUP($A41,Indicies!$A$2:$L$6000,5,0)</f>
        <v>#N/A</v>
      </c>
      <c r="F102" s="157" t="e">
        <f ca="1">VLOOKUP($A41,Indicies!$A$2:$L$6000,6,0)</f>
        <v>#N/A</v>
      </c>
      <c r="G102" s="157" t="e">
        <f ca="1">VLOOKUP($A41,Indicies!$A$2:$L$6000,7,0)</f>
        <v>#N/A</v>
      </c>
      <c r="H102" s="157" t="e">
        <f ca="1">VLOOKUP($A41,Indicies!$A$2:$L$6000,8,0)</f>
        <v>#N/A</v>
      </c>
      <c r="I102" s="157" t="e">
        <f ca="1">VLOOKUP($A41,Indicies!$A$2:$L$6000,9,0)</f>
        <v>#N/A</v>
      </c>
      <c r="J102" s="157" t="e">
        <f ca="1">VLOOKUP($A41,Indicies!$A$2:$L$6000,10,0)</f>
        <v>#N/A</v>
      </c>
      <c r="K102" s="157" t="e">
        <f ca="1">VLOOKUP($A41,Indicies!$A$2:$L$6000,11,0)</f>
        <v>#N/A</v>
      </c>
      <c r="L102" s="147" t="e">
        <f ca="1">VLOOKUP($A41,Indicies!$A$2:$L$6000,12,0)</f>
        <v>#N/A</v>
      </c>
    </row>
    <row r="103" spans="1:12" x14ac:dyDescent="0.2">
      <c r="A103" s="116">
        <f t="shared" si="28"/>
        <v>36130</v>
      </c>
      <c r="B103" s="146" t="e">
        <f ca="1">VLOOKUP($A42,Indicies!$A$2:$L$6000,2,0)</f>
        <v>#N/A</v>
      </c>
      <c r="C103" s="157" t="e">
        <f ca="1">VLOOKUP($A42,Indicies!$A$2:$L$6000,3,0)</f>
        <v>#N/A</v>
      </c>
      <c r="D103" s="157" t="e">
        <f ca="1">VLOOKUP($A42,Indicies!$A$2:$L$6000,4,0)</f>
        <v>#N/A</v>
      </c>
      <c r="E103" s="157" t="e">
        <f ca="1">VLOOKUP($A42,Indicies!$A$2:$L$6000,5,0)</f>
        <v>#N/A</v>
      </c>
      <c r="F103" s="157" t="e">
        <f ca="1">VLOOKUP($A42,Indicies!$A$2:$L$6000,6,0)</f>
        <v>#N/A</v>
      </c>
      <c r="G103" s="157" t="e">
        <f ca="1">VLOOKUP($A42,Indicies!$A$2:$L$6000,7,0)</f>
        <v>#N/A</v>
      </c>
      <c r="H103" s="157" t="e">
        <f ca="1">VLOOKUP($A42,Indicies!$A$2:$L$6000,8,0)</f>
        <v>#N/A</v>
      </c>
      <c r="I103" s="157" t="e">
        <f ca="1">VLOOKUP($A42,Indicies!$A$2:$L$6000,9,0)</f>
        <v>#N/A</v>
      </c>
      <c r="J103" s="157" t="e">
        <f ca="1">VLOOKUP($A42,Indicies!$A$2:$L$6000,10,0)</f>
        <v>#N/A</v>
      </c>
      <c r="K103" s="157" t="e">
        <f ca="1">VLOOKUP($A42,Indicies!$A$2:$L$6000,11,0)</f>
        <v>#N/A</v>
      </c>
      <c r="L103" s="147" t="e">
        <f ca="1">VLOOKUP($A42,Indicies!$A$2:$L$6000,12,0)</f>
        <v>#N/A</v>
      </c>
    </row>
    <row r="104" spans="1:12" x14ac:dyDescent="0.2">
      <c r="A104" s="116">
        <f t="shared" si="28"/>
        <v>36161</v>
      </c>
      <c r="B104" s="146" t="e">
        <f ca="1">VLOOKUP($A43,Indicies!$A$2:$L$6000,2,0)</f>
        <v>#N/A</v>
      </c>
      <c r="C104" s="157" t="e">
        <f ca="1">VLOOKUP($A43,Indicies!$A$2:$L$6000,3,0)</f>
        <v>#N/A</v>
      </c>
      <c r="D104" s="157" t="e">
        <f ca="1">VLOOKUP($A43,Indicies!$A$2:$L$6000,4,0)</f>
        <v>#N/A</v>
      </c>
      <c r="E104" s="157" t="e">
        <f ca="1">VLOOKUP($A43,Indicies!$A$2:$L$6000,5,0)</f>
        <v>#N/A</v>
      </c>
      <c r="F104" s="157" t="e">
        <f ca="1">VLOOKUP($A43,Indicies!$A$2:$L$6000,6,0)</f>
        <v>#N/A</v>
      </c>
      <c r="G104" s="157" t="e">
        <f ca="1">VLOOKUP($A43,Indicies!$A$2:$L$6000,7,0)</f>
        <v>#N/A</v>
      </c>
      <c r="H104" s="157" t="e">
        <f ca="1">VLOOKUP($A43,Indicies!$A$2:$L$6000,8,0)</f>
        <v>#N/A</v>
      </c>
      <c r="I104" s="157" t="e">
        <f ca="1">VLOOKUP($A43,Indicies!$A$2:$L$6000,9,0)</f>
        <v>#N/A</v>
      </c>
      <c r="J104" s="157" t="e">
        <f ca="1">VLOOKUP($A43,Indicies!$A$2:$L$6000,10,0)</f>
        <v>#N/A</v>
      </c>
      <c r="K104" s="157" t="e">
        <f ca="1">VLOOKUP($A43,Indicies!$A$2:$L$6000,11,0)</f>
        <v>#N/A</v>
      </c>
      <c r="L104" s="147" t="e">
        <f ca="1">VLOOKUP($A43,Indicies!$A$2:$L$6000,12,0)</f>
        <v>#N/A</v>
      </c>
    </row>
    <row r="105" spans="1:12" x14ac:dyDescent="0.2">
      <c r="A105" s="116">
        <f t="shared" si="28"/>
        <v>36192</v>
      </c>
      <c r="B105" s="139" t="e">
        <f ca="1">VLOOKUP($A44,Indicies!$A$2:$L$6000,2,0)</f>
        <v>#N/A</v>
      </c>
      <c r="C105" s="143" t="e">
        <f ca="1">VLOOKUP($A44,Indicies!$A$2:$L$6000,3,0)</f>
        <v>#N/A</v>
      </c>
      <c r="D105" s="143" t="e">
        <f ca="1">VLOOKUP($A44,Indicies!$A$2:$L$6000,4,0)</f>
        <v>#N/A</v>
      </c>
      <c r="E105" s="143" t="e">
        <f ca="1">VLOOKUP($A44,Indicies!$A$2:$L$6000,5,0)</f>
        <v>#N/A</v>
      </c>
      <c r="F105" s="143" t="e">
        <f ca="1">VLOOKUP($A44,Indicies!$A$2:$L$6000,6,0)</f>
        <v>#N/A</v>
      </c>
      <c r="G105" s="143" t="e">
        <f ca="1">VLOOKUP($A44,Indicies!$A$2:$L$6000,7,0)</f>
        <v>#N/A</v>
      </c>
      <c r="H105" s="143" t="e">
        <f ca="1">VLOOKUP($A44,Indicies!$A$2:$L$6000,8,0)</f>
        <v>#N/A</v>
      </c>
      <c r="I105" s="143" t="e">
        <f ca="1">VLOOKUP($A44,Indicies!$A$2:$L$6000,9,0)</f>
        <v>#N/A</v>
      </c>
      <c r="J105" s="143" t="e">
        <f ca="1">VLOOKUP($A44,Indicies!$A$2:$L$6000,10,0)</f>
        <v>#N/A</v>
      </c>
      <c r="K105" s="143" t="e">
        <f ca="1">VLOOKUP($A44,Indicies!$A$2:$L$6000,11,0)</f>
        <v>#N/A</v>
      </c>
      <c r="L105" s="140" t="e">
        <f ca="1">VLOOKUP($A44,Indicies!$A$2:$L$6000,12,0)</f>
        <v>#N/A</v>
      </c>
    </row>
    <row r="106" spans="1:12" x14ac:dyDescent="0.2">
      <c r="A106" s="116">
        <f t="shared" si="28"/>
        <v>36220</v>
      </c>
      <c r="B106" s="139" t="e">
        <f ca="1">VLOOKUP($A45,Indicies!$A$2:$L$6000,2,0)</f>
        <v>#N/A</v>
      </c>
      <c r="C106" s="143" t="e">
        <f ca="1">VLOOKUP($A45,Indicies!$A$2:$L$6000,3,0)</f>
        <v>#N/A</v>
      </c>
      <c r="D106" s="143" t="e">
        <f ca="1">VLOOKUP($A45,Indicies!$A$2:$L$6000,4,0)</f>
        <v>#N/A</v>
      </c>
      <c r="E106" s="143" t="e">
        <f ca="1">VLOOKUP($A45,Indicies!$A$2:$L$6000,5,0)</f>
        <v>#N/A</v>
      </c>
      <c r="F106" s="143" t="e">
        <f ca="1">VLOOKUP($A45,Indicies!$A$2:$L$6000,6,0)</f>
        <v>#N/A</v>
      </c>
      <c r="G106" s="143" t="e">
        <f ca="1">VLOOKUP($A45,Indicies!$A$2:$L$6000,7,0)</f>
        <v>#N/A</v>
      </c>
      <c r="H106" s="143" t="e">
        <f ca="1">VLOOKUP($A45,Indicies!$A$2:$L$6000,8,0)</f>
        <v>#N/A</v>
      </c>
      <c r="I106" s="143" t="e">
        <f ca="1">VLOOKUP($A45,Indicies!$A$2:$L$6000,9,0)</f>
        <v>#N/A</v>
      </c>
      <c r="J106" s="143" t="e">
        <f ca="1">VLOOKUP($A45,Indicies!$A$2:$L$6000,10,0)</f>
        <v>#N/A</v>
      </c>
      <c r="K106" s="143" t="e">
        <f ca="1">VLOOKUP($A45,Indicies!$A$2:$L$6000,11,0)</f>
        <v>#N/A</v>
      </c>
      <c r="L106" s="140" t="e">
        <f ca="1">VLOOKUP($A45,Indicies!$A$2:$L$6000,12,0)</f>
        <v>#N/A</v>
      </c>
    </row>
    <row r="107" spans="1:12" x14ac:dyDescent="0.2">
      <c r="A107" s="116">
        <f t="shared" si="28"/>
        <v>36251</v>
      </c>
      <c r="B107" s="139" t="e">
        <f ca="1">VLOOKUP($A46,Indicies!$A$2:$L$6000,2,0)</f>
        <v>#N/A</v>
      </c>
      <c r="C107" s="143" t="e">
        <f ca="1">VLOOKUP($A46,Indicies!$A$2:$L$6000,3,0)</f>
        <v>#N/A</v>
      </c>
      <c r="D107" s="143" t="e">
        <f ca="1">VLOOKUP($A46,Indicies!$A$2:$L$6000,4,0)</f>
        <v>#N/A</v>
      </c>
      <c r="E107" s="143" t="e">
        <f ca="1">VLOOKUP($A46,Indicies!$A$2:$L$6000,5,0)</f>
        <v>#N/A</v>
      </c>
      <c r="F107" s="143" t="e">
        <f ca="1">VLOOKUP($A46,Indicies!$A$2:$L$6000,6,0)</f>
        <v>#N/A</v>
      </c>
      <c r="G107" s="143" t="e">
        <f ca="1">VLOOKUP($A46,Indicies!$A$2:$L$6000,7,0)</f>
        <v>#N/A</v>
      </c>
      <c r="H107" s="143" t="e">
        <f ca="1">VLOOKUP($A46,Indicies!$A$2:$L$6000,8,0)</f>
        <v>#N/A</v>
      </c>
      <c r="I107" s="143" t="e">
        <f ca="1">VLOOKUP($A46,Indicies!$A$2:$L$6000,9,0)</f>
        <v>#N/A</v>
      </c>
      <c r="J107" s="143" t="e">
        <f ca="1">VLOOKUP($A46,Indicies!$A$2:$L$6000,10,0)</f>
        <v>#N/A</v>
      </c>
      <c r="K107" s="143" t="e">
        <f ca="1">VLOOKUP($A46,Indicies!$A$2:$L$6000,11,0)</f>
        <v>#N/A</v>
      </c>
      <c r="L107" s="140" t="e">
        <f ca="1">VLOOKUP($A46,Indicies!$A$2:$L$6000,12,0)</f>
        <v>#N/A</v>
      </c>
    </row>
    <row r="108" spans="1:12" x14ac:dyDescent="0.2">
      <c r="A108" s="116">
        <f t="shared" si="28"/>
        <v>36281</v>
      </c>
      <c r="B108" s="139" t="e">
        <f ca="1">VLOOKUP($A47,Indicies!$A$2:$L$6000,2,0)</f>
        <v>#N/A</v>
      </c>
      <c r="C108" s="143" t="e">
        <f ca="1">VLOOKUP($A47,Indicies!$A$2:$L$6000,3,0)</f>
        <v>#N/A</v>
      </c>
      <c r="D108" s="143" t="e">
        <f ca="1">VLOOKUP($A47,Indicies!$A$2:$L$6000,4,0)</f>
        <v>#N/A</v>
      </c>
      <c r="E108" s="143" t="e">
        <f ca="1">VLOOKUP($A47,Indicies!$A$2:$L$6000,5,0)</f>
        <v>#N/A</v>
      </c>
      <c r="F108" s="143" t="e">
        <f ca="1">VLOOKUP($A47,Indicies!$A$2:$L$6000,6,0)</f>
        <v>#N/A</v>
      </c>
      <c r="G108" s="143" t="e">
        <f ca="1">VLOOKUP($A47,Indicies!$A$2:$L$6000,7,0)</f>
        <v>#N/A</v>
      </c>
      <c r="H108" s="143" t="e">
        <f ca="1">VLOOKUP($A47,Indicies!$A$2:$L$6000,8,0)</f>
        <v>#N/A</v>
      </c>
      <c r="I108" s="143" t="e">
        <f ca="1">VLOOKUP($A47,Indicies!$A$2:$L$6000,9,0)</f>
        <v>#N/A</v>
      </c>
      <c r="J108" s="143" t="e">
        <f ca="1">VLOOKUP($A47,Indicies!$A$2:$L$6000,10,0)</f>
        <v>#N/A</v>
      </c>
      <c r="K108" s="143" t="e">
        <f ca="1">VLOOKUP($A47,Indicies!$A$2:$L$6000,11,0)</f>
        <v>#N/A</v>
      </c>
      <c r="L108" s="140" t="e">
        <f ca="1">VLOOKUP($A47,Indicies!$A$2:$L$6000,12,0)</f>
        <v>#N/A</v>
      </c>
    </row>
    <row r="109" spans="1:12" x14ac:dyDescent="0.2">
      <c r="A109" s="116">
        <f t="shared" si="28"/>
        <v>36312</v>
      </c>
      <c r="B109" s="146" t="e">
        <f ca="1">VLOOKUP($A48,Indicies!$A$2:$L$6000,2,0)</f>
        <v>#N/A</v>
      </c>
      <c r="C109" s="157" t="e">
        <f ca="1">VLOOKUP($A48,Indicies!$A$2:$L$6000,3,0)</f>
        <v>#N/A</v>
      </c>
      <c r="D109" s="157" t="e">
        <f ca="1">VLOOKUP($A48,Indicies!$A$2:$L$6000,4,0)</f>
        <v>#N/A</v>
      </c>
      <c r="E109" s="157" t="e">
        <f ca="1">VLOOKUP($A48,Indicies!$A$2:$L$6000,5,0)</f>
        <v>#N/A</v>
      </c>
      <c r="F109" s="157" t="e">
        <f ca="1">VLOOKUP($A48,Indicies!$A$2:$L$6000,6,0)</f>
        <v>#N/A</v>
      </c>
      <c r="G109" s="157" t="e">
        <f ca="1">VLOOKUP($A48,Indicies!$A$2:$L$6000,7,0)</f>
        <v>#N/A</v>
      </c>
      <c r="H109" s="157" t="e">
        <f ca="1">VLOOKUP($A48,Indicies!$A$2:$L$6000,8,0)</f>
        <v>#N/A</v>
      </c>
      <c r="I109" s="157" t="e">
        <f ca="1">VLOOKUP($A48,Indicies!$A$2:$L$6000,9,0)</f>
        <v>#N/A</v>
      </c>
      <c r="J109" s="157" t="e">
        <f ca="1">VLOOKUP($A48,Indicies!$A$2:$L$6000,10,0)</f>
        <v>#N/A</v>
      </c>
      <c r="K109" s="157" t="e">
        <f ca="1">VLOOKUP($A48,Indicies!$A$2:$L$6000,11,0)</f>
        <v>#N/A</v>
      </c>
      <c r="L109" s="147" t="e">
        <f ca="1">VLOOKUP($A48,Indicies!$A$2:$L$6000,12,0)</f>
        <v>#N/A</v>
      </c>
    </row>
    <row r="110" spans="1:12" x14ac:dyDescent="0.2">
      <c r="A110" s="116">
        <f t="shared" si="28"/>
        <v>36342</v>
      </c>
      <c r="B110" s="146" t="e">
        <f ca="1">VLOOKUP($A49,Indicies!$A$2:$L$6000,2,0)</f>
        <v>#N/A</v>
      </c>
      <c r="C110" s="157" t="e">
        <f ca="1">VLOOKUP($A49,Indicies!$A$2:$L$6000,3,0)</f>
        <v>#N/A</v>
      </c>
      <c r="D110" s="157" t="e">
        <f ca="1">VLOOKUP($A49,Indicies!$A$2:$L$6000,4,0)</f>
        <v>#N/A</v>
      </c>
      <c r="E110" s="157" t="e">
        <f ca="1">VLOOKUP($A49,Indicies!$A$2:$L$6000,5,0)</f>
        <v>#N/A</v>
      </c>
      <c r="F110" s="157" t="e">
        <f ca="1">VLOOKUP($A49,Indicies!$A$2:$L$6000,6,0)</f>
        <v>#N/A</v>
      </c>
      <c r="G110" s="157" t="e">
        <f ca="1">VLOOKUP($A49,Indicies!$A$2:$L$6000,7,0)</f>
        <v>#N/A</v>
      </c>
      <c r="H110" s="157" t="e">
        <f ca="1">VLOOKUP($A49,Indicies!$A$2:$L$6000,8,0)</f>
        <v>#N/A</v>
      </c>
      <c r="I110" s="157" t="e">
        <f ca="1">VLOOKUP($A49,Indicies!$A$2:$L$6000,9,0)</f>
        <v>#N/A</v>
      </c>
      <c r="J110" s="157" t="e">
        <f ca="1">VLOOKUP($A49,Indicies!$A$2:$L$6000,10,0)</f>
        <v>#N/A</v>
      </c>
      <c r="K110" s="157" t="e">
        <f ca="1">VLOOKUP($A49,Indicies!$A$2:$L$6000,11,0)</f>
        <v>#N/A</v>
      </c>
      <c r="L110" s="147" t="e">
        <f ca="1">VLOOKUP($A49,Indicies!$A$2:$L$6000,12,0)</f>
        <v>#N/A</v>
      </c>
    </row>
    <row r="111" spans="1:12" x14ac:dyDescent="0.2">
      <c r="A111" s="116">
        <f t="shared" si="28"/>
        <v>36373</v>
      </c>
      <c r="B111" s="146" t="e">
        <f ca="1">VLOOKUP($A50,Indicies!$A$2:$L$6000,2,0)</f>
        <v>#N/A</v>
      </c>
      <c r="C111" s="157" t="e">
        <f ca="1">VLOOKUP($A50,Indicies!$A$2:$L$6000,3,0)</f>
        <v>#N/A</v>
      </c>
      <c r="D111" s="157" t="e">
        <f ca="1">VLOOKUP($A50,Indicies!$A$2:$L$6000,4,0)</f>
        <v>#N/A</v>
      </c>
      <c r="E111" s="157" t="e">
        <f ca="1">VLOOKUP($A50,Indicies!$A$2:$L$6000,5,0)</f>
        <v>#N/A</v>
      </c>
      <c r="F111" s="157" t="e">
        <f ca="1">VLOOKUP($A50,Indicies!$A$2:$L$6000,6,0)</f>
        <v>#N/A</v>
      </c>
      <c r="G111" s="157" t="e">
        <f ca="1">VLOOKUP($A50,Indicies!$A$2:$L$6000,7,0)</f>
        <v>#N/A</v>
      </c>
      <c r="H111" s="157" t="e">
        <f ca="1">VLOOKUP($A50,Indicies!$A$2:$L$6000,8,0)</f>
        <v>#N/A</v>
      </c>
      <c r="I111" s="157" t="e">
        <f ca="1">VLOOKUP($A50,Indicies!$A$2:$L$6000,9,0)</f>
        <v>#N/A</v>
      </c>
      <c r="J111" s="157" t="e">
        <f ca="1">VLOOKUP($A50,Indicies!$A$2:$L$6000,10,0)</f>
        <v>#N/A</v>
      </c>
      <c r="K111" s="157" t="e">
        <f ca="1">VLOOKUP($A50,Indicies!$A$2:$L$6000,11,0)</f>
        <v>#N/A</v>
      </c>
      <c r="L111" s="147" t="e">
        <f ca="1">VLOOKUP($A50,Indicies!$A$2:$L$6000,12,0)</f>
        <v>#N/A</v>
      </c>
    </row>
    <row r="112" spans="1:12" x14ac:dyDescent="0.2">
      <c r="A112" s="116">
        <f t="shared" si="28"/>
        <v>36404</v>
      </c>
      <c r="B112" s="146" t="e">
        <f ca="1">VLOOKUP($A51,Indicies!$A$2:$L$6000,2,0)</f>
        <v>#N/A</v>
      </c>
      <c r="C112" s="157" t="e">
        <f ca="1">VLOOKUP($A51,Indicies!$A$2:$L$6000,3,0)</f>
        <v>#N/A</v>
      </c>
      <c r="D112" s="157" t="e">
        <f ca="1">VLOOKUP($A51,Indicies!$A$2:$L$6000,4,0)</f>
        <v>#N/A</v>
      </c>
      <c r="E112" s="157" t="e">
        <f ca="1">VLOOKUP($A51,Indicies!$A$2:$L$6000,5,0)</f>
        <v>#N/A</v>
      </c>
      <c r="F112" s="157" t="e">
        <f ca="1">VLOOKUP($A51,Indicies!$A$2:$L$6000,6,0)</f>
        <v>#N/A</v>
      </c>
      <c r="G112" s="157" t="e">
        <f ca="1">VLOOKUP($A51,Indicies!$A$2:$L$6000,7,0)</f>
        <v>#N/A</v>
      </c>
      <c r="H112" s="157" t="e">
        <f ca="1">VLOOKUP($A51,Indicies!$A$2:$L$6000,8,0)</f>
        <v>#N/A</v>
      </c>
      <c r="I112" s="157" t="e">
        <f ca="1">VLOOKUP($A51,Indicies!$A$2:$L$6000,9,0)</f>
        <v>#N/A</v>
      </c>
      <c r="J112" s="157" t="e">
        <f ca="1">VLOOKUP($A51,Indicies!$A$2:$L$6000,10,0)</f>
        <v>#N/A</v>
      </c>
      <c r="K112" s="157" t="e">
        <f ca="1">VLOOKUP($A51,Indicies!$A$2:$L$6000,11,0)</f>
        <v>#N/A</v>
      </c>
      <c r="L112" s="147" t="e">
        <f ca="1">VLOOKUP($A51,Indicies!$A$2:$L$6000,12,0)</f>
        <v>#N/A</v>
      </c>
    </row>
    <row r="113" spans="1:18" x14ac:dyDescent="0.2">
      <c r="A113" s="116">
        <f t="shared" si="28"/>
        <v>36434</v>
      </c>
      <c r="B113" s="139" t="e">
        <f ca="1">VLOOKUP($A52,Indicies!$A$2:$L$6000,2,0)</f>
        <v>#N/A</v>
      </c>
      <c r="C113" s="143" t="e">
        <f ca="1">VLOOKUP($A52,Indicies!$A$2:$L$6000,3,0)</f>
        <v>#N/A</v>
      </c>
      <c r="D113" s="143" t="e">
        <f ca="1">VLOOKUP($A52,Indicies!$A$2:$L$6000,4,0)</f>
        <v>#N/A</v>
      </c>
      <c r="E113" s="143" t="e">
        <f ca="1">VLOOKUP($A52,Indicies!$A$2:$L$6000,5,0)</f>
        <v>#N/A</v>
      </c>
      <c r="F113" s="143" t="e">
        <f ca="1">VLOOKUP($A52,Indicies!$A$2:$L$6000,6,0)</f>
        <v>#N/A</v>
      </c>
      <c r="G113" s="143" t="e">
        <f ca="1">VLOOKUP($A52,Indicies!$A$2:$L$6000,7,0)</f>
        <v>#N/A</v>
      </c>
      <c r="H113" s="143" t="e">
        <f ca="1">VLOOKUP($A52,Indicies!$A$2:$L$6000,8,0)</f>
        <v>#N/A</v>
      </c>
      <c r="I113" s="143" t="e">
        <f ca="1">VLOOKUP($A52,Indicies!$A$2:$L$6000,9,0)</f>
        <v>#N/A</v>
      </c>
      <c r="J113" s="143" t="e">
        <f ca="1">VLOOKUP($A52,Indicies!$A$2:$L$6000,10,0)</f>
        <v>#N/A</v>
      </c>
      <c r="K113" s="143" t="e">
        <f ca="1">VLOOKUP($A52,Indicies!$A$2:$L$6000,11,0)</f>
        <v>#N/A</v>
      </c>
      <c r="L113" s="140" t="e">
        <f ca="1">VLOOKUP($A52,Indicies!$A$2:$L$6000,12,0)</f>
        <v>#N/A</v>
      </c>
    </row>
    <row r="114" spans="1:18" x14ac:dyDescent="0.2">
      <c r="A114" s="116">
        <f t="shared" si="28"/>
        <v>36465</v>
      </c>
      <c r="B114" s="139" t="e">
        <f ca="1">VLOOKUP($A53,Indicies!$A$2:$L$6000,2,0)</f>
        <v>#N/A</v>
      </c>
      <c r="C114" s="143" t="e">
        <f ca="1">VLOOKUP($A53,Indicies!$A$2:$L$6000,3,0)</f>
        <v>#N/A</v>
      </c>
      <c r="D114" s="143" t="e">
        <f ca="1">VLOOKUP($A53,Indicies!$A$2:$L$6000,4,0)</f>
        <v>#N/A</v>
      </c>
      <c r="E114" s="143" t="e">
        <f ca="1">VLOOKUP($A53,Indicies!$A$2:$L$6000,5,0)</f>
        <v>#N/A</v>
      </c>
      <c r="F114" s="143" t="e">
        <f ca="1">VLOOKUP($A53,Indicies!$A$2:$L$6000,6,0)</f>
        <v>#N/A</v>
      </c>
      <c r="G114" s="143" t="e">
        <f ca="1">VLOOKUP($A53,Indicies!$A$2:$L$6000,7,0)</f>
        <v>#N/A</v>
      </c>
      <c r="H114" s="143" t="e">
        <f ca="1">VLOOKUP($A53,Indicies!$A$2:$L$6000,8,0)</f>
        <v>#N/A</v>
      </c>
      <c r="I114" s="143" t="e">
        <f ca="1">VLOOKUP($A53,Indicies!$A$2:$L$6000,9,0)</f>
        <v>#N/A</v>
      </c>
      <c r="J114" s="143" t="e">
        <f ca="1">VLOOKUP($A53,Indicies!$A$2:$L$6000,10,0)</f>
        <v>#N/A</v>
      </c>
      <c r="K114" s="143" t="e">
        <f ca="1">VLOOKUP($A53,Indicies!$A$2:$L$6000,11,0)</f>
        <v>#N/A</v>
      </c>
      <c r="L114" s="140" t="e">
        <f ca="1">VLOOKUP($A53,Indicies!$A$2:$L$6000,12,0)</f>
        <v>#N/A</v>
      </c>
    </row>
    <row r="115" spans="1:18" x14ac:dyDescent="0.2">
      <c r="A115" s="116">
        <f t="shared" si="28"/>
        <v>36495</v>
      </c>
      <c r="B115" s="139" t="e">
        <f ca="1">VLOOKUP($A54,Indicies!$A$2:$L$6000,2,0)</f>
        <v>#N/A</v>
      </c>
      <c r="C115" s="143" t="e">
        <f ca="1">VLOOKUP($A54,Indicies!$A$2:$L$6000,3,0)</f>
        <v>#N/A</v>
      </c>
      <c r="D115" s="143" t="e">
        <f ca="1">VLOOKUP($A54,Indicies!$A$2:$L$6000,4,0)</f>
        <v>#N/A</v>
      </c>
      <c r="E115" s="143" t="e">
        <f ca="1">VLOOKUP($A54,Indicies!$A$2:$L$6000,5,0)</f>
        <v>#N/A</v>
      </c>
      <c r="F115" s="143" t="e">
        <f ca="1">VLOOKUP($A54,Indicies!$A$2:$L$6000,6,0)</f>
        <v>#N/A</v>
      </c>
      <c r="G115" s="143" t="e">
        <f ca="1">VLOOKUP($A54,Indicies!$A$2:$L$6000,7,0)</f>
        <v>#N/A</v>
      </c>
      <c r="H115" s="143" t="e">
        <f ca="1">VLOOKUP($A54,Indicies!$A$2:$L$6000,8,0)</f>
        <v>#N/A</v>
      </c>
      <c r="I115" s="143" t="e">
        <f ca="1">VLOOKUP($A54,Indicies!$A$2:$L$6000,9,0)</f>
        <v>#N/A</v>
      </c>
      <c r="J115" s="143" t="e">
        <f ca="1">VLOOKUP($A54,Indicies!$A$2:$L$6000,10,0)</f>
        <v>#N/A</v>
      </c>
      <c r="K115" s="143" t="e">
        <f ca="1">VLOOKUP($A54,Indicies!$A$2:$L$6000,11,0)</f>
        <v>#N/A</v>
      </c>
      <c r="L115" s="140" t="e">
        <f ca="1">VLOOKUP($A54,Indicies!$A$2:$L$6000,12,0)</f>
        <v>#N/A</v>
      </c>
    </row>
    <row r="116" spans="1:18" x14ac:dyDescent="0.2">
      <c r="A116" s="116">
        <f t="shared" si="28"/>
        <v>36526</v>
      </c>
      <c r="B116" s="139" t="e">
        <f ca="1">VLOOKUP($A55,Indicies!$A$2:$L$6000,2,0)</f>
        <v>#N/A</v>
      </c>
      <c r="C116" s="143" t="e">
        <f ca="1">VLOOKUP($A55,Indicies!$A$2:$L$6000,3,0)</f>
        <v>#N/A</v>
      </c>
      <c r="D116" s="143" t="e">
        <f ca="1">VLOOKUP($A55,Indicies!$A$2:$L$6000,4,0)</f>
        <v>#N/A</v>
      </c>
      <c r="E116" s="143" t="e">
        <f ca="1">VLOOKUP($A55,Indicies!$A$2:$L$6000,5,0)</f>
        <v>#N/A</v>
      </c>
      <c r="F116" s="143" t="e">
        <f ca="1">VLOOKUP($A55,Indicies!$A$2:$L$6000,6,0)</f>
        <v>#N/A</v>
      </c>
      <c r="G116" s="143" t="e">
        <f ca="1">VLOOKUP($A55,Indicies!$A$2:$L$6000,7,0)</f>
        <v>#N/A</v>
      </c>
      <c r="H116" s="143" t="e">
        <f ca="1">VLOOKUP($A55,Indicies!$A$2:$L$6000,8,0)</f>
        <v>#N/A</v>
      </c>
      <c r="I116" s="143" t="e">
        <f ca="1">VLOOKUP($A55,Indicies!$A$2:$L$6000,9,0)</f>
        <v>#N/A</v>
      </c>
      <c r="J116" s="143" t="e">
        <f ca="1">VLOOKUP($A55,Indicies!$A$2:$L$6000,10,0)</f>
        <v>#N/A</v>
      </c>
      <c r="K116" s="143" t="e">
        <f ca="1">VLOOKUP($A55,Indicies!$A$2:$L$6000,11,0)</f>
        <v>#N/A</v>
      </c>
      <c r="L116" s="140" t="e">
        <f ca="1">VLOOKUP($A55,Indicies!$A$2:$L$6000,12,0)</f>
        <v>#N/A</v>
      </c>
    </row>
    <row r="117" spans="1:18" ht="12" thickBot="1" x14ac:dyDescent="0.25">
      <c r="A117" s="116">
        <f t="shared" si="28"/>
        <v>36557</v>
      </c>
      <c r="B117" s="141" t="e">
        <f ca="1">VLOOKUP($A56,Indicies!$A$2:$L$6000,2,0)</f>
        <v>#N/A</v>
      </c>
      <c r="C117" s="158" t="e">
        <f ca="1">VLOOKUP($A56,Indicies!$A$2:$L$6000,3,0)</f>
        <v>#N/A</v>
      </c>
      <c r="D117" s="158" t="e">
        <f ca="1">VLOOKUP($A56,Indicies!$A$2:$L$6000,4,0)</f>
        <v>#N/A</v>
      </c>
      <c r="E117" s="158" t="e">
        <f ca="1">VLOOKUP($A56,Indicies!$A$2:$L$6000,5,0)</f>
        <v>#N/A</v>
      </c>
      <c r="F117" s="158" t="e">
        <f ca="1">VLOOKUP($A56,Indicies!$A$2:$L$6000,6,0)</f>
        <v>#N/A</v>
      </c>
      <c r="G117" s="158" t="e">
        <f ca="1">VLOOKUP($A56,Indicies!$A$2:$L$6000,7,0)</f>
        <v>#N/A</v>
      </c>
      <c r="H117" s="158" t="e">
        <f ca="1">VLOOKUP($A56,Indicies!$A$2:$L$6000,8,0)</f>
        <v>#N/A</v>
      </c>
      <c r="I117" s="158" t="e">
        <f ca="1">VLOOKUP($A56,Indicies!$A$2:$L$6000,9,0)</f>
        <v>#N/A</v>
      </c>
      <c r="J117" s="158" t="e">
        <f ca="1">VLOOKUP($A56,Indicies!$A$2:$L$6000,10,0)</f>
        <v>#N/A</v>
      </c>
      <c r="K117" s="158" t="e">
        <f ca="1">VLOOKUP($A56,Indicies!$A$2:$L$6000,11,0)</f>
        <v>#N/A</v>
      </c>
      <c r="L117" s="142" t="e">
        <f ca="1">VLOOKUP($A56,Indicies!$A$2:$L$6000,12,0)</f>
        <v>#N/A</v>
      </c>
    </row>
    <row r="118" spans="1:18" ht="12" thickBot="1" x14ac:dyDescent="0.25">
      <c r="R118" s="177"/>
    </row>
    <row r="119" spans="1:18" ht="12.75" thickBot="1" x14ac:dyDescent="0.25">
      <c r="B119" s="290" t="s">
        <v>166</v>
      </c>
      <c r="C119" s="291"/>
      <c r="D119" s="291"/>
      <c r="E119" s="291"/>
      <c r="F119" s="291"/>
      <c r="G119" s="291"/>
      <c r="H119" s="291"/>
      <c r="I119" s="291"/>
      <c r="J119" s="292"/>
      <c r="R119" s="177"/>
    </row>
    <row r="120" spans="1:18" ht="12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 t="e">
        <f t="shared" ref="B121:B145" ca="1" si="29">B93-E93</f>
        <v>#N/A</v>
      </c>
      <c r="C121" s="170" t="e">
        <f t="shared" ref="C121:C145" ca="1" si="30">B93-F93</f>
        <v>#N/A</v>
      </c>
      <c r="D121" s="148" t="e">
        <f t="shared" ref="D121:D145" ca="1" si="31">B93-D93</f>
        <v>#N/A</v>
      </c>
      <c r="E121" s="148" t="s">
        <v>66</v>
      </c>
      <c r="F121" s="148" t="e">
        <f t="shared" ref="F121:F145" ca="1" si="32">H93-J93</f>
        <v>#N/A</v>
      </c>
      <c r="G121" s="148" t="e">
        <f t="shared" ref="G121:G145" ca="1" si="33">E93-H93</f>
        <v>#N/A</v>
      </c>
      <c r="H121" s="148" t="e">
        <f t="shared" ref="H121:H145" ca="1" si="34">$G93-$F93</f>
        <v>#N/A</v>
      </c>
      <c r="I121" s="148" t="e">
        <f t="shared" ref="I121:I145" ca="1" si="35">G93-E93</f>
        <v>#N/A</v>
      </c>
      <c r="J121" s="176" t="e">
        <f t="shared" ref="J121:J145" ca="1" si="36">F93-E93</f>
        <v>#N/A</v>
      </c>
      <c r="R121" s="177"/>
    </row>
    <row r="122" spans="1:18" x14ac:dyDescent="0.2">
      <c r="A122" s="116">
        <f t="shared" ref="A122:A145" si="37">A94</f>
        <v>35855</v>
      </c>
      <c r="B122" s="184" t="e">
        <f t="shared" ca="1" si="29"/>
        <v>#N/A</v>
      </c>
      <c r="C122" s="170" t="e">
        <f t="shared" ca="1" si="30"/>
        <v>#N/A</v>
      </c>
      <c r="D122" s="148" t="e">
        <f t="shared" ca="1" si="31"/>
        <v>#N/A</v>
      </c>
      <c r="E122" s="148" t="s">
        <v>66</v>
      </c>
      <c r="F122" s="148" t="e">
        <f t="shared" ca="1" si="32"/>
        <v>#N/A</v>
      </c>
      <c r="G122" s="148" t="e">
        <f t="shared" ca="1" si="33"/>
        <v>#N/A</v>
      </c>
      <c r="H122" s="148" t="e">
        <f t="shared" ca="1" si="34"/>
        <v>#N/A</v>
      </c>
      <c r="I122" s="148" t="e">
        <f t="shared" ca="1" si="35"/>
        <v>#N/A</v>
      </c>
      <c r="J122" s="176" t="e">
        <f t="shared" ca="1" si="36"/>
        <v>#N/A</v>
      </c>
      <c r="R122" s="177"/>
    </row>
    <row r="123" spans="1:18" x14ac:dyDescent="0.2">
      <c r="A123" s="116">
        <f t="shared" si="37"/>
        <v>35886</v>
      </c>
      <c r="B123" s="184" t="e">
        <f t="shared" ca="1" si="29"/>
        <v>#N/A</v>
      </c>
      <c r="C123" s="170" t="e">
        <f t="shared" ca="1" si="30"/>
        <v>#N/A</v>
      </c>
      <c r="D123" s="148" t="e">
        <f t="shared" ca="1" si="31"/>
        <v>#N/A</v>
      </c>
      <c r="E123" s="148" t="s">
        <v>66</v>
      </c>
      <c r="F123" s="148" t="e">
        <f t="shared" ca="1" si="32"/>
        <v>#N/A</v>
      </c>
      <c r="G123" s="148" t="e">
        <f t="shared" ca="1" si="33"/>
        <v>#N/A</v>
      </c>
      <c r="H123" s="148" t="e">
        <f t="shared" ca="1" si="34"/>
        <v>#N/A</v>
      </c>
      <c r="I123" s="148" t="e">
        <f t="shared" ca="1" si="35"/>
        <v>#N/A</v>
      </c>
      <c r="J123" s="176" t="e">
        <f t="shared" ca="1" si="36"/>
        <v>#N/A</v>
      </c>
    </row>
    <row r="124" spans="1:18" x14ac:dyDescent="0.2">
      <c r="A124" s="116">
        <f t="shared" si="37"/>
        <v>35916</v>
      </c>
      <c r="B124" s="184" t="e">
        <f t="shared" ca="1" si="29"/>
        <v>#N/A</v>
      </c>
      <c r="C124" s="170" t="e">
        <f t="shared" ca="1" si="30"/>
        <v>#N/A</v>
      </c>
      <c r="D124" s="148" t="e">
        <f t="shared" ca="1" si="31"/>
        <v>#N/A</v>
      </c>
      <c r="E124" s="148" t="e">
        <f t="shared" ref="E124:E145" ca="1" si="38">C96-B96</f>
        <v>#N/A</v>
      </c>
      <c r="F124" s="148" t="e">
        <f t="shared" ca="1" si="32"/>
        <v>#N/A</v>
      </c>
      <c r="G124" s="148" t="e">
        <f t="shared" ca="1" si="33"/>
        <v>#N/A</v>
      </c>
      <c r="H124" s="148" t="e">
        <f t="shared" ca="1" si="34"/>
        <v>#N/A</v>
      </c>
      <c r="I124" s="148" t="e">
        <f t="shared" ca="1" si="35"/>
        <v>#N/A</v>
      </c>
      <c r="J124" s="176" t="e">
        <f t="shared" ca="1" si="36"/>
        <v>#N/A</v>
      </c>
    </row>
    <row r="125" spans="1:18" x14ac:dyDescent="0.2">
      <c r="A125" s="116">
        <f t="shared" si="37"/>
        <v>35947</v>
      </c>
      <c r="B125" s="185" t="e">
        <f t="shared" ca="1" si="29"/>
        <v>#N/A</v>
      </c>
      <c r="C125" s="171" t="e">
        <f t="shared" ca="1" si="30"/>
        <v>#N/A</v>
      </c>
      <c r="D125" s="138" t="e">
        <f t="shared" ca="1" si="31"/>
        <v>#N/A</v>
      </c>
      <c r="E125" s="138" t="e">
        <f t="shared" ca="1" si="38"/>
        <v>#N/A</v>
      </c>
      <c r="F125" s="138" t="e">
        <f t="shared" ca="1" si="32"/>
        <v>#N/A</v>
      </c>
      <c r="G125" s="138" t="e">
        <f t="shared" ca="1" si="33"/>
        <v>#N/A</v>
      </c>
      <c r="H125" s="138" t="e">
        <f t="shared" ca="1" si="34"/>
        <v>#N/A</v>
      </c>
      <c r="I125" s="138" t="e">
        <f t="shared" ca="1" si="35"/>
        <v>#N/A</v>
      </c>
      <c r="J125" s="132" t="e">
        <f t="shared" ca="1" si="36"/>
        <v>#N/A</v>
      </c>
    </row>
    <row r="126" spans="1:18" x14ac:dyDescent="0.2">
      <c r="A126" s="116">
        <f t="shared" si="37"/>
        <v>35977</v>
      </c>
      <c r="B126" s="185" t="e">
        <f t="shared" ca="1" si="29"/>
        <v>#N/A</v>
      </c>
      <c r="C126" s="171" t="e">
        <f t="shared" ca="1" si="30"/>
        <v>#N/A</v>
      </c>
      <c r="D126" s="138" t="e">
        <f t="shared" ca="1" si="31"/>
        <v>#N/A</v>
      </c>
      <c r="E126" s="138" t="e">
        <f t="shared" ca="1" si="38"/>
        <v>#N/A</v>
      </c>
      <c r="F126" s="138" t="e">
        <f t="shared" ca="1" si="32"/>
        <v>#N/A</v>
      </c>
      <c r="G126" s="138" t="e">
        <f t="shared" ca="1" si="33"/>
        <v>#N/A</v>
      </c>
      <c r="H126" s="138" t="e">
        <f t="shared" ca="1" si="34"/>
        <v>#N/A</v>
      </c>
      <c r="I126" s="138" t="e">
        <f t="shared" ca="1" si="35"/>
        <v>#N/A</v>
      </c>
      <c r="J126" s="132" t="e">
        <f t="shared" ca="1" si="36"/>
        <v>#N/A</v>
      </c>
    </row>
    <row r="127" spans="1:18" x14ac:dyDescent="0.2">
      <c r="A127" s="116">
        <f t="shared" si="37"/>
        <v>36008</v>
      </c>
      <c r="B127" s="185" t="e">
        <f t="shared" ca="1" si="29"/>
        <v>#N/A</v>
      </c>
      <c r="C127" s="171" t="e">
        <f t="shared" ca="1" si="30"/>
        <v>#N/A</v>
      </c>
      <c r="D127" s="138" t="e">
        <f t="shared" ca="1" si="31"/>
        <v>#N/A</v>
      </c>
      <c r="E127" s="138" t="e">
        <f t="shared" ca="1" si="38"/>
        <v>#N/A</v>
      </c>
      <c r="F127" s="138" t="e">
        <f t="shared" ca="1" si="32"/>
        <v>#N/A</v>
      </c>
      <c r="G127" s="138" t="e">
        <f t="shared" ca="1" si="33"/>
        <v>#N/A</v>
      </c>
      <c r="H127" s="138" t="e">
        <f t="shared" ca="1" si="34"/>
        <v>#N/A</v>
      </c>
      <c r="I127" s="138" t="e">
        <f t="shared" ca="1" si="35"/>
        <v>#N/A</v>
      </c>
      <c r="J127" s="132" t="e">
        <f t="shared" ca="1" si="36"/>
        <v>#N/A</v>
      </c>
    </row>
    <row r="128" spans="1:18" x14ac:dyDescent="0.2">
      <c r="A128" s="116">
        <f t="shared" si="37"/>
        <v>36039</v>
      </c>
      <c r="B128" s="185" t="e">
        <f t="shared" ca="1" si="29"/>
        <v>#N/A</v>
      </c>
      <c r="C128" s="171" t="e">
        <f t="shared" ca="1" si="30"/>
        <v>#N/A</v>
      </c>
      <c r="D128" s="138" t="e">
        <f t="shared" ca="1" si="31"/>
        <v>#N/A</v>
      </c>
      <c r="E128" s="138" t="e">
        <f t="shared" ca="1" si="38"/>
        <v>#N/A</v>
      </c>
      <c r="F128" s="138" t="e">
        <f t="shared" ca="1" si="32"/>
        <v>#N/A</v>
      </c>
      <c r="G128" s="138" t="e">
        <f t="shared" ca="1" si="33"/>
        <v>#N/A</v>
      </c>
      <c r="H128" s="138" t="e">
        <f t="shared" ca="1" si="34"/>
        <v>#N/A</v>
      </c>
      <c r="I128" s="138" t="e">
        <f t="shared" ca="1" si="35"/>
        <v>#N/A</v>
      </c>
      <c r="J128" s="132" t="e">
        <f t="shared" ca="1" si="36"/>
        <v>#N/A</v>
      </c>
    </row>
    <row r="129" spans="1:10" x14ac:dyDescent="0.2">
      <c r="A129" s="116">
        <f t="shared" si="37"/>
        <v>36069</v>
      </c>
      <c r="B129" s="184" t="e">
        <f t="shared" ca="1" si="29"/>
        <v>#N/A</v>
      </c>
      <c r="C129" s="170" t="e">
        <f t="shared" ca="1" si="30"/>
        <v>#N/A</v>
      </c>
      <c r="D129" s="148" t="e">
        <f t="shared" ca="1" si="31"/>
        <v>#N/A</v>
      </c>
      <c r="E129" s="148" t="e">
        <f t="shared" ca="1" si="38"/>
        <v>#N/A</v>
      </c>
      <c r="F129" s="148" t="e">
        <f t="shared" ca="1" si="32"/>
        <v>#N/A</v>
      </c>
      <c r="G129" s="148" t="e">
        <f t="shared" ca="1" si="33"/>
        <v>#N/A</v>
      </c>
      <c r="H129" s="148" t="e">
        <f t="shared" ca="1" si="34"/>
        <v>#N/A</v>
      </c>
      <c r="I129" s="148" t="e">
        <f t="shared" ca="1" si="35"/>
        <v>#N/A</v>
      </c>
      <c r="J129" s="176" t="e">
        <f t="shared" ca="1" si="36"/>
        <v>#N/A</v>
      </c>
    </row>
    <row r="130" spans="1:10" x14ac:dyDescent="0.2">
      <c r="A130" s="116">
        <f t="shared" si="37"/>
        <v>36100</v>
      </c>
      <c r="B130" s="184" t="e">
        <f t="shared" ca="1" si="29"/>
        <v>#N/A</v>
      </c>
      <c r="C130" s="170" t="e">
        <f t="shared" ca="1" si="30"/>
        <v>#N/A</v>
      </c>
      <c r="D130" s="148" t="e">
        <f t="shared" ca="1" si="31"/>
        <v>#N/A</v>
      </c>
      <c r="E130" s="148" t="e">
        <f t="shared" ca="1" si="38"/>
        <v>#N/A</v>
      </c>
      <c r="F130" s="148" t="e">
        <f t="shared" ca="1" si="32"/>
        <v>#N/A</v>
      </c>
      <c r="G130" s="148" t="e">
        <f t="shared" ca="1" si="33"/>
        <v>#N/A</v>
      </c>
      <c r="H130" s="148" t="e">
        <f t="shared" ca="1" si="34"/>
        <v>#N/A</v>
      </c>
      <c r="I130" s="148" t="e">
        <f t="shared" ca="1" si="35"/>
        <v>#N/A</v>
      </c>
      <c r="J130" s="176" t="e">
        <f t="shared" ca="1" si="36"/>
        <v>#N/A</v>
      </c>
    </row>
    <row r="131" spans="1:10" x14ac:dyDescent="0.2">
      <c r="A131" s="116">
        <f t="shared" si="37"/>
        <v>36130</v>
      </c>
      <c r="B131" s="184" t="e">
        <f t="shared" ca="1" si="29"/>
        <v>#N/A</v>
      </c>
      <c r="C131" s="170" t="e">
        <f t="shared" ca="1" si="30"/>
        <v>#N/A</v>
      </c>
      <c r="D131" s="148" t="e">
        <f t="shared" ca="1" si="31"/>
        <v>#N/A</v>
      </c>
      <c r="E131" s="148" t="e">
        <f t="shared" ca="1" si="38"/>
        <v>#N/A</v>
      </c>
      <c r="F131" s="148" t="e">
        <f t="shared" ca="1" si="32"/>
        <v>#N/A</v>
      </c>
      <c r="G131" s="148" t="e">
        <f t="shared" ca="1" si="33"/>
        <v>#N/A</v>
      </c>
      <c r="H131" s="148" t="e">
        <f t="shared" ca="1" si="34"/>
        <v>#N/A</v>
      </c>
      <c r="I131" s="148" t="e">
        <f t="shared" ca="1" si="35"/>
        <v>#N/A</v>
      </c>
      <c r="J131" s="176" t="e">
        <f t="shared" ca="1" si="36"/>
        <v>#N/A</v>
      </c>
    </row>
    <row r="132" spans="1:10" x14ac:dyDescent="0.2">
      <c r="A132" s="116">
        <f t="shared" si="37"/>
        <v>36161</v>
      </c>
      <c r="B132" s="184" t="e">
        <f t="shared" ca="1" si="29"/>
        <v>#N/A</v>
      </c>
      <c r="C132" s="170" t="e">
        <f t="shared" ca="1" si="30"/>
        <v>#N/A</v>
      </c>
      <c r="D132" s="148" t="e">
        <f t="shared" ca="1" si="31"/>
        <v>#N/A</v>
      </c>
      <c r="E132" s="148" t="e">
        <f t="shared" ca="1" si="38"/>
        <v>#N/A</v>
      </c>
      <c r="F132" s="148" t="e">
        <f t="shared" ca="1" si="32"/>
        <v>#N/A</v>
      </c>
      <c r="G132" s="148" t="e">
        <f t="shared" ca="1" si="33"/>
        <v>#N/A</v>
      </c>
      <c r="H132" s="148" t="e">
        <f t="shared" ca="1" si="34"/>
        <v>#N/A</v>
      </c>
      <c r="I132" s="148" t="e">
        <f t="shared" ca="1" si="35"/>
        <v>#N/A</v>
      </c>
      <c r="J132" s="176" t="e">
        <f t="shared" ca="1" si="36"/>
        <v>#N/A</v>
      </c>
    </row>
    <row r="133" spans="1:10" x14ac:dyDescent="0.2">
      <c r="A133" s="116">
        <f t="shared" si="37"/>
        <v>36192</v>
      </c>
      <c r="B133" s="185" t="e">
        <f t="shared" ca="1" si="29"/>
        <v>#N/A</v>
      </c>
      <c r="C133" s="171" t="e">
        <f t="shared" ca="1" si="30"/>
        <v>#N/A</v>
      </c>
      <c r="D133" s="138" t="e">
        <f t="shared" ca="1" si="31"/>
        <v>#N/A</v>
      </c>
      <c r="E133" s="138" t="e">
        <f t="shared" ca="1" si="38"/>
        <v>#N/A</v>
      </c>
      <c r="F133" s="138" t="e">
        <f t="shared" ca="1" si="32"/>
        <v>#N/A</v>
      </c>
      <c r="G133" s="138" t="e">
        <f t="shared" ca="1" si="33"/>
        <v>#N/A</v>
      </c>
      <c r="H133" s="138" t="e">
        <f t="shared" ca="1" si="34"/>
        <v>#N/A</v>
      </c>
      <c r="I133" s="138" t="e">
        <f t="shared" ca="1" si="35"/>
        <v>#N/A</v>
      </c>
      <c r="J133" s="132" t="e">
        <f t="shared" ca="1" si="36"/>
        <v>#N/A</v>
      </c>
    </row>
    <row r="134" spans="1:10" x14ac:dyDescent="0.2">
      <c r="A134" s="116">
        <f t="shared" si="37"/>
        <v>36220</v>
      </c>
      <c r="B134" s="185" t="e">
        <f t="shared" ca="1" si="29"/>
        <v>#N/A</v>
      </c>
      <c r="C134" s="171" t="e">
        <f t="shared" ca="1" si="30"/>
        <v>#N/A</v>
      </c>
      <c r="D134" s="138" t="e">
        <f t="shared" ca="1" si="31"/>
        <v>#N/A</v>
      </c>
      <c r="E134" s="138" t="e">
        <f t="shared" ca="1" si="38"/>
        <v>#N/A</v>
      </c>
      <c r="F134" s="138" t="e">
        <f t="shared" ca="1" si="32"/>
        <v>#N/A</v>
      </c>
      <c r="G134" s="138" t="e">
        <f t="shared" ca="1" si="33"/>
        <v>#N/A</v>
      </c>
      <c r="H134" s="138" t="e">
        <f t="shared" ca="1" si="34"/>
        <v>#N/A</v>
      </c>
      <c r="I134" s="138" t="e">
        <f t="shared" ca="1" si="35"/>
        <v>#N/A</v>
      </c>
      <c r="J134" s="132" t="e">
        <f t="shared" ca="1" si="36"/>
        <v>#N/A</v>
      </c>
    </row>
    <row r="135" spans="1:10" x14ac:dyDescent="0.2">
      <c r="A135" s="116">
        <f t="shared" si="37"/>
        <v>36251</v>
      </c>
      <c r="B135" s="185" t="e">
        <f t="shared" ca="1" si="29"/>
        <v>#N/A</v>
      </c>
      <c r="C135" s="171" t="e">
        <f t="shared" ca="1" si="30"/>
        <v>#N/A</v>
      </c>
      <c r="D135" s="138" t="e">
        <f t="shared" ca="1" si="31"/>
        <v>#N/A</v>
      </c>
      <c r="E135" s="138" t="e">
        <f t="shared" ca="1" si="38"/>
        <v>#N/A</v>
      </c>
      <c r="F135" s="138" t="e">
        <f t="shared" ca="1" si="32"/>
        <v>#N/A</v>
      </c>
      <c r="G135" s="138" t="e">
        <f t="shared" ca="1" si="33"/>
        <v>#N/A</v>
      </c>
      <c r="H135" s="138" t="e">
        <f t="shared" ca="1" si="34"/>
        <v>#N/A</v>
      </c>
      <c r="I135" s="138" t="e">
        <f t="shared" ca="1" si="35"/>
        <v>#N/A</v>
      </c>
      <c r="J135" s="132" t="e">
        <f t="shared" ca="1" si="36"/>
        <v>#N/A</v>
      </c>
    </row>
    <row r="136" spans="1:10" x14ac:dyDescent="0.2">
      <c r="A136" s="116">
        <f t="shared" si="37"/>
        <v>36281</v>
      </c>
      <c r="B136" s="185" t="e">
        <f t="shared" ca="1" si="29"/>
        <v>#N/A</v>
      </c>
      <c r="C136" s="171" t="e">
        <f t="shared" ca="1" si="30"/>
        <v>#N/A</v>
      </c>
      <c r="D136" s="138" t="e">
        <f t="shared" ca="1" si="31"/>
        <v>#N/A</v>
      </c>
      <c r="E136" s="138" t="e">
        <f t="shared" ca="1" si="38"/>
        <v>#N/A</v>
      </c>
      <c r="F136" s="138" t="e">
        <f t="shared" ca="1" si="32"/>
        <v>#N/A</v>
      </c>
      <c r="G136" s="138" t="e">
        <f t="shared" ca="1" si="33"/>
        <v>#N/A</v>
      </c>
      <c r="H136" s="138" t="e">
        <f t="shared" ca="1" si="34"/>
        <v>#N/A</v>
      </c>
      <c r="I136" s="138" t="e">
        <f t="shared" ca="1" si="35"/>
        <v>#N/A</v>
      </c>
      <c r="J136" s="132" t="e">
        <f t="shared" ca="1" si="36"/>
        <v>#N/A</v>
      </c>
    </row>
    <row r="137" spans="1:10" x14ac:dyDescent="0.2">
      <c r="A137" s="116">
        <f t="shared" si="37"/>
        <v>36312</v>
      </c>
      <c r="B137" s="184" t="e">
        <f t="shared" ca="1" si="29"/>
        <v>#N/A</v>
      </c>
      <c r="C137" s="170" t="e">
        <f t="shared" ca="1" si="30"/>
        <v>#N/A</v>
      </c>
      <c r="D137" s="148" t="e">
        <f t="shared" ca="1" si="31"/>
        <v>#N/A</v>
      </c>
      <c r="E137" s="148" t="e">
        <f t="shared" ca="1" si="38"/>
        <v>#N/A</v>
      </c>
      <c r="F137" s="148" t="e">
        <f t="shared" ca="1" si="32"/>
        <v>#N/A</v>
      </c>
      <c r="G137" s="148" t="e">
        <f t="shared" ca="1" si="33"/>
        <v>#N/A</v>
      </c>
      <c r="H137" s="148" t="e">
        <f t="shared" ca="1" si="34"/>
        <v>#N/A</v>
      </c>
      <c r="I137" s="148" t="e">
        <f t="shared" ca="1" si="35"/>
        <v>#N/A</v>
      </c>
      <c r="J137" s="176" t="e">
        <f t="shared" ca="1" si="36"/>
        <v>#N/A</v>
      </c>
    </row>
    <row r="138" spans="1:10" x14ac:dyDescent="0.2">
      <c r="A138" s="116">
        <f t="shared" si="37"/>
        <v>36342</v>
      </c>
      <c r="B138" s="184" t="e">
        <f t="shared" ca="1" si="29"/>
        <v>#N/A</v>
      </c>
      <c r="C138" s="170" t="e">
        <f t="shared" ca="1" si="30"/>
        <v>#N/A</v>
      </c>
      <c r="D138" s="148" t="e">
        <f t="shared" ca="1" si="31"/>
        <v>#N/A</v>
      </c>
      <c r="E138" s="148" t="e">
        <f t="shared" ca="1" si="38"/>
        <v>#N/A</v>
      </c>
      <c r="F138" s="148" t="e">
        <f t="shared" ca="1" si="32"/>
        <v>#N/A</v>
      </c>
      <c r="G138" s="148" t="e">
        <f t="shared" ca="1" si="33"/>
        <v>#N/A</v>
      </c>
      <c r="H138" s="148" t="e">
        <f t="shared" ca="1" si="34"/>
        <v>#N/A</v>
      </c>
      <c r="I138" s="148" t="e">
        <f t="shared" ca="1" si="35"/>
        <v>#N/A</v>
      </c>
      <c r="J138" s="176" t="e">
        <f t="shared" ca="1" si="36"/>
        <v>#N/A</v>
      </c>
    </row>
    <row r="139" spans="1:10" x14ac:dyDescent="0.2">
      <c r="A139" s="116">
        <f t="shared" si="37"/>
        <v>36373</v>
      </c>
      <c r="B139" s="184" t="e">
        <f t="shared" ca="1" si="29"/>
        <v>#N/A</v>
      </c>
      <c r="C139" s="170" t="e">
        <f t="shared" ca="1" si="30"/>
        <v>#N/A</v>
      </c>
      <c r="D139" s="148" t="e">
        <f t="shared" ca="1" si="31"/>
        <v>#N/A</v>
      </c>
      <c r="E139" s="148" t="e">
        <f t="shared" ca="1" si="38"/>
        <v>#N/A</v>
      </c>
      <c r="F139" s="148" t="e">
        <f t="shared" ca="1" si="32"/>
        <v>#N/A</v>
      </c>
      <c r="G139" s="148" t="e">
        <f t="shared" ca="1" si="33"/>
        <v>#N/A</v>
      </c>
      <c r="H139" s="148" t="e">
        <f t="shared" ca="1" si="34"/>
        <v>#N/A</v>
      </c>
      <c r="I139" s="148" t="e">
        <f t="shared" ca="1" si="35"/>
        <v>#N/A</v>
      </c>
      <c r="J139" s="176" t="e">
        <f t="shared" ca="1" si="36"/>
        <v>#N/A</v>
      </c>
    </row>
    <row r="140" spans="1:10" x14ac:dyDescent="0.2">
      <c r="A140" s="116">
        <f t="shared" si="37"/>
        <v>36404</v>
      </c>
      <c r="B140" s="184" t="e">
        <f t="shared" ca="1" si="29"/>
        <v>#N/A</v>
      </c>
      <c r="C140" s="170" t="e">
        <f t="shared" ca="1" si="30"/>
        <v>#N/A</v>
      </c>
      <c r="D140" s="148" t="e">
        <f t="shared" ca="1" si="31"/>
        <v>#N/A</v>
      </c>
      <c r="E140" s="148" t="e">
        <f t="shared" ca="1" si="38"/>
        <v>#N/A</v>
      </c>
      <c r="F140" s="148" t="e">
        <f t="shared" ca="1" si="32"/>
        <v>#N/A</v>
      </c>
      <c r="G140" s="148" t="e">
        <f t="shared" ca="1" si="33"/>
        <v>#N/A</v>
      </c>
      <c r="H140" s="148" t="e">
        <f t="shared" ca="1" si="34"/>
        <v>#N/A</v>
      </c>
      <c r="I140" s="148" t="e">
        <f t="shared" ca="1" si="35"/>
        <v>#N/A</v>
      </c>
      <c r="J140" s="176" t="e">
        <f t="shared" ca="1" si="36"/>
        <v>#N/A</v>
      </c>
    </row>
    <row r="141" spans="1:10" x14ac:dyDescent="0.2">
      <c r="A141" s="116">
        <f t="shared" si="37"/>
        <v>36434</v>
      </c>
      <c r="B141" s="185" t="e">
        <f t="shared" ca="1" si="29"/>
        <v>#N/A</v>
      </c>
      <c r="C141" s="171" t="e">
        <f t="shared" ca="1" si="30"/>
        <v>#N/A</v>
      </c>
      <c r="D141" s="138" t="e">
        <f t="shared" ca="1" si="31"/>
        <v>#N/A</v>
      </c>
      <c r="E141" s="138" t="e">
        <f t="shared" ca="1" si="38"/>
        <v>#N/A</v>
      </c>
      <c r="F141" s="138" t="e">
        <f t="shared" ca="1" si="32"/>
        <v>#N/A</v>
      </c>
      <c r="G141" s="138" t="e">
        <f t="shared" ca="1" si="33"/>
        <v>#N/A</v>
      </c>
      <c r="H141" s="138" t="e">
        <f t="shared" ca="1" si="34"/>
        <v>#N/A</v>
      </c>
      <c r="I141" s="138" t="e">
        <f t="shared" ca="1" si="35"/>
        <v>#N/A</v>
      </c>
      <c r="J141" s="132" t="e">
        <f t="shared" ca="1" si="36"/>
        <v>#N/A</v>
      </c>
    </row>
    <row r="142" spans="1:10" x14ac:dyDescent="0.2">
      <c r="A142" s="116">
        <f t="shared" si="37"/>
        <v>36465</v>
      </c>
      <c r="B142" s="185" t="e">
        <f t="shared" ca="1" si="29"/>
        <v>#N/A</v>
      </c>
      <c r="C142" s="171" t="e">
        <f t="shared" ca="1" si="30"/>
        <v>#N/A</v>
      </c>
      <c r="D142" s="138" t="e">
        <f t="shared" ca="1" si="31"/>
        <v>#N/A</v>
      </c>
      <c r="E142" s="138" t="e">
        <f t="shared" ca="1" si="38"/>
        <v>#N/A</v>
      </c>
      <c r="F142" s="138" t="e">
        <f t="shared" ca="1" si="32"/>
        <v>#N/A</v>
      </c>
      <c r="G142" s="138" t="e">
        <f t="shared" ca="1" si="33"/>
        <v>#N/A</v>
      </c>
      <c r="H142" s="138" t="e">
        <f t="shared" ca="1" si="34"/>
        <v>#N/A</v>
      </c>
      <c r="I142" s="138" t="e">
        <f t="shared" ca="1" si="35"/>
        <v>#N/A</v>
      </c>
      <c r="J142" s="132" t="e">
        <f t="shared" ca="1" si="36"/>
        <v>#N/A</v>
      </c>
    </row>
    <row r="143" spans="1:10" x14ac:dyDescent="0.2">
      <c r="A143" s="116">
        <f t="shared" si="37"/>
        <v>36495</v>
      </c>
      <c r="B143" s="185" t="e">
        <f t="shared" ca="1" si="29"/>
        <v>#N/A</v>
      </c>
      <c r="C143" s="171" t="e">
        <f t="shared" ca="1" si="30"/>
        <v>#N/A</v>
      </c>
      <c r="D143" s="138" t="e">
        <f t="shared" ca="1" si="31"/>
        <v>#N/A</v>
      </c>
      <c r="E143" s="138" t="e">
        <f t="shared" ca="1" si="38"/>
        <v>#N/A</v>
      </c>
      <c r="F143" s="138" t="e">
        <f t="shared" ca="1" si="32"/>
        <v>#N/A</v>
      </c>
      <c r="G143" s="138" t="e">
        <f t="shared" ca="1" si="33"/>
        <v>#N/A</v>
      </c>
      <c r="H143" s="138" t="e">
        <f t="shared" ca="1" si="34"/>
        <v>#N/A</v>
      </c>
      <c r="I143" s="138" t="e">
        <f t="shared" ca="1" si="35"/>
        <v>#N/A</v>
      </c>
      <c r="J143" s="132" t="e">
        <f t="shared" ca="1" si="36"/>
        <v>#N/A</v>
      </c>
    </row>
    <row r="144" spans="1:10" x14ac:dyDescent="0.2">
      <c r="A144" s="116">
        <f t="shared" si="37"/>
        <v>36526</v>
      </c>
      <c r="B144" s="185" t="e">
        <f t="shared" ca="1" si="29"/>
        <v>#N/A</v>
      </c>
      <c r="C144" s="171" t="e">
        <f t="shared" ca="1" si="30"/>
        <v>#N/A</v>
      </c>
      <c r="D144" s="138" t="e">
        <f t="shared" ca="1" si="31"/>
        <v>#N/A</v>
      </c>
      <c r="E144" s="138" t="e">
        <f t="shared" ca="1" si="38"/>
        <v>#N/A</v>
      </c>
      <c r="F144" s="138" t="e">
        <f t="shared" ca="1" si="32"/>
        <v>#N/A</v>
      </c>
      <c r="G144" s="138" t="e">
        <f t="shared" ca="1" si="33"/>
        <v>#N/A</v>
      </c>
      <c r="H144" s="138" t="e">
        <f t="shared" ca="1" si="34"/>
        <v>#N/A</v>
      </c>
      <c r="I144" s="138" t="e">
        <f t="shared" ca="1" si="35"/>
        <v>#N/A</v>
      </c>
      <c r="J144" s="132" t="e">
        <f t="shared" ca="1" si="36"/>
        <v>#N/A</v>
      </c>
    </row>
    <row r="145" spans="1:10" ht="12" thickBot="1" x14ac:dyDescent="0.25">
      <c r="A145" s="116">
        <f t="shared" si="37"/>
        <v>36557</v>
      </c>
      <c r="B145" s="186" t="e">
        <f t="shared" ca="1" si="29"/>
        <v>#N/A</v>
      </c>
      <c r="C145" s="172" t="e">
        <f t="shared" ca="1" si="30"/>
        <v>#N/A</v>
      </c>
      <c r="D145" s="173" t="e">
        <f t="shared" ca="1" si="31"/>
        <v>#N/A</v>
      </c>
      <c r="E145" s="173" t="e">
        <f t="shared" ca="1" si="38"/>
        <v>#N/A</v>
      </c>
      <c r="F145" s="173" t="e">
        <f t="shared" ca="1" si="32"/>
        <v>#N/A</v>
      </c>
      <c r="G145" s="173" t="e">
        <f t="shared" ca="1" si="33"/>
        <v>#N/A</v>
      </c>
      <c r="H145" s="173" t="e">
        <f t="shared" ca="1" si="34"/>
        <v>#N/A</v>
      </c>
      <c r="I145" s="173" t="e">
        <f t="shared" ca="1" si="35"/>
        <v>#N/A</v>
      </c>
      <c r="J145" s="174" t="e">
        <f t="shared" ca="1" si="36"/>
        <v>#N/A</v>
      </c>
    </row>
  </sheetData>
  <mergeCells count="6">
    <mergeCell ref="B119:J119"/>
    <mergeCell ref="B1:M1"/>
    <mergeCell ref="L2:M2"/>
    <mergeCell ref="B91:L91"/>
    <mergeCell ref="B30:N30"/>
    <mergeCell ref="B58:M58"/>
  </mergeCells>
  <phoneticPr fontId="2" type="noConversion"/>
  <printOptions horizontalCentered="1" verticalCentered="1"/>
  <pageMargins left="0" right="0" top="0.06" bottom="0.05" header="0.22" footer="0.2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27" sqref="C27"/>
    </sheetView>
  </sheetViews>
  <sheetFormatPr defaultRowHeight="11.25" x14ac:dyDescent="0.2"/>
  <cols>
    <col min="1" max="1" width="13.5703125" style="18" customWidth="1"/>
    <col min="2" max="2" width="12.28515625" style="18" customWidth="1"/>
    <col min="3" max="3" width="9.140625" style="187"/>
    <col min="4" max="4" width="9.140625" style="18"/>
    <col min="5" max="5" width="9.140625" style="187"/>
    <col min="6" max="6" width="11.28515625" style="18" bestFit="1" customWidth="1"/>
    <col min="7" max="7" width="9.140625" style="187"/>
    <col min="8" max="8" width="9.42578125" style="18" customWidth="1"/>
    <col min="9" max="9" width="9.140625" style="187"/>
    <col min="10" max="11" width="9.140625" style="18"/>
    <col min="12" max="12" width="17.5703125" style="18" bestFit="1" customWidth="1"/>
    <col min="13" max="16384" width="9.140625" style="18"/>
  </cols>
  <sheetData>
    <row r="1" spans="1:9" ht="12" thickBot="1" x14ac:dyDescent="0.25">
      <c r="A1" s="273">
        <f ca="1">TODAY()</f>
        <v>41885</v>
      </c>
    </row>
    <row r="2" spans="1:9" ht="12" thickBot="1" x14ac:dyDescent="0.25"/>
    <row r="3" spans="1:9" ht="12.75" thickBot="1" x14ac:dyDescent="0.25">
      <c r="B3" s="274" t="s">
        <v>195</v>
      </c>
      <c r="C3" s="275" t="str">
        <f ca="1">VLOOKUP($A$1,Data!$A$1:$Y$20001,15)</f>
        <v>N/A</v>
      </c>
      <c r="D3" s="276" t="s">
        <v>197</v>
      </c>
      <c r="E3" s="275" t="str">
        <f ca="1">VLOOKUP($A$1,Data!$A$1:$Y$20001,13)</f>
        <v>N/A</v>
      </c>
      <c r="F3" s="274" t="s">
        <v>198</v>
      </c>
      <c r="G3" s="275" t="str">
        <f ca="1">VLOOKUP($A$1,Data!$A$1:$Y$20001,7)</f>
        <v>N/A</v>
      </c>
      <c r="H3" s="274" t="s">
        <v>199</v>
      </c>
      <c r="I3" s="275" t="str">
        <f ca="1">VLOOKUP($A$1,Data!$A$1:$Y$20001,8)</f>
        <v>N/A</v>
      </c>
    </row>
    <row r="4" spans="1:9" x14ac:dyDescent="0.2">
      <c r="B4" s="277" t="s">
        <v>134</v>
      </c>
      <c r="C4" s="176" t="e">
        <f ca="1">VLOOKUP($A$1,Data!$A$1:$Y$20001,15)-VLOOKUP($A$1,Data!$A$1:$Y$20001,7)</f>
        <v>#VALUE!</v>
      </c>
      <c r="D4" s="277" t="s">
        <v>63</v>
      </c>
      <c r="E4" s="176" t="e">
        <f ca="1">VLOOKUP($A$1,Data!$A$1:$Y$20001,13)-VLOOKUP($A$1,Data!$A$1:$Y$20001,15)</f>
        <v>#VALUE!</v>
      </c>
      <c r="F4" s="277" t="s">
        <v>179</v>
      </c>
      <c r="G4" s="176" t="e">
        <f ca="1">VLOOKUP($A$1,Data!$A$1:$Y$20001,7)-VLOOKUP($A$1,Data!$A$1:$Y$20001,11)</f>
        <v>#VALUE!</v>
      </c>
      <c r="H4" s="277" t="s">
        <v>134</v>
      </c>
      <c r="I4" s="176" t="e">
        <f ca="1">VLOOKUP($A$1,Data!$A$1:$Y$20001,8)-VLOOKUP($A$1,Data!$A$1:$Y$20001,7)</f>
        <v>#VALUE!</v>
      </c>
    </row>
    <row r="5" spans="1:9" x14ac:dyDescent="0.2">
      <c r="B5" s="277" t="s">
        <v>135</v>
      </c>
      <c r="C5" s="176" t="e">
        <f ca="1">VLOOKUP($A$1,Data!$A$1:$Y$20001,15)-VLOOKUP($A$1,Data!$A$1:$Y$20001,8)</f>
        <v>#VALUE!</v>
      </c>
      <c r="D5" s="277" t="s">
        <v>58</v>
      </c>
      <c r="E5" s="176" t="e">
        <f ca="1">VLOOKUP($A$1,Data!$A$1:$Y$20001,13)-VLOOKUP($A$1,Data!$A$1:$Y$20001,10)</f>
        <v>#VALUE!</v>
      </c>
      <c r="F5" s="277" t="s">
        <v>135</v>
      </c>
      <c r="G5" s="176" t="e">
        <f ca="1">VLOOKUP($A$1,Data!$A$1:$Y$20001,7)-VLOOKUP($A$1,Data!$A$1:$Y$20001,8)</f>
        <v>#VALUE!</v>
      </c>
      <c r="H5" s="277" t="s">
        <v>16</v>
      </c>
      <c r="I5" s="176" t="e">
        <f ca="1">VLOOKUP($A$1,Data!$A$1:$Y$20001,8)-VLOOKUP($A$1,Data!$A$1:$Y$20001,16)</f>
        <v>#VALUE!</v>
      </c>
    </row>
    <row r="6" spans="1:9" x14ac:dyDescent="0.2">
      <c r="B6" s="277" t="s">
        <v>180</v>
      </c>
      <c r="C6" s="176" t="e">
        <f ca="1">VLOOKUP($A$1,Data!$A$1:$Y$20001,15)-VLOOKUP($A$1,Data!$A$1:$Y$20001,13)</f>
        <v>#VALUE!</v>
      </c>
      <c r="D6" s="277" t="s">
        <v>134</v>
      </c>
      <c r="E6" s="176" t="e">
        <f ca="1">VLOOKUP($A$1,Data!$A$1:$Y$20001,13)-VLOOKUP($A$1,Data!$A$1:$Y$20001,7)</f>
        <v>#VALUE!</v>
      </c>
      <c r="F6" s="277" t="s">
        <v>63</v>
      </c>
      <c r="G6" s="176" t="e">
        <f ca="1">VLOOKUP($A$1,Data!$A$1:$Y$20001,7)-VLOOKUP($A$1,Data!$A$1:$Y$20001,15)</f>
        <v>#VALUE!</v>
      </c>
      <c r="H6" s="277" t="s">
        <v>205</v>
      </c>
      <c r="I6" s="176" t="e">
        <f ca="1">VLOOKUP($A$1,Data!$A$1:$Y$20001,8)-VLOOKUP($A$1,Data!$A$1:$Y$20001,22)</f>
        <v>#VALUE!</v>
      </c>
    </row>
    <row r="7" spans="1:9" x14ac:dyDescent="0.2">
      <c r="B7" s="277" t="s">
        <v>58</v>
      </c>
      <c r="C7" s="176" t="e">
        <f ca="1">VLOOKUP($A$1,Data!$A$1:$Y$20001,15)-VLOOKUP($A$1,Data!$A$1:$Y$20001,10)</f>
        <v>#VALUE!</v>
      </c>
      <c r="D7" s="277" t="s">
        <v>109</v>
      </c>
      <c r="E7" s="176" t="e">
        <f ca="1">VLOOKUP($A$1,Data!$A$1:$Y$20001,13)-VLOOKUP($A$1,Data!$A$1:$Y$20001,8)</f>
        <v>#VALUE!</v>
      </c>
      <c r="F7" s="277" t="s">
        <v>180</v>
      </c>
      <c r="G7" s="176" t="e">
        <f ca="1">VLOOKUP($A$1,Data!$A$1:$Y$20001,7)-VLOOKUP($A$1,Data!$A$1:$Y$20001,13)</f>
        <v>#VALUE!</v>
      </c>
      <c r="H7" s="277" t="s">
        <v>63</v>
      </c>
      <c r="I7" s="176" t="e">
        <f ca="1">VLOOKUP($A$1,Data!$A$1:$Y$20001,8)-VLOOKUP($A$1,Data!$A$1:$Y$20001,15)</f>
        <v>#VALUE!</v>
      </c>
    </row>
    <row r="8" spans="1:9" ht="12" thickBot="1" x14ac:dyDescent="0.25">
      <c r="B8" s="278" t="s">
        <v>57</v>
      </c>
      <c r="C8" s="253" t="e">
        <f ca="1">VLOOKUP($A$1,Data!$A$1:$Y$20001,15)-VLOOKUP($A$1,Data!$A$1:$Y$20001,9)</f>
        <v>#VALUE!</v>
      </c>
      <c r="D8" s="278" t="s">
        <v>57</v>
      </c>
      <c r="E8" s="253" t="e">
        <f ca="1">VLOOKUP($A$1,Data!$A$1:$Y$20001,13)-VLOOKUP($A$1,Data!$A$1:$Y$20001,9)</f>
        <v>#VALUE!</v>
      </c>
      <c r="F8" s="278" t="s">
        <v>57</v>
      </c>
      <c r="G8" s="253" t="e">
        <f ca="1">VLOOKUP($A$1,Data!$A$1:$Y$20001,7)-VLOOKUP($A$1,Data!$A$1:$Y$20001,9)</f>
        <v>#VALUE!</v>
      </c>
      <c r="H8" s="278" t="s">
        <v>57</v>
      </c>
      <c r="I8" s="253" t="e">
        <f ca="1">VLOOKUP($A$1,Data!$A$1:$Y$20001,8)-VLOOKUP($A$1,Data!$A$1:$Y$20001,9)</f>
        <v>#VALUE!</v>
      </c>
    </row>
    <row r="11" spans="1:9" ht="12" thickBot="1" x14ac:dyDescent="0.25"/>
    <row r="12" spans="1:9" ht="12" thickBot="1" x14ac:dyDescent="0.25">
      <c r="F12" s="281" t="s">
        <v>204</v>
      </c>
      <c r="G12" s="282">
        <v>0.66320000000000001</v>
      </c>
    </row>
    <row r="13" spans="1:9" ht="12.75" thickBot="1" x14ac:dyDescent="0.25">
      <c r="B13" s="274" t="s">
        <v>200</v>
      </c>
      <c r="C13" s="275" t="str">
        <f ca="1">VLOOKUP($A$1,Data!$A$1:$Y$20001,11)</f>
        <v>N/A</v>
      </c>
      <c r="D13" s="274" t="s">
        <v>201</v>
      </c>
      <c r="E13" s="275" t="str">
        <f ca="1">VLOOKUP($A$1,Data!$A$1:$Y$20001,5)</f>
        <v>N/A</v>
      </c>
      <c r="F13" s="274" t="s">
        <v>202</v>
      </c>
      <c r="G13" s="275" t="e">
        <f ca="1">VLOOKUP($A$1,Data!$A$1:$Y$20001,4)*$G$12*$A$44</f>
        <v>#VALUE!</v>
      </c>
      <c r="H13" s="274" t="s">
        <v>203</v>
      </c>
      <c r="I13" s="275" t="str">
        <f ca="1">VLOOKUP($A$1,Data!$A$1:$Y$20001,10)</f>
        <v>N/A</v>
      </c>
    </row>
    <row r="14" spans="1:9" x14ac:dyDescent="0.2">
      <c r="B14" s="277" t="s">
        <v>134</v>
      </c>
      <c r="C14" s="216" t="e">
        <f ca="1">VLOOKUP($A$1,Data!$A$1:$Y$20001,11)-VLOOKUP($A$1,Data!$A$1:$Y$20001,7)</f>
        <v>#VALUE!</v>
      </c>
      <c r="D14" s="277" t="s">
        <v>21</v>
      </c>
      <c r="E14" s="216" t="e">
        <f ca="1">VLOOKUP($A$1,Data!$A$1:$Y$20001,5)-(VLOOKUP($A$1,Data!$A$1:$Y$20001,4)*$G$12*$A$44)</f>
        <v>#VALUE!</v>
      </c>
      <c r="F14" s="277" t="s">
        <v>196</v>
      </c>
      <c r="G14" s="216" t="e">
        <f ca="1">VLOOKUP($A$1,Data!$A$1:$Y$20001,4)*$G$12*$A$44-VLOOKUP($A$1,Data!$A$1:$Y$20001,24)</f>
        <v>#VALUE!</v>
      </c>
      <c r="H14" s="277" t="s">
        <v>180</v>
      </c>
      <c r="I14" s="176" t="e">
        <f ca="1">VLOOKUP($A$1,Data!$A$1:$Y$20001,10)-VLOOKUP($A$1,Data!$A$1:$Y$20001,13)</f>
        <v>#VALUE!</v>
      </c>
    </row>
    <row r="15" spans="1:9" x14ac:dyDescent="0.2">
      <c r="B15" s="277" t="s">
        <v>0</v>
      </c>
      <c r="C15" s="216" t="e">
        <f ca="1">VLOOKUP($A$1,Data!$A$1:$Y$20001,11)-VLOOKUP($A$1,Data!$A$1:$Y$20001,23)</f>
        <v>#VALUE!</v>
      </c>
      <c r="D15" s="277" t="s">
        <v>22</v>
      </c>
      <c r="E15" s="216" t="e">
        <f ca="1">VLOOKUP($A$1,Data!$A$1:$Y$20001,5)-VLOOKUP($A$1,Data!$A$1:$Y$20001,12)</f>
        <v>#VALUE!</v>
      </c>
      <c r="F15" s="277" t="s">
        <v>22</v>
      </c>
      <c r="G15" s="216" t="e">
        <f ca="1">VLOOKUP($A$1,Data!$A$1:$Y$20001,4)*$G$12*$A$44-VLOOKUP($A$1,Data!$A$1:$Y$20001,12)</f>
        <v>#VALUE!</v>
      </c>
      <c r="H15" s="277" t="s">
        <v>63</v>
      </c>
      <c r="I15" s="176" t="e">
        <f ca="1">VLOOKUP($A$1,Data!$A$1:$Y$20001,10)-VLOOKUP($A$1,Data!$A$1:$Y$20001,15)</f>
        <v>#VALUE!</v>
      </c>
    </row>
    <row r="16" spans="1:9" x14ac:dyDescent="0.2">
      <c r="B16" s="277" t="s">
        <v>21</v>
      </c>
      <c r="C16" s="216" t="e">
        <f ca="1">VLOOKUP($A$1,Data!$A$1:$Y$20001,11)-(VLOOKUP($A$1,Data!$A$1:$Y$20001,4)*$G$12*$A$44)</f>
        <v>#VALUE!</v>
      </c>
      <c r="D16" s="277" t="s">
        <v>179</v>
      </c>
      <c r="E16" s="216" t="e">
        <f ca="1">VLOOKUP($A$1,Data!$A$1:$Y$20001,5)-VLOOKUP($A$1,Data!$A$1:$Y$20001,11)</f>
        <v>#VALUE!</v>
      </c>
      <c r="F16" s="277" t="s">
        <v>58</v>
      </c>
      <c r="G16" s="216" t="e">
        <f ca="1">VLOOKUP($A$1,Data!$A$1:$Y$20001,4)*$G$12*$A$44-VLOOKUP($A$1,Data!$A$1:$Y$20001,10)</f>
        <v>#VALUE!</v>
      </c>
      <c r="H16" s="277" t="s">
        <v>22</v>
      </c>
      <c r="I16" s="176" t="e">
        <f ca="1">VLOOKUP($A$1,Data!$A$1:$Y$20001,10)-VLOOKUP($A$1,Data!$A$1:$Y$20001,12)</f>
        <v>#VALUE!</v>
      </c>
    </row>
    <row r="17" spans="2:9" x14ac:dyDescent="0.2">
      <c r="B17" s="277" t="s">
        <v>20</v>
      </c>
      <c r="C17" s="216" t="e">
        <f ca="1">VLOOKUP($A$1,Data!$A$1:$Y$20001,11)-VLOOKUP($A$1,Data!$A$1:$Y$20001,5)</f>
        <v>#VALUE!</v>
      </c>
      <c r="D17" s="277" t="s">
        <v>58</v>
      </c>
      <c r="E17" s="216" t="e">
        <f ca="1">VLOOKUP($A$1,Data!$A$1:$Y$20001,5)-VLOOKUP($A$1,Data!$A$1:$Y$20001,10)</f>
        <v>#VALUE!</v>
      </c>
      <c r="F17" s="277" t="s">
        <v>20</v>
      </c>
      <c r="G17" s="216" t="e">
        <f ca="1">VLOOKUP($A$1,Data!$A$1:$Y$20001,4)*$G$12*$A$44-VLOOKUP($A$1,Data!$A$1:$Y$20001,5)</f>
        <v>#VALUE!</v>
      </c>
      <c r="H17" s="277" t="s">
        <v>21</v>
      </c>
      <c r="I17" s="176" t="e">
        <f ca="1">VLOOKUP($A$1,Data!$A$1:$Y$20001,10)-(VLOOKUP($A$1,Data!$A$1:$Y$20001,4)*$G$12*$A$44)</f>
        <v>#VALUE!</v>
      </c>
    </row>
    <row r="18" spans="2:9" ht="12" thickBot="1" x14ac:dyDescent="0.25">
      <c r="B18" s="278" t="s">
        <v>57</v>
      </c>
      <c r="C18" s="252" t="e">
        <f ca="1">VLOOKUP($A$1,Data!$A$1:$Y$20001,11)-VLOOKUP($A$1,Data!$A$1:$Y$20001,9)</f>
        <v>#VALUE!</v>
      </c>
      <c r="D18" s="278" t="s">
        <v>57</v>
      </c>
      <c r="E18" s="252" t="e">
        <f ca="1">VLOOKUP($A$1,Data!$A$1:$Y$20001,5)-VLOOKUP($A$1,Data!$A$1:$Y$20001,9)</f>
        <v>#VALUE!</v>
      </c>
      <c r="F18" s="278" t="s">
        <v>57</v>
      </c>
      <c r="G18" s="252" t="e">
        <f ca="1">VLOOKUP($A$1,Data!$A$1:$Y$20001,4)*$G$12*$A$44-VLOOKUP($A$1,Data!$A$1:$Y$20001,9)</f>
        <v>#VALUE!</v>
      </c>
      <c r="H18" s="278" t="s">
        <v>57</v>
      </c>
      <c r="I18" s="253" t="e">
        <f ca="1">VLOOKUP($A$1,Data!$A$1:$Y$20001,10)-VLOOKUP($A$1,Data!$A$1:$Y$20001,9)</f>
        <v>#VALUE!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honeticPr fontId="2" type="noConversion"/>
  <printOptions horizontalCentered="1" verticalCentered="1"/>
  <pageMargins left="0.25" right="0.25" top="0.55000000000000004" bottom="0.52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zoomScaleNormal="100" workbookViewId="0">
      <selection activeCell="R6" sqref="R6"/>
    </sheetView>
  </sheetViews>
  <sheetFormatPr defaultColWidth="8.7109375" defaultRowHeight="11.25" x14ac:dyDescent="0.2"/>
  <cols>
    <col min="1" max="1" width="12.85546875" style="1" customWidth="1"/>
    <col min="2" max="2" width="15.140625" style="1" customWidth="1"/>
    <col min="3" max="3" width="9.85546875" style="1" customWidth="1"/>
    <col min="4" max="4" width="14.7109375" style="1" customWidth="1"/>
    <col min="5" max="5" width="12" style="1" bestFit="1" customWidth="1"/>
    <col min="6" max="6" width="10.85546875" style="1" customWidth="1"/>
    <col min="7" max="7" width="8.7109375" style="1" customWidth="1"/>
    <col min="8" max="8" width="16.85546875" style="1" customWidth="1"/>
    <col min="9" max="9" width="14.5703125" style="1" bestFit="1" customWidth="1"/>
    <col min="10" max="10" width="14.7109375" style="1" customWidth="1"/>
    <col min="11" max="11" width="14.5703125" style="1" bestFit="1" customWidth="1"/>
    <col min="12" max="12" width="10.140625" style="1" customWidth="1"/>
    <col min="13" max="13" width="11.7109375" style="1" bestFit="1" customWidth="1"/>
    <col min="14" max="14" width="16.7109375" style="1" bestFit="1" customWidth="1"/>
    <col min="15" max="15" width="14.42578125" style="1" bestFit="1" customWidth="1"/>
    <col min="16" max="16" width="16.28515625" style="1" bestFit="1" customWidth="1"/>
    <col min="17" max="17" width="13.42578125" style="1" bestFit="1" customWidth="1"/>
    <col min="18" max="18" width="15.42578125" style="1" bestFit="1" customWidth="1"/>
    <col min="19" max="19" width="15.5703125" style="1" customWidth="1"/>
    <col min="20" max="20" width="15.42578125" style="1" customWidth="1"/>
    <col min="21" max="21" width="13.140625" style="1" bestFit="1" customWidth="1"/>
    <col min="22" max="22" width="11.7109375" style="1" customWidth="1"/>
    <col min="23" max="23" width="9.85546875" style="1" customWidth="1"/>
    <col min="24" max="24" width="10.42578125" style="1" customWidth="1"/>
    <col min="25" max="25" width="13.140625" style="1" customWidth="1"/>
    <col min="26" max="30" width="8.7109375" style="1" customWidth="1"/>
    <col min="31" max="31" width="11.28515625" style="1" bestFit="1" customWidth="1"/>
    <col min="32" max="32" width="8.7109375" style="1" customWidth="1"/>
    <col min="33" max="33" width="11.28515625" style="1" bestFit="1" customWidth="1"/>
    <col min="34" max="34" width="9.7109375" style="1" customWidth="1"/>
    <col min="35" max="35" width="8.7109375" style="1" customWidth="1"/>
    <col min="36" max="36" width="13.42578125" style="1" bestFit="1" customWidth="1"/>
    <col min="37" max="42" width="8.7109375" style="1" customWidth="1"/>
    <col min="43" max="43" width="11.28515625" style="1" bestFit="1" customWidth="1"/>
    <col min="44" max="45" width="8.7109375" style="1" customWidth="1"/>
    <col min="46" max="46" width="13.42578125" style="1" bestFit="1" customWidth="1"/>
    <col min="47" max="16384" width="8.7109375" style="1"/>
  </cols>
  <sheetData>
    <row r="1" spans="1:50" ht="12" thickBot="1" x14ac:dyDescent="0.25">
      <c r="A1" s="241">
        <f ca="1">TODAY()</f>
        <v>41885</v>
      </c>
      <c r="B1" s="242">
        <f ca="1">TODAY()-1</f>
        <v>41884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2" thickBot="1" x14ac:dyDescent="0.25">
      <c r="A2" s="243">
        <f ca="1">DATE(YEAR($A$1),MONTH(A1),1)</f>
        <v>41883</v>
      </c>
      <c r="B2" s="18"/>
      <c r="C2" s="25"/>
      <c r="D2" s="18"/>
      <c r="E2" s="18"/>
      <c r="F2" s="18"/>
      <c r="G2" s="18"/>
      <c r="H2" s="225" t="s">
        <v>17</v>
      </c>
      <c r="I2" s="244" t="str">
        <f ca="1">VLOOKUP($A$1,Data!$A$1:$W$30001,4)</f>
        <v>N/A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2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 t="str">
        <f ca="1">VLOOKUP($B$1,Data!$A$1:$W$30001,4)</f>
        <v>N/A</v>
      </c>
      <c r="J3" s="18"/>
      <c r="K3" s="245">
        <f ca="1">TODAY()</f>
        <v>41885</v>
      </c>
      <c r="L3" s="129" t="e">
        <f ca="1">VLOOKUP($K3,Data!$A$1:$W$10001,15)-VLOOKUP($K3,Data!$A$1:$W$10001,7)</f>
        <v>#VALUE!</v>
      </c>
      <c r="M3" s="216" t="e">
        <f ca="1">VLOOKUP($K3,Data!$A$1:$W$10001,15)-VLOOKUP($K3,Data!$A$1:$W$10001,8)</f>
        <v>#VALUE!</v>
      </c>
      <c r="N3" s="216" t="e">
        <f ca="1">VLOOKUP($K3,Data!$A$1:$W$10001,8)-VLOOKUP($K3,Data!$A$1:$W$10001,7)</f>
        <v>#VALUE!</v>
      </c>
      <c r="O3" s="216" t="e">
        <f ca="1">VLOOKUP($K3,Data!$A$1:$W$10001,16)-VLOOKUP($K3,Data!$A$1:$W$10001,8)</f>
        <v>#VALUE!</v>
      </c>
      <c r="P3" s="216" t="e">
        <f ca="1">VLOOKUP($K3,Data!$A$1:$W$10001,7)-VLOOKUP($K3,Data!$A$1:$W$10001,11)</f>
        <v>#VALUE!</v>
      </c>
      <c r="Q3" s="216" t="e">
        <f ca="1">VLOOKUP($K3,Data!$A$1:$W$10001,13)-VLOOKUP($K3,Data!$A$1:$W$10001,15)</f>
        <v>#VALUE!</v>
      </c>
      <c r="R3" s="216" t="e">
        <f ca="1">VLOOKUP($K3,Data!$A$1:$W$10001,13)-VLOOKUP($K3,Data!$A$1:$W$10001,10)</f>
        <v>#VALUE!</v>
      </c>
      <c r="S3" s="216" t="e">
        <f ca="1">VLOOKUP($K3,Data!$A$1:$W$10001,15)-VLOOKUP($K3,Data!$A$1:$W$10001,10)</f>
        <v>#VALUE!</v>
      </c>
      <c r="T3" s="216" t="e">
        <f ca="1">VLOOKUP($K3,Data!$A$1:$W$10001,10)-VLOOKUP($K3,Data!$A$1:$W$10001,11)</f>
        <v>#VALUE!</v>
      </c>
      <c r="U3" s="176" t="e">
        <f ca="1">VLOOKUP($K3,Data!$A$1:$W$10001,5)-VLOOKUP($K3,Data!$A$1:$W$10001,11)</f>
        <v>#VALUE!</v>
      </c>
      <c r="V3" s="18"/>
      <c r="W3" s="18"/>
    </row>
    <row r="4" spans="1:50" ht="13.5" thickBot="1" x14ac:dyDescent="0.25">
      <c r="A4" s="225" t="s">
        <v>17</v>
      </c>
      <c r="B4" s="244" t="str">
        <f ca="1">VLOOKUP($A$1,Data!$A$1:$W$30001,5)</f>
        <v>N/A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11.717419354838707</v>
      </c>
      <c r="J4" s="18"/>
      <c r="K4" s="245">
        <f ca="1">K3-1</f>
        <v>41884</v>
      </c>
      <c r="L4" s="129" t="e">
        <f ca="1">VLOOKUP($K4,Data!$A$1:$W$10001,15)-VLOOKUP($K4,Data!$A$1:$W$10001,7)</f>
        <v>#VALUE!</v>
      </c>
      <c r="M4" s="216" t="e">
        <f ca="1">VLOOKUP($K4,Data!$A$1:$W$10001,15)-VLOOKUP($K4,Data!$A$1:$W$10001,8)</f>
        <v>#VALUE!</v>
      </c>
      <c r="N4" s="216" t="e">
        <f ca="1">VLOOKUP($K4,Data!$A$1:$W$10001,8)-VLOOKUP($K4,Data!$A$1:$W$10001,7)</f>
        <v>#VALUE!</v>
      </c>
      <c r="O4" s="216" t="e">
        <f ca="1">VLOOKUP($K4,Data!$A$1:$W$10001,16)-VLOOKUP($K4,Data!$A$1:$W$10001,8)</f>
        <v>#VALUE!</v>
      </c>
      <c r="P4" s="216" t="e">
        <f ca="1">VLOOKUP($K4,Data!$A$1:$W$10001,7)-VLOOKUP($K4,Data!$A$1:$W$10001,11)</f>
        <v>#VALUE!</v>
      </c>
      <c r="Q4" s="216" t="e">
        <f ca="1">VLOOKUP($K4,Data!$A$1:$W$10001,13)-VLOOKUP($K4,Data!$A$1:$W$10001,15)</f>
        <v>#VALUE!</v>
      </c>
      <c r="R4" s="216" t="e">
        <f ca="1">VLOOKUP($K4,Data!$A$1:$W$10001,13)-VLOOKUP($K4,Data!$A$1:$W$10001,10)</f>
        <v>#VALUE!</v>
      </c>
      <c r="S4" s="216" t="e">
        <f ca="1">VLOOKUP($K4,Data!$A$1:$W$10001,15)-VLOOKUP($K4,Data!$A$1:$W$10001,10)</f>
        <v>#VALUE!</v>
      </c>
      <c r="T4" s="216" t="e">
        <f ca="1">VLOOKUP($K4,Data!$A$1:$W$10001,10)-VLOOKUP($K4,Data!$A$1:$W$10001,11)</f>
        <v>#VALUE!</v>
      </c>
      <c r="U4" s="176" t="e">
        <f ca="1">VLOOKUP($K4,Data!$A$1:$W$10001,5)-VLOOKUP($K4,Data!$A$1:$W$10001,11)</f>
        <v>#VALUE!</v>
      </c>
      <c r="V4" s="18"/>
      <c r="W4" s="18"/>
    </row>
    <row r="5" spans="1:50" ht="12" thickBot="1" x14ac:dyDescent="0.25">
      <c r="A5" s="225" t="s">
        <v>18</v>
      </c>
      <c r="B5" s="244" t="str">
        <f ca="1">VLOOKUP($B$1,Data!$A$1:$W$30001,5)</f>
        <v>N/A</v>
      </c>
      <c r="C5" s="246"/>
      <c r="D5" s="223"/>
      <c r="E5" s="18"/>
      <c r="F5" s="19" t="s">
        <v>12</v>
      </c>
      <c r="G5" s="18"/>
      <c r="H5" s="223">
        <f ca="1">DATE(YEAR($A$1),MONTH($A$1)+1,1)</f>
        <v>41913</v>
      </c>
      <c r="I5" s="247" t="e">
        <f ca="1">VLOOKUP(H5,$D$90:$P$101,6)</f>
        <v>#N/A</v>
      </c>
      <c r="J5" s="18"/>
      <c r="K5" s="245">
        <f t="shared" ref="K5:K10" ca="1" si="0">K4-1</f>
        <v>41883</v>
      </c>
      <c r="L5" s="129" t="e">
        <f ca="1">VLOOKUP($K5,Data!$A$1:$W$10001,15)-VLOOKUP($K5,Data!$A$1:$W$10001,7)</f>
        <v>#VALUE!</v>
      </c>
      <c r="M5" s="216" t="e">
        <f ca="1">VLOOKUP($K5,Data!$A$1:$W$10001,15)-VLOOKUP($K5,Data!$A$1:$W$10001,8)</f>
        <v>#VALUE!</v>
      </c>
      <c r="N5" s="216" t="e">
        <f ca="1">VLOOKUP($K5,Data!$A$1:$W$10001,8)-VLOOKUP($K5,Data!$A$1:$W$10001,7)</f>
        <v>#VALUE!</v>
      </c>
      <c r="O5" s="216" t="e">
        <f ca="1">VLOOKUP($K5,Data!$A$1:$W$10001,16)-VLOOKUP($K5,Data!$A$1:$W$10001,8)</f>
        <v>#VALUE!</v>
      </c>
      <c r="P5" s="216" t="e">
        <f ca="1">VLOOKUP($K5,Data!$A$1:$W$10001,7)-VLOOKUP($K5,Data!$A$1:$W$10001,11)</f>
        <v>#VALUE!</v>
      </c>
      <c r="Q5" s="216" t="e">
        <f ca="1">VLOOKUP($K5,Data!$A$1:$W$10001,13)-VLOOKUP($K5,Data!$A$1:$W$10001,15)</f>
        <v>#VALUE!</v>
      </c>
      <c r="R5" s="216" t="e">
        <f ca="1">VLOOKUP($K5,Data!$A$1:$W$10001,13)-VLOOKUP($K5,Data!$A$1:$W$10001,10)</f>
        <v>#VALUE!</v>
      </c>
      <c r="S5" s="216" t="e">
        <f ca="1">VLOOKUP($K5,Data!$A$1:$W$10001,15)-VLOOKUP($K5,Data!$A$1:$W$10001,10)</f>
        <v>#VALUE!</v>
      </c>
      <c r="T5" s="216" t="e">
        <f ca="1">VLOOKUP($K5,Data!$A$1:$W$10001,10)-VLOOKUP($K5,Data!$A$1:$W$10001,11)</f>
        <v>#VALUE!</v>
      </c>
      <c r="U5" s="176" t="e">
        <f ca="1">VLOOKUP($K5,Data!$A$1:$W$10001,5)-VLOOKUP($K5,Data!$A$1:$W$10001,11)</f>
        <v>#VALUE!</v>
      </c>
      <c r="V5" s="18"/>
      <c r="W5" s="18"/>
    </row>
    <row r="6" spans="1:50" ht="12" thickBot="1" x14ac:dyDescent="0.25">
      <c r="A6" s="225" t="s">
        <v>19</v>
      </c>
      <c r="B6" s="244">
        <f ca="1">HLOOKUP($A$2,Data!$AB$2:$CV$24,3)</f>
        <v>17.540967741935486</v>
      </c>
      <c r="C6" s="18"/>
      <c r="D6" s="18"/>
      <c r="E6" s="18"/>
      <c r="F6" s="225" t="s">
        <v>17</v>
      </c>
      <c r="G6" s="244" t="str">
        <f ca="1">VLOOKUP($A$1,Data!$A$1:$W$30001,17)</f>
        <v>N/A</v>
      </c>
      <c r="H6" s="225" t="s">
        <v>175</v>
      </c>
      <c r="I6" s="247" t="e">
        <f ca="1">VLOOKUP(H6,$D$90:$P$106,6)</f>
        <v>#N/A</v>
      </c>
      <c r="J6" s="18"/>
      <c r="K6" s="245">
        <f t="shared" ca="1" si="0"/>
        <v>41882</v>
      </c>
      <c r="L6" s="129" t="e">
        <f ca="1">VLOOKUP($K6,Data!$A$1:$W$10001,15)-VLOOKUP($K6,Data!$A$1:$W$10001,7)</f>
        <v>#VALUE!</v>
      </c>
      <c r="M6" s="216" t="e">
        <f ca="1">VLOOKUP($K6,Data!$A$1:$W$10001,15)-VLOOKUP($K6,Data!$A$1:$W$10001,8)</f>
        <v>#VALUE!</v>
      </c>
      <c r="N6" s="216" t="e">
        <f ca="1">VLOOKUP($K6,Data!$A$1:$W$10001,8)-VLOOKUP($K6,Data!$A$1:$W$10001,7)</f>
        <v>#VALUE!</v>
      </c>
      <c r="O6" s="216" t="e">
        <f ca="1">VLOOKUP($K6,Data!$A$1:$W$10001,16)-VLOOKUP($K6,Data!$A$1:$W$10001,8)</f>
        <v>#VALUE!</v>
      </c>
      <c r="P6" s="216" t="e">
        <f ca="1">VLOOKUP($K6,Data!$A$1:$W$10001,7)-VLOOKUP($K6,Data!$A$1:$W$10001,11)</f>
        <v>#VALUE!</v>
      </c>
      <c r="Q6" s="216" t="e">
        <f ca="1">VLOOKUP($K6,Data!$A$1:$W$10001,13)-VLOOKUP($K6,Data!$A$1:$W$10001,15)</f>
        <v>#VALUE!</v>
      </c>
      <c r="R6" s="216" t="e">
        <f ca="1">VLOOKUP($K6,Data!$A$1:$W$10001,13)-VLOOKUP($K6,Data!$A$1:$W$10001,10)</f>
        <v>#VALUE!</v>
      </c>
      <c r="S6" s="216" t="e">
        <f ca="1">VLOOKUP($K6,Data!$A$1:$W$10001,15)-VLOOKUP($K6,Data!$A$1:$W$10001,10)</f>
        <v>#VALUE!</v>
      </c>
      <c r="T6" s="216" t="e">
        <f ca="1">VLOOKUP($K6,Data!$A$1:$W$10001,10)-VLOOKUP($K6,Data!$A$1:$W$10001,11)</f>
        <v>#VALUE!</v>
      </c>
      <c r="U6" s="176" t="e">
        <f ca="1">VLOOKUP($K6,Data!$A$1:$W$10001,5)-VLOOKUP($K6,Data!$A$1:$W$10001,11)</f>
        <v>#VALUE!</v>
      </c>
      <c r="V6" s="18"/>
      <c r="W6" s="18"/>
    </row>
    <row r="7" spans="1:50" ht="12" thickBot="1" x14ac:dyDescent="0.25">
      <c r="A7" s="223">
        <f ca="1">DATE(YEAR($A$1),MONTH($A$1)+1,1)</f>
        <v>41913</v>
      </c>
      <c r="B7" s="247" t="e">
        <f ca="1">VLOOKUP(A7,$D$90:$P$106,10)</f>
        <v>#N/A</v>
      </c>
      <c r="C7" s="18"/>
      <c r="D7" s="18"/>
      <c r="E7" s="18" t="s">
        <v>185</v>
      </c>
      <c r="F7" s="225" t="s">
        <v>18</v>
      </c>
      <c r="G7" s="244" t="str">
        <f ca="1">VLOOKUP($B$1,Data!$A$1:$W$30001,17)</f>
        <v>N/A</v>
      </c>
      <c r="H7" s="225" t="s">
        <v>176</v>
      </c>
      <c r="I7" s="247" t="e">
        <f ca="1">VLOOKUP(H7,$D$90:$P$106,6)</f>
        <v>#N/A</v>
      </c>
      <c r="J7" s="18"/>
      <c r="K7" s="245">
        <f t="shared" ca="1" si="0"/>
        <v>41881</v>
      </c>
      <c r="L7" s="129" t="e">
        <f ca="1">VLOOKUP($K7,Data!$A$1:$W$10001,15)-VLOOKUP($K7,Data!$A$1:$W$10001,7)</f>
        <v>#VALUE!</v>
      </c>
      <c r="M7" s="216" t="e">
        <f ca="1">VLOOKUP($K7,Data!$A$1:$W$10001,15)-VLOOKUP($K7,Data!$A$1:$W$10001,8)</f>
        <v>#VALUE!</v>
      </c>
      <c r="N7" s="216" t="e">
        <f ca="1">VLOOKUP($K7,Data!$A$1:$W$10001,8)-VLOOKUP($K7,Data!$A$1:$W$10001,7)</f>
        <v>#VALUE!</v>
      </c>
      <c r="O7" s="216" t="e">
        <f ca="1">VLOOKUP($K7,Data!$A$1:$W$10001,16)-VLOOKUP($K7,Data!$A$1:$W$10001,8)</f>
        <v>#VALUE!</v>
      </c>
      <c r="P7" s="216" t="e">
        <f ca="1">VLOOKUP($K7,Data!$A$1:$W$10001,7)-VLOOKUP($K7,Data!$A$1:$W$10001,11)</f>
        <v>#VALUE!</v>
      </c>
      <c r="Q7" s="216" t="e">
        <f ca="1">VLOOKUP($K7,Data!$A$1:$W$10001,13)-VLOOKUP($K7,Data!$A$1:$W$10001,15)</f>
        <v>#VALUE!</v>
      </c>
      <c r="R7" s="216" t="e">
        <f ca="1">VLOOKUP($K7,Data!$A$1:$W$10001,13)-VLOOKUP($K7,Data!$A$1:$W$10001,10)</f>
        <v>#VALUE!</v>
      </c>
      <c r="S7" s="216" t="e">
        <f ca="1">VLOOKUP($K7,Data!$A$1:$W$10001,15)-VLOOKUP($K7,Data!$A$1:$W$10001,10)</f>
        <v>#VALUE!</v>
      </c>
      <c r="T7" s="216" t="e">
        <f ca="1">VLOOKUP($K7,Data!$A$1:$W$10001,10)-VLOOKUP($K7,Data!$A$1:$W$10001,11)</f>
        <v>#VALUE!</v>
      </c>
      <c r="U7" s="176" t="e">
        <f ca="1">VLOOKUP($K7,Data!$A$1:$W$10001,5)-VLOOKUP($K7,Data!$A$1:$W$10001,11)</f>
        <v>#VALUE!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2" thickBot="1" x14ac:dyDescent="0.25">
      <c r="A8" s="225" t="s">
        <v>175</v>
      </c>
      <c r="B8" s="247" t="e">
        <f ca="1">VLOOKUP(A8,$D$90:$P$106,10)</f>
        <v>#N/A</v>
      </c>
      <c r="C8" s="18"/>
      <c r="D8" s="18"/>
      <c r="E8" s="18"/>
      <c r="F8" s="225" t="s">
        <v>19</v>
      </c>
      <c r="G8" s="244">
        <f ca="1">HLOOKUP($A$2,Data!$AB$2:$CV$24,15)</f>
        <v>17.510161290322579</v>
      </c>
      <c r="H8" s="18"/>
      <c r="I8" s="18"/>
      <c r="J8" s="18"/>
      <c r="K8" s="245">
        <f t="shared" ca="1" si="0"/>
        <v>41880</v>
      </c>
      <c r="L8" s="129" t="e">
        <f ca="1">VLOOKUP($K8,Data!$A$1:$W$10001,15)-VLOOKUP($K8,Data!$A$1:$W$10001,7)</f>
        <v>#VALUE!</v>
      </c>
      <c r="M8" s="216" t="e">
        <f ca="1">VLOOKUP($K8,Data!$A$1:$W$10001,15)-VLOOKUP($K8,Data!$A$1:$W$10001,8)</f>
        <v>#VALUE!</v>
      </c>
      <c r="N8" s="216" t="e">
        <f ca="1">VLOOKUP($K8,Data!$A$1:$W$10001,8)-VLOOKUP($K8,Data!$A$1:$W$10001,7)</f>
        <v>#VALUE!</v>
      </c>
      <c r="O8" s="216" t="e">
        <f ca="1">VLOOKUP($K8,Data!$A$1:$W$10001,16)-VLOOKUP($K8,Data!$A$1:$W$10001,8)</f>
        <v>#VALUE!</v>
      </c>
      <c r="P8" s="216" t="e">
        <f ca="1">VLOOKUP($K8,Data!$A$1:$W$10001,7)-VLOOKUP($K8,Data!$A$1:$W$10001,11)</f>
        <v>#VALUE!</v>
      </c>
      <c r="Q8" s="216" t="e">
        <f ca="1">VLOOKUP($K8,Data!$A$1:$W$10001,13)-VLOOKUP($K8,Data!$A$1:$W$10001,15)</f>
        <v>#VALUE!</v>
      </c>
      <c r="R8" s="216" t="e">
        <f ca="1">VLOOKUP($K8,Data!$A$1:$W$10001,13)-VLOOKUP($K8,Data!$A$1:$W$10001,10)</f>
        <v>#VALUE!</v>
      </c>
      <c r="S8" s="216" t="e">
        <f ca="1">VLOOKUP($K8,Data!$A$1:$W$10001,15)-VLOOKUP($K8,Data!$A$1:$W$10001,10)</f>
        <v>#VALUE!</v>
      </c>
      <c r="T8" s="216" t="e">
        <f ca="1">VLOOKUP($K8,Data!$A$1:$W$10001,10)-VLOOKUP($K8,Data!$A$1:$W$10001,11)</f>
        <v>#VALUE!</v>
      </c>
      <c r="U8" s="176" t="e">
        <f ca="1">VLOOKUP($K8,Data!$A$1:$W$10001,5)-VLOOKUP($K8,Data!$A$1:$W$10001,11)</f>
        <v>#VALUE!</v>
      </c>
      <c r="V8" s="18"/>
      <c r="W8" s="18"/>
      <c r="AW8" s="116">
        <f>DATE(YEAR(AW7),MONTH(AW7)+1,1)</f>
        <v>36647</v>
      </c>
      <c r="AX8" s="1" t="s">
        <v>182</v>
      </c>
    </row>
    <row r="9" spans="1:50" ht="12" thickBot="1" x14ac:dyDescent="0.25">
      <c r="A9" s="225" t="s">
        <v>176</v>
      </c>
      <c r="B9" s="247" t="e">
        <f ca="1">VLOOKUP(A9,$D$90:$P$106,10)</f>
        <v>#N/A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41879</v>
      </c>
      <c r="L9" s="129" t="e">
        <f ca="1">VLOOKUP($K9,Data!$A$1:$W$10001,15)-VLOOKUP($K9,Data!$A$1:$W$10001,7)</f>
        <v>#VALUE!</v>
      </c>
      <c r="M9" s="216" t="e">
        <f ca="1">VLOOKUP($K9,Data!$A$1:$W$10001,15)-VLOOKUP($K9,Data!$A$1:$W$10001,8)</f>
        <v>#VALUE!</v>
      </c>
      <c r="N9" s="216" t="e">
        <f ca="1">VLOOKUP($K9,Data!$A$1:$W$10001,8)-VLOOKUP($K9,Data!$A$1:$W$10001,7)</f>
        <v>#VALUE!</v>
      </c>
      <c r="O9" s="216" t="e">
        <f ca="1">VLOOKUP($K9,Data!$A$1:$W$10001,16)-VLOOKUP($K9,Data!$A$1:$W$10001,8)</f>
        <v>#VALUE!</v>
      </c>
      <c r="P9" s="216" t="e">
        <f ca="1">VLOOKUP($K9,Data!$A$1:$W$10001,7)-VLOOKUP($K9,Data!$A$1:$W$10001,11)</f>
        <v>#VALUE!</v>
      </c>
      <c r="Q9" s="216" t="e">
        <f ca="1">VLOOKUP($K9,Data!$A$1:$W$10001,13)-VLOOKUP($K9,Data!$A$1:$W$10001,15)</f>
        <v>#VALUE!</v>
      </c>
      <c r="R9" s="216" t="e">
        <f ca="1">VLOOKUP($K9,Data!$A$1:$W$10001,13)-VLOOKUP($K9,Data!$A$1:$W$10001,10)</f>
        <v>#VALUE!</v>
      </c>
      <c r="S9" s="216" t="e">
        <f ca="1">VLOOKUP($K9,Data!$A$1:$W$10001,15)-VLOOKUP($K9,Data!$A$1:$W$10001,10)</f>
        <v>#VALUE!</v>
      </c>
      <c r="T9" s="216" t="e">
        <f ca="1">VLOOKUP($K9,Data!$A$1:$W$10001,10)-VLOOKUP($K9,Data!$A$1:$W$10001,11)</f>
        <v>#VALUE!</v>
      </c>
      <c r="U9" s="176" t="e">
        <f ca="1">VLOOKUP($K9,Data!$A$1:$W$10001,5)-VLOOKUP($K9,Data!$A$1:$W$10001,11)</f>
        <v>#VALUE!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2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41878</v>
      </c>
      <c r="L10" s="251" t="e">
        <f ca="1">VLOOKUP($K10,Data!$A$1:$W$10001,15)-VLOOKUP($K10,Data!$A$1:$W$10001,7)</f>
        <v>#VALUE!</v>
      </c>
      <c r="M10" s="252" t="e">
        <f ca="1">VLOOKUP($K10,Data!$A$1:$W$10001,15)-VLOOKUP($K10,Data!$A$1:$W$10001,8)</f>
        <v>#VALUE!</v>
      </c>
      <c r="N10" s="252" t="e">
        <f ca="1">VLOOKUP($K10,Data!$A$1:$W$10001,8)-VLOOKUP($K10,Data!$A$1:$W$10001,7)</f>
        <v>#VALUE!</v>
      </c>
      <c r="O10" s="252" t="e">
        <f ca="1">VLOOKUP($K10,Data!$A$1:$W$10001,16)-VLOOKUP($K10,Data!$A$1:$W$10001,8)</f>
        <v>#VALUE!</v>
      </c>
      <c r="P10" s="252" t="e">
        <f ca="1">VLOOKUP($K10,Data!$A$1:$W$10001,7)-VLOOKUP($K10,Data!$A$1:$W$10001,11)</f>
        <v>#VALUE!</v>
      </c>
      <c r="Q10" s="252" t="e">
        <f ca="1">VLOOKUP($K10,Data!$A$1:$W$10001,13)-VLOOKUP($K10,Data!$A$1:$W$10001,15)</f>
        <v>#VALUE!</v>
      </c>
      <c r="R10" s="252" t="e">
        <f ca="1">VLOOKUP($K10,Data!$A$1:$W$10001,13)-VLOOKUP($K10,Data!$A$1:$W$10001,10)</f>
        <v>#VALUE!</v>
      </c>
      <c r="S10" s="252" t="e">
        <f ca="1">VLOOKUP($K10,Data!$A$1:$W$10001,15)-VLOOKUP($K10,Data!$A$1:$W$10001,10)</f>
        <v>#VALUE!</v>
      </c>
      <c r="T10" s="252" t="e">
        <f ca="1">VLOOKUP($K10,Data!$A$1:$W$10001,10)-VLOOKUP($K10,Data!$A$1:$W$10001,11)</f>
        <v>#VALUE!</v>
      </c>
      <c r="U10" s="253" t="e">
        <f ca="1">VLOOKUP($K10,Data!$A$1:$W$10001,5)-VLOOKUP($K10,Data!$A$1:$W$10001,11)</f>
        <v>#VALUE!</v>
      </c>
      <c r="V10" s="18"/>
      <c r="W10" s="18"/>
      <c r="AW10" s="116">
        <f t="shared" si="1"/>
        <v>36708</v>
      </c>
      <c r="AX10" s="1" t="s">
        <v>182</v>
      </c>
    </row>
    <row r="11" spans="1:50" ht="12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2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41913</v>
      </c>
      <c r="L13" s="129" t="e">
        <f ca="1">VLOOKUP($K13,$D$91:$P$106,7)-VLOOKUP($K13,$D$91:$P$106,3)</f>
        <v>#N/A</v>
      </c>
      <c r="M13" s="216" t="e">
        <f ca="1">VLOOKUP($K13,$D$91:$P$106,7)-VLOOKUP($K13,$D$91:$P$106,4)</f>
        <v>#N/A</v>
      </c>
      <c r="N13" s="216" t="e">
        <f ca="1">VLOOKUP($K13,$D$91:$P$106,4)-VLOOKUP($K13,$D$91:$P$106,3)</f>
        <v>#N/A</v>
      </c>
      <c r="O13" s="216" t="e">
        <f ca="1">VLOOKUP($K13,$D$91:$P$106,13)-VLOOKUP($K13,$D$91:$P$106,4)</f>
        <v>#N/A</v>
      </c>
      <c r="P13" s="216" t="e">
        <f ca="1">VLOOKUP($K13,$D$91:$P$106,3)-VLOOKUP($K13,$D$91:$P$106,5)</f>
        <v>#N/A</v>
      </c>
      <c r="Q13" s="216" t="e">
        <f ca="1">VLOOKUP($K13,$D$91:$P$106,9)-VLOOKUP($K13,$D$91:$P$106,7)</f>
        <v>#N/A</v>
      </c>
      <c r="R13" s="216" t="e">
        <f ca="1">VLOOKUP($K13,$D$91:$P$106,9)-VLOOKUP($K13,$D$91:$P$106,8)</f>
        <v>#N/A</v>
      </c>
      <c r="S13" s="216" t="e">
        <f ca="1">VLOOKUP($K13,$D$91:$P$106,7)-VLOOKUP($K13,$D$91:$P$106,8)</f>
        <v>#N/A</v>
      </c>
      <c r="T13" s="216" t="e">
        <f ca="1">VLOOKUP($K13,$D$91:$P$106,8)-VLOOKUP($K13,$D$91:$P$106,5)</f>
        <v>#N/A</v>
      </c>
      <c r="U13" s="254" t="e">
        <f ca="1">VLOOKUP($K13,$D$91:$P$106,10)-VLOOKUP($K13,$D$91:$P$106,5)</f>
        <v>#N/A</v>
      </c>
      <c r="V13" s="176" t="e">
        <f ca="1">VLOOKUP($K13,$D$91:$P$106,6)-VLOOKUP($K13,$D$91:$P$106,5)</f>
        <v>#N/A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 t="e">
        <f ca="1">VLOOKUP($K14,$D$91:$P$106,7)-VLOOKUP($K14,$D$91:$P$106,3)</f>
        <v>#N/A</v>
      </c>
      <c r="M14" s="216" t="e">
        <f ca="1">VLOOKUP($K14,$D$91:$P$106,7)-VLOOKUP($K14,$D$91:$P$106,4)</f>
        <v>#N/A</v>
      </c>
      <c r="N14" s="216" t="e">
        <f ca="1">VLOOKUP($K14,$D$91:$P$106,4)-VLOOKUP($K14,$D$91:$P$106,3)</f>
        <v>#N/A</v>
      </c>
      <c r="O14" s="216" t="e">
        <f ca="1">VLOOKUP($K14,$D$91:$P$106,13)-VLOOKUP($K14,$D$91:$P$106,4)</f>
        <v>#N/A</v>
      </c>
      <c r="P14" s="216" t="e">
        <f ca="1">VLOOKUP($K14,$D$91:$P$106,3)-VLOOKUP($K14,$D$91:$P$106,5)</f>
        <v>#N/A</v>
      </c>
      <c r="Q14" s="216" t="e">
        <f ca="1">VLOOKUP($K14,$D$91:$P$106,9)-VLOOKUP($K14,$D$91:$P$106,7)</f>
        <v>#N/A</v>
      </c>
      <c r="R14" s="216" t="e">
        <f ca="1">VLOOKUP($K14,$D$91:$P$106,9)-VLOOKUP($K14,$D$91:$P$106,8)</f>
        <v>#N/A</v>
      </c>
      <c r="S14" s="216" t="e">
        <f ca="1">VLOOKUP($K14,$D$91:$P$106,7)-VLOOKUP($K14,$D$91:$P$106,8)</f>
        <v>#N/A</v>
      </c>
      <c r="T14" s="216" t="e">
        <f ca="1">VLOOKUP($K14,$D$91:$P$106,8)-VLOOKUP($K14,$D$91:$P$106,5)</f>
        <v>#N/A</v>
      </c>
      <c r="U14" s="216" t="e">
        <f ca="1">VLOOKUP($K14,$D$91:$P$106,10)-VLOOKUP($K14,$D$91:$P$106,5)</f>
        <v>#N/A</v>
      </c>
      <c r="V14" s="176" t="e">
        <f ca="1">VLOOKUP($K14,$D$91:$P$106,6)-VLOOKUP($K14,$D$91:$P$106,5)</f>
        <v>#N/A</v>
      </c>
      <c r="W14" s="18"/>
      <c r="AW14" s="116">
        <f t="shared" si="1"/>
        <v>36831</v>
      </c>
      <c r="AX14" s="1" t="s">
        <v>176</v>
      </c>
    </row>
    <row r="15" spans="1:50" ht="12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 t="e">
        <f ca="1">VLOOKUP($K15,$D$91:$P$106,7)-VLOOKUP($K15,$D$91:$P$106,3)</f>
        <v>#N/A</v>
      </c>
      <c r="M15" s="252" t="e">
        <f ca="1">VLOOKUP($K15,$D$91:$P$106,7)-VLOOKUP($K15,$D$91:$P$106,4)</f>
        <v>#N/A</v>
      </c>
      <c r="N15" s="252" t="e">
        <f ca="1">VLOOKUP($K15,$D$91:$P$106,4)-VLOOKUP($K15,$D$91:$P$106,3)</f>
        <v>#N/A</v>
      </c>
      <c r="O15" s="252" t="e">
        <f ca="1">VLOOKUP($K15,$D$91:$P$106,13)-VLOOKUP($K15,$D$91:$P$106,4)</f>
        <v>#N/A</v>
      </c>
      <c r="P15" s="252" t="e">
        <f ca="1">VLOOKUP($K15,$D$91:$P$106,3)-VLOOKUP($K15,$D$91:$P$106,5)</f>
        <v>#N/A</v>
      </c>
      <c r="Q15" s="252" t="e">
        <f ca="1">VLOOKUP($K15,$D$91:$P$106,9)-VLOOKUP($K15,$D$91:$P$106,7)</f>
        <v>#N/A</v>
      </c>
      <c r="R15" s="252" t="e">
        <f ca="1">VLOOKUP($K15,$D$91:$P$106,9)-VLOOKUP($K15,$D$91:$P$106,8)</f>
        <v>#N/A</v>
      </c>
      <c r="S15" s="252" t="e">
        <f ca="1">VLOOKUP($K15,$D$91:$P$106,7)-VLOOKUP($K15,$D$91:$P$106,8)</f>
        <v>#N/A</v>
      </c>
      <c r="T15" s="252" t="e">
        <f ca="1">VLOOKUP($K15,$D$91:$P$106,8)-VLOOKUP($K15,$D$91:$P$106,5)</f>
        <v>#N/A</v>
      </c>
      <c r="U15" s="252" t="e">
        <f ca="1">VLOOKUP($K15,$D$91:$P$106,10)-VLOOKUP($K15,$D$91:$P$106,5)</f>
        <v>#N/A</v>
      </c>
      <c r="V15" s="253" t="e">
        <f ca="1">VLOOKUP($K15,$D$91:$P$106,6)-VLOOKUP($K15,$D$91:$P$106,5)</f>
        <v>#N/A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2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2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2" thickBot="1" x14ac:dyDescent="0.25">
      <c r="A19" s="18"/>
      <c r="B19" s="256" t="e">
        <f ca="1">($B$4*[2]Data!$AC$35)+[2]Data!$AD$35+[2]Data!$AE$35</f>
        <v>#VALUE!</v>
      </c>
      <c r="C19" s="18"/>
      <c r="D19" s="18"/>
      <c r="E19" s="225" t="s">
        <v>17</v>
      </c>
      <c r="F19" s="244" t="str">
        <f ca="1">VLOOKUP($A$1,Data!$A$1:$W$30001,12)</f>
        <v>N/A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2" thickBot="1" x14ac:dyDescent="0.25">
      <c r="A20" s="18"/>
      <c r="B20" s="28"/>
      <c r="C20" s="18"/>
      <c r="D20" s="18"/>
      <c r="E20" s="225" t="s">
        <v>18</v>
      </c>
      <c r="F20" s="244" t="str">
        <f ca="1">VLOOKUP($B$1,Data!$A$1:$W$30001,12)</f>
        <v>N/A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2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18.367096774193548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2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2" thickBot="1" x14ac:dyDescent="0.25">
      <c r="A24" s="18"/>
      <c r="B24" s="28"/>
      <c r="C24" s="18"/>
      <c r="D24" s="18"/>
      <c r="E24" s="18"/>
      <c r="F24" s="18"/>
      <c r="G24" s="18"/>
      <c r="H24" s="256" t="e">
        <f ca="1">($G$6*[2]Data!$AC$37*[2]Data!$AF$37)+[2]Data!$AE$37</f>
        <v>#VALUE!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2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2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 t="str">
        <f ca="1">VLOOKUP($A$1,Data!$A$1:$W$30001,6)</f>
        <v>N/A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2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 t="str">
        <f ca="1">VLOOKUP($B$1,Data!$A$1:$W$30001,6)</f>
        <v>N/A</v>
      </c>
      <c r="P28" s="18"/>
      <c r="Q28" s="18"/>
      <c r="R28" s="211" t="s">
        <v>192</v>
      </c>
      <c r="S28" s="269" t="e">
        <f ca="1">($O$27*0.033)+0.025</f>
        <v>#VALUE!</v>
      </c>
      <c r="T28" s="270" t="e">
        <f ca="1">$X$57-$O$27</f>
        <v>#VALUE!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2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226</v>
      </c>
      <c r="M29" s="18"/>
      <c r="N29" s="225" t="s">
        <v>19</v>
      </c>
      <c r="O29" s="244">
        <f ca="1">HLOOKUP($A$2,Data!$AB$2:$CV$24,4)</f>
        <v>7.9808064516129038</v>
      </c>
      <c r="P29" s="25" t="s">
        <v>227</v>
      </c>
      <c r="Q29" s="18"/>
      <c r="R29" s="212" t="s">
        <v>193</v>
      </c>
      <c r="S29" s="271" t="e">
        <f ca="1">($O$27*0.0425)+0.025</f>
        <v>#VALUE!</v>
      </c>
      <c r="T29" s="272" t="e">
        <f ca="1">$X$57-$O$27</f>
        <v>#VALUE!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2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 t="str">
        <f ca="1">VLOOKUP($A$1,Data!$A$1:$W$30001,11)</f>
        <v>N/A</v>
      </c>
      <c r="N30" s="223"/>
      <c r="O30" s="249"/>
      <c r="P30" s="225" t="s">
        <v>17</v>
      </c>
      <c r="Q30" s="244" t="str">
        <f ca="1">VLOOKUP($A$1,Data!$A$1:$Z$30000,25)</f>
        <v>N/A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2" thickBot="1" x14ac:dyDescent="0.25">
      <c r="A31" s="18"/>
      <c r="B31" s="28"/>
      <c r="C31" s="18"/>
      <c r="D31" s="257" t="e">
        <f ca="1">($G$6*[2]Data!$AC$36*[2]Data!$AF$36)+[2]Data!$AE$36</f>
        <v>#VALUE!</v>
      </c>
      <c r="E31" s="18"/>
      <c r="F31" s="18"/>
      <c r="G31" s="18"/>
      <c r="H31" s="18"/>
      <c r="I31" s="256" t="e">
        <f ca="1">($M$30*[2]Data!$AC$35)+[2]Data!$AD$35+[2]Data!$AE$35</f>
        <v>#VALUE!</v>
      </c>
      <c r="J31" s="18"/>
      <c r="K31" s="18"/>
      <c r="L31" s="225" t="s">
        <v>18</v>
      </c>
      <c r="M31" s="244" t="str">
        <f ca="1">VLOOKUP($B$1,Data!$A$1:$W$30001,11)</f>
        <v>N/A</v>
      </c>
      <c r="N31" s="18"/>
      <c r="O31" s="18"/>
      <c r="P31" s="225" t="s">
        <v>18</v>
      </c>
      <c r="Q31" s="244" t="str">
        <f ca="1">VLOOKUP($B$1,Data!$A$1:$Z$30000,25)</f>
        <v>N/A</v>
      </c>
      <c r="R31" s="18"/>
      <c r="S31" s="18"/>
      <c r="T31" s="18"/>
      <c r="U31" s="18"/>
      <c r="V31" s="18"/>
      <c r="W31" s="18"/>
    </row>
    <row r="32" spans="1:50" ht="12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8.0119354838709658</v>
      </c>
      <c r="N32" s="19" t="s">
        <v>8</v>
      </c>
      <c r="O32" s="18"/>
      <c r="P32" s="225" t="s">
        <v>19</v>
      </c>
      <c r="Q32" s="244">
        <f ca="1">HLOOKUP($A$2,Data!$AB$2:$CV$24,22)</f>
        <v>8.9506000000000014</v>
      </c>
      <c r="R32" s="18"/>
      <c r="S32" s="18"/>
      <c r="T32" s="18"/>
      <c r="U32" s="18"/>
      <c r="V32" s="18"/>
      <c r="W32" s="18"/>
    </row>
    <row r="33" spans="1:23" ht="12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41913</v>
      </c>
      <c r="M33" s="247" t="e">
        <f ca="1">VLOOKUP(L33,$D$90:$P$106,5)</f>
        <v>#N/A</v>
      </c>
      <c r="N33" s="225" t="s">
        <v>17</v>
      </c>
      <c r="O33" s="244" t="str">
        <f ca="1">VLOOKUP($A$1,Data!$A$1:$W$30001,14)</f>
        <v>N/A</v>
      </c>
      <c r="P33" s="223"/>
      <c r="Q33" s="249"/>
      <c r="R33" s="18"/>
      <c r="S33" s="18"/>
      <c r="T33" s="18"/>
      <c r="U33" s="18"/>
      <c r="V33" s="18"/>
      <c r="W33" s="18"/>
    </row>
    <row r="34" spans="1:23" ht="12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 t="e">
        <f ca="1">VLOOKUP(L34,$D$90:$P$106,5)</f>
        <v>#N/A</v>
      </c>
      <c r="N34" s="225" t="s">
        <v>18</v>
      </c>
      <c r="O34" s="244" t="str">
        <f ca="1">VLOOKUP($B$1,Data!$A$1:$W$30001,14)</f>
        <v>N/A</v>
      </c>
      <c r="P34" s="177"/>
      <c r="Q34" s="18"/>
      <c r="R34" s="18"/>
      <c r="S34" s="18"/>
      <c r="T34" s="18"/>
      <c r="U34" s="18"/>
      <c r="V34" s="18"/>
      <c r="W34" s="18"/>
    </row>
    <row r="35" spans="1:23" ht="12" thickBot="1" x14ac:dyDescent="0.25">
      <c r="A35" s="18"/>
      <c r="B35" s="28"/>
      <c r="C35" s="18"/>
      <c r="D35" s="257" t="e">
        <f ca="1">($G$6*[2]Data!$AC$38*[2]Data!$AF$38)+[2]Data!$AE$38</f>
        <v>#VALUE!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 t="e">
        <f ca="1">VLOOKUP(L35,$D$90:$P$106,5)</f>
        <v>#N/A</v>
      </c>
      <c r="N35" s="225" t="s">
        <v>19</v>
      </c>
      <c r="O35" s="244">
        <f ca="1">HLOOKUP($A$2,Data!$AB$2:$CV$24,12)</f>
        <v>7.9695161290322591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2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2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 t="e">
        <f ca="1">($O$27*[2]Data!$AC$45)+[2]Data!$AD$45</f>
        <v>#VALUE!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2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2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 t="str">
        <f ca="1">VLOOKUP($A$1,Data!$A$1:$W$30001,9)</f>
        <v>N/A</v>
      </c>
      <c r="S42" s="18"/>
      <c r="T42" s="18"/>
      <c r="U42" s="18"/>
      <c r="V42" s="18"/>
      <c r="W42" s="18"/>
    </row>
    <row r="43" spans="1:23" ht="12" thickBot="1" x14ac:dyDescent="0.25">
      <c r="A43" s="18"/>
      <c r="B43" s="28"/>
      <c r="C43" s="18"/>
      <c r="D43" s="225" t="s">
        <v>17</v>
      </c>
      <c r="E43" s="244" t="str">
        <f ca="1">VLOOKUP($A$1,Data!$A$1:$W$30001,10)</f>
        <v>N/A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 t="str">
        <f ca="1">VLOOKUP($B$1,Data!$A$1:$W$30001,9)</f>
        <v>N/A</v>
      </c>
      <c r="S43" s="18"/>
      <c r="T43" s="18"/>
      <c r="U43" s="18"/>
      <c r="V43" s="18"/>
      <c r="W43" s="18"/>
    </row>
    <row r="44" spans="1:23" ht="12" thickBot="1" x14ac:dyDescent="0.25">
      <c r="A44" s="18"/>
      <c r="B44" s="28"/>
      <c r="C44" s="18"/>
      <c r="D44" s="225" t="s">
        <v>18</v>
      </c>
      <c r="E44" s="244" t="str">
        <f ca="1">VLOOKUP($B$1,Data!$A$1:$W$30001,10)</f>
        <v>N/A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8.670806451612906</v>
      </c>
      <c r="S44" s="18"/>
      <c r="T44" s="18"/>
      <c r="U44" s="18"/>
      <c r="V44" s="18"/>
      <c r="W44" s="18"/>
    </row>
    <row r="45" spans="1:23" ht="12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19.993870967741938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41913</v>
      </c>
      <c r="R45" s="247" t="e">
        <f ca="1">VLOOKUP(Q45,$D$90:$P$106,2)</f>
        <v>#N/A</v>
      </c>
      <c r="S45" s="304" t="s">
        <v>184</v>
      </c>
      <c r="T45" s="18"/>
      <c r="U45" s="18"/>
      <c r="V45" s="18"/>
      <c r="W45" s="18"/>
    </row>
    <row r="46" spans="1:23" ht="12" thickBot="1" x14ac:dyDescent="0.25">
      <c r="A46" s="18"/>
      <c r="B46" s="256" t="e">
        <f ca="1">$E$43*[2]Data!$AC$34</f>
        <v>#VALUE!</v>
      </c>
      <c r="C46" s="18"/>
      <c r="D46" s="223">
        <f ca="1">DATE(YEAR($A$1),MONTH($A$1)+1,1)</f>
        <v>41913</v>
      </c>
      <c r="E46" s="247" t="e">
        <f ca="1">VLOOKUP(D46,$D$90:$P$106,8)</f>
        <v>#N/A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 t="e">
        <f ca="1">VLOOKUP(Q46,$D$90:$P$106,2)</f>
        <v>#N/A</v>
      </c>
      <c r="S46" s="305"/>
      <c r="T46" s="18"/>
      <c r="U46" s="18"/>
      <c r="V46" s="18"/>
      <c r="W46" s="18"/>
    </row>
    <row r="47" spans="1:23" ht="12" thickBot="1" x14ac:dyDescent="0.25">
      <c r="A47" s="18"/>
      <c r="B47" s="28"/>
      <c r="C47" s="18"/>
      <c r="D47" s="225" t="s">
        <v>175</v>
      </c>
      <c r="E47" s="247" t="e">
        <f ca="1">VLOOKUP(D47,$D$90:$P$106,8)</f>
        <v>#N/A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 t="e">
        <f ca="1">VLOOKUP(Q47,$D$90:$P$106,2)</f>
        <v>#N/A</v>
      </c>
      <c r="S47" s="306"/>
      <c r="T47" s="18"/>
      <c r="U47" s="18"/>
      <c r="V47" s="18"/>
      <c r="W47" s="18"/>
    </row>
    <row r="48" spans="1:23" ht="12" thickBot="1" x14ac:dyDescent="0.25">
      <c r="A48" s="18"/>
      <c r="B48" s="28"/>
      <c r="C48" s="18"/>
      <c r="D48" s="225" t="s">
        <v>176</v>
      </c>
      <c r="E48" s="247" t="e">
        <f ca="1">VLOOKUP(D48,$D$90:$P$106,8)</f>
        <v>#N/A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2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2" thickBot="1" x14ac:dyDescent="0.25">
      <c r="A50" s="225" t="s">
        <v>17</v>
      </c>
      <c r="B50" s="244" t="str">
        <f ca="1">VLOOKUP($A$1,Data!$A$1:$W$30001,13)</f>
        <v>N/A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 t="str">
        <f ca="1">VLOOKUP($A$1,Data!$A$1:$W$30001,19)</f>
        <v>N/A</v>
      </c>
      <c r="W50" s="18"/>
    </row>
    <row r="51" spans="1:24" ht="12" thickBot="1" x14ac:dyDescent="0.25">
      <c r="A51" s="225" t="s">
        <v>18</v>
      </c>
      <c r="B51" s="244" t="str">
        <f ca="1">VLOOKUP($B$1,Data!$A$1:$W$30001,13)</f>
        <v>N/A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 t="e">
        <f ca="1">($M$30*[2]Data!$AC$35)+[2]Data!$AD$35+[2]Data!$AE$35</f>
        <v>#VALUE!</v>
      </c>
      <c r="O51" s="18"/>
      <c r="P51" s="18"/>
      <c r="Q51" s="18"/>
      <c r="R51" s="18"/>
      <c r="S51" s="18"/>
      <c r="T51" s="18"/>
      <c r="U51" s="225" t="s">
        <v>18</v>
      </c>
      <c r="V51" s="244" t="str">
        <f ca="1">VLOOKUP($B$1,Data!$A$1:$W$30001,19)</f>
        <v>N/A</v>
      </c>
      <c r="W51" s="18"/>
    </row>
    <row r="52" spans="1:24" ht="12" thickBot="1" x14ac:dyDescent="0.25">
      <c r="A52" s="225" t="s">
        <v>19</v>
      </c>
      <c r="B52" s="244">
        <f ca="1">HLOOKUP($A$2,Data!$AB$2:$CV$24,11)</f>
        <v>20.994838709677417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9.6680645161290304</v>
      </c>
      <c r="W52" s="18"/>
    </row>
    <row r="53" spans="1:24" ht="12" thickBot="1" x14ac:dyDescent="0.25">
      <c r="A53" s="223">
        <f ca="1">DATE(YEAR($A$1),MONTH($A$1)+1,1)</f>
        <v>41913</v>
      </c>
      <c r="B53" s="247" t="e">
        <f ca="1">VLOOKUP(A53,$D$90:$P$106,9)</f>
        <v>#N/A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2" thickBot="1" x14ac:dyDescent="0.25">
      <c r="A54" s="225" t="s">
        <v>175</v>
      </c>
      <c r="B54" s="247" t="e">
        <f ca="1">VLOOKUP(A54,$D$90:$P$106,9)</f>
        <v>#N/A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2" thickBot="1" x14ac:dyDescent="0.25">
      <c r="A55" s="225" t="s">
        <v>176</v>
      </c>
      <c r="B55" s="247" t="e">
        <f ca="1">VLOOKUP(A55,$D$90:$P$106,9)</f>
        <v>#N/A</v>
      </c>
      <c r="C55" s="18"/>
      <c r="D55" s="256" t="e">
        <f ca="1">$F$64*[2]Data!$AC$33</f>
        <v>#VALUE!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2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 t="str">
        <f ca="1">VLOOKUP($A$1,Data!$A$1:$W$30001,21)</f>
        <v>N/A</v>
      </c>
      <c r="V56" s="18"/>
      <c r="W56" s="19" t="s">
        <v>0</v>
      </c>
    </row>
    <row r="57" spans="1:24" ht="12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 t="str">
        <f ca="1">VLOOKUP($B$1,Data!$A$1:$W$30001,21)</f>
        <v>N/A</v>
      </c>
      <c r="V57" s="18"/>
      <c r="W57" s="225" t="s">
        <v>17</v>
      </c>
      <c r="X57" s="9" t="str">
        <f ca="1">VLOOKUP($A$1,Data!$A$1:$W$30001,23)</f>
        <v>N/A</v>
      </c>
    </row>
    <row r="58" spans="1:24" ht="12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 t="e">
        <f ca="1">($U$75*[2]Data!$AC$39)+[2]Data!$AD$39+[2]Data!$AE$39</f>
        <v>#VALUE!</v>
      </c>
      <c r="S58" s="18"/>
      <c r="T58" s="225" t="s">
        <v>19</v>
      </c>
      <c r="U58" s="244">
        <f ca="1">HLOOKUP($A$2,Data!$AB$2:$CV$24,19)</f>
        <v>8.6688709677419364</v>
      </c>
      <c r="V58" s="18"/>
      <c r="W58" s="225" t="s">
        <v>18</v>
      </c>
      <c r="X58" s="9" t="str">
        <f ca="1">VLOOKUP($B$1,Data!$A$1:$W$30001,23)</f>
        <v>N/A</v>
      </c>
    </row>
    <row r="59" spans="1:24" ht="12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41913</v>
      </c>
      <c r="U59" s="247" t="e">
        <f ca="1">VLOOKUP(T59,$D$90:$P$106,11)</f>
        <v>#N/A</v>
      </c>
      <c r="V59" s="18"/>
      <c r="W59" s="225" t="s">
        <v>19</v>
      </c>
      <c r="X59" s="9">
        <f ca="1">HLOOKUP($A$2,Data!$AB$2:$CV$24,21)</f>
        <v>8.7395161290322587</v>
      </c>
    </row>
    <row r="60" spans="1:24" ht="12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 t="e">
        <f ca="1">VLOOKUP(T60,$D$90:$P$106,11)</f>
        <v>#N/A</v>
      </c>
      <c r="V60" s="18"/>
      <c r="W60" s="223">
        <f ca="1">DATE(YEAR($A$1),MONTH($A$1)+1,1)</f>
        <v>41913</v>
      </c>
      <c r="X60" s="224" t="e">
        <f ca="1">VLOOKUP(W60,$D$90:$P$106,12)</f>
        <v>#N/A</v>
      </c>
    </row>
    <row r="61" spans="1:24" ht="12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 t="str">
        <f ca="1">VLOOKUP($A$1,Data!$A$1:$W$30001,7)</f>
        <v>N/A</v>
      </c>
      <c r="Q61" s="18"/>
      <c r="R61" s="18"/>
      <c r="S61" s="18"/>
      <c r="T61" s="225" t="s">
        <v>176</v>
      </c>
      <c r="U61" s="247" t="e">
        <f ca="1">VLOOKUP(T61,$D$90:$P$106,11)</f>
        <v>#N/A</v>
      </c>
      <c r="V61" s="18"/>
      <c r="W61" s="225" t="s">
        <v>175</v>
      </c>
      <c r="X61" s="224" t="e">
        <f ca="1">VLOOKUP(W61,$D$90:$P$106,12)</f>
        <v>#N/A</v>
      </c>
    </row>
    <row r="62" spans="1:24" ht="12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 t="str">
        <f ca="1">VLOOKUP($B$1,Data!$A$1:$W$30001,7)</f>
        <v>N/A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 t="e">
        <f ca="1">VLOOKUP(W62,$D$90:$P$106,12)</f>
        <v>#N/A</v>
      </c>
    </row>
    <row r="63" spans="1:24" ht="12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8.0285483870967731</v>
      </c>
      <c r="Q63" s="18"/>
      <c r="R63" s="18"/>
      <c r="S63" s="18"/>
      <c r="T63" s="225" t="s">
        <v>17</v>
      </c>
      <c r="U63" s="244" t="str">
        <f ca="1">VLOOKUP($A$1,Data!$A$1:$W$30001,22)</f>
        <v>N/A</v>
      </c>
      <c r="V63" s="18"/>
      <c r="W63" s="18"/>
    </row>
    <row r="64" spans="1:24" ht="12" thickBot="1" x14ac:dyDescent="0.25">
      <c r="A64" s="18"/>
      <c r="B64" s="28"/>
      <c r="C64" s="18"/>
      <c r="D64" s="18"/>
      <c r="E64" s="225" t="s">
        <v>17</v>
      </c>
      <c r="F64" s="244" t="str">
        <f ca="1">VLOOKUP($A$1,Data!$A$1:$W$30001,15)</f>
        <v>N/A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41913</v>
      </c>
      <c r="P64" s="247" t="e">
        <f ca="1">VLOOKUP(O64,$D$90:$P$106,3)</f>
        <v>#N/A</v>
      </c>
      <c r="Q64" s="18"/>
      <c r="R64" s="18"/>
      <c r="S64" s="18"/>
      <c r="T64" s="225" t="s">
        <v>18</v>
      </c>
      <c r="U64" s="244" t="str">
        <f ca="1">VLOOKUP($B$1,Data!$A$1:$W$30001,22)</f>
        <v>N/A</v>
      </c>
      <c r="V64" s="18"/>
      <c r="W64" s="18"/>
    </row>
    <row r="65" spans="1:23" ht="12" thickBot="1" x14ac:dyDescent="0.25">
      <c r="A65" s="18"/>
      <c r="B65" s="28"/>
      <c r="C65" s="18"/>
      <c r="D65" s="18"/>
      <c r="E65" s="225" t="s">
        <v>18</v>
      </c>
      <c r="F65" s="244" t="str">
        <f ca="1">VLOOKUP($B$1,Data!$A$1:$W$30001,15)</f>
        <v>N/A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 t="e">
        <f ca="1">VLOOKUP(O65,$D$90:$P$106,3)</f>
        <v>#N/A</v>
      </c>
      <c r="Q65" s="18"/>
      <c r="R65" s="18"/>
      <c r="S65" s="18"/>
      <c r="T65" s="225" t="s">
        <v>19</v>
      </c>
      <c r="U65" s="244">
        <f ca="1">HLOOKUP($A$2,Data!$AB$2:$CV$24,20)</f>
        <v>9.2391935483870977</v>
      </c>
      <c r="V65" s="18"/>
      <c r="W65" s="18"/>
    </row>
    <row r="66" spans="1:23" ht="12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25.08274193548387</v>
      </c>
      <c r="G66" s="18"/>
      <c r="H66" s="18"/>
      <c r="I66" s="18" t="s">
        <v>25</v>
      </c>
      <c r="J66" s="258" t="e">
        <f ca="1">($P$61*[2]Data!$AC$29)+[2]Data!$AD$29+[2]Data!$AE$29</f>
        <v>#VALUE!</v>
      </c>
      <c r="K66" s="18"/>
      <c r="L66" s="18"/>
      <c r="M66" s="18"/>
      <c r="N66" s="18"/>
      <c r="O66" s="225" t="s">
        <v>176</v>
      </c>
      <c r="P66" s="247" t="e">
        <f ca="1">VLOOKUP(O66,$D$90:$P$106,3)</f>
        <v>#N/A</v>
      </c>
      <c r="Q66" s="18"/>
      <c r="R66" s="18"/>
      <c r="S66" s="18"/>
      <c r="T66" s="248"/>
      <c r="U66" s="249"/>
      <c r="V66" s="18"/>
      <c r="W66" s="18"/>
    </row>
    <row r="67" spans="1:23" ht="12" thickBot="1" x14ac:dyDescent="0.25">
      <c r="A67" s="18"/>
      <c r="B67" s="28"/>
      <c r="C67" s="18"/>
      <c r="D67" s="18"/>
      <c r="E67" s="223">
        <f ca="1">DATE(YEAR($A$1),MONTH($A$1)+1,1)</f>
        <v>41913</v>
      </c>
      <c r="F67" s="247" t="e">
        <f ca="1">VLOOKUP(E67,$D$90:$P$106,7)</f>
        <v>#N/A</v>
      </c>
      <c r="G67" s="18"/>
      <c r="H67" s="18"/>
      <c r="I67" s="18" t="s">
        <v>26</v>
      </c>
      <c r="J67" s="256" t="e">
        <f ca="1">($P$61*[2]Data!$AC$31)+[2]Data!$AD$31+[2]Data!$AE$31</f>
        <v>#VALUE!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2" thickBot="1" x14ac:dyDescent="0.25">
      <c r="A68" s="18"/>
      <c r="B68" s="28"/>
      <c r="C68" s="18"/>
      <c r="D68" s="18"/>
      <c r="E68" s="225" t="s">
        <v>175</v>
      </c>
      <c r="F68" s="247" t="e">
        <f ca="1">VLOOKUP(E68,$D$90:$P$106,7)</f>
        <v>#N/A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" thickBot="1" x14ac:dyDescent="0.25">
      <c r="A69" s="18"/>
      <c r="B69" s="28"/>
      <c r="C69" s="18"/>
      <c r="D69" s="18"/>
      <c r="E69" s="225" t="s">
        <v>176</v>
      </c>
      <c r="F69" s="247" t="e">
        <f ca="1">VLOOKUP(E69,$D$90:$P$106,7)</f>
        <v>#N/A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2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2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 t="e">
        <f ca="1">($P$61*[2]Data!$AC$44)+[2]Data!$AD$44+[2]Data!$AE$44</f>
        <v>#VALUE!</v>
      </c>
      <c r="R72" s="18"/>
      <c r="S72" s="18"/>
      <c r="T72" s="18"/>
      <c r="U72" s="18"/>
      <c r="V72" s="18"/>
      <c r="W72" s="18"/>
    </row>
    <row r="73" spans="1:23" ht="12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 t="e">
        <f ca="1">$P$61*[2]Data!$AC$46</f>
        <v>#VALUE!</v>
      </c>
      <c r="R73" s="18"/>
      <c r="S73" s="18"/>
      <c r="T73" s="18"/>
      <c r="U73" s="18"/>
      <c r="V73" s="30" t="s">
        <v>79</v>
      </c>
      <c r="W73" s="18"/>
    </row>
    <row r="74" spans="1:23" ht="12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 t="e">
        <f ca="1">($U$75*[2]Data!$AC$40)+[2]Data!$AD$40+[2]Data!$AE$40</f>
        <v>#VALUE!</v>
      </c>
      <c r="W74" s="18"/>
    </row>
    <row r="75" spans="1:23" ht="12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 t="str">
        <f ca="1">VLOOKUP($A$1,Data!$A$1:$W$30001,8)</f>
        <v>N/A</v>
      </c>
      <c r="V75" s="18"/>
      <c r="W75" s="18"/>
    </row>
    <row r="76" spans="1:23" ht="12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 t="str">
        <f ca="1">VLOOKUP($B$1,Data!$A$1:$W$30001,8)</f>
        <v>N/A</v>
      </c>
      <c r="V76" s="18"/>
      <c r="W76" s="18"/>
    </row>
    <row r="77" spans="1:23" ht="12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8.7014516129032256</v>
      </c>
      <c r="V77" s="18"/>
      <c r="W77" s="18"/>
    </row>
    <row r="78" spans="1:23" ht="12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 t="e">
        <f ca="1">($U$75*[2]Data!$AC$30)+[2]Data!$AD$30+[2]Data!$AE$30</f>
        <v>#VALUE!</v>
      </c>
      <c r="N78" s="18"/>
      <c r="O78" s="18"/>
      <c r="P78" s="18"/>
      <c r="Q78" s="18"/>
      <c r="R78" s="18"/>
      <c r="S78" s="18"/>
      <c r="T78" s="223">
        <f ca="1">DATE(YEAR($A$1),MONTH($A$1)+1,1)</f>
        <v>41913</v>
      </c>
      <c r="U78" s="247" t="e">
        <f ca="1">VLOOKUP(T78,$D$90:$P$106,4)</f>
        <v>#N/A</v>
      </c>
      <c r="V78" s="18"/>
      <c r="W78" s="18"/>
    </row>
    <row r="79" spans="1:23" ht="12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 t="e">
        <f ca="1">($U$75*[2]Data!$AC$32)+[2]Data!$AD$32+[2]Data!$AE$32</f>
        <v>#VALUE!</v>
      </c>
      <c r="N79" s="18"/>
      <c r="O79" s="18"/>
      <c r="P79" s="18"/>
      <c r="Q79" s="18"/>
      <c r="R79" s="18"/>
      <c r="S79" s="18"/>
      <c r="T79" s="225" t="s">
        <v>175</v>
      </c>
      <c r="U79" s="247" t="e">
        <f ca="1">VLOOKUP(T79,$D$90:$P$106,4)</f>
        <v>#N/A</v>
      </c>
      <c r="V79" s="18"/>
      <c r="W79" s="18"/>
    </row>
    <row r="80" spans="1:23" ht="12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 t="e">
        <f ca="1">VLOOKUP(T80,$D$90:$P$106,4)</f>
        <v>#N/A</v>
      </c>
      <c r="V80" s="18"/>
      <c r="W80" s="18"/>
    </row>
    <row r="81" spans="1:26" ht="12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2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 t="str">
        <f ca="1">VLOOKUP($A$1,Data!$A$1:$W$30001,16)</f>
        <v>N/A</v>
      </c>
      <c r="Y82" s="8" t="s">
        <v>17</v>
      </c>
      <c r="Z82" s="9" t="str">
        <f ca="1">VLOOKUP($A$1,Data!$A$1:$W$30001,20)</f>
        <v>N/A</v>
      </c>
    </row>
    <row r="83" spans="1:26" ht="12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 t="str">
        <f ca="1">VLOOKUP($B$1,Data!$A$1:$W$30001,16)</f>
        <v>N/A</v>
      </c>
      <c r="Y83" s="8" t="s">
        <v>18</v>
      </c>
      <c r="Z83" s="9" t="str">
        <f ca="1">VLOOKUP($B$1,Data!$A$1:$W$30001,20)</f>
        <v>N/A</v>
      </c>
    </row>
    <row r="84" spans="1:26" ht="12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8.7109677419354821</v>
      </c>
      <c r="Y84" s="8" t="s">
        <v>19</v>
      </c>
      <c r="Z84" s="9">
        <f ca="1">HLOOKUP($A$2,Data!$AB$2:$CV$24,18)</f>
        <v>8.647741935483868</v>
      </c>
    </row>
    <row r="85" spans="1:26" ht="12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41913</v>
      </c>
      <c r="W85" s="247" t="e">
        <f ca="1">VLOOKUP(V85,$D$90:$P$106,13)</f>
        <v>#N/A</v>
      </c>
      <c r="Y85" s="13"/>
      <c r="Z85" s="12"/>
    </row>
    <row r="86" spans="1:26" ht="12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 t="e">
        <f ca="1">VLOOKUP(V86,$D$90:$P$106,13)</f>
        <v>#N/A</v>
      </c>
    </row>
    <row r="87" spans="1:26" ht="12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 t="e">
        <f ca="1">VLOOKUP(V87,$D$90:$P$106,13)</f>
        <v>#N/A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2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2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41913</v>
      </c>
      <c r="E91" s="15" t="e">
        <f ca="1">VLOOKUP($D91,[1]CurveFetch!$D$8:$R$100,2,0)</f>
        <v>#N/A</v>
      </c>
      <c r="F91" s="15" t="e">
        <f ca="1">VLOOKUP($D91,[1]CurveFetch!$D$8:$R$100,3,0)</f>
        <v>#N/A</v>
      </c>
      <c r="G91" s="15" t="e">
        <f ca="1">VLOOKUP($D91,[1]CurveFetch!$D$8:$R$100,4,0)</f>
        <v>#N/A</v>
      </c>
      <c r="H91" s="15" t="e">
        <f ca="1">VLOOKUP($D91,[1]CurveFetch!$D$8:$R$100,5,0)</f>
        <v>#N/A</v>
      </c>
      <c r="I91" s="15" t="e">
        <f ca="1">VLOOKUP($D91,[1]CurveFetch!$D$8:$R$100,6,0)</f>
        <v>#N/A</v>
      </c>
      <c r="J91" s="15" t="e">
        <f ca="1">VLOOKUP($D91,[1]CurveFetch!$D$8:$R$100,7,0)</f>
        <v>#N/A</v>
      </c>
      <c r="K91" s="15" t="e">
        <f ca="1">VLOOKUP($D91,[1]CurveFetch!$D$8:$R$100,8,0)</f>
        <v>#N/A</v>
      </c>
      <c r="L91" s="15" t="e">
        <f ca="1">VLOOKUP($D91,[1]CurveFetch!$D$8:$R$100,9,0)</f>
        <v>#N/A</v>
      </c>
      <c r="M91" s="15" t="e">
        <f ca="1">VLOOKUP($D91,[1]CurveFetch!$D$8:$R$100,12,0)</f>
        <v>#N/A</v>
      </c>
      <c r="N91" s="15" t="e">
        <f ca="1">VLOOKUP($D91,[1]CurveFetch!$D$8:$R$100,13,0)</f>
        <v>#N/A</v>
      </c>
      <c r="O91" s="15" t="e">
        <f ca="1">VLOOKUP($D91,[1]CurveFetch!$D$8:$R$100,2,0)</f>
        <v>#N/A</v>
      </c>
      <c r="P91" s="15" t="e">
        <f ca="1">VLOOKUP($D91,[1]CurveFetch!$D$8:$R$100,15,0)</f>
        <v>#N/A</v>
      </c>
      <c r="Q91" s="15" t="e">
        <f ca="1">VLOOKUP($D91,[1]CurveFetch!$D$8:$R$100,2,0)</f>
        <v>#N/A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41944</v>
      </c>
      <c r="E92" s="15" t="e">
        <f ca="1">VLOOKUP($D92,[1]CurveFetch!$D$8:$R$100,2,0)</f>
        <v>#N/A</v>
      </c>
      <c r="F92" s="15" t="e">
        <f ca="1">VLOOKUP($D92,[1]CurveFetch!$D$8:$R$100,3,0)</f>
        <v>#N/A</v>
      </c>
      <c r="G92" s="15" t="e">
        <f ca="1">VLOOKUP($D92,[1]CurveFetch!$D$8:$R$100,4,0)</f>
        <v>#N/A</v>
      </c>
      <c r="H92" s="15" t="e">
        <f ca="1">VLOOKUP($D92,[1]CurveFetch!$D$8:$R$100,5,0)</f>
        <v>#N/A</v>
      </c>
      <c r="I92" s="15" t="e">
        <f ca="1">VLOOKUP($D92,[1]CurveFetch!$D$8:$R$100,6,0)</f>
        <v>#N/A</v>
      </c>
      <c r="J92" s="15" t="e">
        <f ca="1">VLOOKUP($D92,[1]CurveFetch!$D$8:$R$100,7,0)</f>
        <v>#N/A</v>
      </c>
      <c r="K92" s="15" t="e">
        <f ca="1">VLOOKUP($D92,[1]CurveFetch!$D$8:$R$100,8,0)</f>
        <v>#N/A</v>
      </c>
      <c r="L92" s="15" t="e">
        <f ca="1">VLOOKUP($D92,[1]CurveFetch!$D$8:$R$100,9,0)</f>
        <v>#N/A</v>
      </c>
      <c r="M92" s="15" t="e">
        <f ca="1">VLOOKUP($D92,[1]CurveFetch!$D$8:$R$100,12,0)</f>
        <v>#N/A</v>
      </c>
      <c r="N92" s="15" t="e">
        <f ca="1">VLOOKUP($D92,[1]CurveFetch!$D$8:$R$100,13,0)</f>
        <v>#N/A</v>
      </c>
      <c r="O92" s="15" t="e">
        <f ca="1">VLOOKUP($D92,[1]CurveFetch!$D$8:$R$100,2,0)</f>
        <v>#N/A</v>
      </c>
      <c r="P92" s="15" t="e">
        <f ca="1">VLOOKUP($D92,[1]CurveFetch!$D$8:$R$100,15,0)</f>
        <v>#N/A</v>
      </c>
      <c r="Q92" s="15" t="e">
        <f ca="1">VLOOKUP($D92,[1]CurveFetch!$D$8:$R$100,2,0)</f>
        <v>#N/A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41974</v>
      </c>
      <c r="E93" s="15" t="e">
        <f ca="1">VLOOKUP($D93,[1]CurveFetch!$D$8:$R$100,2,0)</f>
        <v>#N/A</v>
      </c>
      <c r="F93" s="15" t="e">
        <f ca="1">VLOOKUP($D93,[1]CurveFetch!$D$8:$R$100,3,0)</f>
        <v>#N/A</v>
      </c>
      <c r="G93" s="15" t="e">
        <f ca="1">VLOOKUP($D93,[1]CurveFetch!$D$8:$R$100,4,0)</f>
        <v>#N/A</v>
      </c>
      <c r="H93" s="15" t="e">
        <f ca="1">VLOOKUP($D93,[1]CurveFetch!$D$8:$R$100,5,0)</f>
        <v>#N/A</v>
      </c>
      <c r="I93" s="15" t="e">
        <f ca="1">VLOOKUP($D93,[1]CurveFetch!$D$8:$R$100,6,0)</f>
        <v>#N/A</v>
      </c>
      <c r="J93" s="15" t="e">
        <f ca="1">VLOOKUP($D93,[1]CurveFetch!$D$8:$R$100,7,0)</f>
        <v>#N/A</v>
      </c>
      <c r="K93" s="15" t="e">
        <f ca="1">VLOOKUP($D93,[1]CurveFetch!$D$8:$R$100,8,0)</f>
        <v>#N/A</v>
      </c>
      <c r="L93" s="15" t="e">
        <f ca="1">VLOOKUP($D93,[1]CurveFetch!$D$8:$R$100,9,0)</f>
        <v>#N/A</v>
      </c>
      <c r="M93" s="15" t="e">
        <f ca="1">VLOOKUP($D93,[1]CurveFetch!$D$8:$R$100,12,0)</f>
        <v>#N/A</v>
      </c>
      <c r="N93" s="15" t="e">
        <f ca="1">VLOOKUP($D93,[1]CurveFetch!$D$8:$R$100,13,0)</f>
        <v>#N/A</v>
      </c>
      <c r="O93" s="15" t="e">
        <f ca="1">VLOOKUP($D93,[1]CurveFetch!$D$8:$R$100,2,0)</f>
        <v>#N/A</v>
      </c>
      <c r="P93" s="15" t="e">
        <f ca="1">VLOOKUP($D93,[1]CurveFetch!$D$8:$R$100,15,0)</f>
        <v>#N/A</v>
      </c>
      <c r="Q93" s="15" t="e">
        <f ca="1">VLOOKUP($D93,[1]CurveFetch!$D$8:$R$100,2,0)</f>
        <v>#N/A</v>
      </c>
      <c r="R93" s="232">
        <f t="shared" ca="1" si="2"/>
        <v>0</v>
      </c>
    </row>
    <row r="94" spans="1:26" x14ac:dyDescent="0.2">
      <c r="B94" s="2"/>
      <c r="D94" s="200">
        <f t="shared" ca="1" si="3"/>
        <v>42005</v>
      </c>
      <c r="E94" s="15" t="e">
        <f ca="1">VLOOKUP($D94,[1]CurveFetch!$D$8:$R$100,2,0)</f>
        <v>#N/A</v>
      </c>
      <c r="F94" s="15" t="e">
        <f ca="1">VLOOKUP($D94,[1]CurveFetch!$D$8:$R$100,3,0)</f>
        <v>#N/A</v>
      </c>
      <c r="G94" s="15" t="e">
        <f ca="1">VLOOKUP($D94,[1]CurveFetch!$D$8:$R$100,4,0)</f>
        <v>#N/A</v>
      </c>
      <c r="H94" s="15" t="e">
        <f ca="1">VLOOKUP($D94,[1]CurveFetch!$D$8:$R$100,5,0)</f>
        <v>#N/A</v>
      </c>
      <c r="I94" s="15" t="e">
        <f ca="1">VLOOKUP($D94,[1]CurveFetch!$D$8:$R$100,6,0)</f>
        <v>#N/A</v>
      </c>
      <c r="J94" s="15" t="e">
        <f ca="1">VLOOKUP($D94,[1]CurveFetch!$D$8:$R$100,7,0)</f>
        <v>#N/A</v>
      </c>
      <c r="K94" s="15" t="e">
        <f ca="1">VLOOKUP($D94,[1]CurveFetch!$D$8:$R$100,8,0)</f>
        <v>#N/A</v>
      </c>
      <c r="L94" s="15" t="e">
        <f ca="1">VLOOKUP($D94,[1]CurveFetch!$D$8:$R$100,9,0)</f>
        <v>#N/A</v>
      </c>
      <c r="M94" s="15" t="e">
        <f ca="1">VLOOKUP($D94,[1]CurveFetch!$D$8:$R$100,12,0)</f>
        <v>#N/A</v>
      </c>
      <c r="N94" s="15" t="e">
        <f ca="1">VLOOKUP($D94,[1]CurveFetch!$D$8:$R$100,13,0)</f>
        <v>#N/A</v>
      </c>
      <c r="O94" s="15" t="e">
        <f ca="1">VLOOKUP($D94,[1]CurveFetch!$D$8:$R$100,2,0)</f>
        <v>#N/A</v>
      </c>
      <c r="P94" s="15" t="e">
        <f ca="1">VLOOKUP($D94,[1]CurveFetch!$D$8:$R$100,15,0)</f>
        <v>#N/A</v>
      </c>
      <c r="Q94" s="15" t="e">
        <f ca="1">VLOOKUP($D94,[1]CurveFetch!$D$8:$R$100,2,0)</f>
        <v>#N/A</v>
      </c>
      <c r="R94" s="232">
        <f t="shared" ca="1" si="2"/>
        <v>0</v>
      </c>
    </row>
    <row r="95" spans="1:26" x14ac:dyDescent="0.2">
      <c r="B95" s="2"/>
      <c r="D95" s="200">
        <f t="shared" ca="1" si="3"/>
        <v>42036</v>
      </c>
      <c r="E95" s="15" t="e">
        <f ca="1">VLOOKUP($D95,[1]CurveFetch!$D$8:$R$100,2,0)</f>
        <v>#N/A</v>
      </c>
      <c r="F95" s="15" t="e">
        <f ca="1">VLOOKUP($D95,[1]CurveFetch!$D$8:$R$100,3,0)</f>
        <v>#N/A</v>
      </c>
      <c r="G95" s="15" t="e">
        <f ca="1">VLOOKUP($D95,[1]CurveFetch!$D$8:$R$100,4,0)</f>
        <v>#N/A</v>
      </c>
      <c r="H95" s="15" t="e">
        <f ca="1">VLOOKUP($D95,[1]CurveFetch!$D$8:$R$100,5,0)</f>
        <v>#N/A</v>
      </c>
      <c r="I95" s="15" t="e">
        <f ca="1">VLOOKUP($D95,[1]CurveFetch!$D$8:$R$100,6,0)</f>
        <v>#N/A</v>
      </c>
      <c r="J95" s="15" t="e">
        <f ca="1">VLOOKUP($D95,[1]CurveFetch!$D$8:$R$100,7,0)</f>
        <v>#N/A</v>
      </c>
      <c r="K95" s="15" t="e">
        <f ca="1">VLOOKUP($D95,[1]CurveFetch!$D$8:$R$100,8,0)</f>
        <v>#N/A</v>
      </c>
      <c r="L95" s="15" t="e">
        <f ca="1">VLOOKUP($D95,[1]CurveFetch!$D$8:$R$100,9,0)</f>
        <v>#N/A</v>
      </c>
      <c r="M95" s="15" t="e">
        <f ca="1">VLOOKUP($D95,[1]CurveFetch!$D$8:$R$100,12,0)</f>
        <v>#N/A</v>
      </c>
      <c r="N95" s="15" t="e">
        <f ca="1">VLOOKUP($D95,[1]CurveFetch!$D$8:$R$100,13,0)</f>
        <v>#N/A</v>
      </c>
      <c r="O95" s="15" t="e">
        <f ca="1">VLOOKUP($D95,[1]CurveFetch!$D$8:$R$100,2,0)</f>
        <v>#N/A</v>
      </c>
      <c r="P95" s="15" t="e">
        <f ca="1">VLOOKUP($D95,[1]CurveFetch!$D$8:$R$100,15,0)</f>
        <v>#N/A</v>
      </c>
      <c r="Q95" s="15" t="e">
        <f ca="1">VLOOKUP($D95,[1]CurveFetch!$D$8:$R$100,2,0)</f>
        <v>#N/A</v>
      </c>
      <c r="R95" s="232">
        <f t="shared" ca="1" si="2"/>
        <v>0</v>
      </c>
    </row>
    <row r="96" spans="1:26" x14ac:dyDescent="0.2">
      <c r="B96" s="2"/>
      <c r="D96" s="200">
        <f t="shared" ca="1" si="3"/>
        <v>42064</v>
      </c>
      <c r="E96" s="15" t="e">
        <f ca="1">VLOOKUP($D96,[1]CurveFetch!$D$8:$R$100,2,0)</f>
        <v>#N/A</v>
      </c>
      <c r="F96" s="15" t="e">
        <f ca="1">VLOOKUP($D96,[1]CurveFetch!$D$8:$R$100,3,0)</f>
        <v>#N/A</v>
      </c>
      <c r="G96" s="15" t="e">
        <f ca="1">VLOOKUP($D96,[1]CurveFetch!$D$8:$R$100,4,0)</f>
        <v>#N/A</v>
      </c>
      <c r="H96" s="15" t="e">
        <f ca="1">VLOOKUP($D96,[1]CurveFetch!$D$8:$R$100,5,0)</f>
        <v>#N/A</v>
      </c>
      <c r="I96" s="15" t="e">
        <f ca="1">VLOOKUP($D96,[1]CurveFetch!$D$8:$R$100,6,0)</f>
        <v>#N/A</v>
      </c>
      <c r="J96" s="15" t="e">
        <f ca="1">VLOOKUP($D96,[1]CurveFetch!$D$8:$R$100,7,0)</f>
        <v>#N/A</v>
      </c>
      <c r="K96" s="15" t="e">
        <f ca="1">VLOOKUP($D96,[1]CurveFetch!$D$8:$R$100,8,0)</f>
        <v>#N/A</v>
      </c>
      <c r="L96" s="15" t="e">
        <f ca="1">VLOOKUP($D96,[1]CurveFetch!$D$8:$R$100,9,0)</f>
        <v>#N/A</v>
      </c>
      <c r="M96" s="15" t="e">
        <f ca="1">VLOOKUP($D96,[1]CurveFetch!$D$8:$R$100,12,0)</f>
        <v>#N/A</v>
      </c>
      <c r="N96" s="15" t="e">
        <f ca="1">VLOOKUP($D96,[1]CurveFetch!$D$8:$R$100,13,0)</f>
        <v>#N/A</v>
      </c>
      <c r="O96" s="15" t="e">
        <f ca="1">VLOOKUP($D96,[1]CurveFetch!$D$8:$R$100,2,0)</f>
        <v>#N/A</v>
      </c>
      <c r="P96" s="15" t="e">
        <f ca="1">VLOOKUP($D96,[1]CurveFetch!$D$8:$R$100,15,0)</f>
        <v>#N/A</v>
      </c>
      <c r="Q96" s="15" t="e">
        <f ca="1">VLOOKUP($D96,[1]CurveFetch!$D$8:$R$100,2,0)</f>
        <v>#N/A</v>
      </c>
      <c r="R96" s="232">
        <f t="shared" ca="1" si="2"/>
        <v>0</v>
      </c>
    </row>
    <row r="97" spans="2:18" x14ac:dyDescent="0.2">
      <c r="B97" s="2"/>
      <c r="D97" s="200">
        <f t="shared" ca="1" si="3"/>
        <v>42095</v>
      </c>
      <c r="E97" s="15" t="e">
        <f ca="1">VLOOKUP($D97,[1]CurveFetch!$D$8:$R$100,2,0)</f>
        <v>#N/A</v>
      </c>
      <c r="F97" s="15" t="e">
        <f ca="1">VLOOKUP($D97,[1]CurveFetch!$D$8:$R$100,3,0)</f>
        <v>#N/A</v>
      </c>
      <c r="G97" s="15" t="e">
        <f ca="1">VLOOKUP($D97,[1]CurveFetch!$D$8:$R$100,4,0)</f>
        <v>#N/A</v>
      </c>
      <c r="H97" s="15" t="e">
        <f ca="1">VLOOKUP($D97,[1]CurveFetch!$D$8:$R$100,5,0)</f>
        <v>#N/A</v>
      </c>
      <c r="I97" s="15" t="e">
        <f ca="1">VLOOKUP($D97,[1]CurveFetch!$D$8:$R$100,6,0)</f>
        <v>#N/A</v>
      </c>
      <c r="J97" s="15" t="e">
        <f ca="1">VLOOKUP($D97,[1]CurveFetch!$D$8:$R$100,7,0)</f>
        <v>#N/A</v>
      </c>
      <c r="K97" s="15" t="e">
        <f ca="1">VLOOKUP($D97,[1]CurveFetch!$D$8:$R$100,8,0)</f>
        <v>#N/A</v>
      </c>
      <c r="L97" s="15" t="e">
        <f ca="1">VLOOKUP($D97,[1]CurveFetch!$D$8:$R$100,9,0)</f>
        <v>#N/A</v>
      </c>
      <c r="M97" s="15" t="e">
        <f ca="1">VLOOKUP($D97,[1]CurveFetch!$D$8:$R$100,12,0)</f>
        <v>#N/A</v>
      </c>
      <c r="N97" s="15" t="e">
        <f ca="1">VLOOKUP($D97,[1]CurveFetch!$D$8:$R$100,13,0)</f>
        <v>#N/A</v>
      </c>
      <c r="O97" s="15" t="e">
        <f ca="1">VLOOKUP($D97,[1]CurveFetch!$D$8:$R$100,2,0)</f>
        <v>#N/A</v>
      </c>
      <c r="P97" s="15" t="e">
        <f ca="1">VLOOKUP($D97,[1]CurveFetch!$D$8:$R$100,15,0)</f>
        <v>#N/A</v>
      </c>
      <c r="Q97" s="15" t="e">
        <f ca="1">VLOOKUP($D97,[1]CurveFetch!$D$8:$R$100,2,0)</f>
        <v>#N/A</v>
      </c>
      <c r="R97" s="232">
        <f t="shared" ca="1" si="2"/>
        <v>0</v>
      </c>
    </row>
    <row r="98" spans="2:18" x14ac:dyDescent="0.2">
      <c r="B98" s="2"/>
      <c r="D98" s="200">
        <f t="shared" ca="1" si="3"/>
        <v>42125</v>
      </c>
      <c r="E98" s="15" t="e">
        <f ca="1">VLOOKUP($D98,[1]CurveFetch!$D$8:$R$100,2,0)</f>
        <v>#N/A</v>
      </c>
      <c r="F98" s="15" t="e">
        <f ca="1">VLOOKUP($D98,[1]CurveFetch!$D$8:$R$100,3,0)</f>
        <v>#N/A</v>
      </c>
      <c r="G98" s="15" t="e">
        <f ca="1">VLOOKUP($D98,[1]CurveFetch!$D$8:$R$100,4,0)</f>
        <v>#N/A</v>
      </c>
      <c r="H98" s="15" t="e">
        <f ca="1">VLOOKUP($D98,[1]CurveFetch!$D$8:$R$100,5,0)</f>
        <v>#N/A</v>
      </c>
      <c r="I98" s="15" t="e">
        <f ca="1">VLOOKUP($D98,[1]CurveFetch!$D$8:$R$100,6,0)</f>
        <v>#N/A</v>
      </c>
      <c r="J98" s="15" t="e">
        <f ca="1">VLOOKUP($D98,[1]CurveFetch!$D$8:$R$100,7,0)</f>
        <v>#N/A</v>
      </c>
      <c r="K98" s="15" t="e">
        <f ca="1">VLOOKUP($D98,[1]CurveFetch!$D$8:$R$100,8,0)</f>
        <v>#N/A</v>
      </c>
      <c r="L98" s="15" t="e">
        <f ca="1">VLOOKUP($D98,[1]CurveFetch!$D$8:$R$100,9,0)</f>
        <v>#N/A</v>
      </c>
      <c r="M98" s="15" t="e">
        <f ca="1">VLOOKUP($D98,[1]CurveFetch!$D$8:$R$100,12,0)</f>
        <v>#N/A</v>
      </c>
      <c r="N98" s="15" t="e">
        <f ca="1">VLOOKUP($D98,[1]CurveFetch!$D$8:$R$100,13,0)</f>
        <v>#N/A</v>
      </c>
      <c r="O98" s="15" t="e">
        <f ca="1">VLOOKUP($D98,[1]CurveFetch!$D$8:$R$100,2,0)</f>
        <v>#N/A</v>
      </c>
      <c r="P98" s="15" t="e">
        <f ca="1">VLOOKUP($D98,[1]CurveFetch!$D$8:$R$100,15,0)</f>
        <v>#N/A</v>
      </c>
      <c r="Q98" s="15" t="e">
        <f ca="1">VLOOKUP($D98,[1]CurveFetch!$D$8:$R$100,2,0)</f>
        <v>#N/A</v>
      </c>
      <c r="R98" s="232">
        <f t="shared" ca="1" si="2"/>
        <v>0</v>
      </c>
    </row>
    <row r="99" spans="2:18" x14ac:dyDescent="0.2">
      <c r="B99" s="2"/>
      <c r="D99" s="200">
        <f t="shared" ca="1" si="3"/>
        <v>42156</v>
      </c>
      <c r="E99" s="15" t="e">
        <f ca="1">VLOOKUP($D99,[1]CurveFetch!$D$8:$R$100,2,0)</f>
        <v>#N/A</v>
      </c>
      <c r="F99" s="15" t="e">
        <f ca="1">VLOOKUP($D99,[1]CurveFetch!$D$8:$R$100,3,0)</f>
        <v>#N/A</v>
      </c>
      <c r="G99" s="15" t="e">
        <f ca="1">VLOOKUP($D99,[1]CurveFetch!$D$8:$R$100,4,0)</f>
        <v>#N/A</v>
      </c>
      <c r="H99" s="15" t="e">
        <f ca="1">VLOOKUP($D99,[1]CurveFetch!$D$8:$R$100,5,0)</f>
        <v>#N/A</v>
      </c>
      <c r="I99" s="15" t="e">
        <f ca="1">VLOOKUP($D99,[1]CurveFetch!$D$8:$R$100,6,0)</f>
        <v>#N/A</v>
      </c>
      <c r="J99" s="15" t="e">
        <f ca="1">VLOOKUP($D99,[1]CurveFetch!$D$8:$R$100,7,0)</f>
        <v>#N/A</v>
      </c>
      <c r="K99" s="15" t="e">
        <f ca="1">VLOOKUP($D99,[1]CurveFetch!$D$8:$R$100,8,0)</f>
        <v>#N/A</v>
      </c>
      <c r="L99" s="15" t="e">
        <f ca="1">VLOOKUP($D99,[1]CurveFetch!$D$8:$R$100,9,0)</f>
        <v>#N/A</v>
      </c>
      <c r="M99" s="15" t="e">
        <f ca="1">VLOOKUP($D99,[1]CurveFetch!$D$8:$R$100,12,0)</f>
        <v>#N/A</v>
      </c>
      <c r="N99" s="15" t="e">
        <f ca="1">VLOOKUP($D99,[1]CurveFetch!$D$8:$R$100,13,0)</f>
        <v>#N/A</v>
      </c>
      <c r="O99" s="15" t="e">
        <f ca="1">VLOOKUP($D99,[1]CurveFetch!$D$8:$R$100,2,0)</f>
        <v>#N/A</v>
      </c>
      <c r="P99" s="15" t="e">
        <f ca="1">VLOOKUP($D99,[1]CurveFetch!$D$8:$R$100,15,0)</f>
        <v>#N/A</v>
      </c>
      <c r="Q99" s="15" t="e">
        <f ca="1">VLOOKUP($D99,[1]CurveFetch!$D$8:$R$100,2,0)</f>
        <v>#N/A</v>
      </c>
      <c r="R99" s="232">
        <f t="shared" ca="1" si="2"/>
        <v>0</v>
      </c>
    </row>
    <row r="100" spans="2:18" x14ac:dyDescent="0.2">
      <c r="B100" s="2"/>
      <c r="D100" s="200">
        <f t="shared" ca="1" si="3"/>
        <v>42186</v>
      </c>
      <c r="E100" s="15" t="e">
        <f ca="1">VLOOKUP($D100,[1]CurveFetch!$D$8:$R$100,2,0)</f>
        <v>#N/A</v>
      </c>
      <c r="F100" s="15" t="e">
        <f ca="1">VLOOKUP($D100,[1]CurveFetch!$D$8:$R$100,3,0)</f>
        <v>#N/A</v>
      </c>
      <c r="G100" s="15" t="e">
        <f ca="1">VLOOKUP($D100,[1]CurveFetch!$D$8:$R$100,4,0)</f>
        <v>#N/A</v>
      </c>
      <c r="H100" s="15" t="e">
        <f ca="1">VLOOKUP($D100,[1]CurveFetch!$D$8:$R$100,5,0)</f>
        <v>#N/A</v>
      </c>
      <c r="I100" s="15" t="e">
        <f ca="1">VLOOKUP($D100,[1]CurveFetch!$D$8:$R$100,6,0)</f>
        <v>#N/A</v>
      </c>
      <c r="J100" s="15" t="e">
        <f ca="1">VLOOKUP($D100,[1]CurveFetch!$D$8:$R$100,7,0)</f>
        <v>#N/A</v>
      </c>
      <c r="K100" s="15" t="e">
        <f ca="1">VLOOKUP($D100,[1]CurveFetch!$D$8:$R$100,8,0)</f>
        <v>#N/A</v>
      </c>
      <c r="L100" s="15" t="e">
        <f ca="1">VLOOKUP($D100,[1]CurveFetch!$D$8:$R$100,9,0)</f>
        <v>#N/A</v>
      </c>
      <c r="M100" s="15" t="e">
        <f ca="1">VLOOKUP($D100,[1]CurveFetch!$D$8:$R$100,12,0)</f>
        <v>#N/A</v>
      </c>
      <c r="N100" s="15" t="e">
        <f ca="1">VLOOKUP($D100,[1]CurveFetch!$D$8:$R$100,13,0)</f>
        <v>#N/A</v>
      </c>
      <c r="O100" s="15" t="e">
        <f ca="1">VLOOKUP($D100,[1]CurveFetch!$D$8:$R$100,2,0)</f>
        <v>#N/A</v>
      </c>
      <c r="P100" s="15" t="e">
        <f ca="1">VLOOKUP($D100,[1]CurveFetch!$D$8:$R$100,15,0)</f>
        <v>#N/A</v>
      </c>
      <c r="Q100" s="15" t="e">
        <f ca="1">VLOOKUP($D100,[1]CurveFetch!$D$8:$R$100,2,0)</f>
        <v>#N/A</v>
      </c>
      <c r="R100" s="232">
        <f t="shared" ca="1" si="2"/>
        <v>0</v>
      </c>
    </row>
    <row r="101" spans="2:18" x14ac:dyDescent="0.2">
      <c r="B101" s="2"/>
      <c r="D101" s="200">
        <f t="shared" ca="1" si="3"/>
        <v>42217</v>
      </c>
      <c r="E101" s="15" t="e">
        <f ca="1">VLOOKUP($D101,[1]CurveFetch!$D$8:$R$100,2,0)</f>
        <v>#N/A</v>
      </c>
      <c r="F101" s="15" t="e">
        <f ca="1">VLOOKUP($D101,[1]CurveFetch!$D$8:$R$100,3,0)</f>
        <v>#N/A</v>
      </c>
      <c r="G101" s="15" t="e">
        <f ca="1">VLOOKUP($D101,[1]CurveFetch!$D$8:$R$100,4,0)</f>
        <v>#N/A</v>
      </c>
      <c r="H101" s="15" t="e">
        <f ca="1">VLOOKUP($D101,[1]CurveFetch!$D$8:$R$100,5,0)</f>
        <v>#N/A</v>
      </c>
      <c r="I101" s="15" t="e">
        <f ca="1">VLOOKUP($D101,[1]CurveFetch!$D$8:$R$100,6,0)</f>
        <v>#N/A</v>
      </c>
      <c r="J101" s="15" t="e">
        <f ca="1">VLOOKUP($D101,[1]CurveFetch!$D$8:$R$100,7,0)</f>
        <v>#N/A</v>
      </c>
      <c r="K101" s="15" t="e">
        <f ca="1">VLOOKUP($D101,[1]CurveFetch!$D$8:$R$100,8,0)</f>
        <v>#N/A</v>
      </c>
      <c r="L101" s="15" t="e">
        <f ca="1">VLOOKUP($D101,[1]CurveFetch!$D$8:$R$100,9,0)</f>
        <v>#N/A</v>
      </c>
      <c r="M101" s="15" t="e">
        <f ca="1">VLOOKUP($D101,[1]CurveFetch!$D$8:$R$100,12,0)</f>
        <v>#N/A</v>
      </c>
      <c r="N101" s="15" t="e">
        <f ca="1">VLOOKUP($D101,[1]CurveFetch!$D$8:$R$100,13,0)</f>
        <v>#N/A</v>
      </c>
      <c r="O101" s="15" t="e">
        <f ca="1">VLOOKUP($D101,[1]CurveFetch!$D$8:$R$100,2,0)</f>
        <v>#N/A</v>
      </c>
      <c r="P101" s="15" t="e">
        <f ca="1">VLOOKUP($D101,[1]CurveFetch!$D$8:$R$100,15,0)</f>
        <v>#N/A</v>
      </c>
      <c r="Q101" s="15" t="e">
        <f ca="1">VLOOKUP($D101,[1]CurveFetch!$D$8:$R$100,2,0)</f>
        <v>#N/A</v>
      </c>
      <c r="R101" s="232">
        <f t="shared" ca="1" si="2"/>
        <v>0</v>
      </c>
    </row>
    <row r="102" spans="2:18" x14ac:dyDescent="0.2">
      <c r="B102" s="2"/>
      <c r="D102" s="200">
        <f t="shared" ca="1" si="3"/>
        <v>42248</v>
      </c>
      <c r="E102" s="15" t="e">
        <f ca="1">VLOOKUP($D102,[1]CurveFetch!$D$8:$R$100,2,0)</f>
        <v>#N/A</v>
      </c>
      <c r="F102" s="15" t="e">
        <f ca="1">VLOOKUP($D102,[1]CurveFetch!$D$8:$R$100,3,0)</f>
        <v>#N/A</v>
      </c>
      <c r="G102" s="15" t="e">
        <f ca="1">VLOOKUP($D102,[1]CurveFetch!$D$8:$R$100,4,0)</f>
        <v>#N/A</v>
      </c>
      <c r="H102" s="15" t="e">
        <f ca="1">VLOOKUP($D102,[1]CurveFetch!$D$8:$R$100,5,0)</f>
        <v>#N/A</v>
      </c>
      <c r="I102" s="15" t="e">
        <f ca="1">VLOOKUP($D102,[1]CurveFetch!$D$8:$R$100,6,0)</f>
        <v>#N/A</v>
      </c>
      <c r="J102" s="15" t="e">
        <f ca="1">VLOOKUP($D102,[1]CurveFetch!$D$8:$R$100,7,0)</f>
        <v>#N/A</v>
      </c>
      <c r="K102" s="15" t="e">
        <f ca="1">VLOOKUP($D102,[1]CurveFetch!$D$8:$R$100,8,0)</f>
        <v>#N/A</v>
      </c>
      <c r="L102" s="15" t="e">
        <f ca="1">VLOOKUP($D102,[1]CurveFetch!$D$8:$R$100,9,0)</f>
        <v>#N/A</v>
      </c>
      <c r="M102" s="15" t="e">
        <f ca="1">VLOOKUP($D102,[1]CurveFetch!$D$8:$R$100,12,0)</f>
        <v>#N/A</v>
      </c>
      <c r="N102" s="15" t="e">
        <f ca="1">VLOOKUP($D102,[1]CurveFetch!$D$8:$R$100,13,0)</f>
        <v>#N/A</v>
      </c>
      <c r="O102" s="15" t="e">
        <f ca="1">VLOOKUP($D102,[1]CurveFetch!$D$8:$R$100,2,0)</f>
        <v>#N/A</v>
      </c>
      <c r="P102" s="15" t="e">
        <f ca="1">VLOOKUP($D102,[1]CurveFetch!$D$8:$R$100,15,0)</f>
        <v>#N/A</v>
      </c>
      <c r="Q102" s="15" t="e">
        <f ca="1">VLOOKUP($D102,[1]CurveFetch!$D$8:$R$100,2,0)</f>
        <v>#N/A</v>
      </c>
      <c r="R102" s="232">
        <f t="shared" ca="1" si="2"/>
        <v>0</v>
      </c>
    </row>
    <row r="103" spans="2:18" x14ac:dyDescent="0.2">
      <c r="B103" s="2"/>
      <c r="D103" s="200">
        <f t="shared" ca="1" si="3"/>
        <v>42278</v>
      </c>
      <c r="E103" s="15" t="e">
        <f ca="1">VLOOKUP($D103,[1]CurveFetch!$D$8:$R$100,2,0)</f>
        <v>#N/A</v>
      </c>
      <c r="F103" s="15" t="e">
        <f ca="1">VLOOKUP($D103,[1]CurveFetch!$D$8:$R$100,3,0)</f>
        <v>#N/A</v>
      </c>
      <c r="G103" s="15" t="e">
        <f ca="1">VLOOKUP($D103,[1]CurveFetch!$D$8:$R$100,4,0)</f>
        <v>#N/A</v>
      </c>
      <c r="H103" s="15" t="e">
        <f ca="1">VLOOKUP($D103,[1]CurveFetch!$D$8:$R$100,5,0)</f>
        <v>#N/A</v>
      </c>
      <c r="I103" s="15" t="e">
        <f ca="1">VLOOKUP($D103,[1]CurveFetch!$D$8:$R$100,6,0)</f>
        <v>#N/A</v>
      </c>
      <c r="J103" s="15" t="e">
        <f ca="1">VLOOKUP($D103,[1]CurveFetch!$D$8:$R$100,7,0)</f>
        <v>#N/A</v>
      </c>
      <c r="K103" s="15" t="e">
        <f ca="1">VLOOKUP($D103,[1]CurveFetch!$D$8:$R$100,8,0)</f>
        <v>#N/A</v>
      </c>
      <c r="L103" s="15" t="e">
        <f ca="1">VLOOKUP($D103,[1]CurveFetch!$D$8:$R$100,9,0)</f>
        <v>#N/A</v>
      </c>
      <c r="M103" s="15" t="e">
        <f ca="1">VLOOKUP($D103,[1]CurveFetch!$D$8:$R$100,12,0)</f>
        <v>#N/A</v>
      </c>
      <c r="N103" s="15" t="e">
        <f ca="1">VLOOKUP($D103,[1]CurveFetch!$D$8:$R$100,13,0)</f>
        <v>#N/A</v>
      </c>
      <c r="O103" s="15" t="e">
        <f ca="1">VLOOKUP($D103,[1]CurveFetch!$D$8:$R$100,2,0)</f>
        <v>#N/A</v>
      </c>
      <c r="P103" s="15" t="e">
        <f ca="1">VLOOKUP($D103,[1]CurveFetch!$D$8:$R$100,15,0)</f>
        <v>#N/A</v>
      </c>
      <c r="Q103" s="15" t="e">
        <f ca="1">VLOOKUP($D103,[1]CurveFetch!$D$8:$R$100,2,0)</f>
        <v>#N/A</v>
      </c>
      <c r="R103" s="232">
        <f t="shared" ca="1" si="2"/>
        <v>0</v>
      </c>
    </row>
    <row r="104" spans="2:18" ht="12" thickBot="1" x14ac:dyDescent="0.25">
      <c r="B104" s="2"/>
      <c r="D104" s="200">
        <f t="shared" ca="1" si="3"/>
        <v>42309</v>
      </c>
      <c r="E104" s="15" t="e">
        <f ca="1">VLOOKUP($D104,[1]CurveFetch!$D$8:$R$100,2,0)</f>
        <v>#N/A</v>
      </c>
      <c r="F104" s="15" t="e">
        <f ca="1">VLOOKUP($D104,[1]CurveFetch!$D$8:$R$100,3,0)</f>
        <v>#N/A</v>
      </c>
      <c r="G104" s="15" t="e">
        <f ca="1">VLOOKUP($D104,[1]CurveFetch!$D$8:$R$100,4,0)</f>
        <v>#N/A</v>
      </c>
      <c r="H104" s="15" t="e">
        <f ca="1">VLOOKUP($D104,[1]CurveFetch!$D$8:$R$100,5,0)</f>
        <v>#N/A</v>
      </c>
      <c r="I104" s="15" t="e">
        <f ca="1">VLOOKUP($D104,[1]CurveFetch!$D$8:$R$100,6,0)</f>
        <v>#N/A</v>
      </c>
      <c r="J104" s="15" t="e">
        <f ca="1">VLOOKUP($D104,[1]CurveFetch!$D$8:$R$100,7,0)</f>
        <v>#N/A</v>
      </c>
      <c r="K104" s="15" t="e">
        <f ca="1">VLOOKUP($D104,[1]CurveFetch!$D$8:$R$100,8,0)</f>
        <v>#N/A</v>
      </c>
      <c r="L104" s="15" t="e">
        <f ca="1">VLOOKUP($D104,[1]CurveFetch!$D$8:$R$100,9,0)</f>
        <v>#N/A</v>
      </c>
      <c r="M104" s="15" t="e">
        <f ca="1">VLOOKUP($D104,[1]CurveFetch!$D$8:$R$100,12,0)</f>
        <v>#N/A</v>
      </c>
      <c r="N104" s="15" t="e">
        <f ca="1">VLOOKUP($D104,[1]CurveFetch!$D$8:$R$100,13,0)</f>
        <v>#N/A</v>
      </c>
      <c r="O104" s="15" t="e">
        <f ca="1">VLOOKUP($D104,[1]CurveFetch!$D$8:$R$100,2,0)</f>
        <v>#N/A</v>
      </c>
      <c r="P104" s="15" t="e">
        <f ca="1">VLOOKUP($D104,[1]CurveFetch!$D$8:$R$100,15,0)</f>
        <v>#N/A</v>
      </c>
      <c r="Q104" s="15" t="e">
        <f ca="1">VLOOKUP($D104,[1]CurveFetch!$D$8:$R$100,2,0)</f>
        <v>#N/A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 t="e">
        <f ca="1">AVERAGE(E92:E98)</f>
        <v>#N/A</v>
      </c>
      <c r="F105" s="238" t="e">
        <f t="shared" ref="F105:Q105" ca="1" si="4">AVERAGE(F92:F98)</f>
        <v>#N/A</v>
      </c>
      <c r="G105" s="238" t="e">
        <f t="shared" ca="1" si="4"/>
        <v>#N/A</v>
      </c>
      <c r="H105" s="238" t="e">
        <f t="shared" ca="1" si="4"/>
        <v>#N/A</v>
      </c>
      <c r="I105" s="238" t="e">
        <f t="shared" ca="1" si="4"/>
        <v>#N/A</v>
      </c>
      <c r="J105" s="238" t="e">
        <f t="shared" ca="1" si="4"/>
        <v>#N/A</v>
      </c>
      <c r="K105" s="238" t="e">
        <f t="shared" ca="1" si="4"/>
        <v>#N/A</v>
      </c>
      <c r="L105" s="238" t="e">
        <f t="shared" ca="1" si="4"/>
        <v>#N/A</v>
      </c>
      <c r="M105" s="238" t="e">
        <f t="shared" ca="1" si="4"/>
        <v>#N/A</v>
      </c>
      <c r="N105" s="238" t="e">
        <f t="shared" ca="1" si="4"/>
        <v>#N/A</v>
      </c>
      <c r="O105" s="238" t="e">
        <f t="shared" ca="1" si="4"/>
        <v>#N/A</v>
      </c>
      <c r="P105" s="238" t="e">
        <f t="shared" ca="1" si="4"/>
        <v>#N/A</v>
      </c>
      <c r="Q105" s="288" t="e">
        <f t="shared" ca="1" si="4"/>
        <v>#N/A</v>
      </c>
      <c r="R105" s="288"/>
    </row>
    <row r="106" spans="2:18" ht="12" thickBot="1" x14ac:dyDescent="0.25">
      <c r="B106" s="2"/>
      <c r="D106" s="265" t="s">
        <v>176</v>
      </c>
      <c r="E106" s="233" t="e">
        <f ca="1">AVERAGE(E99:E103)</f>
        <v>#N/A</v>
      </c>
      <c r="F106" s="16" t="e">
        <f t="shared" ref="F106:Q106" ca="1" si="5">AVERAGE(F99:F103)</f>
        <v>#N/A</v>
      </c>
      <c r="G106" s="16" t="e">
        <f t="shared" ca="1" si="5"/>
        <v>#N/A</v>
      </c>
      <c r="H106" s="16" t="e">
        <f t="shared" ca="1" si="5"/>
        <v>#N/A</v>
      </c>
      <c r="I106" s="16" t="e">
        <f t="shared" ca="1" si="5"/>
        <v>#N/A</v>
      </c>
      <c r="J106" s="16" t="e">
        <f t="shared" ca="1" si="5"/>
        <v>#N/A</v>
      </c>
      <c r="K106" s="16" t="e">
        <f t="shared" ca="1" si="5"/>
        <v>#N/A</v>
      </c>
      <c r="L106" s="16" t="e">
        <f t="shared" ca="1" si="5"/>
        <v>#N/A</v>
      </c>
      <c r="M106" s="16" t="e">
        <f t="shared" ca="1" si="5"/>
        <v>#N/A</v>
      </c>
      <c r="N106" s="16" t="e">
        <f t="shared" ca="1" si="5"/>
        <v>#N/A</v>
      </c>
      <c r="O106" s="16" t="e">
        <f t="shared" ca="1" si="5"/>
        <v>#N/A</v>
      </c>
      <c r="P106" s="16" t="e">
        <f t="shared" ca="1" si="5"/>
        <v>#N/A</v>
      </c>
      <c r="Q106" s="287" t="e">
        <f t="shared" ca="1" si="5"/>
        <v>#N/A</v>
      </c>
      <c r="R106" s="287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honeticPr fontId="2" type="noConversion"/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H4233"/>
  <sheetViews>
    <sheetView tabSelected="1" workbookViewId="0">
      <pane xSplit="1" ySplit="1" topLeftCell="P915" activePane="bottomRight" state="frozen"/>
      <selection pane="topRight" activeCell="B1" sqref="B1"/>
      <selection pane="bottomLeft" activeCell="A2" sqref="A2"/>
      <selection pane="bottomRight" activeCell="S924" sqref="S924"/>
    </sheetView>
  </sheetViews>
  <sheetFormatPr defaultColWidth="8.7109375" defaultRowHeight="11.25" x14ac:dyDescent="0.2"/>
  <cols>
    <col min="1" max="3" width="8.7109375" style="1" customWidth="1"/>
    <col min="4" max="4" width="12.140625" style="14" customWidth="1"/>
    <col min="5" max="5" width="12.28515625" style="14" customWidth="1"/>
    <col min="6" max="6" width="13.7109375" style="21" customWidth="1"/>
    <col min="7" max="7" width="16.7109375" style="7" bestFit="1" customWidth="1"/>
    <col min="8" max="8" width="14" style="14" bestFit="1" customWidth="1"/>
    <col min="9" max="9" width="9" style="14" bestFit="1" customWidth="1"/>
    <col min="10" max="10" width="8.7109375" style="14" customWidth="1"/>
    <col min="11" max="11" width="12.85546875" style="14" bestFit="1" customWidth="1"/>
    <col min="12" max="12" width="11.140625" style="14" bestFit="1" customWidth="1"/>
    <col min="13" max="13" width="12.5703125" style="14" bestFit="1" customWidth="1"/>
    <col min="14" max="14" width="14.42578125" style="21" bestFit="1" customWidth="1"/>
    <col min="15" max="16" width="8.7109375" style="14" customWidth="1"/>
    <col min="17" max="17" width="12.85546875" style="14" bestFit="1" customWidth="1"/>
    <col min="18" max="22" width="16.28515625" style="24" customWidth="1"/>
    <col min="23" max="23" width="11.7109375" style="24" customWidth="1"/>
    <col min="24" max="24" width="16.28515625" style="24" customWidth="1"/>
    <col min="25" max="26" width="12.85546875" style="14" customWidth="1"/>
    <col min="27" max="27" width="8.7109375" style="1" customWidth="1"/>
    <col min="28" max="28" width="23.85546875" style="3" bestFit="1" customWidth="1"/>
    <col min="29" max="29" width="8.7109375" style="1" customWidth="1"/>
    <col min="30" max="30" width="10.42578125" style="1" customWidth="1"/>
    <col min="31" max="31" width="12.140625" style="1" customWidth="1"/>
    <col min="32" max="16384" width="8.7109375" style="1"/>
  </cols>
  <sheetData>
    <row r="1" spans="1:112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 t="s">
        <v>227</v>
      </c>
      <c r="Z1" s="289" t="s">
        <v>117</v>
      </c>
    </row>
    <row r="2" spans="1:112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  <c r="CW2" s="27">
        <v>36892</v>
      </c>
      <c r="CX2" s="27">
        <v>36923</v>
      </c>
      <c r="CY2" s="27">
        <v>36951</v>
      </c>
      <c r="CZ2" s="27">
        <v>36982</v>
      </c>
      <c r="DA2" s="27">
        <v>37012</v>
      </c>
      <c r="DB2" s="27">
        <v>37043</v>
      </c>
      <c r="DC2" s="27">
        <v>37073</v>
      </c>
      <c r="DD2" s="27">
        <v>37104</v>
      </c>
      <c r="DE2" s="27">
        <v>37135</v>
      </c>
      <c r="DF2" s="27">
        <v>37165</v>
      </c>
      <c r="DG2" s="27">
        <v>37196</v>
      </c>
      <c r="DH2" s="27">
        <v>37226</v>
      </c>
    </row>
    <row r="3" spans="1:112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 t="shared" ref="AC3:AN3" si="1">DAVERAGE(gd_95,4,AC$25:AC$26)</f>
        <v>0.95870967741935476</v>
      </c>
      <c r="AD3" s="7">
        <f t="shared" si="1"/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 t="shared" ref="AO3:AZ3" si="2">DAVERAGE(gd_96,4,AO$25:AO$26)</f>
        <v>1.5325806451612902</v>
      </c>
      <c r="AP3" s="7">
        <f t="shared" si="2"/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 t="shared" ref="BA3:BL3" si="3">DAVERAGE(gd_97,4,BA$25:BA$26)</f>
        <v>2.8358064516129025</v>
      </c>
      <c r="BB3" s="7">
        <f t="shared" si="3"/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 t="shared" ref="BM3:BX3" si="4">DAVERAGE(gd_98,4,BM$25:BM$26)</f>
        <v>1.4580645161290322</v>
      </c>
      <c r="BN3" s="7">
        <f t="shared" si="4"/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 t="shared" ref="BY3:CJ3" si="5">DAVERAGE(gd_99,4,BY$25:BY$26)</f>
        <v>2.3129032258064517</v>
      </c>
      <c r="BZ3" s="7">
        <f t="shared" si="5"/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 t="shared" ref="CK3:CV3" si="6">DAVERAGE(gd_00,4,CK$25:CK$26)</f>
        <v>2.827096774193548</v>
      </c>
      <c r="CL3" s="7">
        <f t="shared" si="6"/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11.717419354838707</v>
      </c>
      <c r="CW3" s="7">
        <f t="shared" ref="CW3:DH3" si="7">DAVERAGE(gd_01,4,CW$25:CW$26)</f>
        <v>10.727903225806452</v>
      </c>
      <c r="CX3" s="7">
        <f t="shared" si="7"/>
        <v>7.8455357142857114</v>
      </c>
      <c r="CY3" s="7">
        <f t="shared" si="7"/>
        <v>7.3474225806451621</v>
      </c>
      <c r="CZ3" s="7">
        <f t="shared" si="7"/>
        <v>7.3259999999999996</v>
      </c>
      <c r="DA3" s="7">
        <f t="shared" si="7"/>
        <v>5.6469354838709691</v>
      </c>
      <c r="DB3" s="7">
        <f t="shared" si="7"/>
        <v>4.3836666666666666</v>
      </c>
      <c r="DC3" s="7">
        <f t="shared" si="7"/>
        <v>3.3154166666666671</v>
      </c>
      <c r="DD3" s="7" t="e">
        <f t="shared" si="7"/>
        <v>#DIV/0!</v>
      </c>
      <c r="DE3" s="7" t="e">
        <f t="shared" si="7"/>
        <v>#DIV/0!</v>
      </c>
      <c r="DF3" s="7" t="e">
        <f t="shared" si="7"/>
        <v>#DIV/0!</v>
      </c>
      <c r="DG3" s="7" t="e">
        <f t="shared" si="7"/>
        <v>#DIV/0!</v>
      </c>
      <c r="DH3" s="7" t="e">
        <f t="shared" si="7"/>
        <v>#DIV/0!</v>
      </c>
    </row>
    <row r="4" spans="1:112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 t="shared" ref="AC4:AN4" si="8">DAVERAGE(gd_95,5,AC$25:AC$26)</f>
        <v>1.0655172413793106</v>
      </c>
      <c r="AD4" s="7">
        <f t="shared" si="8"/>
        <v>1.0422222222222222</v>
      </c>
      <c r="AE4" s="7">
        <f t="shared" si="8"/>
        <v>1.0096774193548386</v>
      </c>
      <c r="AF4" s="7">
        <f t="shared" si="8"/>
        <v>1.0010000000000003</v>
      </c>
      <c r="AG4" s="7">
        <f t="shared" si="8"/>
        <v>0.96633333333333382</v>
      </c>
      <c r="AH4" s="7">
        <f t="shared" si="8"/>
        <v>0.94466666666666632</v>
      </c>
      <c r="AI4" s="7">
        <f t="shared" si="8"/>
        <v>0.7681034482758623</v>
      </c>
      <c r="AJ4" s="7">
        <f t="shared" si="8"/>
        <v>0.84120689655172454</v>
      </c>
      <c r="AK4" s="7">
        <f t="shared" si="8"/>
        <v>0.85714285714285732</v>
      </c>
      <c r="AL4" s="7">
        <f t="shared" si="8"/>
        <v>1.0320967741935483</v>
      </c>
      <c r="AM4" s="7">
        <f t="shared" si="8"/>
        <v>1.1057142857142856</v>
      </c>
      <c r="AN4" s="7">
        <f t="shared" si="8"/>
        <v>1.1117241379310345</v>
      </c>
      <c r="AO4" s="7">
        <f t="shared" ref="AO4:AZ4" si="9">DAVERAGE(gd_96,5,AO$25:AO$26)</f>
        <v>1.1993333333333334</v>
      </c>
      <c r="AP4" s="7">
        <f t="shared" si="9"/>
        <v>1.279655172413793</v>
      </c>
      <c r="AQ4" s="7">
        <f t="shared" si="9"/>
        <v>0.98677419354838725</v>
      </c>
      <c r="AR4" s="7">
        <f t="shared" si="9"/>
        <v>0.9565517241379311</v>
      </c>
      <c r="AS4" s="7">
        <f t="shared" si="9"/>
        <v>0.95566666666666711</v>
      </c>
      <c r="AT4" s="7">
        <f t="shared" si="9"/>
        <v>0.97599999999999987</v>
      </c>
      <c r="AU4" s="7">
        <f t="shared" si="9"/>
        <v>0.95599999999999985</v>
      </c>
      <c r="AV4" s="7">
        <f t="shared" si="9"/>
        <v>1.0001612903225805</v>
      </c>
      <c r="AW4" s="7">
        <f t="shared" si="9"/>
        <v>1.0308928571428573</v>
      </c>
      <c r="AX4" s="7">
        <f t="shared" si="9"/>
        <v>1.431290322580645</v>
      </c>
      <c r="AY4" s="7">
        <f t="shared" si="9"/>
        <v>2.6541071428571432</v>
      </c>
      <c r="AZ4" s="7">
        <f t="shared" si="9"/>
        <v>3.4444827586206901</v>
      </c>
      <c r="BA4" s="7">
        <f t="shared" ref="BA4:BL4" si="10">DAVERAGE(gd_97,5,BA$25:BA$26)</f>
        <v>2.9123333333333332</v>
      </c>
      <c r="BB4" s="7">
        <f t="shared" si="10"/>
        <v>1.6446296296296297</v>
      </c>
      <c r="BC4" s="7">
        <f t="shared" si="10"/>
        <v>1.2033333333333336</v>
      </c>
      <c r="BD4" s="7">
        <f t="shared" si="10"/>
        <v>1.4203333333333332</v>
      </c>
      <c r="BE4" s="7">
        <f t="shared" si="10"/>
        <v>1.377833333333333</v>
      </c>
      <c r="BF4" s="7">
        <f t="shared" si="10"/>
        <v>1.2591666666666661</v>
      </c>
      <c r="BG4" s="7">
        <f t="shared" si="10"/>
        <v>1.105833333333333</v>
      </c>
      <c r="BH4" s="7">
        <f t="shared" si="10"/>
        <v>1.1693548387096775</v>
      </c>
      <c r="BI4" s="7">
        <f t="shared" si="10"/>
        <v>1.2121428571428574</v>
      </c>
      <c r="BJ4" s="7">
        <f t="shared" si="10"/>
        <v>1.6011290322580645</v>
      </c>
      <c r="BK4" s="7">
        <f t="shared" si="10"/>
        <v>1.3225000000000005</v>
      </c>
      <c r="BL4" s="7">
        <f t="shared" si="10"/>
        <v>1.8605172413793101</v>
      </c>
      <c r="BM4" s="7">
        <f t="shared" ref="BM4:BX4" si="11">DAVERAGE(gd_98,5,BM$25:BM$26)</f>
        <v>1.9118333333333339</v>
      </c>
      <c r="BN4" s="7">
        <f t="shared" si="11"/>
        <v>1.2579629629629632</v>
      </c>
      <c r="BO4" s="7">
        <f t="shared" si="11"/>
        <v>1.4558064516129035</v>
      </c>
      <c r="BP4" s="7">
        <f t="shared" si="11"/>
        <v>1.8214814814814813</v>
      </c>
      <c r="BQ4" s="7">
        <f t="shared" si="11"/>
        <v>1.4465000000000001</v>
      </c>
      <c r="BR4" s="7">
        <f t="shared" si="11"/>
        <v>1.3798333333333337</v>
      </c>
      <c r="BS4" s="7">
        <f t="shared" si="11"/>
        <v>1.4853333333333332</v>
      </c>
      <c r="BT4" s="7">
        <f t="shared" si="11"/>
        <v>1.5446774193548389</v>
      </c>
      <c r="BU4" s="7">
        <f t="shared" si="11"/>
        <v>1.5637931034482759</v>
      </c>
      <c r="BV4" s="7">
        <f t="shared" si="11"/>
        <v>1.7353225806451613</v>
      </c>
      <c r="BW4" s="7">
        <f t="shared" si="11"/>
        <v>1.8533928571428564</v>
      </c>
      <c r="BX4" s="7">
        <f t="shared" si="11"/>
        <v>3.3312068965517247</v>
      </c>
      <c r="BY4" s="7">
        <f t="shared" ref="BY4:CJ4" si="12">DAVERAGE(gd_99,5,BY$25:BY$26)</f>
        <v>1.7448275862068967</v>
      </c>
      <c r="BZ4" s="7">
        <f t="shared" si="12"/>
        <v>1.5794642857142855</v>
      </c>
      <c r="CA4" s="7">
        <f t="shared" si="12"/>
        <v>1.5366129032258069</v>
      </c>
      <c r="CB4" s="7">
        <f t="shared" si="12"/>
        <v>1.8251666666666668</v>
      </c>
      <c r="CC4" s="7">
        <f t="shared" si="12"/>
        <v>1.9408064516129027</v>
      </c>
      <c r="CD4" s="7">
        <f t="shared" si="12"/>
        <v>1.981166666666667</v>
      </c>
      <c r="CE4" s="7">
        <f t="shared" si="12"/>
        <v>1.9725806451612902</v>
      </c>
      <c r="CF4" s="7">
        <f t="shared" si="12"/>
        <v>2.2596774193548388</v>
      </c>
      <c r="CG4" s="7">
        <f t="shared" si="12"/>
        <v>2.2366666666666668</v>
      </c>
      <c r="CH4" s="7">
        <f t="shared" si="12"/>
        <v>2.573064516129032</v>
      </c>
      <c r="CI4" s="7">
        <f t="shared" si="12"/>
        <v>2.1288333333333336</v>
      </c>
      <c r="CJ4" s="7">
        <f t="shared" si="12"/>
        <v>2.2051612903225815</v>
      </c>
      <c r="CK4" s="7">
        <f t="shared" ref="CK4:CV4" si="13">DAVERAGE(gd_00,5,CK$25:CK$26)</f>
        <v>2.2770967741935491</v>
      </c>
      <c r="CL4" s="7">
        <f t="shared" si="13"/>
        <v>2.3600000000000003</v>
      </c>
      <c r="CM4" s="7">
        <f t="shared" si="13"/>
        <v>2.5746774193548383</v>
      </c>
      <c r="CN4" s="7">
        <f t="shared" si="13"/>
        <v>2.7053333333333338</v>
      </c>
      <c r="CO4" s="7">
        <f t="shared" si="13"/>
        <v>3.060483870967742</v>
      </c>
      <c r="CP4" s="7">
        <f t="shared" si="13"/>
        <v>3.6911666666666658</v>
      </c>
      <c r="CQ4" s="7">
        <f t="shared" si="13"/>
        <v>3.4230645161290312</v>
      </c>
      <c r="CR4" s="7">
        <f t="shared" si="13"/>
        <v>3.1546774193548379</v>
      </c>
      <c r="CS4" s="7">
        <f t="shared" si="13"/>
        <v>4.5286666666666653</v>
      </c>
      <c r="CT4" s="7">
        <f t="shared" si="13"/>
        <v>4.7193548387096769</v>
      </c>
      <c r="CU4" s="7">
        <f t="shared" si="13"/>
        <v>9.4011666666666667</v>
      </c>
      <c r="CV4" s="7">
        <f t="shared" si="13"/>
        <v>17.540967741935486</v>
      </c>
      <c r="CW4" s="7">
        <f t="shared" ref="CW4:DH4" si="14">DAVERAGE(gd_01,5,CW$25:CW$26)</f>
        <v>8.0674193548387105</v>
      </c>
      <c r="CX4" s="7">
        <f t="shared" si="14"/>
        <v>6.0458928571428583</v>
      </c>
      <c r="CY4" s="7">
        <f t="shared" si="14"/>
        <v>5.1654838709677433</v>
      </c>
      <c r="CZ4" s="7">
        <f t="shared" si="14"/>
        <v>5.2703333333333342</v>
      </c>
      <c r="DA4" s="7">
        <f t="shared" si="14"/>
        <v>4.0470967741935473</v>
      </c>
      <c r="DB4" s="7">
        <f t="shared" si="14"/>
        <v>3.0029999999999997</v>
      </c>
      <c r="DC4" s="7">
        <f t="shared" si="14"/>
        <v>2.2529166666666667</v>
      </c>
      <c r="DD4" s="7" t="e">
        <f t="shared" si="14"/>
        <v>#DIV/0!</v>
      </c>
      <c r="DE4" s="7" t="e">
        <f t="shared" si="14"/>
        <v>#DIV/0!</v>
      </c>
      <c r="DF4" s="7" t="e">
        <f t="shared" si="14"/>
        <v>#DIV/0!</v>
      </c>
      <c r="DG4" s="7" t="e">
        <f t="shared" si="14"/>
        <v>#DIV/0!</v>
      </c>
      <c r="DH4" s="7" t="e">
        <f t="shared" si="14"/>
        <v>#DIV/0!</v>
      </c>
    </row>
    <row r="5" spans="1:112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 t="shared" ref="AC5:AN5" si="15">DAVERAGE(gd_95,6,AC$25:AC$26)</f>
        <v>1.1393103448275856</v>
      </c>
      <c r="AD5" s="7">
        <f t="shared" si="15"/>
        <v>1.0648148148148151</v>
      </c>
      <c r="AE5" s="7">
        <f t="shared" si="15"/>
        <v>1.0587096774193545</v>
      </c>
      <c r="AF5" s="7">
        <f t="shared" si="15"/>
        <v>1.056</v>
      </c>
      <c r="AG5" s="7">
        <f t="shared" si="15"/>
        <v>1.1073333333333331</v>
      </c>
      <c r="AH5" s="7">
        <f t="shared" si="15"/>
        <v>1.0873333333333335</v>
      </c>
      <c r="AI5" s="7">
        <f t="shared" si="15"/>
        <v>0.86327586206896556</v>
      </c>
      <c r="AJ5" s="7">
        <f t="shared" si="15"/>
        <v>0.89672413793103423</v>
      </c>
      <c r="AK5" s="7">
        <f t="shared" si="15"/>
        <v>0.97392857142857137</v>
      </c>
      <c r="AL5" s="7">
        <f t="shared" si="15"/>
        <v>1.056774193548387</v>
      </c>
      <c r="AM5" s="7">
        <f t="shared" si="15"/>
        <v>1.1771428571428566</v>
      </c>
      <c r="AN5" s="7">
        <f t="shared" si="15"/>
        <v>1.0793103448275867</v>
      </c>
      <c r="AO5" s="7">
        <f t="shared" ref="AO5:AZ5" si="16">DAVERAGE(gd_96,6,AO$25:AO$26)</f>
        <v>1.1596666666666664</v>
      </c>
      <c r="AP5" s="7">
        <f t="shared" si="16"/>
        <v>1.2958620689655169</v>
      </c>
      <c r="AQ5" s="7">
        <f t="shared" si="16"/>
        <v>1.084838709677419</v>
      </c>
      <c r="AR5" s="7">
        <f t="shared" si="16"/>
        <v>1.0655172413793099</v>
      </c>
      <c r="AS5" s="7">
        <f t="shared" si="16"/>
        <v>1.0520000000000003</v>
      </c>
      <c r="AT5" s="7">
        <f t="shared" si="16"/>
        <v>1.1306666666666665</v>
      </c>
      <c r="AU5" s="7">
        <f t="shared" si="16"/>
        <v>1.1273333333333333</v>
      </c>
      <c r="AV5" s="7">
        <f t="shared" si="16"/>
        <v>1.3291935483870965</v>
      </c>
      <c r="AW5" s="7">
        <f t="shared" si="16"/>
        <v>1.2603571428571432</v>
      </c>
      <c r="AX5" s="7">
        <f t="shared" si="16"/>
        <v>1.8256451612903219</v>
      </c>
      <c r="AY5" s="7">
        <f t="shared" si="16"/>
        <v>2.7182142857142857</v>
      </c>
      <c r="AZ5" s="7">
        <f t="shared" si="16"/>
        <v>3.6286206896551727</v>
      </c>
      <c r="BA5" s="7">
        <f t="shared" ref="BA5:BL5" si="17">DAVERAGE(gd_97,6,BA$25:BA$26)</f>
        <v>3.3</v>
      </c>
      <c r="BB5" s="7">
        <f t="shared" si="17"/>
        <v>1.9751851851851854</v>
      </c>
      <c r="BC5" s="7">
        <f t="shared" si="17"/>
        <v>1.5086666666666664</v>
      </c>
      <c r="BD5" s="7">
        <f t="shared" si="17"/>
        <v>1.6168333333333331</v>
      </c>
      <c r="BE5" s="7">
        <f t="shared" si="17"/>
        <v>1.4656666666666669</v>
      </c>
      <c r="BF5" s="7">
        <f t="shared" si="17"/>
        <v>1.3595000000000002</v>
      </c>
      <c r="BG5" s="7">
        <f t="shared" si="17"/>
        <v>1.3148333333333335</v>
      </c>
      <c r="BH5" s="7">
        <f t="shared" si="17"/>
        <v>1.4451612903225806</v>
      </c>
      <c r="BI5" s="7">
        <f t="shared" si="17"/>
        <v>1.8001785714285714</v>
      </c>
      <c r="BJ5" s="7">
        <f t="shared" si="17"/>
        <v>2.1641935483870958</v>
      </c>
      <c r="BK5" s="7">
        <f t="shared" si="17"/>
        <v>2.4657142857142853</v>
      </c>
      <c r="BL5" s="7">
        <f t="shared" si="17"/>
        <v>2.0912068965517245</v>
      </c>
      <c r="BM5" s="7">
        <f t="shared" ref="BM5:BX5" si="18">DAVERAGE(gd_98,6,BM$25:BM$26)</f>
        <v>1.9256666666666666</v>
      </c>
      <c r="BN5" s="7">
        <f t="shared" si="18"/>
        <v>1.8335185185185185</v>
      </c>
      <c r="BO5" s="7">
        <f t="shared" si="18"/>
        <v>1.9698387096774195</v>
      </c>
      <c r="BP5" s="7">
        <f t="shared" si="18"/>
        <v>2.0918518518518514</v>
      </c>
      <c r="BQ5" s="7">
        <f t="shared" si="18"/>
        <v>1.7878333333333329</v>
      </c>
      <c r="BR5" s="7">
        <f t="shared" si="18"/>
        <v>1.5273333333333328</v>
      </c>
      <c r="BS5" s="7">
        <f t="shared" si="18"/>
        <v>1.7190000000000003</v>
      </c>
      <c r="BT5" s="7">
        <f t="shared" si="18"/>
        <v>1.6622580645161293</v>
      </c>
      <c r="BU5" s="7">
        <f t="shared" si="18"/>
        <v>1.6308620689655173</v>
      </c>
      <c r="BV5" s="7">
        <f t="shared" si="18"/>
        <v>1.6888709677419347</v>
      </c>
      <c r="BW5" s="7">
        <f t="shared" si="18"/>
        <v>1.8814285714285712</v>
      </c>
      <c r="BX5" s="7">
        <f t="shared" si="18"/>
        <v>1.6596551724137931</v>
      </c>
      <c r="BY5" s="7">
        <f t="shared" ref="BY5:CJ5" si="19">DAVERAGE(gd_99,6,BY$25:BY$26)</f>
        <v>1.6729310344827586</v>
      </c>
      <c r="BZ5" s="7">
        <f t="shared" si="19"/>
        <v>1.5894642857142856</v>
      </c>
      <c r="CA5" s="7">
        <f t="shared" si="19"/>
        <v>1.5129032258064519</v>
      </c>
      <c r="CB5" s="7">
        <f t="shared" si="19"/>
        <v>1.8115000000000001</v>
      </c>
      <c r="CC5" s="7">
        <f t="shared" si="19"/>
        <v>1.9456451612903227</v>
      </c>
      <c r="CD5" s="7">
        <f t="shared" si="19"/>
        <v>1.9645000000000004</v>
      </c>
      <c r="CE5" s="7">
        <f t="shared" si="19"/>
        <v>1.9558064516129032</v>
      </c>
      <c r="CF5" s="7">
        <f t="shared" si="19"/>
        <v>2.2967741935483872</v>
      </c>
      <c r="CG5" s="7">
        <f t="shared" si="19"/>
        <v>2.2576666666666672</v>
      </c>
      <c r="CH5" s="7">
        <f t="shared" si="19"/>
        <v>2.544193548387097</v>
      </c>
      <c r="CI5" s="7">
        <f t="shared" si="19"/>
        <v>2.0675000000000003</v>
      </c>
      <c r="CJ5" s="7">
        <f t="shared" si="19"/>
        <v>2.1519354838709677</v>
      </c>
      <c r="CK5" s="7">
        <f t="shared" ref="CK5:CV5" si="20">DAVERAGE(gd_00,6,CK$25:CK$26)</f>
        <v>2.1890322580645161</v>
      </c>
      <c r="CL5" s="7">
        <f t="shared" si="20"/>
        <v>2.3251724137931036</v>
      </c>
      <c r="CM5" s="7">
        <f t="shared" si="20"/>
        <v>2.4980645161290318</v>
      </c>
      <c r="CN5" s="7">
        <f t="shared" si="20"/>
        <v>2.5973333333333324</v>
      </c>
      <c r="CO5" s="7">
        <f t="shared" si="20"/>
        <v>2.9853225806451618</v>
      </c>
      <c r="CP5" s="7">
        <f t="shared" si="20"/>
        <v>3.6560000000000006</v>
      </c>
      <c r="CQ5" s="7">
        <f t="shared" si="20"/>
        <v>3.3449999999999998</v>
      </c>
      <c r="CR5" s="7">
        <f t="shared" si="20"/>
        <v>3.1201612903225806</v>
      </c>
      <c r="CS5" s="7">
        <f t="shared" si="20"/>
        <v>3.8505000000000007</v>
      </c>
      <c r="CT5" s="7">
        <f t="shared" si="20"/>
        <v>4.5212903225806471</v>
      </c>
      <c r="CU5" s="7">
        <f t="shared" si="20"/>
        <v>5.1856666666666662</v>
      </c>
      <c r="CV5" s="7">
        <f t="shared" si="20"/>
        <v>7.9808064516129038</v>
      </c>
      <c r="CW5" s="7">
        <f t="shared" ref="CW5:DH5" si="21">DAVERAGE(gd_01,6,CW$25:CW$26)</f>
        <v>7.8933870967741937</v>
      </c>
      <c r="CX5" s="7">
        <f t="shared" si="21"/>
        <v>5.5135714285714297</v>
      </c>
      <c r="CY5" s="7">
        <f t="shared" si="21"/>
        <v>4.7293548387096775</v>
      </c>
      <c r="CZ5" s="7">
        <f t="shared" si="21"/>
        <v>4.394499999999999</v>
      </c>
      <c r="DA5" s="7">
        <f t="shared" si="21"/>
        <v>3.1051612903225805</v>
      </c>
      <c r="DB5" s="7">
        <f t="shared" si="21"/>
        <v>2.2921666666666667</v>
      </c>
      <c r="DC5" s="7">
        <f t="shared" si="21"/>
        <v>2.157083333333333</v>
      </c>
      <c r="DD5" s="7" t="e">
        <f t="shared" si="21"/>
        <v>#DIV/0!</v>
      </c>
      <c r="DE5" s="7" t="e">
        <f t="shared" si="21"/>
        <v>#DIV/0!</v>
      </c>
      <c r="DF5" s="7" t="e">
        <f t="shared" si="21"/>
        <v>#DIV/0!</v>
      </c>
      <c r="DG5" s="7" t="e">
        <f t="shared" si="21"/>
        <v>#DIV/0!</v>
      </c>
      <c r="DH5" s="7" t="e">
        <f t="shared" si="21"/>
        <v>#DIV/0!</v>
      </c>
    </row>
    <row r="6" spans="1:112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22">DAVERAGE(gd_97,7,BE$25:BE$26)</f>
        <v>2.0449999999999999</v>
      </c>
      <c r="BF6" s="7">
        <f t="shared" si="22"/>
        <v>1.9495000000000002</v>
      </c>
      <c r="BG6" s="7">
        <f t="shared" si="22"/>
        <v>2.0369999999999995</v>
      </c>
      <c r="BH6" s="7">
        <f t="shared" si="22"/>
        <v>2.2740322580645165</v>
      </c>
      <c r="BI6" s="7">
        <f t="shared" si="22"/>
        <v>2.6923214285714283</v>
      </c>
      <c r="BJ6" s="7">
        <f t="shared" si="22"/>
        <v>2.7467741935483869</v>
      </c>
      <c r="BK6" s="7">
        <f t="shared" si="22"/>
        <v>2.6941071428571419</v>
      </c>
      <c r="BL6" s="7">
        <f t="shared" si="22"/>
        <v>2.1493103448275854</v>
      </c>
      <c r="BM6" s="7">
        <f t="shared" ref="BM6:BX6" si="23">DAVERAGE(gd_98,7,BM$25:BM$26)</f>
        <v>1.9296666666666673</v>
      </c>
      <c r="BN6" s="7">
        <f t="shared" si="23"/>
        <v>2.0142592592592594</v>
      </c>
      <c r="BO6" s="7">
        <f t="shared" si="23"/>
        <v>2.0822580645161288</v>
      </c>
      <c r="BP6" s="7">
        <f t="shared" si="23"/>
        <v>2.1722222222222225</v>
      </c>
      <c r="BQ6" s="7">
        <f t="shared" si="23"/>
        <v>1.8666666666666667</v>
      </c>
      <c r="BR6" s="7">
        <f t="shared" si="23"/>
        <v>1.639833333333333</v>
      </c>
      <c r="BS6" s="7">
        <f t="shared" si="23"/>
        <v>1.854166666666667</v>
      </c>
      <c r="BT6" s="7">
        <f t="shared" si="23"/>
        <v>1.7256451612903221</v>
      </c>
      <c r="BU6" s="7">
        <f t="shared" si="23"/>
        <v>1.7337931034482761</v>
      </c>
      <c r="BV6" s="7">
        <f t="shared" si="23"/>
        <v>1.694032258064516</v>
      </c>
      <c r="BW6" s="7">
        <f t="shared" si="23"/>
        <v>1.9733928571428572</v>
      </c>
      <c r="BX6" s="7">
        <f t="shared" si="23"/>
        <v>1.6982758620689651</v>
      </c>
      <c r="BY6" s="7">
        <f t="shared" ref="BY6:CJ6" si="24">DAVERAGE(gd_99,7,BY$25:BY$26)</f>
        <v>1.7370689655172415</v>
      </c>
      <c r="BZ6" s="7">
        <f t="shared" si="24"/>
        <v>1.594642857142857</v>
      </c>
      <c r="CA6" s="7">
        <f t="shared" si="24"/>
        <v>1.5562903225806455</v>
      </c>
      <c r="CB6" s="7">
        <f t="shared" si="24"/>
        <v>1.9113333333333331</v>
      </c>
      <c r="CC6" s="7">
        <f t="shared" si="24"/>
        <v>1.9785483870967744</v>
      </c>
      <c r="CD6" s="7">
        <f t="shared" si="24"/>
        <v>2.0229999999999997</v>
      </c>
      <c r="CE6" s="7">
        <f t="shared" si="24"/>
        <v>2.0091935483870973</v>
      </c>
      <c r="CF6" s="7">
        <f t="shared" si="24"/>
        <v>2.3998387096774199</v>
      </c>
      <c r="CG6" s="7">
        <f t="shared" si="24"/>
        <v>2.2928333333333328</v>
      </c>
      <c r="CH6" s="7">
        <f t="shared" si="24"/>
        <v>2.600161290322581</v>
      </c>
      <c r="CI6" s="7">
        <f t="shared" si="24"/>
        <v>2.1531666666666665</v>
      </c>
      <c r="CJ6" s="7">
        <f t="shared" si="24"/>
        <v>2.2322580645161287</v>
      </c>
      <c r="CK6" s="7">
        <f t="shared" ref="CK6:CV6" si="25">DAVERAGE(gd_00,7,CK$25:CK$26)</f>
        <v>2.2464516129032264</v>
      </c>
      <c r="CL6" s="7">
        <f t="shared" si="25"/>
        <v>2.4037931034482756</v>
      </c>
      <c r="CM6" s="7">
        <f t="shared" si="25"/>
        <v>2.6214516129032264</v>
      </c>
      <c r="CN6" s="7">
        <f t="shared" si="25"/>
        <v>2.738833333333333</v>
      </c>
      <c r="CO6" s="7">
        <f t="shared" si="25"/>
        <v>3.1788709677419349</v>
      </c>
      <c r="CP6" s="7">
        <f t="shared" si="25"/>
        <v>3.972</v>
      </c>
      <c r="CQ6" s="7">
        <f t="shared" si="25"/>
        <v>3.6509677419354833</v>
      </c>
      <c r="CR6" s="7">
        <f t="shared" si="25"/>
        <v>3.4111290322580632</v>
      </c>
      <c r="CS6" s="7">
        <f t="shared" si="25"/>
        <v>4.1896666666666675</v>
      </c>
      <c r="CT6" s="7">
        <f t="shared" si="25"/>
        <v>4.5819354838709669</v>
      </c>
      <c r="CU6" s="7">
        <f t="shared" si="25"/>
        <v>5.2401666666666671</v>
      </c>
      <c r="CV6" s="7">
        <f t="shared" si="25"/>
        <v>8.0285483870967731</v>
      </c>
      <c r="CW6" s="7">
        <f t="shared" ref="CW6:DH6" si="26">DAVERAGE(gd_01,7,CW$25:CW$26)</f>
        <v>8.1417741935483878</v>
      </c>
      <c r="CX6" s="7">
        <f t="shared" si="26"/>
        <v>5.6066071428571433</v>
      </c>
      <c r="CY6" s="7">
        <f t="shared" si="26"/>
        <v>4.84</v>
      </c>
      <c r="CZ6" s="7">
        <f t="shared" si="26"/>
        <v>4.5895000000000001</v>
      </c>
      <c r="DA6" s="7">
        <f t="shared" si="26"/>
        <v>3.4108064516129026</v>
      </c>
      <c r="DB6" s="7">
        <f t="shared" si="26"/>
        <v>2.4596666666666662</v>
      </c>
      <c r="DC6" s="7">
        <f t="shared" si="26"/>
        <v>2.3575000000000004</v>
      </c>
      <c r="DD6" s="7" t="e">
        <f t="shared" si="26"/>
        <v>#DIV/0!</v>
      </c>
      <c r="DE6" s="7" t="e">
        <f t="shared" si="26"/>
        <v>#DIV/0!</v>
      </c>
      <c r="DF6" s="7" t="e">
        <f t="shared" si="26"/>
        <v>#DIV/0!</v>
      </c>
      <c r="DG6" s="7" t="e">
        <f t="shared" si="26"/>
        <v>#DIV/0!</v>
      </c>
      <c r="DH6" s="7" t="e">
        <f t="shared" si="26"/>
        <v>#DIV/0!</v>
      </c>
    </row>
    <row r="7" spans="1:112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 t="shared" ref="AC7:AN7" si="27">DAVERAGE(gd_95,8,AC$25:AC$26)</f>
        <v>1.2715000000000001</v>
      </c>
      <c r="AD7" s="7">
        <f t="shared" si="27"/>
        <v>1.2310526315789476</v>
      </c>
      <c r="AE7" s="7">
        <f t="shared" si="27"/>
        <v>1.2586363636363638</v>
      </c>
      <c r="AF7" s="7">
        <f t="shared" si="27"/>
        <v>1.3090000000000002</v>
      </c>
      <c r="AG7" s="7">
        <f t="shared" si="27"/>
        <v>1.3209090909090908</v>
      </c>
      <c r="AH7" s="7">
        <f t="shared" si="27"/>
        <v>1.2331818181818186</v>
      </c>
      <c r="AI7" s="7">
        <f t="shared" si="27"/>
        <v>1.1907894736842104</v>
      </c>
      <c r="AJ7" s="7">
        <f t="shared" si="27"/>
        <v>1.3659523809523808</v>
      </c>
      <c r="AK7" s="7">
        <f t="shared" si="27"/>
        <v>1.4542105263157894</v>
      </c>
      <c r="AL7" s="7">
        <f t="shared" si="27"/>
        <v>1.4347368421052633</v>
      </c>
      <c r="AM7" s="7">
        <f t="shared" si="27"/>
        <v>1.6042857142857148</v>
      </c>
      <c r="AN7" s="7">
        <f t="shared" si="27"/>
        <v>1.7941379310344827</v>
      </c>
      <c r="AO7" s="7">
        <f t="shared" ref="AO7:AZ7" si="28">DAVERAGE(gd_96,8,AO$25:AO$26)</f>
        <v>1.8226666666666667</v>
      </c>
      <c r="AP7" s="7">
        <f t="shared" si="28"/>
        <v>2.6865517241379298</v>
      </c>
      <c r="AQ7" s="7">
        <f t="shared" si="28"/>
        <v>2.3148387096774194</v>
      </c>
      <c r="AR7" s="7">
        <f t="shared" si="28"/>
        <v>2.0214285714285722</v>
      </c>
      <c r="AS7" s="7">
        <f t="shared" si="28"/>
        <v>1.9213333333333333</v>
      </c>
      <c r="AT7" s="7">
        <f t="shared" si="28"/>
        <v>2.0049999999999999</v>
      </c>
      <c r="AU7" s="7">
        <f t="shared" si="28"/>
        <v>2.1056896551724131</v>
      </c>
      <c r="AV7" s="7">
        <f t="shared" si="28"/>
        <v>1.8415000000000004</v>
      </c>
      <c r="AW7" s="7">
        <f t="shared" si="28"/>
        <v>1.607321428571429</v>
      </c>
      <c r="AX7" s="7">
        <f t="shared" si="28"/>
        <v>2.1965000000000003</v>
      </c>
      <c r="AY7" s="7">
        <f t="shared" si="28"/>
        <v>2.8379629629629624</v>
      </c>
      <c r="AZ7" s="7">
        <f t="shared" si="28"/>
        <v>3.5789285714285697</v>
      </c>
      <c r="BA7" s="7">
        <f t="shared" ref="BA7:BL7" si="29">DAVERAGE(gd_97,8,BA$25:BA$26)</f>
        <v>3.2053333333333334</v>
      </c>
      <c r="BB7" s="7">
        <f t="shared" si="29"/>
        <v>2.0296296296296288</v>
      </c>
      <c r="BC7" s="7">
        <f t="shared" si="29"/>
        <v>1.7177586206896549</v>
      </c>
      <c r="BD7" s="7">
        <f t="shared" si="29"/>
        <v>1.8408620689655171</v>
      </c>
      <c r="BE7" s="7">
        <f t="shared" si="29"/>
        <v>1.9921666666666671</v>
      </c>
      <c r="BF7" s="7">
        <f t="shared" si="29"/>
        <v>1.9903333333333333</v>
      </c>
      <c r="BG7" s="7">
        <f t="shared" si="29"/>
        <v>2.0696666666666665</v>
      </c>
      <c r="BH7" s="7">
        <f t="shared" si="29"/>
        <v>2.3493548387096777</v>
      </c>
      <c r="BI7" s="7">
        <f t="shared" si="29"/>
        <v>2.7277586206896554</v>
      </c>
      <c r="BJ7" s="7">
        <f t="shared" si="29"/>
        <v>2.8179032258064516</v>
      </c>
      <c r="BK7" s="7">
        <f t="shared" si="29"/>
        <v>2.7560714285714281</v>
      </c>
      <c r="BL7" s="7">
        <f t="shared" si="29"/>
        <v>2.1658620689655175</v>
      </c>
      <c r="BM7" s="7">
        <f t="shared" ref="BM7:BX7" si="30">DAVERAGE(gd_98,8,BM$25:BM$26)</f>
        <v>1.9436666666666667</v>
      </c>
      <c r="BN7" s="7">
        <f t="shared" si="30"/>
        <v>2.0403703703703702</v>
      </c>
      <c r="BO7" s="7">
        <f t="shared" si="30"/>
        <v>2.1064516129032258</v>
      </c>
      <c r="BP7" s="7">
        <f t="shared" si="30"/>
        <v>2.2527586206896553</v>
      </c>
      <c r="BQ7" s="7">
        <f t="shared" si="30"/>
        <v>1.9516666666666669</v>
      </c>
      <c r="BR7" s="7">
        <f t="shared" si="30"/>
        <v>1.9353333333333336</v>
      </c>
      <c r="BS7" s="7">
        <f t="shared" si="30"/>
        <v>2.1031666666666666</v>
      </c>
      <c r="BT7" s="7">
        <f t="shared" si="30"/>
        <v>1.7708064516129027</v>
      </c>
      <c r="BU7" s="7">
        <f t="shared" si="30"/>
        <v>1.8348275862068966</v>
      </c>
      <c r="BV7" s="7">
        <f t="shared" si="30"/>
        <v>1.7772580645161287</v>
      </c>
      <c r="BW7" s="7">
        <f t="shared" si="30"/>
        <v>1.9916071428571429</v>
      </c>
      <c r="BX7" s="7">
        <f t="shared" si="30"/>
        <v>1.6836206896551729</v>
      </c>
      <c r="BY7" s="7">
        <f t="shared" ref="BY7:CJ7" si="31">DAVERAGE(gd_99,8,BY$25:BY$26)</f>
        <v>1.7429310344827591</v>
      </c>
      <c r="BZ7" s="7">
        <f t="shared" si="31"/>
        <v>1.6287500000000001</v>
      </c>
      <c r="CA7" s="7">
        <f t="shared" si="31"/>
        <v>1.6043548387096778</v>
      </c>
      <c r="CB7" s="7">
        <f t="shared" si="31"/>
        <v>1.9618333333333335</v>
      </c>
      <c r="CC7" s="7">
        <f t="shared" si="31"/>
        <v>2.1083870967741936</v>
      </c>
      <c r="CD7" s="7">
        <f t="shared" si="31"/>
        <v>2.1503333333333337</v>
      </c>
      <c r="CE7" s="7">
        <f t="shared" si="31"/>
        <v>2.1935483870967736</v>
      </c>
      <c r="CF7" s="7">
        <f t="shared" si="31"/>
        <v>2.6482258064516135</v>
      </c>
      <c r="CG7" s="7">
        <f t="shared" si="31"/>
        <v>2.4149999999999991</v>
      </c>
      <c r="CH7" s="7">
        <f t="shared" si="31"/>
        <v>2.6064516129032262</v>
      </c>
      <c r="CI7" s="7">
        <f t="shared" si="31"/>
        <v>2.1678333333333328</v>
      </c>
      <c r="CJ7" s="7">
        <f t="shared" si="31"/>
        <v>2.2372580645161291</v>
      </c>
      <c r="CK7" s="7">
        <f t="shared" ref="CK7:CV7" si="32">DAVERAGE(gd_00,8,CK$25:CK$26)</f>
        <v>2.2654838709677421</v>
      </c>
      <c r="CL7" s="7">
        <f t="shared" si="32"/>
        <v>2.4429310344827586</v>
      </c>
      <c r="CM7" s="7">
        <f t="shared" si="32"/>
        <v>2.6653225806451619</v>
      </c>
      <c r="CN7" s="7">
        <f t="shared" si="32"/>
        <v>2.8133333333333326</v>
      </c>
      <c r="CO7" s="7">
        <f t="shared" si="32"/>
        <v>3.3643548387096769</v>
      </c>
      <c r="CP7" s="7">
        <f t="shared" si="32"/>
        <v>4.158500000000001</v>
      </c>
      <c r="CQ7" s="7">
        <f t="shared" si="32"/>
        <v>3.991451612903226</v>
      </c>
      <c r="CR7" s="7">
        <f t="shared" si="32"/>
        <v>4.3204838709677409</v>
      </c>
      <c r="CS7" s="7">
        <f t="shared" si="32"/>
        <v>4.9026666666666667</v>
      </c>
      <c r="CT7" s="7">
        <f t="shared" si="32"/>
        <v>4.9219354838709704</v>
      </c>
      <c r="CU7" s="7">
        <f t="shared" si="32"/>
        <v>5.4444999999999997</v>
      </c>
      <c r="CV7" s="7">
        <f t="shared" si="32"/>
        <v>8.7014516129032256</v>
      </c>
      <c r="CW7" s="7">
        <f t="shared" ref="CW7:DH7" si="33">DAVERAGE(gd_01,8,CW$25:CW$26)</f>
        <v>8.0261290322580638</v>
      </c>
      <c r="CX7" s="7">
        <f t="shared" si="33"/>
        <v>5.5205357142857157</v>
      </c>
      <c r="CY7" s="7">
        <f t="shared" si="33"/>
        <v>5.0143548387096768</v>
      </c>
      <c r="CZ7" s="7">
        <f t="shared" si="33"/>
        <v>5.0086666666666675</v>
      </c>
      <c r="DA7" s="7">
        <f t="shared" si="33"/>
        <v>4.0569354838709675</v>
      </c>
      <c r="DB7" s="7">
        <f t="shared" si="33"/>
        <v>3.3762068965517229</v>
      </c>
      <c r="DC7" s="7">
        <f t="shared" si="33"/>
        <v>2.9833333333333338</v>
      </c>
      <c r="DD7" s="7" t="e">
        <f t="shared" si="33"/>
        <v>#DIV/0!</v>
      </c>
      <c r="DE7" s="7" t="e">
        <f t="shared" si="33"/>
        <v>#DIV/0!</v>
      </c>
      <c r="DF7" s="7" t="e">
        <f t="shared" si="33"/>
        <v>#DIV/0!</v>
      </c>
      <c r="DG7" s="7" t="e">
        <f t="shared" si="33"/>
        <v>#DIV/0!</v>
      </c>
      <c r="DH7" s="7" t="e">
        <f t="shared" si="33"/>
        <v>#DIV/0!</v>
      </c>
    </row>
    <row r="8" spans="1:112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 t="shared" ref="AC8:AN8" si="34">DAVERAGE(gd_95,9,AC$25:AC$26)</f>
        <v>1.5113793103448281</v>
      </c>
      <c r="AD8" s="7">
        <f t="shared" si="34"/>
        <v>1.5818518518518521</v>
      </c>
      <c r="AE8" s="7">
        <f t="shared" si="34"/>
        <v>1.5393548387096778</v>
      </c>
      <c r="AF8" s="7">
        <f t="shared" si="34"/>
        <v>1.6133333333333331</v>
      </c>
      <c r="AG8" s="7">
        <f t="shared" si="34"/>
        <v>1.6359999999999992</v>
      </c>
      <c r="AH8" s="7">
        <f t="shared" si="34"/>
        <v>1.6173333333333337</v>
      </c>
      <c r="AI8" s="7">
        <f t="shared" si="34"/>
        <v>1.4308620689655172</v>
      </c>
      <c r="AJ8" s="7">
        <f t="shared" si="34"/>
        <v>1.5365517241379314</v>
      </c>
      <c r="AK8" s="7">
        <f t="shared" si="34"/>
        <v>1.6312499999999996</v>
      </c>
      <c r="AL8" s="7">
        <f t="shared" si="34"/>
        <v>1.7472580645161289</v>
      </c>
      <c r="AM8" s="7">
        <f t="shared" si="34"/>
        <v>2.0399999999999996</v>
      </c>
      <c r="AN8" s="7">
        <f t="shared" si="34"/>
        <v>2.6989655172413798</v>
      </c>
      <c r="AO8" s="7">
        <f t="shared" ref="AO8:AZ8" si="35">DAVERAGE(gd_96,9,AO$25:AO$26)</f>
        <v>2.9566666666666652</v>
      </c>
      <c r="AP8" s="7">
        <f t="shared" si="35"/>
        <v>5.4179310344827565</v>
      </c>
      <c r="AQ8" s="7">
        <f t="shared" si="35"/>
        <v>2.9719354838709684</v>
      </c>
      <c r="AR8" s="7">
        <f t="shared" si="35"/>
        <v>2.2320689655172421</v>
      </c>
      <c r="AS8" s="7">
        <f t="shared" si="35"/>
        <v>2.2333333333333334</v>
      </c>
      <c r="AT8" s="7">
        <f t="shared" si="35"/>
        <v>2.4953333333333338</v>
      </c>
      <c r="AU8" s="7">
        <f t="shared" si="35"/>
        <v>2.491333333333333</v>
      </c>
      <c r="AV8" s="7">
        <f t="shared" si="35"/>
        <v>2.0429032258064517</v>
      </c>
      <c r="AW8" s="7">
        <f t="shared" si="35"/>
        <v>1.8301785714285717</v>
      </c>
      <c r="AX8" s="7">
        <f t="shared" si="35"/>
        <v>2.3545161290322585</v>
      </c>
      <c r="AY8" s="7">
        <f t="shared" si="35"/>
        <v>3.0598214285714285</v>
      </c>
      <c r="AZ8" s="7">
        <f t="shared" si="35"/>
        <v>3.6967241379310338</v>
      </c>
      <c r="BA8" s="7">
        <f t="shared" ref="BA8:BL8" si="36">DAVERAGE(gd_97,9,BA$25:BA$26)</f>
        <v>3.3496666666666659</v>
      </c>
      <c r="BB8" s="7">
        <f t="shared" si="36"/>
        <v>2.2238888888888888</v>
      </c>
      <c r="BC8" s="7">
        <f t="shared" si="36"/>
        <v>1.8926666666666667</v>
      </c>
      <c r="BD8" s="7">
        <f t="shared" si="36"/>
        <v>2.0303333333333331</v>
      </c>
      <c r="BE8" s="7">
        <f t="shared" si="36"/>
        <v>2.2393333333333332</v>
      </c>
      <c r="BF8" s="7">
        <f t="shared" si="36"/>
        <v>2.1941666666666664</v>
      </c>
      <c r="BG8" s="7">
        <f t="shared" si="36"/>
        <v>2.1848333333333327</v>
      </c>
      <c r="BH8" s="7">
        <f t="shared" si="36"/>
        <v>2.4729032258064514</v>
      </c>
      <c r="BI8" s="7">
        <f t="shared" si="36"/>
        <v>2.8644642857142855</v>
      </c>
      <c r="BJ8" s="7">
        <f t="shared" si="36"/>
        <v>3.0248387096774194</v>
      </c>
      <c r="BK8" s="7">
        <f t="shared" si="36"/>
        <v>2.993035714285714</v>
      </c>
      <c r="BL8" s="7">
        <f t="shared" si="36"/>
        <v>2.3494827586206899</v>
      </c>
      <c r="BM8" s="7">
        <f t="shared" ref="BM8:BX8" si="37">DAVERAGE(gd_98,9,BM$25:BM$26)</f>
        <v>2.1061666666666663</v>
      </c>
      <c r="BN8" s="7">
        <f t="shared" si="37"/>
        <v>2.2185185185185179</v>
      </c>
      <c r="BO8" s="7">
        <f t="shared" si="37"/>
        <v>2.2249999999999996</v>
      </c>
      <c r="BP8" s="7">
        <f t="shared" si="37"/>
        <v>2.4468518518518518</v>
      </c>
      <c r="BQ8" s="7">
        <f t="shared" si="37"/>
        <v>2.1269999999999998</v>
      </c>
      <c r="BR8" s="7">
        <f t="shared" si="37"/>
        <v>2.1554999999999995</v>
      </c>
      <c r="BS8" s="7">
        <f t="shared" si="37"/>
        <v>2.1906666666666674</v>
      </c>
      <c r="BT8" s="7">
        <f t="shared" si="37"/>
        <v>1.8406451612903227</v>
      </c>
      <c r="BU8" s="7">
        <f t="shared" si="37"/>
        <v>1.9986206896551721</v>
      </c>
      <c r="BV8" s="7">
        <f t="shared" si="37"/>
        <v>1.8832258064516132</v>
      </c>
      <c r="BW8" s="7">
        <f t="shared" si="37"/>
        <v>2.0992857142857142</v>
      </c>
      <c r="BX8" s="7">
        <f t="shared" si="37"/>
        <v>1.6705172413793103</v>
      </c>
      <c r="BY8" s="7">
        <f t="shared" ref="BY8:CJ8" si="38">DAVERAGE(gd_99,9,BY$25:BY$26)</f>
        <v>1.8444827586206898</v>
      </c>
      <c r="BZ8" s="7">
        <f t="shared" si="38"/>
        <v>1.779821428571428</v>
      </c>
      <c r="CA8" s="7">
        <f t="shared" si="38"/>
        <v>1.7741935483870972</v>
      </c>
      <c r="CB8" s="7">
        <f t="shared" si="38"/>
        <v>2.1244999999999994</v>
      </c>
      <c r="CC8" s="7">
        <f t="shared" si="38"/>
        <v>2.254838709677419</v>
      </c>
      <c r="CD8" s="7">
        <f t="shared" si="38"/>
        <v>2.2951666666666664</v>
      </c>
      <c r="CE8" s="7">
        <f t="shared" si="38"/>
        <v>2.2893548387096767</v>
      </c>
      <c r="CF8" s="7">
        <f t="shared" si="38"/>
        <v>2.7796774193548388</v>
      </c>
      <c r="CG8" s="7">
        <f t="shared" si="38"/>
        <v>2.5736666666666665</v>
      </c>
      <c r="CH8" s="7">
        <f t="shared" si="38"/>
        <v>2.6833870967741937</v>
      </c>
      <c r="CI8" s="7">
        <f t="shared" si="38"/>
        <v>2.3123333333333331</v>
      </c>
      <c r="CJ8" s="7">
        <f t="shared" si="38"/>
        <v>2.3546774193548381</v>
      </c>
      <c r="CK8" s="7">
        <f t="shared" ref="CK8:CV8" si="39">DAVERAGE(gd_00,9,CK$25:CK$26)</f>
        <v>2.3987096774193541</v>
      </c>
      <c r="CL8" s="7">
        <f t="shared" si="39"/>
        <v>2.656896551724139</v>
      </c>
      <c r="CM8" s="7">
        <f t="shared" si="39"/>
        <v>2.7808064516129019</v>
      </c>
      <c r="CN8" s="7">
        <f t="shared" si="39"/>
        <v>3.0200000000000014</v>
      </c>
      <c r="CO8" s="7">
        <f t="shared" si="39"/>
        <v>3.5748387096774188</v>
      </c>
      <c r="CP8" s="7">
        <f t="shared" si="39"/>
        <v>4.3011666666666661</v>
      </c>
      <c r="CQ8" s="7">
        <f t="shared" si="39"/>
        <v>4.0396774193548382</v>
      </c>
      <c r="CR8" s="7">
        <f t="shared" si="39"/>
        <v>4.3846774193548388</v>
      </c>
      <c r="CS8" s="7">
        <f t="shared" si="39"/>
        <v>5.0141666666666671</v>
      </c>
      <c r="CT8" s="7">
        <f t="shared" si="39"/>
        <v>5.0320967741935494</v>
      </c>
      <c r="CU8" s="7">
        <f t="shared" si="39"/>
        <v>5.4935</v>
      </c>
      <c r="CV8" s="7">
        <f t="shared" si="39"/>
        <v>8.670806451612906</v>
      </c>
      <c r="CW8" s="7">
        <f t="shared" ref="CW8:DH8" si="40">DAVERAGE(gd_01,9,CW$25:CW$26)</f>
        <v>8.449193548387095</v>
      </c>
      <c r="CX8" s="7">
        <f t="shared" si="40"/>
        <v>5.6512499999999983</v>
      </c>
      <c r="CY8" s="7">
        <f t="shared" si="40"/>
        <v>5.1498387096774199</v>
      </c>
      <c r="CZ8" s="7">
        <f t="shared" si="40"/>
        <v>5.1991666666666676</v>
      </c>
      <c r="DA8" s="7">
        <f t="shared" si="40"/>
        <v>4.2077419354838721</v>
      </c>
      <c r="DB8" s="7">
        <f t="shared" si="40"/>
        <v>3.5901666666666672</v>
      </c>
      <c r="DC8" s="7">
        <f t="shared" si="40"/>
        <v>3.0408333333333335</v>
      </c>
      <c r="DD8" s="7" t="e">
        <f t="shared" si="40"/>
        <v>#DIV/0!</v>
      </c>
      <c r="DE8" s="7" t="e">
        <f t="shared" si="40"/>
        <v>#DIV/0!</v>
      </c>
      <c r="DF8" s="7" t="e">
        <f t="shared" si="40"/>
        <v>#DIV/0!</v>
      </c>
      <c r="DG8" s="7" t="e">
        <f t="shared" si="40"/>
        <v>#DIV/0!</v>
      </c>
      <c r="DH8" s="7" t="e">
        <f t="shared" si="40"/>
        <v>#DIV/0!</v>
      </c>
    </row>
    <row r="9" spans="1:112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41">DAVERAGE(gd_98,10,BN$25:BN$26)</f>
        <v>1.9450000000000001</v>
      </c>
      <c r="BO9" s="7">
        <f t="shared" si="41"/>
        <v>2.0224193548387097</v>
      </c>
      <c r="BP9" s="7">
        <f t="shared" si="41"/>
        <v>2.2996296296296297</v>
      </c>
      <c r="BQ9" s="7">
        <f t="shared" si="41"/>
        <v>1.7344999999999995</v>
      </c>
      <c r="BR9" s="7">
        <f t="shared" si="41"/>
        <v>1.6911666666666674</v>
      </c>
      <c r="BS9" s="7">
        <f t="shared" si="41"/>
        <v>1.9600000000000004</v>
      </c>
      <c r="BT9" s="7">
        <f t="shared" si="41"/>
        <v>1.9964516129032253</v>
      </c>
      <c r="BU9" s="7">
        <f t="shared" si="41"/>
        <v>1.8922413793103443</v>
      </c>
      <c r="BV9" s="7">
        <f t="shared" si="41"/>
        <v>2.0293548387096778</v>
      </c>
      <c r="BW9" s="7">
        <f t="shared" si="41"/>
        <v>2.226428571428571</v>
      </c>
      <c r="BX9" s="7">
        <f t="shared" si="41"/>
        <v>2.2320689655172412</v>
      </c>
      <c r="BY9" s="7">
        <f t="shared" ref="BY9:CJ9" si="42">DAVERAGE(gd_99,10,BY$25:BY$26)</f>
        <v>1.7677586206896554</v>
      </c>
      <c r="BZ9" s="7">
        <f t="shared" si="42"/>
        <v>1.7157142857142851</v>
      </c>
      <c r="CA9" s="7">
        <f t="shared" si="42"/>
        <v>1.64758064516129</v>
      </c>
      <c r="CB9" s="7">
        <f t="shared" si="42"/>
        <v>1.9538333333333331</v>
      </c>
      <c r="CC9" s="7">
        <f t="shared" si="42"/>
        <v>2.1056451612903224</v>
      </c>
      <c r="CD9" s="7">
        <f t="shared" si="42"/>
        <v>2.1575000000000002</v>
      </c>
      <c r="CE9" s="7">
        <f t="shared" si="42"/>
        <v>2.1501612903225804</v>
      </c>
      <c r="CF9" s="7">
        <f t="shared" si="42"/>
        <v>2.4495161290322578</v>
      </c>
      <c r="CG9" s="7">
        <f t="shared" si="42"/>
        <v>2.4374999999999996</v>
      </c>
      <c r="CH9" s="7">
        <f t="shared" si="42"/>
        <v>2.7946774193548398</v>
      </c>
      <c r="CI9" s="7">
        <f t="shared" si="42"/>
        <v>2.3978333333333337</v>
      </c>
      <c r="CJ9" s="7">
        <f t="shared" si="42"/>
        <v>2.3588709677419355</v>
      </c>
      <c r="CK9" s="7">
        <f t="shared" ref="CK9:CV9" si="43">DAVERAGE(gd_00,10,CK$25:CK$26)</f>
        <v>2.3787096774193541</v>
      </c>
      <c r="CL9" s="7">
        <f t="shared" si="43"/>
        <v>2.4881034482758615</v>
      </c>
      <c r="CM9" s="7">
        <f t="shared" si="43"/>
        <v>2.7233870967741933</v>
      </c>
      <c r="CN9" s="7">
        <f t="shared" si="43"/>
        <v>2.8894999999999995</v>
      </c>
      <c r="CO9" s="7">
        <f t="shared" si="43"/>
        <v>3.2964516129032257</v>
      </c>
      <c r="CP9" s="7">
        <f t="shared" si="43"/>
        <v>4.1558333333333328</v>
      </c>
      <c r="CQ9" s="7">
        <f t="shared" si="43"/>
        <v>3.9380645161290326</v>
      </c>
      <c r="CR9" s="7">
        <f t="shared" si="43"/>
        <v>4.4088709677419367</v>
      </c>
      <c r="CS9" s="7">
        <f t="shared" si="43"/>
        <v>5.3293333333333335</v>
      </c>
      <c r="CT9" s="7">
        <f t="shared" si="43"/>
        <v>5.2716129032258072</v>
      </c>
      <c r="CU9" s="7">
        <f t="shared" si="43"/>
        <v>9.4763333333333346</v>
      </c>
      <c r="CV9" s="7">
        <f t="shared" si="43"/>
        <v>19.993870967741938</v>
      </c>
      <c r="CW9" s="7">
        <f t="shared" ref="CW9:DH9" si="44">DAVERAGE(gd_01,10,CW$25:CW$26)</f>
        <v>10.177580645161289</v>
      </c>
      <c r="CX9" s="7">
        <f t="shared" si="44"/>
        <v>9.649464285714286</v>
      </c>
      <c r="CY9" s="7">
        <f t="shared" si="44"/>
        <v>7.3200000000000021</v>
      </c>
      <c r="CZ9" s="7">
        <f t="shared" si="44"/>
        <v>9.2385000000000002</v>
      </c>
      <c r="DA9" s="7">
        <f t="shared" si="44"/>
        <v>4.9432258064516112</v>
      </c>
      <c r="DB9" s="7">
        <f t="shared" si="44"/>
        <v>3.2363333333333344</v>
      </c>
      <c r="DC9" s="7">
        <f t="shared" si="44"/>
        <v>2.9500000000000006</v>
      </c>
      <c r="DD9" s="7" t="e">
        <f t="shared" si="44"/>
        <v>#DIV/0!</v>
      </c>
      <c r="DE9" s="7" t="e">
        <f t="shared" si="44"/>
        <v>#DIV/0!</v>
      </c>
      <c r="DF9" s="7" t="e">
        <f t="shared" si="44"/>
        <v>#DIV/0!</v>
      </c>
      <c r="DG9" s="7" t="e">
        <f t="shared" si="44"/>
        <v>#DIV/0!</v>
      </c>
      <c r="DH9" s="7" t="e">
        <f t="shared" si="44"/>
        <v>#DIV/0!</v>
      </c>
    </row>
    <row r="10" spans="1:112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 t="shared" ref="AC10:AN10" si="45">DAVERAGE(gd_95,11,AC$25:AC$26)</f>
        <v>1.1203448275862065</v>
      </c>
      <c r="AD10" s="7">
        <f t="shared" si="45"/>
        <v>1.0496296296296295</v>
      </c>
      <c r="AE10" s="7">
        <f t="shared" si="45"/>
        <v>1.0341935483870968</v>
      </c>
      <c r="AF10" s="7">
        <f t="shared" si="45"/>
        <v>1.0453333333333328</v>
      </c>
      <c r="AG10" s="7">
        <f t="shared" si="45"/>
        <v>1.1033333333333331</v>
      </c>
      <c r="AH10" s="7">
        <f t="shared" si="45"/>
        <v>1.0770000000000002</v>
      </c>
      <c r="AI10" s="7">
        <f t="shared" si="45"/>
        <v>0.87310344827586228</v>
      </c>
      <c r="AJ10" s="7">
        <f t="shared" si="45"/>
        <v>0.92568965517241375</v>
      </c>
      <c r="AK10" s="7">
        <f t="shared" si="45"/>
        <v>0.96107142857142791</v>
      </c>
      <c r="AL10" s="7">
        <f t="shared" si="45"/>
        <v>1.0288461538461537</v>
      </c>
      <c r="AM10" s="7">
        <f t="shared" si="45"/>
        <v>1.116785714285714</v>
      </c>
      <c r="AN10" s="7">
        <f t="shared" si="45"/>
        <v>1.0762068965517242</v>
      </c>
      <c r="AO10" s="7">
        <f t="shared" ref="AO10:AZ10" si="46">DAVERAGE(gd_96,11,AO$25:AO$26)</f>
        <v>1.1769999999999998</v>
      </c>
      <c r="AP10" s="7">
        <f t="shared" si="46"/>
        <v>1.2765517241379312</v>
      </c>
      <c r="AQ10" s="7">
        <f t="shared" si="46"/>
        <v>1.0609677419354839</v>
      </c>
      <c r="AR10" s="7">
        <f t="shared" si="46"/>
        <v>1.0472413793103448</v>
      </c>
      <c r="AS10" s="7">
        <f t="shared" si="46"/>
        <v>1.0496666666666667</v>
      </c>
      <c r="AT10" s="7">
        <f t="shared" si="46"/>
        <v>1.1500000000000006</v>
      </c>
      <c r="AU10" s="7">
        <f t="shared" si="46"/>
        <v>1.139666666666667</v>
      </c>
      <c r="AV10" s="7">
        <f t="shared" si="46"/>
        <v>1.2801612903225812</v>
      </c>
      <c r="AW10" s="7">
        <f t="shared" si="46"/>
        <v>1.2412499999999997</v>
      </c>
      <c r="AX10" s="7">
        <f t="shared" si="46"/>
        <v>1.8345161290322576</v>
      </c>
      <c r="AY10" s="7">
        <f t="shared" si="46"/>
        <v>2.8651785714285718</v>
      </c>
      <c r="AZ10" s="7">
        <f t="shared" si="46"/>
        <v>3.5672413793103455</v>
      </c>
      <c r="BA10" s="7">
        <f t="shared" ref="BA10:BL10" si="47">DAVERAGE(gd_97,11,BA$25:BA$26)</f>
        <v>3.0668333333333333</v>
      </c>
      <c r="BB10" s="7">
        <f t="shared" si="47"/>
        <v>1.9637037037037044</v>
      </c>
      <c r="BC10" s="7">
        <f t="shared" si="47"/>
        <v>1.5388333333333331</v>
      </c>
      <c r="BD10" s="7">
        <f t="shared" si="47"/>
        <v>1.6201666666666663</v>
      </c>
      <c r="BE10" s="7">
        <f t="shared" si="47"/>
        <v>1.4926666666666673</v>
      </c>
      <c r="BF10" s="7">
        <f t="shared" si="47"/>
        <v>1.3513333333333335</v>
      </c>
      <c r="BG10" s="7">
        <f t="shared" si="47"/>
        <v>1.3073333333333332</v>
      </c>
      <c r="BH10" s="7">
        <f t="shared" si="47"/>
        <v>1.4329032258064516</v>
      </c>
      <c r="BI10" s="7">
        <f t="shared" si="47"/>
        <v>1.7928571428571434</v>
      </c>
      <c r="BJ10" s="7">
        <f t="shared" si="47"/>
        <v>2.1791935483870968</v>
      </c>
      <c r="BK10" s="7">
        <f t="shared" si="47"/>
        <v>2.4423214285714288</v>
      </c>
      <c r="BL10" s="7">
        <f t="shared" si="47"/>
        <v>2.1049999999999995</v>
      </c>
      <c r="BM10" s="7">
        <f t="shared" ref="BM10:BX10" si="48">DAVERAGE(gd_98,11,BM$25:BM$26)</f>
        <v>1.9286666666666668</v>
      </c>
      <c r="BN10" s="7">
        <f t="shared" si="48"/>
        <v>1.8285185185185187</v>
      </c>
      <c r="BO10" s="7">
        <f t="shared" si="48"/>
        <v>1.9712903225806446</v>
      </c>
      <c r="BP10" s="7">
        <f t="shared" si="48"/>
        <v>2.137592592592592</v>
      </c>
      <c r="BQ10" s="7">
        <f t="shared" si="48"/>
        <v>1.7943333333333327</v>
      </c>
      <c r="BR10" s="7">
        <f t="shared" si="48"/>
        <v>1.5129999999999997</v>
      </c>
      <c r="BS10" s="7">
        <f t="shared" si="48"/>
        <v>1.7303333333333337</v>
      </c>
      <c r="BT10" s="7">
        <f t="shared" si="48"/>
        <v>1.7269354838709678</v>
      </c>
      <c r="BU10" s="7">
        <f t="shared" si="48"/>
        <v>1.6936206896551729</v>
      </c>
      <c r="BV10" s="7">
        <f t="shared" si="48"/>
        <v>1.7430645161290317</v>
      </c>
      <c r="BW10" s="7">
        <f t="shared" si="48"/>
        <v>1.8978571428571429</v>
      </c>
      <c r="BX10" s="7">
        <f t="shared" si="48"/>
        <v>1.7058620689655175</v>
      </c>
      <c r="BY10" s="7">
        <f t="shared" ref="BY10:CJ10" si="49">DAVERAGE(gd_99,11,BY$25:BY$26)</f>
        <v>1.6737931034482754</v>
      </c>
      <c r="BZ10" s="7">
        <f t="shared" si="49"/>
        <v>1.58125</v>
      </c>
      <c r="CA10" s="7">
        <f t="shared" si="49"/>
        <v>1.524516129032258</v>
      </c>
      <c r="CB10" s="7">
        <f t="shared" si="49"/>
        <v>1.8385</v>
      </c>
      <c r="CC10" s="7">
        <f t="shared" si="49"/>
        <v>1.9770967741935488</v>
      </c>
      <c r="CD10" s="7">
        <f t="shared" si="49"/>
        <v>1.9841666666666666</v>
      </c>
      <c r="CE10" s="7">
        <f t="shared" si="49"/>
        <v>1.9603225806451616</v>
      </c>
      <c r="CF10" s="7">
        <f t="shared" si="49"/>
        <v>2.3204838709677413</v>
      </c>
      <c r="CG10" s="7">
        <f t="shared" si="49"/>
        <v>2.2628333333333339</v>
      </c>
      <c r="CH10" s="7">
        <f t="shared" si="49"/>
        <v>2.5670967741935486</v>
      </c>
      <c r="CI10" s="7">
        <f t="shared" si="49"/>
        <v>2.1171666666666669</v>
      </c>
      <c r="CJ10" s="7">
        <f t="shared" si="49"/>
        <v>2.1874193548387093</v>
      </c>
      <c r="CK10" s="7">
        <f t="shared" ref="CK10:CV10" si="50">DAVERAGE(gd_00,11,CK$25:CK$26)</f>
        <v>2.2230645161290332</v>
      </c>
      <c r="CL10" s="7">
        <f t="shared" si="50"/>
        <v>2.365344827586207</v>
      </c>
      <c r="CM10" s="7">
        <f t="shared" si="50"/>
        <v>2.560483870967742</v>
      </c>
      <c r="CN10" s="7">
        <f t="shared" si="50"/>
        <v>2.6925000000000003</v>
      </c>
      <c r="CO10" s="7">
        <f t="shared" si="50"/>
        <v>3.0670967741935486</v>
      </c>
      <c r="CP10" s="7">
        <f t="shared" si="50"/>
        <v>3.7635000000000001</v>
      </c>
      <c r="CQ10" s="7">
        <f t="shared" si="50"/>
        <v>3.4235483870967744</v>
      </c>
      <c r="CR10" s="7">
        <f t="shared" si="50"/>
        <v>3.201935483870967</v>
      </c>
      <c r="CS10" s="7">
        <f t="shared" si="50"/>
        <v>4.0146666666666668</v>
      </c>
      <c r="CT10" s="7">
        <f t="shared" si="50"/>
        <v>4.5633870967741927</v>
      </c>
      <c r="CU10" s="7">
        <f t="shared" si="50"/>
        <v>5.219333333333334</v>
      </c>
      <c r="CV10" s="7">
        <f t="shared" si="50"/>
        <v>8.0119354838709658</v>
      </c>
      <c r="CW10" s="7">
        <f t="shared" ref="CW10:DH10" si="51">DAVERAGE(gd_01,11,CW$25:CW$26)</f>
        <v>8.0356451612903221</v>
      </c>
      <c r="CX10" s="7">
        <f t="shared" si="51"/>
        <v>6.0644642857142825</v>
      </c>
      <c r="CY10" s="7">
        <f t="shared" si="51"/>
        <v>5.9974193548387102</v>
      </c>
      <c r="CZ10" s="7">
        <f t="shared" si="51"/>
        <v>4.5029999999999992</v>
      </c>
      <c r="DA10" s="7">
        <f t="shared" si="51"/>
        <v>4.1822580645161294</v>
      </c>
      <c r="DB10" s="7">
        <f t="shared" si="51"/>
        <v>2.3805000000000009</v>
      </c>
      <c r="DC10" s="7">
        <f t="shared" si="51"/>
        <v>2.2954166666666667</v>
      </c>
      <c r="DD10" s="7" t="e">
        <f t="shared" si="51"/>
        <v>#DIV/0!</v>
      </c>
      <c r="DE10" s="7" t="e">
        <f t="shared" si="51"/>
        <v>#DIV/0!</v>
      </c>
      <c r="DF10" s="7" t="e">
        <f t="shared" si="51"/>
        <v>#DIV/0!</v>
      </c>
      <c r="DG10" s="7" t="e">
        <f t="shared" si="51"/>
        <v>#DIV/0!</v>
      </c>
      <c r="DH10" s="7" t="e">
        <f t="shared" si="51"/>
        <v>#DIV/0!</v>
      </c>
    </row>
    <row r="11" spans="1:112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DAVERAGE(gd_95,12,AL$25:AL$26)</f>
        <v>1.1499999999999999</v>
      </c>
      <c r="AM11" s="7">
        <f>DAVERAGE(gd_95,12,AM$25:AM$26)</f>
        <v>1.1121428571428573</v>
      </c>
      <c r="AN11" s="7">
        <f>DAVERAGE(gd_95,12,AN$25:AN$26)</f>
        <v>1.1458620689655166</v>
      </c>
      <c r="AO11" s="7">
        <f t="shared" ref="AO11:AZ11" si="52">DAVERAGE(gd_96,12,AO$25:AO$26)</f>
        <v>1.1739999999999999</v>
      </c>
      <c r="AP11" s="7">
        <f t="shared" si="52"/>
        <v>1.2855172413793106</v>
      </c>
      <c r="AQ11" s="7">
        <f t="shared" si="52"/>
        <v>1.0751612903225809</v>
      </c>
      <c r="AR11" s="7">
        <f t="shared" si="52"/>
        <v>1.04</v>
      </c>
      <c r="AS11" s="7">
        <f t="shared" si="52"/>
        <v>0.9806666666666668</v>
      </c>
      <c r="AT11" s="7">
        <f t="shared" si="52"/>
        <v>1.0106666666666666</v>
      </c>
      <c r="AU11" s="7">
        <f t="shared" si="52"/>
        <v>1.1415000000000002</v>
      </c>
      <c r="AV11" s="7">
        <f t="shared" si="52"/>
        <v>1.2662903225806452</v>
      </c>
      <c r="AW11" s="7">
        <f t="shared" si="52"/>
        <v>1.1898214285714286</v>
      </c>
      <c r="AX11" s="7">
        <f t="shared" si="52"/>
        <v>1.8780645161290317</v>
      </c>
      <c r="AY11" s="7">
        <f t="shared" si="52"/>
        <v>2.6826785714285712</v>
      </c>
      <c r="AZ11" s="7">
        <f t="shared" si="52"/>
        <v>3.4201724137931016</v>
      </c>
      <c r="BA11" s="7">
        <f t="shared" ref="BA11:BL11" si="53">DAVERAGE(gd_97,12,BA$25:BA$26)</f>
        <v>2.9568333333333339</v>
      </c>
      <c r="BB11" s="7">
        <f t="shared" si="53"/>
        <v>1.7731481481481481</v>
      </c>
      <c r="BC11" s="7">
        <f t="shared" si="53"/>
        <v>1.3180000000000001</v>
      </c>
      <c r="BD11" s="7">
        <f t="shared" si="53"/>
        <v>1.5336666666666663</v>
      </c>
      <c r="BE11" s="7">
        <f t="shared" si="53"/>
        <v>1.4781666666666673</v>
      </c>
      <c r="BF11" s="7">
        <f t="shared" si="53"/>
        <v>1.3391666666666662</v>
      </c>
      <c r="BG11" s="7">
        <f t="shared" si="53"/>
        <v>1.2591666666666665</v>
      </c>
      <c r="BH11" s="7">
        <f t="shared" si="53"/>
        <v>1.4224193548387096</v>
      </c>
      <c r="BI11" s="7">
        <f t="shared" si="53"/>
        <v>1.7982142857142858</v>
      </c>
      <c r="BJ11" s="7">
        <f t="shared" si="53"/>
        <v>2.1093548387096779</v>
      </c>
      <c r="BK11" s="7">
        <f t="shared" si="53"/>
        <v>2.1175000000000006</v>
      </c>
      <c r="BL11" s="7">
        <f t="shared" si="53"/>
        <v>2.0289655172413794</v>
      </c>
      <c r="BM11" s="7">
        <f t="shared" ref="BM11:BX11" si="54">DAVERAGE(gd_98,12,BM$25:BM$26)</f>
        <v>1.934166666666667</v>
      </c>
      <c r="BN11" s="7">
        <f t="shared" si="54"/>
        <v>1.7501851851851853</v>
      </c>
      <c r="BO11" s="7">
        <f t="shared" si="54"/>
        <v>1.8940322580645153</v>
      </c>
      <c r="BP11" s="7">
        <f t="shared" si="54"/>
        <v>2.101666666666667</v>
      </c>
      <c r="BQ11" s="7">
        <f t="shared" si="54"/>
        <v>1.6541666666666666</v>
      </c>
      <c r="BR11" s="7">
        <f t="shared" si="54"/>
        <v>1.4908333333333332</v>
      </c>
      <c r="BS11" s="7">
        <f t="shared" si="54"/>
        <v>1.7215000000000009</v>
      </c>
      <c r="BT11" s="7">
        <f t="shared" si="54"/>
        <v>1.7038709677419355</v>
      </c>
      <c r="BU11" s="7">
        <f t="shared" si="54"/>
        <v>1.6537931034482758</v>
      </c>
      <c r="BV11" s="7">
        <f t="shared" si="54"/>
        <v>1.7546774193548396</v>
      </c>
      <c r="BW11" s="7">
        <f t="shared" si="54"/>
        <v>1.9580357142857143</v>
      </c>
      <c r="BX11" s="7">
        <f t="shared" si="54"/>
        <v>2.1131034482758619</v>
      </c>
      <c r="BY11" s="7">
        <f t="shared" ref="BY11:CJ11" si="55">DAVERAGE(gd_99,12,BY$25:BY$26)</f>
        <v>1.7106896551724136</v>
      </c>
      <c r="BZ11" s="7">
        <f t="shared" si="55"/>
        <v>1.6242857142857141</v>
      </c>
      <c r="CA11" s="7">
        <f t="shared" si="55"/>
        <v>1.5614516129032252</v>
      </c>
      <c r="CB11" s="7">
        <f t="shared" si="55"/>
        <v>1.8568333333333336</v>
      </c>
      <c r="CC11" s="7">
        <f t="shared" si="55"/>
        <v>2.0219354838709678</v>
      </c>
      <c r="CD11" s="7">
        <f t="shared" si="55"/>
        <v>2.048</v>
      </c>
      <c r="CE11" s="7">
        <f t="shared" si="55"/>
        <v>2.0151612903225802</v>
      </c>
      <c r="CF11" s="7">
        <f t="shared" si="55"/>
        <v>2.363387096774193</v>
      </c>
      <c r="CG11" s="7">
        <f t="shared" si="55"/>
        <v>2.3038333333333338</v>
      </c>
      <c r="CH11" s="7">
        <f t="shared" si="55"/>
        <v>2.6324193548387105</v>
      </c>
      <c r="CI11" s="7">
        <f t="shared" si="55"/>
        <v>2.1676666666666669</v>
      </c>
      <c r="CJ11" s="7">
        <f t="shared" si="55"/>
        <v>2.229193548387097</v>
      </c>
      <c r="CK11" s="7">
        <f t="shared" ref="CK11:CV11" si="56">DAVERAGE(gd_00,12,CK$25:CK$26)</f>
        <v>2.2798387096774193</v>
      </c>
      <c r="CL11" s="7">
        <f t="shared" si="56"/>
        <v>2.3825862068965513</v>
      </c>
      <c r="CM11" s="7">
        <f t="shared" si="56"/>
        <v>2.6111290322580643</v>
      </c>
      <c r="CN11" s="7">
        <f t="shared" si="56"/>
        <v>2.7911666666666668</v>
      </c>
      <c r="CO11" s="7">
        <f t="shared" si="56"/>
        <v>3.1640322580645153</v>
      </c>
      <c r="CP11" s="7">
        <f t="shared" si="56"/>
        <v>3.8258333333333332</v>
      </c>
      <c r="CQ11" s="7">
        <f t="shared" si="56"/>
        <v>3.4935483870967761</v>
      </c>
      <c r="CR11" s="7">
        <f t="shared" si="56"/>
        <v>3.3391935483870983</v>
      </c>
      <c r="CS11" s="7">
        <f t="shared" si="56"/>
        <v>4.6545000000000005</v>
      </c>
      <c r="CT11" s="7">
        <f t="shared" si="56"/>
        <v>4.833387096774195</v>
      </c>
      <c r="CU11" s="7">
        <f t="shared" si="56"/>
        <v>9.7605000000000004</v>
      </c>
      <c r="CV11" s="7">
        <f t="shared" si="56"/>
        <v>18.367096774193548</v>
      </c>
      <c r="CW11" s="7">
        <f t="shared" ref="CW11:DH11" si="57">DAVERAGE(gd_01,12,CW$25:CW$26)</f>
        <v>8.3782258064516117</v>
      </c>
      <c r="CX11" s="7">
        <f t="shared" si="57"/>
        <v>6.1189285714285697</v>
      </c>
      <c r="CY11" s="7">
        <f t="shared" si="57"/>
        <v>5.1835483870967742</v>
      </c>
      <c r="CZ11" s="7">
        <f t="shared" si="57"/>
        <v>5.3291666666666684</v>
      </c>
      <c r="DA11" s="7">
        <f t="shared" si="57"/>
        <v>4.2212903225806455</v>
      </c>
      <c r="DB11" s="7">
        <f t="shared" si="57"/>
        <v>3.1253333333333324</v>
      </c>
      <c r="DC11" s="7">
        <f t="shared" si="57"/>
        <v>2.4633333333333334</v>
      </c>
      <c r="DD11" s="7" t="e">
        <f t="shared" si="57"/>
        <v>#DIV/0!</v>
      </c>
      <c r="DE11" s="7" t="e">
        <f t="shared" si="57"/>
        <v>#DIV/0!</v>
      </c>
      <c r="DF11" s="7" t="e">
        <f t="shared" si="57"/>
        <v>#DIV/0!</v>
      </c>
      <c r="DG11" s="7" t="e">
        <f t="shared" si="57"/>
        <v>#DIV/0!</v>
      </c>
      <c r="DH11" s="7" t="e">
        <f t="shared" si="57"/>
        <v>#DIV/0!</v>
      </c>
    </row>
    <row r="12" spans="1:112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58">DAVERAGE(gd_98,13,BQ$25:BQ$26)</f>
        <v>2.2549999999999999</v>
      </c>
      <c r="BR12" s="7">
        <f t="shared" si="58"/>
        <v>2.075333333333333</v>
      </c>
      <c r="BS12" s="7">
        <f t="shared" si="58"/>
        <v>2.4371666666666667</v>
      </c>
      <c r="BT12" s="7">
        <f t="shared" si="58"/>
        <v>2.3982258064516118</v>
      </c>
      <c r="BU12" s="7">
        <f t="shared" si="58"/>
        <v>2.3041379310344814</v>
      </c>
      <c r="BV12" s="7">
        <f t="shared" si="58"/>
        <v>2.3846774193548392</v>
      </c>
      <c r="BW12" s="7">
        <f t="shared" si="58"/>
        <v>2.5983928571428581</v>
      </c>
      <c r="BX12" s="7">
        <f t="shared" si="58"/>
        <v>2.5518965517241377</v>
      </c>
      <c r="BY12" s="7">
        <f t="shared" ref="BY12:CJ12" si="59">DAVERAGE(gd_99,13,BY$25:BY$26)</f>
        <v>2.0749999999999997</v>
      </c>
      <c r="BZ12" s="7">
        <f t="shared" si="59"/>
        <v>1.9471428571428575</v>
      </c>
      <c r="CA12" s="7">
        <f t="shared" si="59"/>
        <v>1.9200000000000002</v>
      </c>
      <c r="CB12" s="7">
        <f t="shared" si="59"/>
        <v>2.2775000000000007</v>
      </c>
      <c r="CC12" s="7">
        <f t="shared" si="59"/>
        <v>2.4109677419354831</v>
      </c>
      <c r="CD12" s="7">
        <f t="shared" si="59"/>
        <v>2.4586666666666668</v>
      </c>
      <c r="CE12" s="7">
        <f t="shared" si="59"/>
        <v>2.4770967741935483</v>
      </c>
      <c r="CF12" s="7">
        <f t="shared" si="59"/>
        <v>2.7438709677419348</v>
      </c>
      <c r="CG12" s="7">
        <f t="shared" si="59"/>
        <v>2.7884999999999995</v>
      </c>
      <c r="CH12" s="7">
        <f t="shared" si="59"/>
        <v>3.1562903225806451</v>
      </c>
      <c r="CI12" s="7">
        <f t="shared" si="59"/>
        <v>2.6666666666666661</v>
      </c>
      <c r="CJ12" s="7">
        <f t="shared" si="59"/>
        <v>2.5098387096774193</v>
      </c>
      <c r="CK12" s="7">
        <f t="shared" ref="CK12:CV12" si="60">DAVERAGE(gd_00,13,CK$25:CK$26)</f>
        <v>2.4787096774193551</v>
      </c>
      <c r="CL12" s="7">
        <f t="shared" si="60"/>
        <v>2.6960344827586225</v>
      </c>
      <c r="CM12" s="7">
        <f t="shared" si="60"/>
        <v>2.9650000000000007</v>
      </c>
      <c r="CN12" s="7">
        <f t="shared" si="60"/>
        <v>3.085</v>
      </c>
      <c r="CO12" s="7">
        <f t="shared" si="60"/>
        <v>3.6777419354838714</v>
      </c>
      <c r="CP12" s="7">
        <f t="shared" si="60"/>
        <v>4.6659999999999995</v>
      </c>
      <c r="CQ12" s="7">
        <f t="shared" si="60"/>
        <v>4.395161290322581</v>
      </c>
      <c r="CR12" s="7">
        <f t="shared" si="60"/>
        <v>4.8640322580645154</v>
      </c>
      <c r="CS12" s="7">
        <f t="shared" si="60"/>
        <v>5.916333333333335</v>
      </c>
      <c r="CT12" s="7">
        <f t="shared" si="60"/>
        <v>5.5932258064516134</v>
      </c>
      <c r="CU12" s="7">
        <f t="shared" si="60"/>
        <v>9.7668333333333326</v>
      </c>
      <c r="CV12" s="7">
        <f t="shared" si="60"/>
        <v>20.994838709677417</v>
      </c>
      <c r="CW12" s="7">
        <f t="shared" ref="CW12:DH12" si="61">DAVERAGE(gd_01,13,CW$25:CW$26)</f>
        <v>10.738870967741933</v>
      </c>
      <c r="CX12" s="7">
        <f t="shared" si="61"/>
        <v>10.664821428571425</v>
      </c>
      <c r="CY12" s="7">
        <f t="shared" si="61"/>
        <v>8.933709677419353</v>
      </c>
      <c r="CZ12" s="7">
        <f t="shared" si="61"/>
        <v>11.752333333333333</v>
      </c>
      <c r="DA12" s="7">
        <f t="shared" si="61"/>
        <v>6.5075806451612896</v>
      </c>
      <c r="DB12" s="7">
        <f t="shared" si="61"/>
        <v>3.822833333333334</v>
      </c>
      <c r="DC12" s="7">
        <f t="shared" si="61"/>
        <v>3.7133333333333334</v>
      </c>
      <c r="DD12" s="7" t="e">
        <f t="shared" si="61"/>
        <v>#DIV/0!</v>
      </c>
      <c r="DE12" s="7" t="e">
        <f t="shared" si="61"/>
        <v>#DIV/0!</v>
      </c>
      <c r="DF12" s="7" t="e">
        <f t="shared" si="61"/>
        <v>#DIV/0!</v>
      </c>
      <c r="DG12" s="7" t="e">
        <f t="shared" si="61"/>
        <v>#DIV/0!</v>
      </c>
      <c r="DH12" s="7" t="e">
        <f t="shared" si="61"/>
        <v>#DIV/0!</v>
      </c>
    </row>
    <row r="13" spans="1:112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 t="shared" ref="AC13:AN13" si="62">DAVERAGE(gd_95,14,AC$25:AC$26)</f>
        <v>1.13551724137931</v>
      </c>
      <c r="AD13" s="7">
        <f t="shared" si="62"/>
        <v>1.0755555555555556</v>
      </c>
      <c r="AE13" s="7">
        <f t="shared" si="62"/>
        <v>1.0348387096774192</v>
      </c>
      <c r="AF13" s="7">
        <f t="shared" si="62"/>
        <v>1.0650000000000004</v>
      </c>
      <c r="AG13" s="7">
        <f t="shared" si="62"/>
        <v>1.0986666666666669</v>
      </c>
      <c r="AH13" s="7">
        <f t="shared" si="62"/>
        <v>1.0853333333333333</v>
      </c>
      <c r="AI13" s="7">
        <f t="shared" si="62"/>
        <v>0.86206896551724166</v>
      </c>
      <c r="AJ13" s="7">
        <f t="shared" si="62"/>
        <v>0.89741379310344838</v>
      </c>
      <c r="AK13" s="7">
        <f t="shared" si="62"/>
        <v>0.96214285714285652</v>
      </c>
      <c r="AL13" s="7">
        <f t="shared" si="62"/>
        <v>1.0458064516129029</v>
      </c>
      <c r="AM13" s="7">
        <f t="shared" si="62"/>
        <v>1.1689285714285715</v>
      </c>
      <c r="AN13" s="7">
        <f t="shared" si="62"/>
        <v>1.1224137931034484</v>
      </c>
      <c r="AO13" s="7">
        <f t="shared" ref="AO13:AZ13" si="63">DAVERAGE(gd_96,14,AO$25:AO$26)</f>
        <v>1.1826666666666665</v>
      </c>
      <c r="AP13" s="7">
        <f t="shared" si="63"/>
        <v>1.3768965517241378</v>
      </c>
      <c r="AQ13" s="7">
        <f t="shared" si="63"/>
        <v>1.0967741935483872</v>
      </c>
      <c r="AR13" s="7">
        <f t="shared" si="63"/>
        <v>1.0703448275862062</v>
      </c>
      <c r="AS13" s="7">
        <f t="shared" si="63"/>
        <v>1.0343333333333333</v>
      </c>
      <c r="AT13" s="7">
        <f t="shared" si="63"/>
        <v>1.0993333333333333</v>
      </c>
      <c r="AU13" s="7">
        <f t="shared" si="63"/>
        <v>1.1423333333333332</v>
      </c>
      <c r="AV13" s="7">
        <f t="shared" si="63"/>
        <v>1.2787096774193547</v>
      </c>
      <c r="AW13" s="7">
        <f t="shared" si="63"/>
        <v>1.2271428571428573</v>
      </c>
      <c r="AX13" s="7">
        <f t="shared" si="63"/>
        <v>1.6359677419354839</v>
      </c>
      <c r="AY13" s="7">
        <f t="shared" si="63"/>
        <v>2.7276785714285716</v>
      </c>
      <c r="AZ13" s="7">
        <f t="shared" si="63"/>
        <v>3.645</v>
      </c>
      <c r="BA13" s="7">
        <f t="shared" ref="BA13:BL13" si="64">DAVERAGE(gd_97,14,BA$25:BA$26)</f>
        <v>3.2956666666666665</v>
      </c>
      <c r="BB13" s="7">
        <f t="shared" si="64"/>
        <v>2.0038888888888891</v>
      </c>
      <c r="BC13" s="7">
        <f t="shared" si="64"/>
        <v>1.5229999999999997</v>
      </c>
      <c r="BD13" s="7">
        <f t="shared" si="64"/>
        <v>1.5535000000000003</v>
      </c>
      <c r="BE13" s="7">
        <f t="shared" si="64"/>
        <v>1.4529999999999996</v>
      </c>
      <c r="BF13" s="7">
        <f t="shared" si="64"/>
        <v>1.3303333333333329</v>
      </c>
      <c r="BG13" s="7">
        <f t="shared" si="64"/>
        <v>1.3036666666666668</v>
      </c>
      <c r="BH13" s="7">
        <f t="shared" si="64"/>
        <v>1.4204838709677421</v>
      </c>
      <c r="BI13" s="7">
        <f t="shared" si="64"/>
        <v>1.7805357142857148</v>
      </c>
      <c r="BJ13" s="7">
        <f t="shared" si="64"/>
        <v>2.1337096774193549</v>
      </c>
      <c r="BK13" s="7">
        <f t="shared" si="64"/>
        <v>2.4501785714285718</v>
      </c>
      <c r="BL13" s="7">
        <f t="shared" si="64"/>
        <v>2.1001724137931039</v>
      </c>
      <c r="BM13" s="7">
        <f t="shared" ref="BM13:BX13" si="65">DAVERAGE(gd_98,14,BM$25:BM$26)</f>
        <v>1.9033333333333331</v>
      </c>
      <c r="BN13" s="7">
        <f t="shared" si="65"/>
        <v>1.807592592592592</v>
      </c>
      <c r="BO13" s="7">
        <f t="shared" si="65"/>
        <v>1.9764516129032261</v>
      </c>
      <c r="BP13" s="7">
        <f t="shared" si="65"/>
        <v>2.092407407407407</v>
      </c>
      <c r="BQ13" s="7">
        <f t="shared" si="65"/>
        <v>1.8163333333333331</v>
      </c>
      <c r="BR13" s="7">
        <f t="shared" si="65"/>
        <v>1.5108333333333333</v>
      </c>
      <c r="BS13" s="7">
        <f t="shared" si="65"/>
        <v>1.7009999999999994</v>
      </c>
      <c r="BT13" s="7">
        <f t="shared" si="65"/>
        <v>1.6679032258064515</v>
      </c>
      <c r="BU13" s="7">
        <f t="shared" si="65"/>
        <v>1.6187931034482756</v>
      </c>
      <c r="BV13" s="7">
        <f t="shared" si="65"/>
        <v>1.6753225806451615</v>
      </c>
      <c r="BW13" s="7">
        <f t="shared" si="65"/>
        <v>1.8589285714285722</v>
      </c>
      <c r="BX13" s="7">
        <f t="shared" si="65"/>
        <v>1.6670689655172415</v>
      </c>
      <c r="BY13" s="7">
        <f t="shared" ref="BY13:CJ13" si="66">DAVERAGE(gd_99,14,BY$25:BY$26)</f>
        <v>1.624655172413793</v>
      </c>
      <c r="BZ13" s="7">
        <f t="shared" si="66"/>
        <v>1.5530357142857141</v>
      </c>
      <c r="CA13" s="7">
        <f t="shared" si="66"/>
        <v>1.4917741935483873</v>
      </c>
      <c r="CB13" s="7">
        <f t="shared" si="66"/>
        <v>1.7963333333333333</v>
      </c>
      <c r="CC13" s="7">
        <f t="shared" si="66"/>
        <v>1.9222580645161282</v>
      </c>
      <c r="CD13" s="7">
        <f t="shared" si="66"/>
        <v>1.9218333333333342</v>
      </c>
      <c r="CE13" s="7">
        <f t="shared" si="66"/>
        <v>1.9241935483870964</v>
      </c>
      <c r="CF13" s="7">
        <f t="shared" si="66"/>
        <v>2.2729032258064508</v>
      </c>
      <c r="CG13" s="7">
        <f t="shared" si="66"/>
        <v>2.2418333333333327</v>
      </c>
      <c r="CH13" s="7">
        <f t="shared" si="66"/>
        <v>2.5587096774193543</v>
      </c>
      <c r="CI13" s="7">
        <f t="shared" si="66"/>
        <v>2.0128333333333335</v>
      </c>
      <c r="CJ13" s="7">
        <f t="shared" si="66"/>
        <v>2.1396774193548387</v>
      </c>
      <c r="CK13" s="7">
        <f t="shared" ref="CK13:CV13" si="67">DAVERAGE(gd_00,14,CK$25:CK$26)</f>
        <v>2.1667741935483869</v>
      </c>
      <c r="CL13" s="7">
        <f t="shared" si="67"/>
        <v>2.3053448275862061</v>
      </c>
      <c r="CM13" s="7">
        <f t="shared" si="67"/>
        <v>2.495483870967742</v>
      </c>
      <c r="CN13" s="7">
        <f t="shared" si="67"/>
        <v>2.6110000000000002</v>
      </c>
      <c r="CO13" s="7">
        <f t="shared" si="67"/>
        <v>2.915806451612903</v>
      </c>
      <c r="CP13" s="7">
        <f t="shared" si="67"/>
        <v>3.6053333333333346</v>
      </c>
      <c r="CQ13" s="7">
        <f t="shared" si="67"/>
        <v>3.2006451612903231</v>
      </c>
      <c r="CR13" s="7">
        <f t="shared" si="67"/>
        <v>3.1340322580645164</v>
      </c>
      <c r="CS13" s="7">
        <f t="shared" si="67"/>
        <v>3.8586666666666662</v>
      </c>
      <c r="CT13" s="7">
        <f t="shared" si="67"/>
        <v>4.4735483870967743</v>
      </c>
      <c r="CU13" s="7">
        <f t="shared" si="67"/>
        <v>5.1701666666666686</v>
      </c>
      <c r="CV13" s="7">
        <f t="shared" si="67"/>
        <v>7.9695161290322591</v>
      </c>
      <c r="CW13" s="7">
        <f t="shared" ref="CW13:DH13" si="68">DAVERAGE(gd_01,14,CW$25:CW$26)</f>
        <v>7.9620967741935491</v>
      </c>
      <c r="CX13" s="7">
        <f t="shared" si="68"/>
        <v>5.5708928571428542</v>
      </c>
      <c r="CY13" s="7">
        <f t="shared" si="68"/>
        <v>4.8066129032258056</v>
      </c>
      <c r="CZ13" s="7">
        <f t="shared" si="68"/>
        <v>4.4475925925925912</v>
      </c>
      <c r="DA13" s="7">
        <f t="shared" si="68"/>
        <v>3.0953225806451616</v>
      </c>
      <c r="DB13" s="7">
        <f t="shared" si="68"/>
        <v>2.2343333333333328</v>
      </c>
      <c r="DC13" s="7">
        <f t="shared" si="68"/>
        <v>2.1270833333333337</v>
      </c>
      <c r="DD13" s="7" t="e">
        <f t="shared" si="68"/>
        <v>#DIV/0!</v>
      </c>
      <c r="DE13" s="7" t="e">
        <f t="shared" si="68"/>
        <v>#DIV/0!</v>
      </c>
      <c r="DF13" s="7" t="e">
        <f t="shared" si="68"/>
        <v>#DIV/0!</v>
      </c>
      <c r="DG13" s="7" t="e">
        <f t="shared" si="68"/>
        <v>#DIV/0!</v>
      </c>
      <c r="DH13" s="7" t="e">
        <f t="shared" si="68"/>
        <v>#DIV/0!</v>
      </c>
    </row>
    <row r="14" spans="1:112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69">DAVERAGE(gd_98,15,BN$25:BN$26)</f>
        <v>2.2410714285714288</v>
      </c>
      <c r="BO14" s="7">
        <f t="shared" si="69"/>
        <v>2.3650000000000002</v>
      </c>
      <c r="BP14" s="7">
        <f t="shared" si="69"/>
        <v>2.5196666666666663</v>
      </c>
      <c r="BQ14" s="7">
        <f t="shared" si="69"/>
        <v>2.1606451612903226</v>
      </c>
      <c r="BR14" s="7">
        <f t="shared" si="69"/>
        <v>2.0108333333333337</v>
      </c>
      <c r="BS14" s="7">
        <f t="shared" si="69"/>
        <v>2.3241935483870968</v>
      </c>
      <c r="BT14" s="7">
        <f t="shared" si="69"/>
        <v>2.2232258064516137</v>
      </c>
      <c r="BU14" s="7">
        <f t="shared" si="69"/>
        <v>2.1348333333333334</v>
      </c>
      <c r="BV14" s="7">
        <f t="shared" si="69"/>
        <v>2.2053225806451615</v>
      </c>
      <c r="BW14" s="7">
        <f t="shared" si="69"/>
        <v>2.3533333333333339</v>
      </c>
      <c r="BX14" s="7">
        <f t="shared" si="69"/>
        <v>2.1232258064516127</v>
      </c>
      <c r="BY14" s="7">
        <f t="shared" ref="BY14:CJ14" si="70">DAVERAGE(gd_99,15,BY$25:BY$26)</f>
        <v>1.8974193548387093</v>
      </c>
      <c r="BZ14" s="7">
        <f t="shared" si="70"/>
        <v>1.8169642857142863</v>
      </c>
      <c r="CA14" s="7">
        <f t="shared" si="70"/>
        <v>1.7133870967741935</v>
      </c>
      <c r="CB14" s="7">
        <f t="shared" si="70"/>
        <v>2.0803333333333329</v>
      </c>
      <c r="CC14" s="7">
        <f t="shared" si="70"/>
        <v>2.2151612903225808</v>
      </c>
      <c r="CD14" s="7">
        <f t="shared" si="70"/>
        <v>2.2921666666666667</v>
      </c>
      <c r="CE14" s="7">
        <f t="shared" si="70"/>
        <v>2.3417741935483876</v>
      </c>
      <c r="CF14" s="7">
        <f t="shared" si="70"/>
        <v>2.7216129032258061</v>
      </c>
      <c r="CG14" s="7">
        <f t="shared" si="70"/>
        <v>2.6663333333333341</v>
      </c>
      <c r="CH14" s="7">
        <f t="shared" si="70"/>
        <v>2.9374193548387093</v>
      </c>
      <c r="CI14" s="7">
        <f t="shared" si="70"/>
        <v>2.5641666666666656</v>
      </c>
      <c r="CJ14" s="7">
        <f t="shared" si="70"/>
        <v>2.4649999999999999</v>
      </c>
      <c r="CK14" s="7">
        <f t="shared" ref="CK14:CV14" si="71">DAVERAGE(gd_00,15,CK$25:CK$26)</f>
        <v>2.4237096774193558</v>
      </c>
      <c r="CL14" s="7">
        <f t="shared" si="71"/>
        <v>2.616896551724138</v>
      </c>
      <c r="CM14" s="7">
        <f t="shared" si="71"/>
        <v>2.8348387096774186</v>
      </c>
      <c r="CN14" s="7">
        <f t="shared" si="71"/>
        <v>3.0128333333333335</v>
      </c>
      <c r="CO14" s="7">
        <f t="shared" si="71"/>
        <v>3.6243548387096762</v>
      </c>
      <c r="CP14" s="7">
        <f t="shared" si="71"/>
        <v>4.6306666666666665</v>
      </c>
      <c r="CQ14" s="7">
        <f t="shared" si="71"/>
        <v>4.6153225806451612</v>
      </c>
      <c r="CR14" s="7">
        <f t="shared" si="71"/>
        <v>5.2424193548387104</v>
      </c>
      <c r="CS14" s="7">
        <f t="shared" si="71"/>
        <v>6.0076666666666654</v>
      </c>
      <c r="CT14" s="7">
        <f t="shared" si="71"/>
        <v>5.57790322580645</v>
      </c>
      <c r="CU14" s="7">
        <f t="shared" si="71"/>
        <v>9.6803333333333352</v>
      </c>
      <c r="CV14" s="7">
        <f t="shared" si="71"/>
        <v>25.08274193548387</v>
      </c>
      <c r="CW14" s="7">
        <f t="shared" ref="CW14:DH14" si="72">DAVERAGE(gd_01,15,CW$25:CW$26)</f>
        <v>12.681354838709677</v>
      </c>
      <c r="CX14" s="7">
        <f t="shared" si="72"/>
        <v>18.735285714285716</v>
      </c>
      <c r="CY14" s="7">
        <f t="shared" si="72"/>
        <v>14.977419354838707</v>
      </c>
      <c r="CZ14" s="7">
        <f t="shared" si="72"/>
        <v>14.361333333333336</v>
      </c>
      <c r="DA14" s="7">
        <f t="shared" si="72"/>
        <v>11.72709677419355</v>
      </c>
      <c r="DB14" s="7">
        <f t="shared" si="72"/>
        <v>5.7859999999999996</v>
      </c>
      <c r="DC14" s="7">
        <f t="shared" si="72"/>
        <v>5.3345833333333337</v>
      </c>
      <c r="DD14" s="7" t="e">
        <f t="shared" si="72"/>
        <v>#DIV/0!</v>
      </c>
      <c r="DE14" s="7" t="e">
        <f t="shared" si="72"/>
        <v>#DIV/0!</v>
      </c>
      <c r="DF14" s="7" t="e">
        <f t="shared" si="72"/>
        <v>#DIV/0!</v>
      </c>
      <c r="DG14" s="7" t="e">
        <f t="shared" si="72"/>
        <v>#DIV/0!</v>
      </c>
      <c r="DH14" s="7" t="e">
        <f t="shared" si="72"/>
        <v>#DIV/0!</v>
      </c>
    </row>
    <row r="15" spans="1:112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73">DAVERAGE(gd_95,16,AC$25:AC$26)</f>
        <v>1.3317241379310341</v>
      </c>
      <c r="AD15" s="7">
        <f t="shared" si="73"/>
        <v>1.3203703703703704</v>
      </c>
      <c r="AE15" s="7">
        <f t="shared" si="73"/>
        <v>1.3512903225806454</v>
      </c>
      <c r="AF15" s="7">
        <f t="shared" si="73"/>
        <v>1.3850000000000005</v>
      </c>
      <c r="AG15" s="7">
        <f t="shared" si="73"/>
        <v>1.3909999999999998</v>
      </c>
      <c r="AH15" s="7">
        <f t="shared" si="73"/>
        <v>1.3129999999999997</v>
      </c>
      <c r="AI15" s="7">
        <f t="shared" si="73"/>
        <v>1.2732758620689657</v>
      </c>
      <c r="AJ15" s="7">
        <f t="shared" si="73"/>
        <v>1.4394827586206895</v>
      </c>
      <c r="AK15" s="7">
        <f t="shared" si="73"/>
        <v>1.5087500000000003</v>
      </c>
      <c r="AL15" s="7">
        <f t="shared" si="73"/>
        <v>1.5112903225806444</v>
      </c>
      <c r="AM15" s="7">
        <f t="shared" si="73"/>
        <v>1.6817857142857144</v>
      </c>
      <c r="AN15" s="7">
        <f t="shared" si="73"/>
        <v>1.8272413793103455</v>
      </c>
      <c r="AO15" s="7">
        <f t="shared" ref="AO15:AZ15" si="74">DAVERAGE(gd_96,16,AO$25:AO$26)</f>
        <v>1.9313333333333331</v>
      </c>
      <c r="AP15" s="7">
        <f t="shared" si="74"/>
        <v>3.0241379310344825</v>
      </c>
      <c r="AQ15" s="7">
        <f t="shared" si="74"/>
        <v>2.3822580645161282</v>
      </c>
      <c r="AR15" s="7">
        <f t="shared" si="74"/>
        <v>2.0958620689655172</v>
      </c>
      <c r="AS15" s="7">
        <f t="shared" si="74"/>
        <v>2.0146666666666664</v>
      </c>
      <c r="AT15" s="7">
        <f t="shared" si="74"/>
        <v>2.0933333333333328</v>
      </c>
      <c r="AU15" s="7">
        <f t="shared" si="74"/>
        <v>2.1761666666666666</v>
      </c>
      <c r="AV15" s="7">
        <f t="shared" si="74"/>
        <v>1.8945161290322576</v>
      </c>
      <c r="AW15" s="7">
        <f t="shared" si="74"/>
        <v>1.6853571428571426</v>
      </c>
      <c r="AX15" s="7">
        <f t="shared" si="74"/>
        <v>2.2472580645161293</v>
      </c>
      <c r="AY15" s="7">
        <f t="shared" si="74"/>
        <v>2.9149999999999991</v>
      </c>
      <c r="AZ15" s="7">
        <f t="shared" si="74"/>
        <v>3.5889655172413799</v>
      </c>
      <c r="BA15" s="7">
        <f t="shared" ref="BA15:BL15" si="75">DAVERAGE(gd_97,16,BA$25:BA$26)</f>
        <v>3.2578333333333336</v>
      </c>
      <c r="BB15" s="7">
        <f t="shared" si="75"/>
        <v>2.0870370370370366</v>
      </c>
      <c r="BC15" s="7">
        <f t="shared" si="75"/>
        <v>1.7810000000000001</v>
      </c>
      <c r="BD15" s="7">
        <f t="shared" si="75"/>
        <v>1.8946666666666667</v>
      </c>
      <c r="BE15" s="7">
        <f t="shared" si="75"/>
        <v>2.0684999999999998</v>
      </c>
      <c r="BF15" s="7">
        <f t="shared" si="75"/>
        <v>2.06</v>
      </c>
      <c r="BG15" s="7">
        <f t="shared" si="75"/>
        <v>2.1234999999999995</v>
      </c>
      <c r="BH15" s="7">
        <f t="shared" si="75"/>
        <v>2.4061290322580642</v>
      </c>
      <c r="BI15" s="7">
        <f t="shared" si="75"/>
        <v>2.7878571428571428</v>
      </c>
      <c r="BJ15" s="7">
        <f t="shared" si="75"/>
        <v>2.8887096774193544</v>
      </c>
      <c r="BK15" s="7">
        <f t="shared" si="75"/>
        <v>2.8262500000000004</v>
      </c>
      <c r="BL15" s="7">
        <f t="shared" si="75"/>
        <v>2.1943103448275862</v>
      </c>
      <c r="BM15" s="7">
        <f t="shared" ref="BM15:BX15" si="76">DAVERAGE(gd_98,16,BM$25:BM$26)</f>
        <v>1.9831666666666661</v>
      </c>
      <c r="BN15" s="7">
        <f t="shared" si="76"/>
        <v>2.0994444444444444</v>
      </c>
      <c r="BO15" s="7">
        <f t="shared" si="76"/>
        <v>2.1719354838709677</v>
      </c>
      <c r="BP15" s="7">
        <f t="shared" si="76"/>
        <v>2.338888888888889</v>
      </c>
      <c r="BQ15" s="7">
        <f t="shared" si="76"/>
        <v>2.0341666666666667</v>
      </c>
      <c r="BR15" s="7">
        <f t="shared" si="76"/>
        <v>2.0820000000000003</v>
      </c>
      <c r="BS15" s="7">
        <f t="shared" si="76"/>
        <v>2.154666666666667</v>
      </c>
      <c r="BT15" s="7">
        <f t="shared" si="76"/>
        <v>1.806451612903226</v>
      </c>
      <c r="BU15" s="7">
        <f t="shared" si="76"/>
        <v>1.9077586206896551</v>
      </c>
      <c r="BV15" s="7">
        <f t="shared" si="76"/>
        <v>1.8185483870967742</v>
      </c>
      <c r="BW15" s="7">
        <f t="shared" si="76"/>
        <v>2.0201785714285707</v>
      </c>
      <c r="BX15" s="7">
        <f t="shared" si="76"/>
        <v>1.6970689655172415</v>
      </c>
      <c r="BY15" s="7">
        <f t="shared" ref="BY15:CJ15" si="77">DAVERAGE(gd_99,16,BY$25:BY$26)</f>
        <v>1.7737931034482766</v>
      </c>
      <c r="BZ15" s="7">
        <f t="shared" si="77"/>
        <v>1.6710714285714285</v>
      </c>
      <c r="CA15" s="7">
        <f t="shared" si="77"/>
        <v>1.6604838709677423</v>
      </c>
      <c r="CB15" s="7">
        <f t="shared" si="77"/>
        <v>2.0258333333333334</v>
      </c>
      <c r="CC15" s="7">
        <f t="shared" si="77"/>
        <v>2.1569354838709676</v>
      </c>
      <c r="CD15" s="7">
        <f t="shared" si="77"/>
        <v>2.2069999999999999</v>
      </c>
      <c r="CE15" s="7">
        <f t="shared" si="77"/>
        <v>2.2443548387096781</v>
      </c>
      <c r="CF15" s="7">
        <f t="shared" si="77"/>
        <v>2.7211290322580646</v>
      </c>
      <c r="CG15" s="7">
        <f t="shared" si="77"/>
        <v>2.4723333333333333</v>
      </c>
      <c r="CH15" s="7">
        <f t="shared" si="77"/>
        <v>2.6445161290322581</v>
      </c>
      <c r="CI15" s="7">
        <f t="shared" si="77"/>
        <v>2.2081666666666666</v>
      </c>
      <c r="CJ15" s="7">
        <f t="shared" si="77"/>
        <v>2.278225806451613</v>
      </c>
      <c r="CK15" s="7">
        <f t="shared" ref="CK15:CV15" si="78">DAVERAGE(gd_00,16,CK$25:CK$26)</f>
        <v>2.306129032258065</v>
      </c>
      <c r="CL15" s="7">
        <f t="shared" si="78"/>
        <v>2.4948275862068963</v>
      </c>
      <c r="CM15" s="7">
        <f t="shared" si="78"/>
        <v>2.7187096774193558</v>
      </c>
      <c r="CN15" s="7">
        <f t="shared" si="78"/>
        <v>2.8971666666666653</v>
      </c>
      <c r="CO15" s="7">
        <f t="shared" si="78"/>
        <v>3.4314516129032264</v>
      </c>
      <c r="CP15" s="7">
        <f t="shared" si="78"/>
        <v>4.2038333333333329</v>
      </c>
      <c r="CQ15" s="7">
        <f t="shared" si="78"/>
        <v>4.0377419354838713</v>
      </c>
      <c r="CR15" s="7">
        <f t="shared" si="78"/>
        <v>4.3829032258064506</v>
      </c>
      <c r="CS15" s="7">
        <f t="shared" si="78"/>
        <v>4.9881666666666682</v>
      </c>
      <c r="CT15" s="7">
        <f t="shared" si="78"/>
        <v>4.9640322580645151</v>
      </c>
      <c r="CU15" s="7">
        <f t="shared" si="78"/>
        <v>5.4916666666666663</v>
      </c>
      <c r="CV15" s="7">
        <f t="shared" si="78"/>
        <v>8.7109677419354821</v>
      </c>
      <c r="CW15" s="7">
        <f t="shared" ref="CW15:DH15" si="79">DAVERAGE(gd_01,16,CW$25:CW$26)</f>
        <v>8.1004838709677411</v>
      </c>
      <c r="CX15" s="7">
        <f t="shared" si="79"/>
        <v>5.6467857142857145</v>
      </c>
      <c r="CY15" s="7">
        <f t="shared" si="79"/>
        <v>5.1164516129032256</v>
      </c>
      <c r="CZ15" s="7">
        <f t="shared" si="79"/>
        <v>5.0921666666666656</v>
      </c>
      <c r="DA15" s="7">
        <f t="shared" si="79"/>
        <v>4.0951612903225811</v>
      </c>
      <c r="DB15" s="7">
        <f t="shared" si="79"/>
        <v>3.4733333333333323</v>
      </c>
      <c r="DC15" s="7">
        <f t="shared" si="79"/>
        <v>3.0008333333333339</v>
      </c>
      <c r="DD15" s="7" t="e">
        <f t="shared" si="79"/>
        <v>#DIV/0!</v>
      </c>
      <c r="DE15" s="7" t="e">
        <f t="shared" si="79"/>
        <v>#DIV/0!</v>
      </c>
      <c r="DF15" s="7" t="e">
        <f t="shared" si="79"/>
        <v>#DIV/0!</v>
      </c>
      <c r="DG15" s="7" t="e">
        <f t="shared" si="79"/>
        <v>#DIV/0!</v>
      </c>
      <c r="DH15" s="7" t="e">
        <f t="shared" si="79"/>
        <v>#DIV/0!</v>
      </c>
    </row>
    <row r="16" spans="1:112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 t="shared" ref="AC16:AN16" si="80">DAVERAGE(gd_95,17,AC$25:AC$26)</f>
        <v>0.94793103448275828</v>
      </c>
      <c r="AD16" s="7">
        <f t="shared" si="80"/>
        <v>0.84666666666666657</v>
      </c>
      <c r="AE16" s="7">
        <f t="shared" si="80"/>
        <v>0.87677419354838715</v>
      </c>
      <c r="AF16" s="7">
        <f t="shared" si="80"/>
        <v>0.97733333333333339</v>
      </c>
      <c r="AG16" s="7">
        <f t="shared" si="80"/>
        <v>0.99099999999999955</v>
      </c>
      <c r="AH16" s="7">
        <f t="shared" si="80"/>
        <v>0.92833333333333301</v>
      </c>
      <c r="AI16" s="7">
        <f t="shared" si="80"/>
        <v>0.78517241379310354</v>
      </c>
      <c r="AJ16" s="7">
        <f t="shared" si="80"/>
        <v>0.83034482758620709</v>
      </c>
      <c r="AK16" s="7">
        <f t="shared" si="80"/>
        <v>0.85607142857142882</v>
      </c>
      <c r="AL16" s="7">
        <f t="shared" si="80"/>
        <v>1.0104838709677422</v>
      </c>
      <c r="AM16" s="7">
        <f t="shared" si="80"/>
        <v>1.0428571428571431</v>
      </c>
      <c r="AN16" s="7">
        <f t="shared" si="80"/>
        <v>1.0720689655172413</v>
      </c>
      <c r="AO16" s="7">
        <f t="shared" ref="AO16:AZ16" si="81">DAVERAGE(gd_96,17,AO$25:AO$26)</f>
        <v>1.2299999999999995</v>
      </c>
      <c r="AP16" s="7">
        <f t="shared" si="81"/>
        <v>1.2162068965517241</v>
      </c>
      <c r="AQ16" s="7">
        <f t="shared" si="81"/>
        <v>1.0499999999999996</v>
      </c>
      <c r="AR16" s="7">
        <f t="shared" si="81"/>
        <v>0.97034482758620666</v>
      </c>
      <c r="AS16" s="7">
        <f t="shared" si="81"/>
        <v>0.89600000000000002</v>
      </c>
      <c r="AT16" s="7">
        <f t="shared" si="81"/>
        <v>0.91533333333333333</v>
      </c>
      <c r="AU16" s="7">
        <f t="shared" si="81"/>
        <v>0.98516666666666675</v>
      </c>
      <c r="AV16" s="7">
        <f t="shared" si="81"/>
        <v>0.9925806451612903</v>
      </c>
      <c r="AW16" s="7">
        <f t="shared" si="81"/>
        <v>1.0198214285714287</v>
      </c>
      <c r="AX16" s="7">
        <f t="shared" si="81"/>
        <v>1.3246774193548385</v>
      </c>
      <c r="AY16" s="7">
        <f t="shared" si="81"/>
        <v>2.2187499999999996</v>
      </c>
      <c r="AZ16" s="7">
        <f t="shared" si="81"/>
        <v>2.8931034482758617</v>
      </c>
      <c r="BA16" s="7">
        <f t="shared" ref="BA16:BL16" si="82">DAVERAGE(gd_97,17,BA$25:BA$26)</f>
        <v>2.7215000000000011</v>
      </c>
      <c r="BB16" s="7">
        <f t="shared" si="82"/>
        <v>1.6283333333333332</v>
      </c>
      <c r="BC16" s="7">
        <f t="shared" si="82"/>
        <v>1.2308333333333334</v>
      </c>
      <c r="BD16" s="7">
        <f t="shared" si="82"/>
        <v>1.4316666666666662</v>
      </c>
      <c r="BE16" s="7">
        <f t="shared" si="82"/>
        <v>1.3856666666666664</v>
      </c>
      <c r="BF16" s="7">
        <f t="shared" si="82"/>
        <v>1.2553333333333334</v>
      </c>
      <c r="BG16" s="7">
        <f t="shared" si="82"/>
        <v>1.2423333333333337</v>
      </c>
      <c r="BH16" s="7">
        <f t="shared" si="82"/>
        <v>1.2790322580645164</v>
      </c>
      <c r="BI16" s="7">
        <f t="shared" si="82"/>
        <v>1.4737500000000003</v>
      </c>
      <c r="BJ16" s="7">
        <f t="shared" si="82"/>
        <v>1.661774193548387</v>
      </c>
      <c r="BK16" s="7">
        <f t="shared" si="82"/>
        <v>1.7871428571428571</v>
      </c>
      <c r="BL16" s="7">
        <f t="shared" si="82"/>
        <v>1.5441379310344823</v>
      </c>
      <c r="BM16" s="7">
        <f t="shared" ref="BM16:BX16" si="83">DAVERAGE(gd_98,17,BM$25:BM$26)</f>
        <v>1.7046666666666668</v>
      </c>
      <c r="BN16" s="7">
        <f t="shared" si="83"/>
        <v>1.4374074074074072</v>
      </c>
      <c r="BO16" s="7">
        <f t="shared" si="83"/>
        <v>1.6135483870967742</v>
      </c>
      <c r="BP16" s="7">
        <f t="shared" si="83"/>
        <v>1.895</v>
      </c>
      <c r="BQ16" s="7">
        <f t="shared" si="83"/>
        <v>1.4151666666666667</v>
      </c>
      <c r="BR16" s="7">
        <f t="shared" si="83"/>
        <v>1.4288333333333327</v>
      </c>
      <c r="BS16" s="7">
        <f t="shared" si="83"/>
        <v>1.5789999999999993</v>
      </c>
      <c r="BT16" s="7">
        <f t="shared" si="83"/>
        <v>1.5054838709677412</v>
      </c>
      <c r="BU16" s="7">
        <f t="shared" si="83"/>
        <v>1.5025862068965516</v>
      </c>
      <c r="BV16" s="7">
        <f t="shared" si="83"/>
        <v>1.7395161290322581</v>
      </c>
      <c r="BW16" s="7">
        <f t="shared" si="83"/>
        <v>1.8833928571428573</v>
      </c>
      <c r="BX16" s="7">
        <f t="shared" si="83"/>
        <v>1.8329310344827581</v>
      </c>
      <c r="BY16" s="7">
        <f t="shared" ref="BY16:CJ16" si="84">DAVERAGE(gd_99,17,BY$25:BY$26)</f>
        <v>1.6946551724137928</v>
      </c>
      <c r="BZ16" s="7">
        <f t="shared" si="84"/>
        <v>1.6187500000000001</v>
      </c>
      <c r="CA16" s="7">
        <f t="shared" si="84"/>
        <v>1.576129032258065</v>
      </c>
      <c r="CB16" s="7">
        <f t="shared" si="84"/>
        <v>1.8405</v>
      </c>
      <c r="CC16" s="7">
        <f t="shared" si="84"/>
        <v>2.0104838709677422</v>
      </c>
      <c r="CD16" s="7">
        <f t="shared" si="84"/>
        <v>2.0563333333333333</v>
      </c>
      <c r="CE16" s="7">
        <f t="shared" si="84"/>
        <v>2.0091935483870969</v>
      </c>
      <c r="CF16" s="7">
        <f t="shared" si="84"/>
        <v>2.3204838709677413</v>
      </c>
      <c r="CG16" s="7">
        <f t="shared" si="84"/>
        <v>2.2578333333333331</v>
      </c>
      <c r="CH16" s="7">
        <f t="shared" si="84"/>
        <v>2.6116129032258062</v>
      </c>
      <c r="CI16" s="7">
        <f t="shared" si="84"/>
        <v>2.1739999999999995</v>
      </c>
      <c r="CJ16" s="7">
        <f t="shared" si="84"/>
        <v>2.1691935483870965</v>
      </c>
      <c r="CK16" s="7">
        <f t="shared" ref="CK16:CV16" si="85">DAVERAGE(gd_00,17,CK$25:CK$26)</f>
        <v>2.2156666666666656</v>
      </c>
      <c r="CL16" s="7">
        <f t="shared" si="85"/>
        <v>2.3313793103448277</v>
      </c>
      <c r="CM16" s="7">
        <f t="shared" si="85"/>
        <v>2.5911290322580647</v>
      </c>
      <c r="CN16" s="7">
        <f t="shared" si="85"/>
        <v>2.7471666666666654</v>
      </c>
      <c r="CO16" s="7">
        <f t="shared" si="85"/>
        <v>3.100967741935484</v>
      </c>
      <c r="CP16" s="7">
        <f t="shared" si="85"/>
        <v>3.7353333333333341</v>
      </c>
      <c r="CQ16" s="7">
        <f t="shared" si="85"/>
        <v>3.365483870967743</v>
      </c>
      <c r="CR16" s="7">
        <f t="shared" si="85"/>
        <v>3.289677419354839</v>
      </c>
      <c r="CS16" s="7">
        <f t="shared" si="85"/>
        <v>4.5561666666666669</v>
      </c>
      <c r="CT16" s="7">
        <f t="shared" si="85"/>
        <v>4.6958064516129037</v>
      </c>
      <c r="CU16" s="7">
        <f t="shared" si="85"/>
        <v>8.9963333333333324</v>
      </c>
      <c r="CV16" s="7">
        <f t="shared" si="85"/>
        <v>17.510161290322579</v>
      </c>
      <c r="CW16" s="7">
        <f t="shared" ref="CW16:DH16" si="86">DAVERAGE(gd_01,17,CW$25:CW$26)</f>
        <v>8.3217741935483858</v>
      </c>
      <c r="CX16" s="7">
        <f t="shared" si="86"/>
        <v>6.040357142857145</v>
      </c>
      <c r="CY16" s="7">
        <f t="shared" si="86"/>
        <v>5.1733870967741948</v>
      </c>
      <c r="CZ16" s="7">
        <f t="shared" si="86"/>
        <v>5.173392857142856</v>
      </c>
      <c r="DA16" s="7">
        <f t="shared" si="86"/>
        <v>3.9520000000000004</v>
      </c>
      <c r="DB16" s="7">
        <f t="shared" si="86"/>
        <v>2.734666666666667</v>
      </c>
      <c r="DC16" s="7">
        <f t="shared" si="86"/>
        <v>2.3768181818181819</v>
      </c>
      <c r="DD16" s="7" t="e">
        <f t="shared" si="86"/>
        <v>#DIV/0!</v>
      </c>
      <c r="DE16" s="7" t="e">
        <f t="shared" si="86"/>
        <v>#DIV/0!</v>
      </c>
      <c r="DF16" s="7" t="e">
        <f t="shared" si="86"/>
        <v>#DIV/0!</v>
      </c>
      <c r="DG16" s="7" t="e">
        <f t="shared" si="86"/>
        <v>#DIV/0!</v>
      </c>
      <c r="DH16" s="7" t="e">
        <f t="shared" si="86"/>
        <v>#DIV/0!</v>
      </c>
    </row>
    <row r="17" spans="1:112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 t="shared" ref="AC17:AN17" si="87">DAVERAGE(gd_95,18,AC$25:AC$26)</f>
        <v>1.1427586206896549</v>
      </c>
      <c r="AD17" s="7">
        <f t="shared" si="87"/>
        <v>1.0718518518518512</v>
      </c>
      <c r="AE17" s="7">
        <f t="shared" si="87"/>
        <v>1.0474193548387092</v>
      </c>
      <c r="AF17" s="7">
        <f t="shared" si="87"/>
        <v>1.0723333333333336</v>
      </c>
      <c r="AG17" s="7">
        <f t="shared" si="87"/>
        <v>1.1046666666666667</v>
      </c>
      <c r="AH17" s="7">
        <f t="shared" si="87"/>
        <v>1.0896666666666666</v>
      </c>
      <c r="AI17" s="7">
        <f t="shared" si="87"/>
        <v>0.86758620689655164</v>
      </c>
      <c r="AJ17" s="7">
        <f t="shared" si="87"/>
        <v>0.9313793103448279</v>
      </c>
      <c r="AK17" s="7">
        <f t="shared" si="87"/>
        <v>0.98107142857142815</v>
      </c>
      <c r="AL17" s="7">
        <f t="shared" si="87"/>
        <v>1.0588709677419348</v>
      </c>
      <c r="AM17" s="7">
        <f t="shared" si="87"/>
        <v>1.2049999999999998</v>
      </c>
      <c r="AN17" s="7">
        <f t="shared" si="87"/>
        <v>1.0758620689655172</v>
      </c>
      <c r="AO17" s="7">
        <f t="shared" ref="AO17:AZ17" si="88">DAVERAGE(gd_96,18,AO$25:AO$26)</f>
        <v>1.149</v>
      </c>
      <c r="AP17" s="7">
        <f t="shared" si="88"/>
        <v>1.3768965517241376</v>
      </c>
      <c r="AQ17" s="7">
        <f t="shared" si="88"/>
        <v>1.0838709677419358</v>
      </c>
      <c r="AR17" s="7">
        <f t="shared" si="88"/>
        <v>1.082413793103449</v>
      </c>
      <c r="AS17" s="7">
        <f t="shared" si="88"/>
        <v>1.0603333333333336</v>
      </c>
      <c r="AT17" s="7">
        <f t="shared" si="88"/>
        <v>1.1446666666666667</v>
      </c>
      <c r="AU17" s="7">
        <f t="shared" si="88"/>
        <v>1.1525000000000001</v>
      </c>
      <c r="AV17" s="7">
        <f t="shared" si="88"/>
        <v>1.2825806451612909</v>
      </c>
      <c r="AW17" s="7">
        <f t="shared" si="88"/>
        <v>1.2500000000000002</v>
      </c>
      <c r="AX17" s="7">
        <f t="shared" si="88"/>
        <v>1.8220967741935488</v>
      </c>
      <c r="AY17" s="7">
        <f t="shared" si="88"/>
        <v>2.864642857142857</v>
      </c>
      <c r="AZ17" s="7">
        <f t="shared" si="88"/>
        <v>3.6458620689655175</v>
      </c>
      <c r="BA17" s="7">
        <f t="shared" ref="BA17:BL17" si="89">DAVERAGE(gd_97,18,BA$25:BA$26)</f>
        <v>3.1138333333333343</v>
      </c>
      <c r="BB17" s="7">
        <f t="shared" si="89"/>
        <v>1.9842592592592592</v>
      </c>
      <c r="BC17" s="7">
        <f t="shared" si="89"/>
        <v>1.5321666666666662</v>
      </c>
      <c r="BD17" s="7">
        <f t="shared" si="89"/>
        <v>1.6234999999999999</v>
      </c>
      <c r="BE17" s="7">
        <f t="shared" si="89"/>
        <v>1.5045000000000002</v>
      </c>
      <c r="BF17" s="7">
        <f t="shared" si="89"/>
        <v>1.3566666666666665</v>
      </c>
      <c r="BG17" s="7">
        <f t="shared" si="89"/>
        <v>1.3080000000000003</v>
      </c>
      <c r="BH17" s="7">
        <f t="shared" si="89"/>
        <v>1.4254838709677424</v>
      </c>
      <c r="BI17" s="7">
        <f t="shared" si="89"/>
        <v>1.7935714285714284</v>
      </c>
      <c r="BJ17" s="7">
        <f t="shared" si="89"/>
        <v>2.1674193548387097</v>
      </c>
      <c r="BK17" s="7">
        <f t="shared" si="89"/>
        <v>2.4505357142857145</v>
      </c>
      <c r="BL17" s="7">
        <f t="shared" si="89"/>
        <v>2.1024137931034486</v>
      </c>
      <c r="BM17" s="7">
        <f t="shared" ref="BM17:BX17" si="90">DAVERAGE(gd_98,18,BM$25:BM$26)</f>
        <v>1.9408333333333332</v>
      </c>
      <c r="BN17" s="7">
        <f t="shared" si="90"/>
        <v>1.8294444444444447</v>
      </c>
      <c r="BO17" s="7">
        <f t="shared" si="90"/>
        <v>1.9748387096774196</v>
      </c>
      <c r="BP17" s="7">
        <f t="shared" si="90"/>
        <v>2.132592592592593</v>
      </c>
      <c r="BQ17" s="7">
        <f t="shared" si="90"/>
        <v>1.8005</v>
      </c>
      <c r="BR17" s="7">
        <f t="shared" si="90"/>
        <v>1.5138333333333329</v>
      </c>
      <c r="BS17" s="7">
        <f t="shared" si="90"/>
        <v>1.7288333333333332</v>
      </c>
      <c r="BT17" s="7">
        <f t="shared" si="90"/>
        <v>1.7119354838709675</v>
      </c>
      <c r="BU17" s="7">
        <f t="shared" si="90"/>
        <v>1.6870689655172408</v>
      </c>
      <c r="BV17" s="7">
        <f t="shared" si="90"/>
        <v>1.7425806451612904</v>
      </c>
      <c r="BW17" s="7">
        <f t="shared" si="90"/>
        <v>1.9233928571428567</v>
      </c>
      <c r="BX17" s="7">
        <f t="shared" si="90"/>
        <v>1.7579310344827588</v>
      </c>
      <c r="BY17" s="7">
        <f t="shared" ref="BY17:CJ17" si="91">DAVERAGE(gd_99,18,BY$25:BY$26)</f>
        <v>1.691724137931035</v>
      </c>
      <c r="BZ17" s="7">
        <f t="shared" si="91"/>
        <v>1.6144642857142859</v>
      </c>
      <c r="CA17" s="7">
        <f t="shared" si="91"/>
        <v>1.5354838709677423</v>
      </c>
      <c r="CB17" s="7">
        <f t="shared" si="91"/>
        <v>1.8541666666666674</v>
      </c>
      <c r="CC17" s="7">
        <f t="shared" si="91"/>
        <v>1.9979032258064515</v>
      </c>
      <c r="CD17" s="7">
        <f t="shared" si="91"/>
        <v>2.0016666666666665</v>
      </c>
      <c r="CE17" s="7">
        <f t="shared" si="91"/>
        <v>1.9664516129032261</v>
      </c>
      <c r="CF17" s="7">
        <f t="shared" si="91"/>
        <v>2.3350000000000004</v>
      </c>
      <c r="CG17" s="7">
        <f t="shared" si="91"/>
        <v>2.2663333333333329</v>
      </c>
      <c r="CH17" s="7">
        <f t="shared" si="91"/>
        <v>2.5746774193548387</v>
      </c>
      <c r="CI17" s="7">
        <f t="shared" si="91"/>
        <v>2.1291666666666669</v>
      </c>
      <c r="CJ17" s="7">
        <f t="shared" si="91"/>
        <v>2.2111290322580648</v>
      </c>
      <c r="CK17" s="7">
        <f t="shared" ref="CK17:CV17" si="92">DAVERAGE(gd_00,18,CK$25:CK$26)</f>
        <v>2.2350000000000012</v>
      </c>
      <c r="CL17" s="7">
        <f t="shared" si="92"/>
        <v>2.3712068965517243</v>
      </c>
      <c r="CM17" s="7">
        <f t="shared" si="92"/>
        <v>2.5606451612903229</v>
      </c>
      <c r="CN17" s="7">
        <f t="shared" si="92"/>
        <v>2.6925000000000003</v>
      </c>
      <c r="CO17" s="7">
        <f t="shared" si="92"/>
        <v>3.0670967741935486</v>
      </c>
      <c r="CP17" s="7">
        <f t="shared" si="92"/>
        <v>3.7635000000000001</v>
      </c>
      <c r="CQ17" s="7">
        <f t="shared" si="92"/>
        <v>3.4235483870967744</v>
      </c>
      <c r="CR17" s="7">
        <f t="shared" si="92"/>
        <v>3.201935483870967</v>
      </c>
      <c r="CS17" s="7">
        <f t="shared" si="92"/>
        <v>4.0146666666666668</v>
      </c>
      <c r="CT17" s="7">
        <f t="shared" si="92"/>
        <v>4.5633870967741927</v>
      </c>
      <c r="CU17" s="7">
        <f t="shared" si="92"/>
        <v>5.219333333333334</v>
      </c>
      <c r="CV17" s="7">
        <f t="shared" si="92"/>
        <v>8.0119354838709658</v>
      </c>
      <c r="CW17" s="7">
        <f t="shared" ref="CW17:DH17" si="93">DAVERAGE(gd_01,18,CW$25:CW$26)</f>
        <v>8.0356451612903221</v>
      </c>
      <c r="CX17" s="7">
        <f t="shared" si="93"/>
        <v>6.0644642857142825</v>
      </c>
      <c r="CY17" s="7">
        <f t="shared" si="93"/>
        <v>5.9974193548387102</v>
      </c>
      <c r="CZ17" s="7">
        <f t="shared" si="93"/>
        <v>4.5029999999999992</v>
      </c>
      <c r="DA17" s="7">
        <f t="shared" si="93"/>
        <v>4.1822580645161294</v>
      </c>
      <c r="DB17" s="7">
        <f t="shared" si="93"/>
        <v>2.3805000000000009</v>
      </c>
      <c r="DC17" s="7">
        <f t="shared" si="93"/>
        <v>2.2954166666666667</v>
      </c>
      <c r="DD17" s="7" t="e">
        <f t="shared" si="93"/>
        <v>#DIV/0!</v>
      </c>
      <c r="DE17" s="7" t="e">
        <f t="shared" si="93"/>
        <v>#DIV/0!</v>
      </c>
      <c r="DF17" s="7" t="e">
        <f t="shared" si="93"/>
        <v>#DIV/0!</v>
      </c>
      <c r="DG17" s="7" t="e">
        <f t="shared" si="93"/>
        <v>#DIV/0!</v>
      </c>
      <c r="DH17" s="7" t="e">
        <f t="shared" si="93"/>
        <v>#DIV/0!</v>
      </c>
    </row>
    <row r="18" spans="1:112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 t="shared" ref="AC18:AN18" si="94">DAVERAGE(gd_95,19,AC$25:AC$26)</f>
        <v>#DIV/0!</v>
      </c>
      <c r="AD18" s="7" t="e">
        <f t="shared" si="94"/>
        <v>#DIV/0!</v>
      </c>
      <c r="AE18" s="7" t="e">
        <f t="shared" si="94"/>
        <v>#DIV/0!</v>
      </c>
      <c r="AF18" s="7" t="e">
        <f t="shared" si="94"/>
        <v>#DIV/0!</v>
      </c>
      <c r="AG18" s="7" t="e">
        <f t="shared" si="94"/>
        <v>#DIV/0!</v>
      </c>
      <c r="AH18" s="7" t="e">
        <f t="shared" si="94"/>
        <v>#DIV/0!</v>
      </c>
      <c r="AI18" s="7" t="e">
        <f t="shared" si="94"/>
        <v>#DIV/0!</v>
      </c>
      <c r="AJ18" s="7" t="e">
        <f t="shared" si="94"/>
        <v>#DIV/0!</v>
      </c>
      <c r="AK18" s="7" t="e">
        <f t="shared" si="94"/>
        <v>#DIV/0!</v>
      </c>
      <c r="AL18" s="7" t="e">
        <f t="shared" si="94"/>
        <v>#DIV/0!</v>
      </c>
      <c r="AM18" s="7" t="e">
        <f t="shared" si="94"/>
        <v>#DIV/0!</v>
      </c>
      <c r="AN18" s="7" t="e">
        <f t="shared" si="94"/>
        <v>#DIV/0!</v>
      </c>
      <c r="AO18" s="7" t="e">
        <f t="shared" ref="AO18:AZ18" si="95">DAVERAGE(gd_96,19,AO$25:AO$26)</f>
        <v>#DIV/0!</v>
      </c>
      <c r="AP18" s="7" t="e">
        <f t="shared" si="95"/>
        <v>#DIV/0!</v>
      </c>
      <c r="AQ18" s="7">
        <f t="shared" si="95"/>
        <v>3.52</v>
      </c>
      <c r="AR18" s="7">
        <f t="shared" si="95"/>
        <v>2.5009999999999999</v>
      </c>
      <c r="AS18" s="7">
        <f t="shared" si="95"/>
        <v>2.3796774193548385</v>
      </c>
      <c r="AT18" s="7">
        <f t="shared" si="95"/>
        <v>2.4939999999999998</v>
      </c>
      <c r="AU18" s="7">
        <f t="shared" si="95"/>
        <v>2.54</v>
      </c>
      <c r="AV18" s="7">
        <f t="shared" si="95"/>
        <v>2.1064516129032258</v>
      </c>
      <c r="AW18" s="7">
        <f t="shared" si="95"/>
        <v>1.9098333333333339</v>
      </c>
      <c r="AX18" s="7">
        <f t="shared" si="95"/>
        <v>2.532258064516129</v>
      </c>
      <c r="AY18" s="7">
        <f t="shared" si="95"/>
        <v>3.3810000000000007</v>
      </c>
      <c r="AZ18" s="7">
        <f t="shared" si="95"/>
        <v>3.8919354838709683</v>
      </c>
      <c r="BA18" s="7">
        <f t="shared" ref="BA18:BL18" si="96">DAVERAGE(gd_97,19,BA$25:BA$26)</f>
        <v>3.8732258064516132</v>
      </c>
      <c r="BB18" s="7">
        <f t="shared" si="96"/>
        <v>2.3441071428571432</v>
      </c>
      <c r="BC18" s="7">
        <f t="shared" si="96"/>
        <v>1.9561290322580642</v>
      </c>
      <c r="BD18" s="7">
        <f t="shared" si="96"/>
        <v>2.0980000000000003</v>
      </c>
      <c r="BE18" s="7">
        <f t="shared" si="96"/>
        <v>2.2866129032258069</v>
      </c>
      <c r="BF18" s="7">
        <f t="shared" si="96"/>
        <v>2.2425000000000002</v>
      </c>
      <c r="BG18" s="7">
        <f t="shared" si="96"/>
        <v>2.2401612903225812</v>
      </c>
      <c r="BH18" s="7">
        <f t="shared" si="96"/>
        <v>2.5296774193548388</v>
      </c>
      <c r="BI18" s="7">
        <f t="shared" si="96"/>
        <v>2.9625000000000008</v>
      </c>
      <c r="BJ18" s="7">
        <f t="shared" si="96"/>
        <v>3.2103225806451605</v>
      </c>
      <c r="BK18" s="7">
        <f t="shared" si="96"/>
        <v>3.1366666666666672</v>
      </c>
      <c r="BL18" s="7">
        <f t="shared" si="96"/>
        <v>2.3622580645161295</v>
      </c>
      <c r="BM18" s="7">
        <f t="shared" ref="BM18:BX18" si="97">DAVERAGE(gd_98,19,BM$25:BM$26)</f>
        <v>2.1591935483870968</v>
      </c>
      <c r="BN18" s="7">
        <f t="shared" si="97"/>
        <v>2.2460714285714287</v>
      </c>
      <c r="BO18" s="7">
        <f t="shared" si="97"/>
        <v>2.3125806451612907</v>
      </c>
      <c r="BP18" s="7">
        <f t="shared" si="97"/>
        <v>2.5031666666666661</v>
      </c>
      <c r="BQ18" s="7">
        <f t="shared" si="97"/>
        <v>2.2388709677419345</v>
      </c>
      <c r="BR18" s="7">
        <f t="shared" si="97"/>
        <v>2.2191666666666663</v>
      </c>
      <c r="BS18" s="7">
        <f t="shared" si="97"/>
        <v>2.2309677419354843</v>
      </c>
      <c r="BT18" s="7">
        <f t="shared" si="97"/>
        <v>1.9098387096774194</v>
      </c>
      <c r="BU18" s="7">
        <f t="shared" si="97"/>
        <v>2.0211666666666668</v>
      </c>
      <c r="BV18" s="7">
        <f t="shared" si="97"/>
        <v>1.9979032258064522</v>
      </c>
      <c r="BW18" s="7">
        <f t="shared" si="97"/>
        <v>2.1728333333333336</v>
      </c>
      <c r="BX18" s="7">
        <f t="shared" si="97"/>
        <v>1.7811290322580651</v>
      </c>
      <c r="BY18" s="7">
        <f t="shared" ref="BY18:CJ18" si="98">DAVERAGE(gd_99,19,BY$25:BY$26)</f>
        <v>1.9593548387096773</v>
      </c>
      <c r="BZ18" s="7">
        <f t="shared" si="98"/>
        <v>1.8000000000000005</v>
      </c>
      <c r="CA18" s="7">
        <f t="shared" si="98"/>
        <v>1.7920967741935485</v>
      </c>
      <c r="CB18" s="7">
        <f t="shared" si="98"/>
        <v>2.1411666666666664</v>
      </c>
      <c r="CC18" s="7">
        <f t="shared" si="98"/>
        <v>2.3009677419354824</v>
      </c>
      <c r="CD18" s="7">
        <f t="shared" si="98"/>
        <v>2.3133333333333335</v>
      </c>
      <c r="CE18" s="7">
        <f t="shared" si="98"/>
        <v>2.3361290322580652</v>
      </c>
      <c r="CF18" s="7">
        <f t="shared" si="98"/>
        <v>2.8277419354838718</v>
      </c>
      <c r="CG18" s="7">
        <f t="shared" si="98"/>
        <v>2.6531666666666669</v>
      </c>
      <c r="CH18" s="7">
        <f t="shared" si="98"/>
        <v>2.77725806451613</v>
      </c>
      <c r="CI18" s="7">
        <f t="shared" si="98"/>
        <v>2.369333333333334</v>
      </c>
      <c r="CJ18" s="7">
        <f t="shared" si="98"/>
        <v>2.3896774193548391</v>
      </c>
      <c r="CK18" s="7">
        <f t="shared" ref="CK18:CV18" si="99">DAVERAGE(gd_00,19,CK$25:CK$26)</f>
        <v>2.4453225806451617</v>
      </c>
      <c r="CL18" s="7">
        <f t="shared" si="99"/>
        <v>2.6687931034482744</v>
      </c>
      <c r="CM18" s="7">
        <f t="shared" si="99"/>
        <v>2.8275806451612899</v>
      </c>
      <c r="CN18" s="7">
        <f t="shared" si="99"/>
        <v>3.0630000000000002</v>
      </c>
      <c r="CO18" s="7">
        <f t="shared" si="99"/>
        <v>3.6211290322580645</v>
      </c>
      <c r="CP18" s="7">
        <f t="shared" si="99"/>
        <v>4.3786666666666649</v>
      </c>
      <c r="CQ18" s="7">
        <f t="shared" si="99"/>
        <v>4.0883870967741931</v>
      </c>
      <c r="CR18" s="7">
        <f t="shared" si="99"/>
        <v>4.4595161290322585</v>
      </c>
      <c r="CS18" s="7">
        <f t="shared" si="99"/>
        <v>5.1645000000000003</v>
      </c>
      <c r="CT18" s="7">
        <f t="shared" si="99"/>
        <v>5.1685483870967737</v>
      </c>
      <c r="CU18" s="7">
        <f t="shared" si="99"/>
        <v>5.5793333333333344</v>
      </c>
      <c r="CV18" s="7">
        <f t="shared" si="99"/>
        <v>9.6680645161290304</v>
      </c>
      <c r="CW18" s="7">
        <f t="shared" ref="CW18:DH18" si="100">DAVERAGE(gd_01,19,CW$25:CW$26)</f>
        <v>8.227709677419357</v>
      </c>
      <c r="CX18" s="7">
        <f t="shared" si="100"/>
        <v>5.8805357142857124</v>
      </c>
      <c r="CY18" s="7">
        <f t="shared" si="100"/>
        <v>5.3574193548387088</v>
      </c>
      <c r="CZ18" s="7">
        <f t="shared" si="100"/>
        <v>5.3085000000000004</v>
      </c>
      <c r="DA18" s="7">
        <f t="shared" si="100"/>
        <v>4.2308064516129038</v>
      </c>
      <c r="DB18" s="7">
        <f t="shared" si="100"/>
        <v>3.5966666666666671</v>
      </c>
      <c r="DC18" s="7">
        <f t="shared" si="100"/>
        <v>3.0191666666666674</v>
      </c>
      <c r="DD18" s="7" t="e">
        <f t="shared" si="100"/>
        <v>#DIV/0!</v>
      </c>
      <c r="DE18" s="7" t="e">
        <f t="shared" si="100"/>
        <v>#DIV/0!</v>
      </c>
      <c r="DF18" s="7" t="e">
        <f t="shared" si="100"/>
        <v>#DIV/0!</v>
      </c>
      <c r="DG18" s="7" t="e">
        <f t="shared" si="100"/>
        <v>#DIV/0!</v>
      </c>
      <c r="DH18" s="7" t="e">
        <f t="shared" si="100"/>
        <v>#DIV/0!</v>
      </c>
    </row>
    <row r="19" spans="1:112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 t="shared" ref="AC19:AN19" si="101">DAVERAGE(gd_95,20,AC$25:AC$26)</f>
        <v>1.403</v>
      </c>
      <c r="AD19" s="7">
        <f t="shared" si="101"/>
        <v>1.4247368421052631</v>
      </c>
      <c r="AE19" s="7">
        <f t="shared" si="101"/>
        <v>1.4670833333333337</v>
      </c>
      <c r="AF19" s="7">
        <f t="shared" si="101"/>
        <v>1.56</v>
      </c>
      <c r="AG19" s="7">
        <f t="shared" si="101"/>
        <v>1.5904545454545456</v>
      </c>
      <c r="AH19" s="7">
        <f t="shared" si="101"/>
        <v>1.5086363636363638</v>
      </c>
      <c r="AI19" s="7">
        <f t="shared" si="101"/>
        <v>1.3778947368421053</v>
      </c>
      <c r="AJ19" s="7">
        <f t="shared" si="101"/>
        <v>1.5021428571428572</v>
      </c>
      <c r="AK19" s="7">
        <f t="shared" si="101"/>
        <v>1.5635714285714286</v>
      </c>
      <c r="AL19" s="7">
        <f t="shared" si="101"/>
        <v>1.651290322580645</v>
      </c>
      <c r="AM19" s="7">
        <f t="shared" si="101"/>
        <v>1.8435714285714284</v>
      </c>
      <c r="AN19" s="7">
        <f t="shared" si="101"/>
        <v>1.9248275862068969</v>
      </c>
      <c r="AO19" s="7">
        <f t="shared" ref="AO19:AZ19" si="102">DAVERAGE(gd_96,20,AO$25:AO$26)</f>
        <v>1.9933333333333332</v>
      </c>
      <c r="AP19" s="7">
        <f t="shared" si="102"/>
        <v>3.3458620689655172</v>
      </c>
      <c r="AQ19" s="7">
        <f t="shared" si="102"/>
        <v>2.4270967741935476</v>
      </c>
      <c r="AR19" s="7">
        <f t="shared" si="102"/>
        <v>2.1782758620689662</v>
      </c>
      <c r="AS19" s="7">
        <f t="shared" si="102"/>
        <v>2.1776666666666662</v>
      </c>
      <c r="AT19" s="7">
        <f t="shared" si="102"/>
        <v>2.4043333333333323</v>
      </c>
      <c r="AU19" s="7">
        <f t="shared" si="102"/>
        <v>2.4133333333333336</v>
      </c>
      <c r="AV19" s="7">
        <f t="shared" si="102"/>
        <v>1.9937096774193543</v>
      </c>
      <c r="AW19" s="7">
        <f t="shared" si="102"/>
        <v>1.7762500000000003</v>
      </c>
      <c r="AX19" s="7">
        <f t="shared" si="102"/>
        <v>2.2943548387096775</v>
      </c>
      <c r="AY19" s="7">
        <f t="shared" si="102"/>
        <v>2.9323214285714276</v>
      </c>
      <c r="AZ19" s="7">
        <f t="shared" si="102"/>
        <v>3.5875862068965518</v>
      </c>
      <c r="BA19" s="7">
        <f t="shared" ref="BA19:BL19" si="103">DAVERAGE(gd_97,20,BA$25:BA$26)</f>
        <v>3.2531666666666665</v>
      </c>
      <c r="BB19" s="7">
        <f t="shared" si="103"/>
        <v>2.1359259259259264</v>
      </c>
      <c r="BC19" s="7">
        <f t="shared" si="103"/>
        <v>1.8430000000000002</v>
      </c>
      <c r="BD19" s="7">
        <f t="shared" si="103"/>
        <v>1.9653333333333336</v>
      </c>
      <c r="BE19" s="7">
        <f t="shared" si="103"/>
        <v>2.1505000000000005</v>
      </c>
      <c r="BF19" s="7">
        <f t="shared" si="103"/>
        <v>2.1309999999999998</v>
      </c>
      <c r="BG19" s="7">
        <f t="shared" si="103"/>
        <v>2.1451666666666664</v>
      </c>
      <c r="BH19" s="7">
        <f t="shared" si="103"/>
        <v>2.4461290322580647</v>
      </c>
      <c r="BI19" s="7">
        <f t="shared" si="103"/>
        <v>2.8285714285714292</v>
      </c>
      <c r="BJ19" s="7">
        <f t="shared" si="103"/>
        <v>2.979516129032258</v>
      </c>
      <c r="BK19" s="7">
        <f t="shared" si="103"/>
        <v>2.9271428571428579</v>
      </c>
      <c r="BL19" s="7">
        <f t="shared" si="103"/>
        <v>2.2400000000000002</v>
      </c>
      <c r="BM19" s="7">
        <f t="shared" ref="BM19:BX19" si="104">DAVERAGE(gd_98,20,BM$25:BM$26)</f>
        <v>2.0408333333333331</v>
      </c>
      <c r="BN19" s="7">
        <f t="shared" si="104"/>
        <v>2.1687037037037031</v>
      </c>
      <c r="BO19" s="7">
        <f t="shared" si="104"/>
        <v>2.1996774193548383</v>
      </c>
      <c r="BP19" s="7">
        <f t="shared" si="104"/>
        <v>2.4127777777777775</v>
      </c>
      <c r="BQ19" s="7">
        <f t="shared" si="104"/>
        <v>2.1068333333333329</v>
      </c>
      <c r="BR19" s="7">
        <f t="shared" si="104"/>
        <v>2.1516666666666668</v>
      </c>
      <c r="BS19" s="7">
        <f t="shared" si="104"/>
        <v>2.1856666666666658</v>
      </c>
      <c r="BT19" s="7">
        <f t="shared" si="104"/>
        <v>1.8450000000000004</v>
      </c>
      <c r="BU19" s="7">
        <f t="shared" si="104"/>
        <v>1.9762068965517243</v>
      </c>
      <c r="BV19" s="7">
        <f t="shared" si="104"/>
        <v>1.8700000000000006</v>
      </c>
      <c r="BW19" s="7">
        <f t="shared" si="104"/>
        <v>2.0605357142857144</v>
      </c>
      <c r="BX19" s="7">
        <f t="shared" si="104"/>
        <v>1.6643103448275858</v>
      </c>
      <c r="BY19" s="7">
        <f t="shared" ref="BY19:CJ19" si="105">DAVERAGE(gd_99,20,BY$25:BY$26)</f>
        <v>1.803620689655173</v>
      </c>
      <c r="BZ19" s="7">
        <f t="shared" si="105"/>
        <v>1.7287500000000002</v>
      </c>
      <c r="CA19" s="7">
        <f t="shared" si="105"/>
        <v>1.7237096774193545</v>
      </c>
      <c r="CB19" s="7">
        <f t="shared" si="105"/>
        <v>2.0863333333333336</v>
      </c>
      <c r="CC19" s="7">
        <f t="shared" si="105"/>
        <v>2.2296774193548399</v>
      </c>
      <c r="CD19" s="7">
        <f t="shared" si="105"/>
        <v>2.2576666666666672</v>
      </c>
      <c r="CE19" s="7">
        <f t="shared" si="105"/>
        <v>2.2837096774193548</v>
      </c>
      <c r="CF19" s="7">
        <f t="shared" si="105"/>
        <v>2.7779032258064511</v>
      </c>
      <c r="CG19" s="7">
        <f t="shared" si="105"/>
        <v>2.5301666666666671</v>
      </c>
      <c r="CH19" s="7">
        <f t="shared" si="105"/>
        <v>2.6683870967741932</v>
      </c>
      <c r="CI19" s="7">
        <f t="shared" si="105"/>
        <v>2.25</v>
      </c>
      <c r="CJ19" s="7">
        <f t="shared" si="105"/>
        <v>2.3091935483870962</v>
      </c>
      <c r="CK19" s="7">
        <f t="shared" ref="CK19:CV19" si="106">DAVERAGE(gd_00,20,CK$25:CK$26)</f>
        <v>2.3517741935483873</v>
      </c>
      <c r="CL19" s="7">
        <f t="shared" si="106"/>
        <v>2.5577586206896559</v>
      </c>
      <c r="CM19" s="7">
        <f t="shared" si="106"/>
        <v>2.7664516129032264</v>
      </c>
      <c r="CN19" s="7">
        <f t="shared" si="106"/>
        <v>2.9661666666666675</v>
      </c>
      <c r="CO19" s="7">
        <f t="shared" si="106"/>
        <v>3.5269354838709672</v>
      </c>
      <c r="CP19" s="7">
        <f t="shared" si="106"/>
        <v>4.2480000000000011</v>
      </c>
      <c r="CQ19" s="7">
        <f t="shared" si="106"/>
        <v>4.0575806451612904</v>
      </c>
      <c r="CR19" s="7">
        <f t="shared" si="106"/>
        <v>4.3890322580645158</v>
      </c>
      <c r="CS19" s="7">
        <f t="shared" si="106"/>
        <v>5.0133333333333336</v>
      </c>
      <c r="CT19" s="7">
        <f t="shared" si="106"/>
        <v>4.9841935483870961</v>
      </c>
      <c r="CU19" s="7">
        <f t="shared" si="106"/>
        <v>5.4594999999999994</v>
      </c>
      <c r="CV19" s="7">
        <f t="shared" si="106"/>
        <v>8.647741935483868</v>
      </c>
      <c r="CW19" s="7">
        <f t="shared" ref="CW19:DH19" si="107">DAVERAGE(gd_01,20,CW$25:CW$26)</f>
        <v>8.3550000000000004</v>
      </c>
      <c r="CX19" s="7">
        <f t="shared" si="107"/>
        <v>5.6360714285714293</v>
      </c>
      <c r="CY19" s="7">
        <f t="shared" si="107"/>
        <v>5.1496774193548394</v>
      </c>
      <c r="CZ19" s="7">
        <f t="shared" si="107"/>
        <v>5.1454999999999993</v>
      </c>
      <c r="DA19" s="7">
        <f t="shared" si="107"/>
        <v>4.1898387096774199</v>
      </c>
      <c r="DB19" s="7">
        <f t="shared" si="107"/>
        <v>3.5965000000000003</v>
      </c>
      <c r="DC19" s="7">
        <f t="shared" si="107"/>
        <v>3.0666666666666669</v>
      </c>
      <c r="DD19" s="7" t="e">
        <f t="shared" si="107"/>
        <v>#DIV/0!</v>
      </c>
      <c r="DE19" s="7" t="e">
        <f t="shared" si="107"/>
        <v>#DIV/0!</v>
      </c>
      <c r="DF19" s="7" t="e">
        <f t="shared" si="107"/>
        <v>#DIV/0!</v>
      </c>
      <c r="DG19" s="7" t="e">
        <f t="shared" si="107"/>
        <v>#DIV/0!</v>
      </c>
      <c r="DH19" s="7" t="e">
        <f t="shared" si="107"/>
        <v>#DIV/0!</v>
      </c>
    </row>
    <row r="20" spans="1:112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 t="shared" ref="AC20:AN20" si="108">DAVERAGE(gd_95,21,AC$25:AC$26)</f>
        <v>1.3217241379310338</v>
      </c>
      <c r="AD20" s="7">
        <f t="shared" si="108"/>
        <v>1.3174074074074076</v>
      </c>
      <c r="AE20" s="7">
        <f t="shared" si="108"/>
        <v>1.3141935483870968</v>
      </c>
      <c r="AF20" s="7">
        <f t="shared" si="108"/>
        <v>1.3916666666666666</v>
      </c>
      <c r="AG20" s="7">
        <f t="shared" si="108"/>
        <v>1.3926666666666672</v>
      </c>
      <c r="AH20" s="7">
        <f t="shared" si="108"/>
        <v>1.3039999999999998</v>
      </c>
      <c r="AI20" s="7">
        <f t="shared" si="108"/>
        <v>1.2532758620689655</v>
      </c>
      <c r="AJ20" s="7">
        <f t="shared" si="108"/>
        <v>1.4191379310344825</v>
      </c>
      <c r="AK20" s="7">
        <f t="shared" si="108"/>
        <v>1.4862500000000001</v>
      </c>
      <c r="AL20" s="7">
        <f t="shared" si="108"/>
        <v>1.5009677419354841</v>
      </c>
      <c r="AM20" s="7">
        <f t="shared" si="108"/>
        <v>1.7096428571428568</v>
      </c>
      <c r="AN20" s="7">
        <f t="shared" si="108"/>
        <v>1.8255172413793108</v>
      </c>
      <c r="AO20" s="7">
        <f t="shared" ref="AO20:AZ20" si="109">DAVERAGE(gd_96,21,AO$25:AO$26)</f>
        <v>1.9289999999999998</v>
      </c>
      <c r="AP20" s="7">
        <f t="shared" si="109"/>
        <v>3.1051724137931034</v>
      </c>
      <c r="AQ20" s="7">
        <f t="shared" si="109"/>
        <v>2.3951612903225805</v>
      </c>
      <c r="AR20" s="7">
        <f t="shared" si="109"/>
        <v>2.0734482758620696</v>
      </c>
      <c r="AS20" s="7">
        <f t="shared" si="109"/>
        <v>2.0083333333333337</v>
      </c>
      <c r="AT20" s="7">
        <f t="shared" si="109"/>
        <v>2.097666666666667</v>
      </c>
      <c r="AU20" s="7">
        <f t="shared" si="109"/>
        <v>2.1799999999999997</v>
      </c>
      <c r="AV20" s="7">
        <f t="shared" si="109"/>
        <v>1.8522580645161286</v>
      </c>
      <c r="AW20" s="7">
        <f t="shared" si="109"/>
        <v>1.6708928571428567</v>
      </c>
      <c r="AX20" s="7">
        <f t="shared" si="109"/>
        <v>2.2017741935483874</v>
      </c>
      <c r="AY20" s="7">
        <f t="shared" si="109"/>
        <v>2.9598214285714293</v>
      </c>
      <c r="AZ20" s="7">
        <f t="shared" si="109"/>
        <v>3.6329310344827586</v>
      </c>
      <c r="BA20" s="7">
        <f t="shared" ref="BA20:BL20" si="110">DAVERAGE(gd_97,21,BA$25:BA$26)</f>
        <v>3.3514999999999997</v>
      </c>
      <c r="BB20" s="7">
        <f t="shared" si="110"/>
        <v>2.0827777777777774</v>
      </c>
      <c r="BC20" s="7">
        <f t="shared" si="110"/>
        <v>1.770166666666666</v>
      </c>
      <c r="BD20" s="7">
        <f t="shared" si="110"/>
        <v>1.8758333333333335</v>
      </c>
      <c r="BE20" s="7">
        <f t="shared" si="110"/>
        <v>2.0406666666666671</v>
      </c>
      <c r="BF20" s="7">
        <f t="shared" si="110"/>
        <v>2.0329999999999999</v>
      </c>
      <c r="BG20" s="7">
        <f t="shared" si="110"/>
        <v>2.0674999999999999</v>
      </c>
      <c r="BH20" s="7">
        <f t="shared" si="110"/>
        <v>2.3598387096774194</v>
      </c>
      <c r="BI20" s="7">
        <f t="shared" si="110"/>
        <v>2.7467857142857146</v>
      </c>
      <c r="BJ20" s="7">
        <f t="shared" si="110"/>
        <v>2.8885483870967743</v>
      </c>
      <c r="BK20" s="7">
        <f t="shared" si="110"/>
        <v>2.8596428571428576</v>
      </c>
      <c r="BL20" s="7">
        <f t="shared" si="110"/>
        <v>2.1934482758620688</v>
      </c>
      <c r="BM20" s="7">
        <f t="shared" ref="BM20:BX20" si="111">DAVERAGE(gd_98,21,BM$25:BM$26)</f>
        <v>2.004666666666667</v>
      </c>
      <c r="BN20" s="7">
        <f t="shared" si="111"/>
        <v>2.1168518518518518</v>
      </c>
      <c r="BO20" s="7">
        <f t="shared" si="111"/>
        <v>2.1583870967741938</v>
      </c>
      <c r="BP20" s="7">
        <f t="shared" si="111"/>
        <v>2.3366666666666664</v>
      </c>
      <c r="BQ20" s="7">
        <f t="shared" si="111"/>
        <v>2.049833333333333</v>
      </c>
      <c r="BR20" s="7">
        <f t="shared" si="111"/>
        <v>2.057833333333333</v>
      </c>
      <c r="BS20" s="7">
        <f t="shared" si="111"/>
        <v>2.1</v>
      </c>
      <c r="BT20" s="7">
        <f t="shared" si="111"/>
        <v>1.76</v>
      </c>
      <c r="BU20" s="7">
        <f t="shared" si="111"/>
        <v>1.8675862068965519</v>
      </c>
      <c r="BV20" s="7">
        <f t="shared" si="111"/>
        <v>1.7748387096774192</v>
      </c>
      <c r="BW20" s="7">
        <f t="shared" si="111"/>
        <v>2.0249999999999999</v>
      </c>
      <c r="BX20" s="7">
        <f t="shared" si="111"/>
        <v>1.6687931034482755</v>
      </c>
      <c r="BY20" s="7">
        <f t="shared" ref="BY20:CJ20" si="112">DAVERAGE(gd_99,21,BY$25:BY$26)</f>
        <v>1.7793103448275862</v>
      </c>
      <c r="BZ20" s="7">
        <f t="shared" si="112"/>
        <v>1.680535714285714</v>
      </c>
      <c r="CA20" s="7">
        <f t="shared" si="112"/>
        <v>1.6562903225806451</v>
      </c>
      <c r="CB20" s="7">
        <f t="shared" si="112"/>
        <v>1.988166666666666</v>
      </c>
      <c r="CC20" s="7">
        <f t="shared" si="112"/>
        <v>2.1199999999999997</v>
      </c>
      <c r="CD20" s="7">
        <f t="shared" si="112"/>
        <v>2.1498333333333326</v>
      </c>
      <c r="CE20" s="7">
        <f t="shared" si="112"/>
        <v>2.193387096774194</v>
      </c>
      <c r="CF20" s="7">
        <f t="shared" si="112"/>
        <v>2.6469354838709678</v>
      </c>
      <c r="CG20" s="7">
        <f t="shared" si="112"/>
        <v>2.4453333333333322</v>
      </c>
      <c r="CH20" s="7">
        <f t="shared" si="112"/>
        <v>2.6208064516129035</v>
      </c>
      <c r="CI20" s="7">
        <f t="shared" si="112"/>
        <v>2.1906666666666665</v>
      </c>
      <c r="CJ20" s="7">
        <f t="shared" si="112"/>
        <v>2.2348387096774198</v>
      </c>
      <c r="CK20" s="7">
        <f t="shared" ref="CK20:CV20" si="113">DAVERAGE(gd_00,21,CK$25:CK$26)</f>
        <v>2.2603225806451617</v>
      </c>
      <c r="CL20" s="7">
        <f t="shared" si="113"/>
        <v>2.4634482758620688</v>
      </c>
      <c r="CM20" s="7">
        <f t="shared" si="113"/>
        <v>2.6730645161290334</v>
      </c>
      <c r="CN20" s="7">
        <f t="shared" si="113"/>
        <v>2.8774999999999986</v>
      </c>
      <c r="CO20" s="7">
        <f t="shared" si="113"/>
        <v>3.3848387096774197</v>
      </c>
      <c r="CP20" s="7">
        <f t="shared" si="113"/>
        <v>4.1119999999999992</v>
      </c>
      <c r="CQ20" s="7">
        <f t="shared" si="113"/>
        <v>3.8767741935483864</v>
      </c>
      <c r="CR20" s="7">
        <f t="shared" si="113"/>
        <v>4.2609677419354837</v>
      </c>
      <c r="CS20" s="7">
        <f t="shared" si="113"/>
        <v>4.8976666666666659</v>
      </c>
      <c r="CT20" s="7">
        <f t="shared" si="113"/>
        <v>4.9306451612903217</v>
      </c>
      <c r="CU20" s="7">
        <f t="shared" si="113"/>
        <v>184.23266666666666</v>
      </c>
      <c r="CV20" s="7">
        <f t="shared" si="113"/>
        <v>8.6688709677419364</v>
      </c>
      <c r="CW20" s="7">
        <f t="shared" ref="CW20:DH20" si="114">DAVERAGE(gd_01,21,CW$25:CW$26)</f>
        <v>8.1504838709677454</v>
      </c>
      <c r="CX20" s="7">
        <f t="shared" si="114"/>
        <v>5.6578571428571438</v>
      </c>
      <c r="CY20" s="7">
        <f t="shared" si="114"/>
        <v>5.0991935483870963</v>
      </c>
      <c r="CZ20" s="7">
        <f t="shared" si="114"/>
        <v>5.0569999999999977</v>
      </c>
      <c r="DA20" s="7">
        <f t="shared" si="114"/>
        <v>4.0825806451612907</v>
      </c>
      <c r="DB20" s="7">
        <f t="shared" si="114"/>
        <v>3.4163333333333346</v>
      </c>
      <c r="DC20" s="7">
        <f t="shared" si="114"/>
        <v>2.8933333333333331</v>
      </c>
      <c r="DD20" s="7" t="e">
        <f t="shared" si="114"/>
        <v>#DIV/0!</v>
      </c>
      <c r="DE20" s="7" t="e">
        <f t="shared" si="114"/>
        <v>#DIV/0!</v>
      </c>
      <c r="DF20" s="7" t="e">
        <f t="shared" si="114"/>
        <v>#DIV/0!</v>
      </c>
      <c r="DG20" s="7" t="e">
        <f t="shared" si="114"/>
        <v>#DIV/0!</v>
      </c>
      <c r="DH20" s="7" t="e">
        <f t="shared" si="114"/>
        <v>#DIV/0!</v>
      </c>
    </row>
    <row r="21" spans="1:112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 t="shared" ref="AC21:AN21" si="115">DAVERAGE(gd_95,22,AC$25:AC$26)</f>
        <v>1.3158620689655176</v>
      </c>
      <c r="AD21" s="7">
        <f t="shared" si="115"/>
        <v>1.293703703703704</v>
      </c>
      <c r="AE21" s="7">
        <f t="shared" si="115"/>
        <v>1.2951612903225809</v>
      </c>
      <c r="AF21" s="7">
        <f t="shared" si="115"/>
        <v>1.4073333333333329</v>
      </c>
      <c r="AG21" s="7">
        <f t="shared" si="115"/>
        <v>1.367333333333334</v>
      </c>
      <c r="AH21" s="7">
        <f t="shared" si="115"/>
        <v>1.2913333333333334</v>
      </c>
      <c r="AI21" s="7">
        <f t="shared" si="115"/>
        <v>1.2543103448275863</v>
      </c>
      <c r="AJ21" s="7">
        <f t="shared" si="115"/>
        <v>1.4196551724137929</v>
      </c>
      <c r="AK21" s="7">
        <f t="shared" si="115"/>
        <v>1.5074999999999992</v>
      </c>
      <c r="AL21" s="7">
        <f t="shared" si="115"/>
        <v>1.5096774193548386</v>
      </c>
      <c r="AM21" s="7">
        <f t="shared" si="115"/>
        <v>1.7232142857142858</v>
      </c>
      <c r="AN21" s="7">
        <f t="shared" si="115"/>
        <v>1.8406896551724132</v>
      </c>
      <c r="AO21" s="7">
        <f t="shared" ref="AO21:AZ21" si="116">DAVERAGE(gd_96,22,AO$25:AO$26)</f>
        <v>2.1046666666666662</v>
      </c>
      <c r="AP21" s="7">
        <f t="shared" si="116"/>
        <v>3.1382758620689652</v>
      </c>
      <c r="AQ21" s="7">
        <f t="shared" si="116"/>
        <v>2.4896774193548379</v>
      </c>
      <c r="AR21" s="7">
        <f t="shared" si="116"/>
        <v>2.1034482758620676</v>
      </c>
      <c r="AS21" s="7">
        <f t="shared" si="116"/>
        <v>1.976</v>
      </c>
      <c r="AT21" s="7">
        <f t="shared" si="116"/>
        <v>2.0740000000000007</v>
      </c>
      <c r="AU21" s="7">
        <f t="shared" si="116"/>
        <v>2.1736666666666662</v>
      </c>
      <c r="AV21" s="7">
        <f t="shared" si="116"/>
        <v>1.8616129032258062</v>
      </c>
      <c r="AW21" s="7">
        <f t="shared" si="116"/>
        <v>1.6982142857142855</v>
      </c>
      <c r="AX21" s="7">
        <f t="shared" si="116"/>
        <v>2.2759677419354838</v>
      </c>
      <c r="AY21" s="7">
        <f t="shared" si="116"/>
        <v>3.0016071428571434</v>
      </c>
      <c r="AZ21" s="7">
        <f t="shared" si="116"/>
        <v>3.7236206896551729</v>
      </c>
      <c r="BA21" s="7">
        <f t="shared" ref="BA21:BL21" si="117">DAVERAGE(gd_97,22,BA$25:BA$26)</f>
        <v>3.5366666666666657</v>
      </c>
      <c r="BB21" s="7">
        <f t="shared" si="117"/>
        <v>2.1098148148148148</v>
      </c>
      <c r="BC21" s="7">
        <f t="shared" si="117"/>
        <v>1.7746666666666671</v>
      </c>
      <c r="BD21" s="7">
        <f t="shared" si="117"/>
        <v>1.9194999999999998</v>
      </c>
      <c r="BE21" s="7">
        <f t="shared" si="117"/>
        <v>2.0539999999999998</v>
      </c>
      <c r="BF21" s="7">
        <f t="shared" si="117"/>
        <v>2.0354999999999994</v>
      </c>
      <c r="BG21" s="7">
        <f t="shared" si="117"/>
        <v>2.0750000000000002</v>
      </c>
      <c r="BH21" s="7">
        <f t="shared" si="117"/>
        <v>2.390967741935484</v>
      </c>
      <c r="BI21" s="7">
        <f t="shared" si="117"/>
        <v>2.7853571428571429</v>
      </c>
      <c r="BJ21" s="7">
        <f t="shared" si="117"/>
        <v>3.0074193548387087</v>
      </c>
      <c r="BK21" s="7">
        <f t="shared" si="117"/>
        <v>2.9882142857142857</v>
      </c>
      <c r="BL21" s="7">
        <f t="shared" si="117"/>
        <v>2.2248275862068962</v>
      </c>
      <c r="BM21" s="7">
        <f t="shared" ref="BM21:BX21" si="118">DAVERAGE(gd_98,22,BM$25:BM$26)</f>
        <v>2.063333333333333</v>
      </c>
      <c r="BN21" s="7">
        <f t="shared" si="118"/>
        <v>2.1259259259259258</v>
      </c>
      <c r="BO21" s="7">
        <f t="shared" si="118"/>
        <v>2.2137096774193545</v>
      </c>
      <c r="BP21" s="7">
        <f t="shared" si="118"/>
        <v>2.3537037037037036</v>
      </c>
      <c r="BQ21" s="7">
        <f t="shared" si="118"/>
        <v>2.0566666666666666</v>
      </c>
      <c r="BR21" s="7">
        <f t="shared" si="118"/>
        <v>2.0686666666666671</v>
      </c>
      <c r="BS21" s="7">
        <f t="shared" si="118"/>
        <v>2.1225000000000005</v>
      </c>
      <c r="BT21" s="7">
        <f t="shared" si="118"/>
        <v>1.8006451612903229</v>
      </c>
      <c r="BU21" s="7">
        <f t="shared" si="118"/>
        <v>1.8875862068965517</v>
      </c>
      <c r="BV21" s="7">
        <f t="shared" si="118"/>
        <v>1.8533870967741934</v>
      </c>
      <c r="BW21" s="7">
        <f t="shared" si="118"/>
        <v>2.0549999999999997</v>
      </c>
      <c r="BX21" s="7">
        <f t="shared" si="118"/>
        <v>1.7075862068965519</v>
      </c>
      <c r="BY21" s="7">
        <f t="shared" ref="BY21:CJ21" si="119">DAVERAGE(gd_99,22,BY$25:BY$26)</f>
        <v>1.8679310344827587</v>
      </c>
      <c r="BZ21" s="7">
        <f t="shared" si="119"/>
        <v>1.7230357142857147</v>
      </c>
      <c r="CA21" s="7">
        <f t="shared" si="119"/>
        <v>1.6896774193548383</v>
      </c>
      <c r="CB21" s="7">
        <f t="shared" si="119"/>
        <v>2.0216666666666665</v>
      </c>
      <c r="CC21" s="7">
        <f t="shared" si="119"/>
        <v>2.1591935483870968</v>
      </c>
      <c r="CD21" s="7">
        <f t="shared" si="119"/>
        <v>2.1934999999999998</v>
      </c>
      <c r="CE21" s="7">
        <f t="shared" si="119"/>
        <v>2.2324193548387097</v>
      </c>
      <c r="CF21" s="7">
        <f t="shared" si="119"/>
        <v>2.6779032258064515</v>
      </c>
      <c r="CG21" s="7">
        <f t="shared" si="119"/>
        <v>2.5245000000000006</v>
      </c>
      <c r="CH21" s="7">
        <f t="shared" si="119"/>
        <v>2.6906451612903224</v>
      </c>
      <c r="CI21" s="7">
        <f t="shared" si="119"/>
        <v>2.2720000000000002</v>
      </c>
      <c r="CJ21" s="7">
        <f t="shared" si="119"/>
        <v>2.3130645161290331</v>
      </c>
      <c r="CK21" s="7">
        <f t="shared" ref="CK21:CV21" si="120">DAVERAGE(gd_00,22,CK$25:CK$26)</f>
        <v>2.3625806451612905</v>
      </c>
      <c r="CL21" s="7">
        <f t="shared" si="120"/>
        <v>2.5575862068965516</v>
      </c>
      <c r="CM21" s="7">
        <f t="shared" si="120"/>
        <v>2.702096774193548</v>
      </c>
      <c r="CN21" s="7">
        <f t="shared" si="120"/>
        <v>2.9440000000000008</v>
      </c>
      <c r="CO21" s="7">
        <f t="shared" si="120"/>
        <v>3.3890322580645167</v>
      </c>
      <c r="CP21" s="7">
        <f t="shared" si="120"/>
        <v>4.1551666666666653</v>
      </c>
      <c r="CQ21" s="7">
        <f t="shared" si="120"/>
        <v>3.9630645161290321</v>
      </c>
      <c r="CR21" s="7">
        <f t="shared" si="120"/>
        <v>4.291935483870966</v>
      </c>
      <c r="CS21" s="7">
        <f t="shared" si="120"/>
        <v>4.9933333333333341</v>
      </c>
      <c r="CT21" s="7">
        <f t="shared" si="120"/>
        <v>5.052741935483871</v>
      </c>
      <c r="CU21" s="7">
        <f t="shared" si="120"/>
        <v>5.4756666666666662</v>
      </c>
      <c r="CV21" s="7">
        <f t="shared" si="120"/>
        <v>9.2391935483870977</v>
      </c>
      <c r="CW21" s="7">
        <f t="shared" ref="CW21:DH21" si="121">DAVERAGE(gd_01,22,CW$25:CW$26)</f>
        <v>8.4014516129032248</v>
      </c>
      <c r="CX21" s="7">
        <f t="shared" si="121"/>
        <v>5.8533928571428575</v>
      </c>
      <c r="CY21" s="7">
        <f t="shared" si="121"/>
        <v>5.2209677419354845</v>
      </c>
      <c r="CZ21" s="7">
        <f t="shared" si="121"/>
        <v>5.1468333333333334</v>
      </c>
      <c r="DA21" s="7">
        <f t="shared" si="121"/>
        <v>4.1135483870967748</v>
      </c>
      <c r="DB21" s="7">
        <f t="shared" si="121"/>
        <v>3.4109999999999991</v>
      </c>
      <c r="DC21" s="7">
        <f t="shared" si="121"/>
        <v>2.9270833333333339</v>
      </c>
      <c r="DD21" s="7" t="e">
        <f t="shared" si="121"/>
        <v>#DIV/0!</v>
      </c>
      <c r="DE21" s="7" t="e">
        <f t="shared" si="121"/>
        <v>#DIV/0!</v>
      </c>
      <c r="DF21" s="7" t="e">
        <f t="shared" si="121"/>
        <v>#DIV/0!</v>
      </c>
      <c r="DG21" s="7" t="e">
        <f t="shared" si="121"/>
        <v>#DIV/0!</v>
      </c>
      <c r="DH21" s="7" t="e">
        <f t="shared" si="121"/>
        <v>#DIV/0!</v>
      </c>
    </row>
    <row r="22" spans="1:112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 t="shared" ref="AC22:AN22" si="122">DAVERAGE(gd_95,23,AC$25:AC$26)</f>
        <v>1.3289655172413797</v>
      </c>
      <c r="AD22" s="7">
        <f t="shared" si="122"/>
        <v>1.3155555555555556</v>
      </c>
      <c r="AE22" s="7">
        <f t="shared" si="122"/>
        <v>1.3148387096774194</v>
      </c>
      <c r="AF22" s="7">
        <f t="shared" si="122"/>
        <v>1.4019999999999999</v>
      </c>
      <c r="AG22" s="7">
        <f t="shared" si="122"/>
        <v>1.3956666666666666</v>
      </c>
      <c r="AH22" s="7">
        <f t="shared" si="122"/>
        <v>1.3203333333333334</v>
      </c>
      <c r="AI22" s="7">
        <f t="shared" si="122"/>
        <v>1.262068965517241</v>
      </c>
      <c r="AJ22" s="7">
        <f t="shared" si="122"/>
        <v>1.4062068965517243</v>
      </c>
      <c r="AK22" s="7">
        <f t="shared" si="122"/>
        <v>1.5028571428571431</v>
      </c>
      <c r="AL22" s="7">
        <f t="shared" si="122"/>
        <v>1.5120689655172412</v>
      </c>
      <c r="AM22" s="7">
        <f t="shared" si="122"/>
        <v>1.7171428571428569</v>
      </c>
      <c r="AN22" s="7">
        <f t="shared" si="122"/>
        <v>1.8248275862068961</v>
      </c>
      <c r="AO22" s="7">
        <f t="shared" ref="AO22:AZ22" si="123">DAVERAGE(gd_96,23,AO$25:AO$26)</f>
        <v>2.0123333333333329</v>
      </c>
      <c r="AP22" s="7">
        <f t="shared" si="123"/>
        <v>3.2334482758620693</v>
      </c>
      <c r="AQ22" s="7">
        <f t="shared" si="123"/>
        <v>2.4177419354838707</v>
      </c>
      <c r="AR22" s="7">
        <f t="shared" si="123"/>
        <v>2.0796551724137933</v>
      </c>
      <c r="AS22" s="7">
        <f t="shared" si="123"/>
        <v>2.0013333333333332</v>
      </c>
      <c r="AT22" s="7">
        <f t="shared" si="123"/>
        <v>2.0989999999999998</v>
      </c>
      <c r="AU22" s="7">
        <f t="shared" si="123"/>
        <v>2.1876666666666669</v>
      </c>
      <c r="AV22" s="7">
        <f t="shared" si="123"/>
        <v>1.8601612903225797</v>
      </c>
      <c r="AW22" s="7">
        <f t="shared" si="123"/>
        <v>1.6660714285714289</v>
      </c>
      <c r="AX22" s="7">
        <f t="shared" si="123"/>
        <v>2.2216129032258061</v>
      </c>
      <c r="AY22" s="7">
        <f t="shared" si="123"/>
        <v>2.9816071428571425</v>
      </c>
      <c r="AZ22" s="7">
        <f t="shared" si="123"/>
        <v>3.6082758620689672</v>
      </c>
      <c r="BA22" s="7">
        <f t="shared" ref="BA22:BL22" si="124">DAVERAGE(gd_97,23,BA$25:BA$26)</f>
        <v>3.4478333333333335</v>
      </c>
      <c r="BB22" s="7">
        <f t="shared" si="124"/>
        <v>2.0738888888888893</v>
      </c>
      <c r="BC22" s="7">
        <f t="shared" si="124"/>
        <v>1.7676666666666665</v>
      </c>
      <c r="BD22" s="7">
        <f t="shared" si="124"/>
        <v>1.8723333333333332</v>
      </c>
      <c r="BE22" s="7">
        <f t="shared" si="124"/>
        <v>2.0445000000000007</v>
      </c>
      <c r="BF22" s="7">
        <f t="shared" si="124"/>
        <v>2.0426666666666669</v>
      </c>
      <c r="BG22" s="7">
        <f t="shared" si="124"/>
        <v>2.0781666666666672</v>
      </c>
      <c r="BH22" s="7">
        <f t="shared" si="124"/>
        <v>2.3667741935483861</v>
      </c>
      <c r="BI22" s="7">
        <f t="shared" si="124"/>
        <v>2.7599999999999989</v>
      </c>
      <c r="BJ22" s="7">
        <f t="shared" si="124"/>
        <v>2.9150000000000005</v>
      </c>
      <c r="BK22" s="7">
        <f t="shared" si="124"/>
        <v>2.9016071428571437</v>
      </c>
      <c r="BL22" s="7">
        <f t="shared" si="124"/>
        <v>2.2217241379310337</v>
      </c>
      <c r="BM22" s="7">
        <f t="shared" ref="BM22:BX22" si="125">DAVERAGE(gd_98,23,BM$25:BM$26)</f>
        <v>2.0345000000000004</v>
      </c>
      <c r="BN22" s="7">
        <f t="shared" si="125"/>
        <v>2.1146296296296292</v>
      </c>
      <c r="BO22" s="7">
        <f t="shared" si="125"/>
        <v>2.1640322580645166</v>
      </c>
      <c r="BP22" s="7">
        <f t="shared" si="125"/>
        <v>2.3366666666666664</v>
      </c>
      <c r="BQ22" s="7">
        <f t="shared" si="125"/>
        <v>2.0461666666666667</v>
      </c>
      <c r="BR22" s="7">
        <f t="shared" si="125"/>
        <v>2.0548333333333333</v>
      </c>
      <c r="BS22" s="7">
        <f t="shared" si="125"/>
        <v>2.0950000000000006</v>
      </c>
      <c r="BT22" s="7">
        <f t="shared" si="125"/>
        <v>1.7595161290322583</v>
      </c>
      <c r="BU22" s="7">
        <f t="shared" si="125"/>
        <v>1.8646551724137936</v>
      </c>
      <c r="BV22" s="7">
        <f t="shared" si="125"/>
        <v>1.7993548387096776</v>
      </c>
      <c r="BW22" s="7">
        <f t="shared" si="125"/>
        <v>2.0414285714285718</v>
      </c>
      <c r="BX22" s="7">
        <f t="shared" si="125"/>
        <v>1.691551724137931</v>
      </c>
      <c r="BY22" s="7">
        <f t="shared" ref="BY22:CJ22" si="126">DAVERAGE(gd_99,23,BY$25:BY$26)</f>
        <v>1.8005172413793105</v>
      </c>
      <c r="BZ22" s="7">
        <f t="shared" si="126"/>
        <v>1.7026785714285715</v>
      </c>
      <c r="CA22" s="7">
        <f t="shared" si="126"/>
        <v>1.6667741935483873</v>
      </c>
      <c r="CB22" s="7">
        <f t="shared" si="126"/>
        <v>1.9973333333333334</v>
      </c>
      <c r="CC22" s="7">
        <f t="shared" si="126"/>
        <v>2.1301612903225799</v>
      </c>
      <c r="CD22" s="7">
        <f t="shared" si="126"/>
        <v>2.1558333333333337</v>
      </c>
      <c r="CE22" s="7">
        <f t="shared" si="126"/>
        <v>2.1982258064516129</v>
      </c>
      <c r="CF22" s="7">
        <f t="shared" si="126"/>
        <v>2.660645161290323</v>
      </c>
      <c r="CG22" s="7">
        <f t="shared" si="126"/>
        <v>2.450499999999999</v>
      </c>
      <c r="CH22" s="7">
        <f t="shared" si="126"/>
        <v>2.6235483870967742</v>
      </c>
      <c r="CI22" s="7">
        <f t="shared" si="126"/>
        <v>2.2153333333333336</v>
      </c>
      <c r="CJ22" s="7">
        <f t="shared" si="126"/>
        <v>2.2749999999999999</v>
      </c>
      <c r="CK22" s="7">
        <f t="shared" ref="CK22:CV22" si="127">DAVERAGE(gd_00,23,CK$25:CK$26)</f>
        <v>2.2816129032258066</v>
      </c>
      <c r="CL22" s="7">
        <f t="shared" si="127"/>
        <v>2.4824137931034476</v>
      </c>
      <c r="CM22" s="7">
        <f t="shared" si="127"/>
        <v>2.6922580645161278</v>
      </c>
      <c r="CN22" s="7">
        <f t="shared" si="127"/>
        <v>2.8988333333333332</v>
      </c>
      <c r="CO22" s="7">
        <f t="shared" si="127"/>
        <v>3.3953225806451615</v>
      </c>
      <c r="CP22" s="7">
        <f t="shared" si="127"/>
        <v>4.1226666666666656</v>
      </c>
      <c r="CQ22" s="7">
        <f t="shared" si="127"/>
        <v>3.8912903225806446</v>
      </c>
      <c r="CR22" s="7">
        <f t="shared" si="127"/>
        <v>4.2762903225806452</v>
      </c>
      <c r="CS22" s="7">
        <f t="shared" si="127"/>
        <v>4.9329999999999989</v>
      </c>
      <c r="CT22" s="7">
        <f t="shared" si="127"/>
        <v>4.9429032258064529</v>
      </c>
      <c r="CU22" s="7">
        <f t="shared" si="127"/>
        <v>5.3266666666666653</v>
      </c>
      <c r="CV22" s="7">
        <f t="shared" si="127"/>
        <v>8.7395161290322587</v>
      </c>
      <c r="CW22" s="7">
        <f t="shared" ref="CW22:DH22" si="128">DAVERAGE(gd_01,23,CW$25:CW$26)</f>
        <v>8.2245161290322581</v>
      </c>
      <c r="CX22" s="7">
        <f t="shared" si="128"/>
        <v>5.6867857142857172</v>
      </c>
      <c r="CY22" s="7">
        <f t="shared" si="128"/>
        <v>5.116935483870968</v>
      </c>
      <c r="CZ22" s="7">
        <f t="shared" si="128"/>
        <v>5.0703333333333314</v>
      </c>
      <c r="DA22" s="7">
        <f t="shared" si="128"/>
        <v>4.0991935483870963</v>
      </c>
      <c r="DB22" s="7">
        <f t="shared" si="128"/>
        <v>3.4265000000000003</v>
      </c>
      <c r="DC22" s="7">
        <f t="shared" si="128"/>
        <v>2.9250000000000003</v>
      </c>
      <c r="DD22" s="7" t="e">
        <f t="shared" si="128"/>
        <v>#DIV/0!</v>
      </c>
      <c r="DE22" s="7" t="e">
        <f t="shared" si="128"/>
        <v>#DIV/0!</v>
      </c>
      <c r="DF22" s="7" t="e">
        <f t="shared" si="128"/>
        <v>#DIV/0!</v>
      </c>
      <c r="DG22" s="7" t="e">
        <f t="shared" si="128"/>
        <v>#DIV/0!</v>
      </c>
      <c r="DH22" s="7" t="e">
        <f t="shared" si="128"/>
        <v>#DIV/0!</v>
      </c>
    </row>
    <row r="23" spans="1:112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A23" s="1">
        <v>25</v>
      </c>
      <c r="AB23" s="3" t="s">
        <v>227</v>
      </c>
      <c r="AC23" s="7"/>
      <c r="CV23" s="7">
        <f>DAVERAGE(gd_00,25,CV$25:CV$26)</f>
        <v>8.9506000000000014</v>
      </c>
      <c r="CW23" s="7">
        <f t="shared" ref="CW23:DH23" si="129">DAVERAGE(gd_01,25,CW$25:CW$26)</f>
        <v>8.1112903225806434</v>
      </c>
      <c r="CX23" s="7">
        <f t="shared" si="129"/>
        <v>5.6998214285714273</v>
      </c>
      <c r="CY23" s="7">
        <f t="shared" si="129"/>
        <v>4.9459677419354842</v>
      </c>
      <c r="CZ23" s="7">
        <f t="shared" si="129"/>
        <v>4.5413333333333323</v>
      </c>
      <c r="DA23" s="7">
        <f t="shared" si="129"/>
        <v>3.2298387096774199</v>
      </c>
      <c r="DB23" s="7">
        <f t="shared" si="129"/>
        <v>2.3721666666666663</v>
      </c>
      <c r="DC23" s="7">
        <f t="shared" si="129"/>
        <v>2.2408333333333332</v>
      </c>
      <c r="DD23" s="7" t="e">
        <f t="shared" si="129"/>
        <v>#DIV/0!</v>
      </c>
      <c r="DE23" s="7" t="e">
        <f t="shared" si="129"/>
        <v>#DIV/0!</v>
      </c>
      <c r="DF23" s="7" t="e">
        <f t="shared" si="129"/>
        <v>#DIV/0!</v>
      </c>
      <c r="DG23" s="7" t="e">
        <f t="shared" si="129"/>
        <v>#DIV/0!</v>
      </c>
      <c r="DH23" s="7" t="e">
        <f t="shared" si="129"/>
        <v>#DIV/0!</v>
      </c>
    </row>
    <row r="24" spans="1:112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B24" s="3" t="s">
        <v>117</v>
      </c>
      <c r="CV24" s="7" t="e">
        <f>DAVERAGE(gd_00,26,CV$25:CV$26)</f>
        <v>#DIV/0!</v>
      </c>
      <c r="CW24" s="7">
        <f>DAVERAGE(gd_01,26,CW$25:CW$26)</f>
        <v>10.822333304087321</v>
      </c>
      <c r="CX24" s="7">
        <f t="shared" ref="CX24:DH24" si="130">DAVERAGE(gd_01,26,CX$25:CX$26)</f>
        <v>10.769500112533569</v>
      </c>
      <c r="CY24" s="7">
        <f t="shared" si="130"/>
        <v>8.5616667429606128</v>
      </c>
      <c r="CZ24" s="7">
        <f t="shared" si="130"/>
        <v>11.016833351135254</v>
      </c>
      <c r="DA24" s="7">
        <f t="shared" si="130"/>
        <v>6.4269354838709702</v>
      </c>
      <c r="DB24" s="7">
        <f t="shared" si="130"/>
        <v>3.3511666666666668</v>
      </c>
      <c r="DC24" s="7">
        <f t="shared" si="130"/>
        <v>3.3050000000000002</v>
      </c>
      <c r="DD24" s="7" t="e">
        <f t="shared" si="130"/>
        <v>#DIV/0!</v>
      </c>
      <c r="DE24" s="7" t="e">
        <f t="shared" si="130"/>
        <v>#DIV/0!</v>
      </c>
      <c r="DF24" s="7" t="e">
        <f t="shared" si="130"/>
        <v>#DIV/0!</v>
      </c>
      <c r="DG24" s="7" t="e">
        <f t="shared" si="130"/>
        <v>#DIV/0!</v>
      </c>
      <c r="DH24" s="7" t="e">
        <f t="shared" si="130"/>
        <v>#DIV/0!</v>
      </c>
    </row>
    <row r="25" spans="1:112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AC25" s="3" t="s">
        <v>65</v>
      </c>
      <c r="AD25" s="3" t="s">
        <v>65</v>
      </c>
      <c r="AE25" s="3" t="s">
        <v>65</v>
      </c>
      <c r="AF25" s="3" t="s">
        <v>65</v>
      </c>
      <c r="AG25" s="3" t="s">
        <v>65</v>
      </c>
      <c r="AH25" s="3" t="s">
        <v>65</v>
      </c>
      <c r="AI25" s="3" t="s">
        <v>65</v>
      </c>
      <c r="AJ25" s="3" t="s">
        <v>65</v>
      </c>
      <c r="AK25" s="3" t="s">
        <v>65</v>
      </c>
      <c r="AL25" s="3" t="s">
        <v>65</v>
      </c>
      <c r="AM25" s="3" t="s">
        <v>65</v>
      </c>
      <c r="AN25" s="3" t="s">
        <v>65</v>
      </c>
      <c r="AO25" s="3" t="s">
        <v>65</v>
      </c>
      <c r="AP25" s="3" t="s">
        <v>65</v>
      </c>
      <c r="AQ25" s="3" t="s">
        <v>65</v>
      </c>
      <c r="AR25" s="3" t="s">
        <v>65</v>
      </c>
      <c r="AS25" s="3" t="s">
        <v>65</v>
      </c>
      <c r="AT25" s="3" t="s">
        <v>65</v>
      </c>
      <c r="AU25" s="3" t="s">
        <v>65</v>
      </c>
      <c r="AV25" s="3" t="s">
        <v>65</v>
      </c>
      <c r="AW25" s="3" t="s">
        <v>65</v>
      </c>
      <c r="AX25" s="3" t="s">
        <v>65</v>
      </c>
      <c r="AY25" s="3" t="s">
        <v>65</v>
      </c>
      <c r="AZ25" s="3" t="s">
        <v>65</v>
      </c>
      <c r="BA25" s="3" t="s">
        <v>65</v>
      </c>
      <c r="BB25" s="3" t="s">
        <v>65</v>
      </c>
      <c r="BC25" s="3" t="s">
        <v>65</v>
      </c>
      <c r="BD25" s="3" t="s">
        <v>65</v>
      </c>
      <c r="BE25" s="3" t="s">
        <v>65</v>
      </c>
      <c r="BF25" s="3" t="s">
        <v>65</v>
      </c>
      <c r="BG25" s="3" t="s">
        <v>65</v>
      </c>
      <c r="BH25" s="3" t="s">
        <v>65</v>
      </c>
      <c r="BI25" s="3" t="s">
        <v>65</v>
      </c>
      <c r="BJ25" s="3" t="s">
        <v>65</v>
      </c>
      <c r="BK25" s="3" t="s">
        <v>65</v>
      </c>
      <c r="BL25" s="3" t="s">
        <v>65</v>
      </c>
      <c r="BM25" s="3" t="s">
        <v>65</v>
      </c>
      <c r="BN25" s="3" t="s">
        <v>65</v>
      </c>
      <c r="BO25" s="3" t="s">
        <v>65</v>
      </c>
      <c r="BP25" s="3" t="s">
        <v>65</v>
      </c>
      <c r="BQ25" s="3" t="s">
        <v>65</v>
      </c>
      <c r="BR25" s="3" t="s">
        <v>65</v>
      </c>
      <c r="BS25" s="3" t="s">
        <v>65</v>
      </c>
      <c r="BT25" s="3" t="s">
        <v>65</v>
      </c>
      <c r="BU25" s="3" t="s">
        <v>65</v>
      </c>
      <c r="BV25" s="3" t="s">
        <v>65</v>
      </c>
      <c r="BW25" s="3" t="s">
        <v>65</v>
      </c>
      <c r="BX25" s="3" t="s">
        <v>65</v>
      </c>
      <c r="BY25" s="3" t="s">
        <v>65</v>
      </c>
      <c r="BZ25" s="3" t="s">
        <v>65</v>
      </c>
      <c r="CA25" s="3" t="s">
        <v>65</v>
      </c>
      <c r="CB25" s="3" t="s">
        <v>65</v>
      </c>
      <c r="CC25" s="3" t="s">
        <v>65</v>
      </c>
      <c r="CD25" s="3" t="s">
        <v>65</v>
      </c>
      <c r="CE25" s="3" t="s">
        <v>65</v>
      </c>
      <c r="CF25" s="3" t="s">
        <v>65</v>
      </c>
      <c r="CG25" s="3" t="s">
        <v>65</v>
      </c>
      <c r="CH25" s="3" t="s">
        <v>65</v>
      </c>
      <c r="CI25" s="3" t="s">
        <v>65</v>
      </c>
      <c r="CJ25" s="3" t="s">
        <v>65</v>
      </c>
      <c r="CK25" s="3" t="s">
        <v>65</v>
      </c>
      <c r="CL25" s="3" t="s">
        <v>65</v>
      </c>
      <c r="CM25" s="3" t="s">
        <v>65</v>
      </c>
      <c r="CN25" s="3" t="s">
        <v>65</v>
      </c>
      <c r="CO25" s="3" t="s">
        <v>65</v>
      </c>
      <c r="CP25" s="3" t="s">
        <v>65</v>
      </c>
      <c r="CQ25" s="3" t="s">
        <v>65</v>
      </c>
      <c r="CR25" s="3" t="s">
        <v>65</v>
      </c>
      <c r="CS25" s="3" t="s">
        <v>65</v>
      </c>
      <c r="CT25" s="3" t="s">
        <v>65</v>
      </c>
      <c r="CU25" s="3" t="s">
        <v>65</v>
      </c>
      <c r="CV25" s="3" t="s">
        <v>65</v>
      </c>
      <c r="CW25" s="3" t="s">
        <v>65</v>
      </c>
      <c r="CX25" s="3" t="s">
        <v>65</v>
      </c>
      <c r="CY25" s="3" t="s">
        <v>65</v>
      </c>
      <c r="CZ25" s="3" t="s">
        <v>65</v>
      </c>
      <c r="DA25" s="3" t="s">
        <v>65</v>
      </c>
      <c r="DB25" s="3" t="s">
        <v>65</v>
      </c>
      <c r="DC25" s="3" t="s">
        <v>65</v>
      </c>
      <c r="DD25" s="3" t="s">
        <v>65</v>
      </c>
      <c r="DE25" s="3" t="s">
        <v>65</v>
      </c>
      <c r="DF25" s="3" t="s">
        <v>65</v>
      </c>
      <c r="DG25" s="3" t="s">
        <v>65</v>
      </c>
      <c r="DH25" s="3" t="s">
        <v>65</v>
      </c>
    </row>
    <row r="26" spans="1:112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AC26" s="3">
        <v>1</v>
      </c>
      <c r="AD26" s="3">
        <v>2</v>
      </c>
      <c r="AE26" s="3">
        <v>3</v>
      </c>
      <c r="AF26" s="3">
        <v>4</v>
      </c>
      <c r="AG26" s="3">
        <v>5</v>
      </c>
      <c r="AH26" s="3">
        <v>6</v>
      </c>
      <c r="AI26" s="3">
        <v>7</v>
      </c>
      <c r="AJ26" s="3">
        <v>8</v>
      </c>
      <c r="AK26" s="3">
        <v>9</v>
      </c>
      <c r="AL26" s="3">
        <v>10</v>
      </c>
      <c r="AM26" s="3">
        <v>11</v>
      </c>
      <c r="AN26" s="3">
        <v>12</v>
      </c>
      <c r="AO26" s="3">
        <v>1</v>
      </c>
      <c r="AP26" s="3">
        <v>2</v>
      </c>
      <c r="AQ26" s="3">
        <v>3</v>
      </c>
      <c r="AR26" s="3">
        <v>4</v>
      </c>
      <c r="AS26" s="3">
        <v>5</v>
      </c>
      <c r="AT26" s="3">
        <v>6</v>
      </c>
      <c r="AU26" s="3">
        <v>7</v>
      </c>
      <c r="AV26" s="3">
        <v>8</v>
      </c>
      <c r="AW26" s="3">
        <v>9</v>
      </c>
      <c r="AX26" s="3">
        <v>10</v>
      </c>
      <c r="AY26" s="3">
        <v>11</v>
      </c>
      <c r="AZ26" s="3">
        <v>12</v>
      </c>
      <c r="BA26" s="3">
        <v>1</v>
      </c>
      <c r="BB26" s="3">
        <v>2</v>
      </c>
      <c r="BC26" s="3">
        <v>3</v>
      </c>
      <c r="BD26" s="3">
        <v>4</v>
      </c>
      <c r="BE26" s="3">
        <v>5</v>
      </c>
      <c r="BF26" s="3">
        <v>6</v>
      </c>
      <c r="BG26" s="3">
        <v>7</v>
      </c>
      <c r="BH26" s="3">
        <v>8</v>
      </c>
      <c r="BI26" s="3">
        <v>9</v>
      </c>
      <c r="BJ26" s="3">
        <v>10</v>
      </c>
      <c r="BK26" s="3">
        <v>11</v>
      </c>
      <c r="BL26" s="3">
        <v>12</v>
      </c>
      <c r="BM26" s="3">
        <v>1</v>
      </c>
      <c r="BN26" s="3">
        <v>2</v>
      </c>
      <c r="BO26" s="3">
        <v>3</v>
      </c>
      <c r="BP26" s="3">
        <v>4</v>
      </c>
      <c r="BQ26" s="3">
        <v>5</v>
      </c>
      <c r="BR26" s="3">
        <v>6</v>
      </c>
      <c r="BS26" s="3">
        <v>7</v>
      </c>
      <c r="BT26" s="3">
        <v>8</v>
      </c>
      <c r="BU26" s="3">
        <v>9</v>
      </c>
      <c r="BV26" s="3">
        <v>10</v>
      </c>
      <c r="BW26" s="3">
        <v>11</v>
      </c>
      <c r="BX26" s="3">
        <v>12</v>
      </c>
      <c r="BY26" s="3">
        <v>1</v>
      </c>
      <c r="BZ26" s="3">
        <v>2</v>
      </c>
      <c r="CA26" s="3">
        <v>3</v>
      </c>
      <c r="CB26" s="3">
        <v>4</v>
      </c>
      <c r="CC26" s="3">
        <v>5</v>
      </c>
      <c r="CD26" s="3">
        <v>6</v>
      </c>
      <c r="CE26" s="3">
        <v>7</v>
      </c>
      <c r="CF26" s="3">
        <v>8</v>
      </c>
      <c r="CG26" s="3">
        <v>9</v>
      </c>
      <c r="CH26" s="3">
        <v>10</v>
      </c>
      <c r="CI26" s="3">
        <v>11</v>
      </c>
      <c r="CJ26" s="3">
        <v>12</v>
      </c>
      <c r="CK26" s="3">
        <v>1</v>
      </c>
      <c r="CL26" s="3">
        <v>2</v>
      </c>
      <c r="CM26" s="3">
        <v>3</v>
      </c>
      <c r="CN26" s="3">
        <v>4</v>
      </c>
      <c r="CO26" s="3">
        <v>5</v>
      </c>
      <c r="CP26" s="3">
        <v>6</v>
      </c>
      <c r="CQ26" s="3">
        <v>7</v>
      </c>
      <c r="CR26" s="3">
        <v>8</v>
      </c>
      <c r="CS26" s="3">
        <v>9</v>
      </c>
      <c r="CT26" s="3">
        <v>10</v>
      </c>
      <c r="CU26" s="3">
        <v>11</v>
      </c>
      <c r="CV26" s="3">
        <v>12</v>
      </c>
      <c r="CW26" s="3">
        <f t="shared" ref="CW26:DH26" si="131">MONTH(CW2)</f>
        <v>1</v>
      </c>
      <c r="CX26" s="3">
        <f t="shared" si="131"/>
        <v>2</v>
      </c>
      <c r="CY26" s="3">
        <f t="shared" si="131"/>
        <v>3</v>
      </c>
      <c r="CZ26" s="3">
        <f t="shared" si="131"/>
        <v>4</v>
      </c>
      <c r="DA26" s="3">
        <f t="shared" si="131"/>
        <v>5</v>
      </c>
      <c r="DB26" s="3">
        <f t="shared" si="131"/>
        <v>6</v>
      </c>
      <c r="DC26" s="3">
        <f t="shared" si="131"/>
        <v>7</v>
      </c>
      <c r="DD26" s="3">
        <f t="shared" si="131"/>
        <v>8</v>
      </c>
      <c r="DE26" s="3">
        <f t="shared" si="131"/>
        <v>9</v>
      </c>
      <c r="DF26" s="3">
        <f t="shared" si="131"/>
        <v>10</v>
      </c>
      <c r="DG26" s="3">
        <f t="shared" si="131"/>
        <v>11</v>
      </c>
      <c r="DH26" s="3">
        <f t="shared" si="131"/>
        <v>12</v>
      </c>
    </row>
    <row r="27" spans="1:112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12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12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12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12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12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1.0999999999999999E-2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1.37E-2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32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32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32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32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32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32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32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32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32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32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32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32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32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32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32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32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32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32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32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32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32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32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32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32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32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32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32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32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32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32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32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32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32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32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32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32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32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32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32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32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32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32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32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32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32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32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32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32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32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32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32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32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32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32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32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32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32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32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32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32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32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32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32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32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33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33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33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33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33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33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33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33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33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33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33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33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33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33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33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33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33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33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33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33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33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33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33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33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33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33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33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33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33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33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33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33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33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33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33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33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33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33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33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33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33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33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33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33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33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33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33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33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33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33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33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33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33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33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33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33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33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33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33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33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33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33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33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33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34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34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34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34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34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34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34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34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34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34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34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34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34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34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34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34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34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34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34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34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34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34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34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34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34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34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34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34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34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34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34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34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34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34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34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34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34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34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34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34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34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34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34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34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34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34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34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34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34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34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34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34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34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34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34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34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34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34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34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34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34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34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34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34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35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35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35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35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35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35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35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35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35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35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35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35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35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35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35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35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35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35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35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35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35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35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35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35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35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35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35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35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35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35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35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35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35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35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35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35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35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35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35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35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35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35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35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35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35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35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35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35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35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35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35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35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35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35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35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35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35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35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35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35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35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35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35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35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36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36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36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36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36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36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36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36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36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36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36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36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36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36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36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36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36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36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36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36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36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36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36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36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36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36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36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36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36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36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36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36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36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36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36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36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36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36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36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36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36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36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36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36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36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36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36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36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36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36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36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36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36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36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36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36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36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36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36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36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36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36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36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37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37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37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37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37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37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37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37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37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37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37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37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37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37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37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37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37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37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37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37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37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37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37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37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37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37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37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37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37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37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37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37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37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37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37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37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37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37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37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37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37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37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37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37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37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37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37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37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37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37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37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37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37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37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37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37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37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37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37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37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37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37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37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37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38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38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38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38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38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38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38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38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38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38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38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38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38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38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38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38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38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38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38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38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38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38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38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38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38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38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38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38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38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38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38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38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38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38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38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38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38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38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38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38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38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38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38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38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38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38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38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38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38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38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38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38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38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38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38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38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38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38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38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38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38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38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38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38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39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39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39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39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39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39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39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39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39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39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39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39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39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39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39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39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39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39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39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39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39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39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39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39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39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39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39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39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39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39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39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39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39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39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39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39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39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39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39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39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39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39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39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39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39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39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39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39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39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39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39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39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39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39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39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39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39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39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39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39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39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39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39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39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40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40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40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40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40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40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40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40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40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40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40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40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40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40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40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40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40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40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40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40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40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40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40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40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40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40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40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40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40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40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40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40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40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40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40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40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40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40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40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40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40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40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40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40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40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40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40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40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40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40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40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40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40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40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40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40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40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40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40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40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40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40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40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40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41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41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41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41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41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41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41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41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41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41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41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41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41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41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41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41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41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41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41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41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41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41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41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41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41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41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41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41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41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41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41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41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41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41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41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41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41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41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41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41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41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41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41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41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41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41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41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41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41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41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41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41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41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41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41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41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41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41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41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41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41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41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41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41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42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42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42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42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42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42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42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42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42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42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42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42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42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42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42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42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42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42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42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42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42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42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42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42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42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42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42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42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42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42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42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42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42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42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42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42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42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42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42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42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42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42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42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42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42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42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42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42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42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42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42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42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42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42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42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42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42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42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42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42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42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42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42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43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43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43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43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43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43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43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43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43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43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43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43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43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43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43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43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43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43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43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43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43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43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43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43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43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43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43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43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43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43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43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43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43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43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43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43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43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43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43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43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43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43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43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43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43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43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43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43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43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43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43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43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43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43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43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43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43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43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43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43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43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43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43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43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44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44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44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44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44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44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44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44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44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44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44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44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44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44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44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44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44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44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44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44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44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44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44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44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44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44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44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44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44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44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44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44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44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44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44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44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44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44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44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44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44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44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44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44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44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44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44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44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44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44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44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44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44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44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44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44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44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44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44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44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44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44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44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44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45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45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45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45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45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45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45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45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45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45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45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45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45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45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45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45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45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45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45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45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45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45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45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45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45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45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45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45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45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45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45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45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45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45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45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45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45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45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45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45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45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45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45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45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45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45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45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45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45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45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45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45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45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45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45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45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45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45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45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45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45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45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45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45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46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46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46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46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46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46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46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46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46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46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46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46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46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46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46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46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46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46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46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46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46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46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46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46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46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46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46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46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46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46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46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46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46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46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46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46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46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46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46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46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46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46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46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46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46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46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46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46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46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46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46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46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46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46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46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46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46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46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46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46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46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46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46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46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47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47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47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47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47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47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47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47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47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47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47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47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47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47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47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47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47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47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47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47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47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47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47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47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47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47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47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47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47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47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47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47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47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47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47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47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47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47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47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47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47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47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47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47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47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47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47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47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47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47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47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47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47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47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47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47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47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47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47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47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47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47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47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47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48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48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48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48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48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48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48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48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48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48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48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48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48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48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48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48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48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48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48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48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48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48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48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48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48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48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48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48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48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48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48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48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48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48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48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48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48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48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48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48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48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48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48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48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48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48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48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48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48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48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48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48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48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48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48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48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48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48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48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48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48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48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48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49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49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49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49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49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49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49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49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49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49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49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49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49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49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49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49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49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49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49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49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49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49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49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49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49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49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49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49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49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49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49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49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49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49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49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49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49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49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49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49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49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49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49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49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49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49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49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49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49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49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49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49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49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49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49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49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49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49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49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49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49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49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49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49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50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50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50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50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50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50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50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50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50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50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50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50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50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50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50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50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50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50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50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50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50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50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50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50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50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50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50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50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50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50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50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50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50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50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50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50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50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50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50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50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50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50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50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50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50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50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50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50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50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50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50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50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50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50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50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50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50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50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50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50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50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50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50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50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51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51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51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51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51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51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51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51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51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51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51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51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51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51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51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51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51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51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51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51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51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51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51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51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51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51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51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51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51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51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51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51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51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51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51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51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51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51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51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51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51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51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51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51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51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51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51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51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51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51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51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51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51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51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51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51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51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51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51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51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51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51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51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51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52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52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52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52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52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52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52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52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52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52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52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52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52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52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52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52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52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52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52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52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52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52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52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52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52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52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52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52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52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52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52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52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52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52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52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52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52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52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52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52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52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52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52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52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52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52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52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52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52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52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52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52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52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52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52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52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52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52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52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52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52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52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52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52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53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53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53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53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53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53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53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53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53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53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53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53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53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53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53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53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53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53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53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53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53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53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53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53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53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53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53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53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53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53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53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53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53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53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53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53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53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53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53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53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53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53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53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53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53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53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53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53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53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53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53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53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53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53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53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53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53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53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53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53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53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53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53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54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54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54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54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54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54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54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54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54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54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54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54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54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54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54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54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54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54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54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54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54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54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54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54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54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54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54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54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54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54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54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54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54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54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54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54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54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54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54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54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54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54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54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54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54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54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54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54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54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54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54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54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54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54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54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54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54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54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54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54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54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54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54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54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55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55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55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55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55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55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55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55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55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55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55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55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55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55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55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55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55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55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55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55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55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55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55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55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55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55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55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55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55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55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55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55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55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55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55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55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55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55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55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55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55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55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55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55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55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55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55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55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55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55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55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55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55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55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55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55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55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55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55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55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55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55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55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55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56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56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56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56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56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56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56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56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56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56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56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56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56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56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56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56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56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56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56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56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56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56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56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56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56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56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56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56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56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56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56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56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56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56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56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56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56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56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56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56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56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56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56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56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56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56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56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56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56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56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56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56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56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56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56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56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56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56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56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56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56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56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56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56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57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57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57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57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57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57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57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57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57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57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57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57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57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57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57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57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57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57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57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57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57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57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57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57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57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57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57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57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57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57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57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57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57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57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57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57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57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57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57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57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57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57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57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57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57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57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57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57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57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57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57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57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57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57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57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57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57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57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57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57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57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57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57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57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58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58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58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58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58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58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58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58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58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58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58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58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58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58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58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58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58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58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58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58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58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58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58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58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58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58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58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58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58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58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58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58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58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58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58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58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58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58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58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58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VLOOKUP($A1894,[3]Sheet1!$A$1:$Z$10001,24,0)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VLOOKUP($A1895,[3]Sheet1!$A$1:$Z$10001,24,0)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VLOOKUP($A1896,[3]Sheet1!$A$1:$Z$10001,24,0)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VLOOKUP($A1897,[3]Sheet1!$A$1:$Z$10001,24,0)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VLOOKUP($A1898,[3]Sheet1!$A$1:$Z$10001,24,0)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VLOOKUP($A1899,[3]Sheet1!$A$1:$Z$10001,24,0)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VLOOKUP($A1900,[3]Sheet1!$A$1:$Z$10001,24,0)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VLOOKUP($A1901,[3]Sheet1!$A$1:$Z$10001,24,0)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VLOOKUP($A1902,[3]Sheet1!$A$1:$Z$10001,24,0)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VLOOKUP($A1903,[3]Sheet1!$A$1:$Z$10001,24,0)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VLOOKUP($A1904,[3]Sheet1!$A$1:$Z$10001,24,0)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32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VLOOKUP($A1905,[3]Sheet1!$A$1:$Z$10001,24,0)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32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VLOOKUP($A1906,[3]Sheet1!$A$1:$Z$10001,24,0)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32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VLOOKUP($A1907,[3]Sheet1!$A$1:$Z$10001,24,0)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  <c r="AE1907" s="2">
        <v>36617</v>
      </c>
      <c r="AF1907" s="1">
        <v>2.64</v>
      </c>
    </row>
    <row r="1908" spans="1:32" x14ac:dyDescent="0.2">
      <c r="A1908" s="2">
        <v>36601</v>
      </c>
      <c r="B1908" s="5">
        <f t="shared" ref="B1908:B1923" si="159">IF(A1908&lt;&gt;"",MONTH(A1908),0)</f>
        <v>3</v>
      </c>
      <c r="C1908" s="1" t="s">
        <v>51</v>
      </c>
      <c r="D1908" s="14">
        <f>VLOOKUP($A1908,[3]Sheet1!$A$1:$U$10001,15,0)</f>
        <v>3.5550000000000002</v>
      </c>
      <c r="E1908" s="14">
        <f>VLOOKUP($A1908,[3]Sheet1!$A$1:$U$10001,16,0)</f>
        <v>2.62</v>
      </c>
      <c r="F1908" s="14">
        <f>VLOOKUP($A1908,[3]Sheet1!$A$1:$X$10001,22,0)</f>
        <v>2.5049999999999999</v>
      </c>
      <c r="G1908" s="7">
        <f>VLOOKUP($A1908,[3]Sheet1!$A$1:$X$10001,3,0)</f>
        <v>2.64</v>
      </c>
      <c r="H1908" s="14">
        <f>VLOOKUP($A1908,[3]Sheet1!$A$1:$U$10001,2,0)</f>
        <v>2.6749999999999998</v>
      </c>
      <c r="I1908" s="14">
        <f>VLOOKUP($A1908,[3]Sheet1!$A$1:$U$10001,21,0)</f>
        <v>2.76</v>
      </c>
      <c r="J1908" s="14">
        <f>VLOOKUP($A1908,[3]Sheet1!$A$1:$U$10001,13,0)</f>
        <v>2.74</v>
      </c>
      <c r="K1908" s="14">
        <f>VLOOKUP($A1908,[3]Sheet1!$A$1:$Z$10001,24,0)</f>
        <v>2.57</v>
      </c>
      <c r="L1908" s="14">
        <f>VLOOKUP($A1908,[3]Sheet1!$A$1:$U$10001,17,0)</f>
        <v>2.64</v>
      </c>
      <c r="M1908" s="14">
        <f>VLOOKUP($A1908,[3]Sheet1!$A$1:$U$10001,14,0)</f>
        <v>2.9350000000000001</v>
      </c>
      <c r="N1908" s="14">
        <f>VLOOKUP($A1908,[3]Sheet1!$A$1:$X$10001,23,0)</f>
        <v>2.4700000000000002</v>
      </c>
      <c r="O1908" s="14">
        <f>VLOOKUP($A1908,[3]Sheet1!$A$1:$U$10001,4,0)</f>
        <v>2.835</v>
      </c>
      <c r="P1908" s="14">
        <f>VLOOKUP($A1908,[3]Sheet1!$A$1:$U$10001,6,0)</f>
        <v>2.7250000000000001</v>
      </c>
      <c r="Q1908" s="14">
        <f>VLOOKUP($A1908,[3]Sheet1!$A$1:$U$10001,20,0)</f>
        <v>2.605</v>
      </c>
      <c r="R1908" s="14">
        <f>VLOOKUP($A1908,[3]Sheet1!$A$1:$X$10001,24,0)</f>
        <v>2.57</v>
      </c>
      <c r="S1908" s="14">
        <f>VLOOKUP($A1908,[3]Sheet1!$A$1:$AB$10001,25,0)</f>
        <v>2.85</v>
      </c>
      <c r="T1908" s="14">
        <f>VLOOKUP($A1908,[3]Sheet1!$A$1:$AB$10001,26,0)</f>
        <v>2.7549999999999999</v>
      </c>
      <c r="U1908" s="14">
        <f>VLOOKUP($A1908,[3]Sheet1!$A$1:$AB$10001,27,0)</f>
        <v>2.68</v>
      </c>
      <c r="V1908" s="14">
        <f>VLOOKUP($A1908,[3]Sheet1!$A$1:$AB$10001,28,0)</f>
        <v>2.77</v>
      </c>
      <c r="W1908" s="14">
        <f>VLOOKUP($A1908,[3]Sheet1!$A$1:$AC$10001,29,0)</f>
        <v>2.71</v>
      </c>
      <c r="X1908" s="14" t="s">
        <v>66</v>
      </c>
      <c r="AE1908" s="2">
        <v>36618</v>
      </c>
      <c r="AF1908" s="1">
        <v>2.64</v>
      </c>
    </row>
    <row r="1909" spans="1:32" x14ac:dyDescent="0.2">
      <c r="A1909" s="2">
        <v>36602</v>
      </c>
      <c r="B1909" s="5">
        <f t="shared" si="159"/>
        <v>3</v>
      </c>
      <c r="C1909" s="1" t="s">
        <v>45</v>
      </c>
      <c r="D1909" s="14">
        <f>VLOOKUP($A1909,[3]Sheet1!$A$1:$U$10001,15,0)</f>
        <v>3.5649999999999999</v>
      </c>
      <c r="E1909" s="14">
        <f>VLOOKUP($A1909,[3]Sheet1!$A$1:$U$10001,16,0)</f>
        <v>2.5950000000000002</v>
      </c>
      <c r="F1909" s="14">
        <f>VLOOKUP($A1909,[3]Sheet1!$A$1:$X$10001,22,0)</f>
        <v>2.4700000000000002</v>
      </c>
      <c r="G1909" s="7">
        <f>VLOOKUP($A1909,[3]Sheet1!$A$1:$X$10001,3,0)</f>
        <v>2.57</v>
      </c>
      <c r="H1909" s="14">
        <f>VLOOKUP($A1909,[3]Sheet1!$A$1:$U$10001,2,0)</f>
        <v>2.67</v>
      </c>
      <c r="I1909" s="14">
        <f>VLOOKUP($A1909,[3]Sheet1!$A$1:$U$10001,21,0)</f>
        <v>2.8149999999999999</v>
      </c>
      <c r="J1909" s="14">
        <f>VLOOKUP($A1909,[3]Sheet1!$A$1:$U$10001,13,0)</f>
        <v>2.71</v>
      </c>
      <c r="K1909" s="14">
        <f>VLOOKUP($A1909,[3]Sheet1!$A$1:$Z$10001,24,0)</f>
        <v>2.52</v>
      </c>
      <c r="L1909" s="14">
        <f>VLOOKUP($A1909,[3]Sheet1!$A$1:$U$10001,17,0)</f>
        <v>2.6150000000000002</v>
      </c>
      <c r="M1909" s="14">
        <f>VLOOKUP($A1909,[3]Sheet1!$A$1:$U$10001,14,0)</f>
        <v>2.8450000000000002</v>
      </c>
      <c r="N1909" s="14">
        <f>VLOOKUP($A1909,[3]Sheet1!$A$1:$X$10001,23,0)</f>
        <v>2.46</v>
      </c>
      <c r="O1909" s="14">
        <f>VLOOKUP($A1909,[3]Sheet1!$A$1:$U$10001,4,0)</f>
        <v>2.73</v>
      </c>
      <c r="P1909" s="14">
        <f>VLOOKUP($A1909,[3]Sheet1!$A$1:$U$10001,6,0)</f>
        <v>2.7250000000000001</v>
      </c>
      <c r="Q1909" s="14">
        <f>VLOOKUP($A1909,[3]Sheet1!$A$1:$U$10001,20,0)</f>
        <v>2.585</v>
      </c>
      <c r="R1909" s="14">
        <f>VLOOKUP($A1909,[3]Sheet1!$A$1:$X$10001,24,0)</f>
        <v>2.52</v>
      </c>
      <c r="S1909" s="14">
        <f>VLOOKUP($A1909,[3]Sheet1!$A$1:$AB$10001,25,0)</f>
        <v>2.88</v>
      </c>
      <c r="T1909" s="14">
        <f>VLOOKUP($A1909,[3]Sheet1!$A$1:$AB$10001,26,0)</f>
        <v>2.7850000000000001</v>
      </c>
      <c r="U1909" s="14">
        <f>VLOOKUP($A1909,[3]Sheet1!$A$1:$AB$10001,27,0)</f>
        <v>2.7</v>
      </c>
      <c r="V1909" s="14">
        <f>VLOOKUP($A1909,[3]Sheet1!$A$1:$AB$10001,28,0)</f>
        <v>2.7250000000000001</v>
      </c>
      <c r="W1909" s="14">
        <f>VLOOKUP($A1909,[3]Sheet1!$A$1:$AC$10001,29,0)</f>
        <v>2.72</v>
      </c>
      <c r="X1909" s="14" t="s">
        <v>66</v>
      </c>
      <c r="AE1909" s="2">
        <v>36619</v>
      </c>
      <c r="AF1909" s="1">
        <v>2.64</v>
      </c>
    </row>
    <row r="1910" spans="1:32" x14ac:dyDescent="0.2">
      <c r="A1910" s="2">
        <v>36603</v>
      </c>
      <c r="B1910" s="5">
        <f t="shared" si="159"/>
        <v>3</v>
      </c>
      <c r="C1910" s="1" t="s">
        <v>46</v>
      </c>
      <c r="D1910" s="14">
        <f>VLOOKUP($A1910,[3]Sheet1!$A$1:$U$10001,15,0)</f>
        <v>3.5649999999999999</v>
      </c>
      <c r="E1910" s="14">
        <f>VLOOKUP($A1910,[3]Sheet1!$A$1:$U$10001,16,0)</f>
        <v>2.5950000000000002</v>
      </c>
      <c r="F1910" s="14">
        <f>VLOOKUP($A1910,[3]Sheet1!$A$1:$X$10001,22,0)</f>
        <v>2.4700000000000002</v>
      </c>
      <c r="G1910" s="7">
        <f>VLOOKUP($A1910,[3]Sheet1!$A$1:$X$10001,3,0)</f>
        <v>2.57</v>
      </c>
      <c r="H1910" s="14">
        <f>VLOOKUP($A1910,[3]Sheet1!$A$1:$U$10001,2,0)</f>
        <v>2.67</v>
      </c>
      <c r="I1910" s="14">
        <f>VLOOKUP($A1910,[3]Sheet1!$A$1:$U$10001,21,0)</f>
        <v>2.8149999999999999</v>
      </c>
      <c r="J1910" s="14">
        <f>VLOOKUP($A1910,[3]Sheet1!$A$1:$U$10001,13,0)</f>
        <v>2.71</v>
      </c>
      <c r="K1910" s="14">
        <f>VLOOKUP($A1910,[3]Sheet1!$A$1:$Z$10001,24,0)</f>
        <v>2.52</v>
      </c>
      <c r="L1910" s="14">
        <f>VLOOKUP($A1910,[3]Sheet1!$A$1:$U$10001,17,0)</f>
        <v>2.6150000000000002</v>
      </c>
      <c r="M1910" s="14">
        <f>VLOOKUP($A1910,[3]Sheet1!$A$1:$U$10001,14,0)</f>
        <v>2.8450000000000002</v>
      </c>
      <c r="N1910" s="14">
        <f>VLOOKUP($A1910,[3]Sheet1!$A$1:$X$10001,23,0)</f>
        <v>2.46</v>
      </c>
      <c r="O1910" s="14">
        <f>VLOOKUP($A1910,[3]Sheet1!$A$1:$U$10001,4,0)</f>
        <v>2.73</v>
      </c>
      <c r="P1910" s="14">
        <f>VLOOKUP($A1910,[3]Sheet1!$A$1:$U$10001,6,0)</f>
        <v>2.7250000000000001</v>
      </c>
      <c r="Q1910" s="14">
        <f>VLOOKUP($A1910,[3]Sheet1!$A$1:$U$10001,20,0)</f>
        <v>2.585</v>
      </c>
      <c r="R1910" s="14">
        <f>VLOOKUP($A1910,[3]Sheet1!$A$1:$X$10001,24,0)</f>
        <v>2.52</v>
      </c>
      <c r="S1910" s="14">
        <f>VLOOKUP($A1910,[3]Sheet1!$A$1:$AB$10001,25,0)</f>
        <v>2.88</v>
      </c>
      <c r="T1910" s="14">
        <f>VLOOKUP($A1910,[3]Sheet1!$A$1:$AB$10001,26,0)</f>
        <v>2.7850000000000001</v>
      </c>
      <c r="U1910" s="14">
        <f>VLOOKUP($A1910,[3]Sheet1!$A$1:$AB$10001,27,0)</f>
        <v>2.7</v>
      </c>
      <c r="V1910" s="14">
        <f>VLOOKUP($A1910,[3]Sheet1!$A$1:$AB$10001,28,0)</f>
        <v>2.7250000000000001</v>
      </c>
      <c r="W1910" s="14">
        <f>VLOOKUP($A1910,[3]Sheet1!$A$1:$AC$10001,29,0)</f>
        <v>2.72</v>
      </c>
      <c r="X1910" s="14" t="s">
        <v>66</v>
      </c>
      <c r="AE1910" s="2">
        <v>36620</v>
      </c>
      <c r="AF1910" s="1">
        <v>2.63</v>
      </c>
    </row>
    <row r="1911" spans="1:32" x14ac:dyDescent="0.2">
      <c r="A1911" s="2">
        <v>36604</v>
      </c>
      <c r="B1911" s="5">
        <f t="shared" si="159"/>
        <v>3</v>
      </c>
      <c r="C1911" s="1" t="s">
        <v>47</v>
      </c>
      <c r="D1911" s="14">
        <f>VLOOKUP($A1911,[3]Sheet1!$A$1:$U$10001,15,0)</f>
        <v>3.5649999999999999</v>
      </c>
      <c r="E1911" s="14">
        <f>VLOOKUP($A1911,[3]Sheet1!$A$1:$U$10001,16,0)</f>
        <v>2.5950000000000002</v>
      </c>
      <c r="F1911" s="14">
        <f>VLOOKUP($A1911,[3]Sheet1!$A$1:$X$10001,22,0)</f>
        <v>2.4700000000000002</v>
      </c>
      <c r="G1911" s="7">
        <f>VLOOKUP($A1911,[3]Sheet1!$A$1:$X$10001,3,0)</f>
        <v>2.57</v>
      </c>
      <c r="H1911" s="14">
        <f>VLOOKUP($A1911,[3]Sheet1!$A$1:$U$10001,2,0)</f>
        <v>2.67</v>
      </c>
      <c r="I1911" s="14">
        <f>VLOOKUP($A1911,[3]Sheet1!$A$1:$U$10001,21,0)</f>
        <v>2.8149999999999999</v>
      </c>
      <c r="J1911" s="14">
        <f>VLOOKUP($A1911,[3]Sheet1!$A$1:$U$10001,13,0)</f>
        <v>2.71</v>
      </c>
      <c r="K1911" s="14">
        <f>VLOOKUP($A1911,[3]Sheet1!$A$1:$Z$10001,24,0)</f>
        <v>2.52</v>
      </c>
      <c r="L1911" s="14">
        <f>VLOOKUP($A1911,[3]Sheet1!$A$1:$U$10001,17,0)</f>
        <v>2.6150000000000002</v>
      </c>
      <c r="M1911" s="14">
        <f>VLOOKUP($A1911,[3]Sheet1!$A$1:$U$10001,14,0)</f>
        <v>2.8450000000000002</v>
      </c>
      <c r="N1911" s="14">
        <f>VLOOKUP($A1911,[3]Sheet1!$A$1:$X$10001,23,0)</f>
        <v>2.46</v>
      </c>
      <c r="O1911" s="14">
        <f>VLOOKUP($A1911,[3]Sheet1!$A$1:$U$10001,4,0)</f>
        <v>2.73</v>
      </c>
      <c r="P1911" s="14">
        <f>VLOOKUP($A1911,[3]Sheet1!$A$1:$U$10001,6,0)</f>
        <v>2.7250000000000001</v>
      </c>
      <c r="Q1911" s="14">
        <f>VLOOKUP($A1911,[3]Sheet1!$A$1:$U$10001,20,0)</f>
        <v>2.585</v>
      </c>
      <c r="R1911" s="14">
        <f>VLOOKUP($A1911,[3]Sheet1!$A$1:$X$10001,24,0)</f>
        <v>2.52</v>
      </c>
      <c r="S1911" s="14">
        <f>VLOOKUP($A1911,[3]Sheet1!$A$1:$AB$10001,25,0)</f>
        <v>2.88</v>
      </c>
      <c r="T1911" s="14">
        <f>VLOOKUP($A1911,[3]Sheet1!$A$1:$AB$10001,26,0)</f>
        <v>2.7850000000000001</v>
      </c>
      <c r="U1911" s="14">
        <f>VLOOKUP($A1911,[3]Sheet1!$A$1:$AB$10001,27,0)</f>
        <v>2.7</v>
      </c>
      <c r="V1911" s="14">
        <f>VLOOKUP($A1911,[3]Sheet1!$A$1:$AB$10001,28,0)</f>
        <v>2.7250000000000001</v>
      </c>
      <c r="W1911" s="14">
        <f>VLOOKUP($A1911,[3]Sheet1!$A$1:$AC$10001,29,0)</f>
        <v>2.72</v>
      </c>
      <c r="X1911" s="14" t="s">
        <v>66</v>
      </c>
      <c r="AE1911" s="2">
        <v>36621</v>
      </c>
      <c r="AF1911" s="1">
        <v>2.6</v>
      </c>
    </row>
    <row r="1912" spans="1:32" x14ac:dyDescent="0.2">
      <c r="A1912" s="2">
        <v>36605</v>
      </c>
      <c r="B1912" s="5">
        <f t="shared" si="159"/>
        <v>3</v>
      </c>
      <c r="C1912" s="1" t="s">
        <v>48</v>
      </c>
      <c r="D1912" s="14">
        <f>VLOOKUP($A1912,[3]Sheet1!$A$1:$U$10001,15,0)</f>
        <v>3.5649999999999999</v>
      </c>
      <c r="E1912" s="14">
        <f>VLOOKUP($A1912,[3]Sheet1!$A$1:$U$10001,16,0)</f>
        <v>2.5950000000000002</v>
      </c>
      <c r="F1912" s="14">
        <f>VLOOKUP($A1912,[3]Sheet1!$A$1:$X$10001,22,0)</f>
        <v>2.4700000000000002</v>
      </c>
      <c r="G1912" s="7">
        <f>VLOOKUP($A1912,[3]Sheet1!$A$1:$X$10001,3,0)</f>
        <v>2.57</v>
      </c>
      <c r="H1912" s="14">
        <f>VLOOKUP($A1912,[3]Sheet1!$A$1:$U$10001,2,0)</f>
        <v>2.67</v>
      </c>
      <c r="I1912" s="14">
        <f>VLOOKUP($A1912,[3]Sheet1!$A$1:$U$10001,21,0)</f>
        <v>2.8149999999999999</v>
      </c>
      <c r="J1912" s="14">
        <f>VLOOKUP($A1912,[3]Sheet1!$A$1:$U$10001,13,0)</f>
        <v>2.71</v>
      </c>
      <c r="K1912" s="14">
        <f>VLOOKUP($A1912,[3]Sheet1!$A$1:$Z$10001,24,0)</f>
        <v>2.52</v>
      </c>
      <c r="L1912" s="14">
        <f>VLOOKUP($A1912,[3]Sheet1!$A$1:$U$10001,17,0)</f>
        <v>2.6150000000000002</v>
      </c>
      <c r="M1912" s="14">
        <f>VLOOKUP($A1912,[3]Sheet1!$A$1:$U$10001,14,0)</f>
        <v>2.8450000000000002</v>
      </c>
      <c r="N1912" s="14">
        <f>VLOOKUP($A1912,[3]Sheet1!$A$1:$X$10001,23,0)</f>
        <v>2.46</v>
      </c>
      <c r="O1912" s="14">
        <f>VLOOKUP($A1912,[3]Sheet1!$A$1:$U$10001,4,0)</f>
        <v>2.73</v>
      </c>
      <c r="P1912" s="14">
        <f>VLOOKUP($A1912,[3]Sheet1!$A$1:$U$10001,6,0)</f>
        <v>2.7250000000000001</v>
      </c>
      <c r="Q1912" s="14">
        <f>VLOOKUP($A1912,[3]Sheet1!$A$1:$U$10001,20,0)</f>
        <v>2.585</v>
      </c>
      <c r="R1912" s="14">
        <f>VLOOKUP($A1912,[3]Sheet1!$A$1:$X$10001,24,0)</f>
        <v>2.52</v>
      </c>
      <c r="S1912" s="14">
        <f>VLOOKUP($A1912,[3]Sheet1!$A$1:$AB$10001,25,0)</f>
        <v>2.88</v>
      </c>
      <c r="T1912" s="14">
        <f>VLOOKUP($A1912,[3]Sheet1!$A$1:$AB$10001,26,0)</f>
        <v>2.7850000000000001</v>
      </c>
      <c r="U1912" s="14">
        <f>VLOOKUP($A1912,[3]Sheet1!$A$1:$AB$10001,27,0)</f>
        <v>2.7</v>
      </c>
      <c r="V1912" s="14">
        <f>VLOOKUP($A1912,[3]Sheet1!$A$1:$AB$10001,28,0)</f>
        <v>2.7250000000000001</v>
      </c>
      <c r="W1912" s="14">
        <f>VLOOKUP($A1912,[3]Sheet1!$A$1:$AC$10001,29,0)</f>
        <v>2.72</v>
      </c>
      <c r="X1912" s="14" t="s">
        <v>66</v>
      </c>
      <c r="AE1912" s="2">
        <v>36622</v>
      </c>
      <c r="AF1912" s="1">
        <v>2.605</v>
      </c>
    </row>
    <row r="1913" spans="1:32" x14ac:dyDescent="0.2">
      <c r="A1913" s="2">
        <v>36606</v>
      </c>
      <c r="B1913" s="5">
        <f t="shared" si="159"/>
        <v>3</v>
      </c>
      <c r="C1913" s="1" t="s">
        <v>49</v>
      </c>
      <c r="D1913" s="14">
        <f>VLOOKUP($A1913,[3]Sheet1!$A$1:$U$10001,15,0)</f>
        <v>3.48</v>
      </c>
      <c r="E1913" s="14">
        <f>VLOOKUP($A1913,[3]Sheet1!$A$1:$U$10001,16,0)</f>
        <v>2.5350000000000001</v>
      </c>
      <c r="F1913" s="14">
        <f>VLOOKUP($A1913,[3]Sheet1!$A$1:$X$10001,22,0)</f>
        <v>2.4449999999999998</v>
      </c>
      <c r="G1913" s="7">
        <f>VLOOKUP($A1913,[3]Sheet1!$A$1:$X$10001,3,0)</f>
        <v>2.62</v>
      </c>
      <c r="H1913" s="14">
        <f>VLOOKUP($A1913,[3]Sheet1!$A$1:$U$10001,2,0)</f>
        <v>2.645</v>
      </c>
      <c r="I1913" s="14">
        <f>VLOOKUP($A1913,[3]Sheet1!$A$1:$U$10001,21,0)</f>
        <v>2.7349999999999999</v>
      </c>
      <c r="J1913" s="14">
        <f>VLOOKUP($A1913,[3]Sheet1!$A$1:$U$10001,13,0)</f>
        <v>2.7</v>
      </c>
      <c r="K1913" s="14">
        <f>VLOOKUP($A1913,[3]Sheet1!$A$1:$Z$10001,24,0)</f>
        <v>2.5099999999999998</v>
      </c>
      <c r="L1913" s="14">
        <f>VLOOKUP($A1913,[3]Sheet1!$A$1:$U$10001,17,0)</f>
        <v>2.585</v>
      </c>
      <c r="M1913" s="14">
        <f>VLOOKUP($A1913,[3]Sheet1!$A$1:$U$10001,14,0)</f>
        <v>2.93</v>
      </c>
      <c r="N1913" s="14">
        <f>VLOOKUP($A1913,[3]Sheet1!$A$1:$X$10001,23,0)</f>
        <v>2.4449999999999998</v>
      </c>
      <c r="O1913" s="14">
        <f>VLOOKUP($A1913,[3]Sheet1!$A$1:$U$10001,4,0)</f>
        <v>2.84</v>
      </c>
      <c r="P1913" s="14">
        <f>VLOOKUP($A1913,[3]Sheet1!$A$1:$U$10001,6,0)</f>
        <v>2.6850000000000001</v>
      </c>
      <c r="Q1913" s="14">
        <f>VLOOKUP($A1913,[3]Sheet1!$A$1:$U$10001,20,0)</f>
        <v>2.5449999999999999</v>
      </c>
      <c r="R1913" s="14">
        <f>VLOOKUP($A1913,[3]Sheet1!$A$1:$X$10001,24,0)</f>
        <v>2.5099999999999998</v>
      </c>
      <c r="S1913" s="14">
        <f>VLOOKUP($A1913,[3]Sheet1!$A$1:$AB$10001,25,0)</f>
        <v>2.78</v>
      </c>
      <c r="T1913" s="14">
        <f>VLOOKUP($A1913,[3]Sheet1!$A$1:$AB$10001,26,0)</f>
        <v>2.72</v>
      </c>
      <c r="U1913" s="14">
        <f>VLOOKUP($A1913,[3]Sheet1!$A$1:$AB$10001,27,0)</f>
        <v>2.625</v>
      </c>
      <c r="V1913" s="14">
        <f>VLOOKUP($A1913,[3]Sheet1!$A$1:$AB$10001,28,0)</f>
        <v>2.65</v>
      </c>
      <c r="W1913" s="14">
        <f>VLOOKUP($A1913,[3]Sheet1!$A$1:$AC$10001,29,0)</f>
        <v>2.65</v>
      </c>
      <c r="X1913" s="14" t="s">
        <v>66</v>
      </c>
      <c r="AE1913" s="2">
        <v>36623</v>
      </c>
      <c r="AF1913" s="1">
        <v>2.64</v>
      </c>
    </row>
    <row r="1914" spans="1:32" x14ac:dyDescent="0.2">
      <c r="A1914" s="2">
        <v>36607</v>
      </c>
      <c r="B1914" s="5">
        <f t="shared" si="159"/>
        <v>3</v>
      </c>
      <c r="C1914" s="1" t="s">
        <v>50</v>
      </c>
      <c r="D1914" s="14">
        <f>VLOOKUP($A1914,[3]Sheet1!$A$1:$U$10001,15,0)</f>
        <v>3.46</v>
      </c>
      <c r="E1914" s="14">
        <f>VLOOKUP($A1914,[3]Sheet1!$A$1:$U$10001,16,0)</f>
        <v>2.5350000000000001</v>
      </c>
      <c r="F1914" s="14">
        <f>VLOOKUP($A1914,[3]Sheet1!$A$1:$X$10001,22,0)</f>
        <v>2.44</v>
      </c>
      <c r="G1914" s="7">
        <f>VLOOKUP($A1914,[3]Sheet1!$A$1:$X$10001,3,0)</f>
        <v>2.59</v>
      </c>
      <c r="H1914" s="14">
        <f>VLOOKUP($A1914,[3]Sheet1!$A$1:$U$10001,2,0)</f>
        <v>2.63</v>
      </c>
      <c r="I1914" s="14">
        <f>VLOOKUP($A1914,[3]Sheet1!$A$1:$U$10001,21,0)</f>
        <v>2.7450000000000001</v>
      </c>
      <c r="J1914" s="14">
        <f>VLOOKUP($A1914,[3]Sheet1!$A$1:$U$10001,13,0)</f>
        <v>2.71</v>
      </c>
      <c r="K1914" s="14">
        <f>VLOOKUP($A1914,[3]Sheet1!$A$1:$Z$10001,24,0)</f>
        <v>2.5049999999999999</v>
      </c>
      <c r="L1914" s="14">
        <f>VLOOKUP($A1914,[3]Sheet1!$A$1:$U$10001,17,0)</f>
        <v>2.59</v>
      </c>
      <c r="M1914" s="14">
        <f>VLOOKUP($A1914,[3]Sheet1!$A$1:$U$10001,14,0)</f>
        <v>2.95</v>
      </c>
      <c r="N1914" s="14">
        <f>VLOOKUP($A1914,[3]Sheet1!$A$1:$X$10001,23,0)</f>
        <v>2.4500000000000002</v>
      </c>
      <c r="O1914" s="14">
        <f>VLOOKUP($A1914,[3]Sheet1!$A$1:$U$10001,4,0)</f>
        <v>2.86</v>
      </c>
      <c r="P1914" s="14">
        <f>VLOOKUP($A1914,[3]Sheet1!$A$1:$U$10001,6,0)</f>
        <v>2.69</v>
      </c>
      <c r="Q1914" s="14">
        <f>VLOOKUP($A1914,[3]Sheet1!$A$1:$U$10001,20,0)</f>
        <v>2.5350000000000001</v>
      </c>
      <c r="R1914" s="14">
        <f>VLOOKUP($A1914,[3]Sheet1!$A$1:$X$10001,24,0)</f>
        <v>2.5049999999999999</v>
      </c>
      <c r="S1914" s="14">
        <f>VLOOKUP($A1914,[3]Sheet1!$A$1:$AB$10001,25,0)</f>
        <v>2.7650000000000001</v>
      </c>
      <c r="T1914" s="14">
        <f>VLOOKUP($A1914,[3]Sheet1!$A$1:$AB$10001,26,0)</f>
        <v>2.7250000000000001</v>
      </c>
      <c r="U1914" s="14">
        <f>VLOOKUP($A1914,[3]Sheet1!$A$1:$AB$10001,27,0)</f>
        <v>2.63</v>
      </c>
      <c r="V1914" s="14">
        <f>VLOOKUP($A1914,[3]Sheet1!$A$1:$AB$10001,28,0)</f>
        <v>2.65</v>
      </c>
      <c r="W1914" s="14">
        <f>VLOOKUP($A1914,[3]Sheet1!$A$1:$AC$10001,29,0)</f>
        <v>2.65</v>
      </c>
      <c r="X1914" s="14" t="s">
        <v>66</v>
      </c>
      <c r="AE1914" s="2">
        <v>36624</v>
      </c>
      <c r="AF1914" s="1">
        <v>2.6349999999999998</v>
      </c>
    </row>
    <row r="1915" spans="1:32" x14ac:dyDescent="0.2">
      <c r="A1915" s="2">
        <v>36608</v>
      </c>
      <c r="B1915" s="5">
        <f t="shared" si="159"/>
        <v>3</v>
      </c>
      <c r="C1915" s="1" t="s">
        <v>51</v>
      </c>
      <c r="D1915" s="14">
        <f>VLOOKUP($A1915,[3]Sheet1!$A$1:$U$10001,15,0)</f>
        <v>3.54</v>
      </c>
      <c r="E1915" s="14">
        <f>VLOOKUP($A1915,[3]Sheet1!$A$1:$U$10001,16,0)</f>
        <v>2.5649999999999999</v>
      </c>
      <c r="F1915" s="14">
        <f>VLOOKUP($A1915,[3]Sheet1!$A$1:$X$10001,22,0)</f>
        <v>2.4700000000000002</v>
      </c>
      <c r="G1915" s="7">
        <f>VLOOKUP($A1915,[3]Sheet1!$A$1:$X$10001,3,0)</f>
        <v>2.625</v>
      </c>
      <c r="H1915" s="14">
        <f>VLOOKUP($A1915,[3]Sheet1!$A$1:$U$10001,2,0)</f>
        <v>2.67</v>
      </c>
      <c r="I1915" s="14">
        <f>VLOOKUP($A1915,[3]Sheet1!$A$1:$U$10001,21,0)</f>
        <v>2.7850000000000001</v>
      </c>
      <c r="J1915" s="14">
        <f>VLOOKUP($A1915,[3]Sheet1!$A$1:$U$10001,13,0)</f>
        <v>2.73</v>
      </c>
      <c r="K1915" s="14">
        <f>VLOOKUP($A1915,[3]Sheet1!$A$1:$Z$10001,24,0)</f>
        <v>2.5449999999999999</v>
      </c>
      <c r="L1915" s="14">
        <f>VLOOKUP($A1915,[3]Sheet1!$A$1:$U$10001,17,0)</f>
        <v>2.62</v>
      </c>
      <c r="M1915" s="14">
        <f>VLOOKUP($A1915,[3]Sheet1!$A$1:$U$10001,14,0)</f>
        <v>2.9750000000000001</v>
      </c>
      <c r="N1915" s="14">
        <f>VLOOKUP($A1915,[3]Sheet1!$A$1:$X$10001,23,0)</f>
        <v>2.4750000000000001</v>
      </c>
      <c r="O1915" s="14">
        <f>VLOOKUP($A1915,[3]Sheet1!$A$1:$U$10001,4,0)</f>
        <v>2.88</v>
      </c>
      <c r="P1915" s="14">
        <f>VLOOKUP($A1915,[3]Sheet1!$A$1:$U$10001,6,0)</f>
        <v>2.7250000000000001</v>
      </c>
      <c r="Q1915" s="14">
        <f>VLOOKUP($A1915,[3]Sheet1!$A$1:$U$10001,20,0)</f>
        <v>2.5950000000000002</v>
      </c>
      <c r="R1915" s="14">
        <f>VLOOKUP($A1915,[3]Sheet1!$A$1:$X$10001,24,0)</f>
        <v>2.5449999999999999</v>
      </c>
      <c r="S1915" s="14">
        <f>VLOOKUP($A1915,[3]Sheet1!$A$1:$AB$10001,25,0)</f>
        <v>2.81</v>
      </c>
      <c r="T1915" s="14">
        <f>VLOOKUP($A1915,[3]Sheet1!$A$1:$AB$10001,26,0)</f>
        <v>2.7650000000000001</v>
      </c>
      <c r="U1915" s="14">
        <f>VLOOKUP($A1915,[3]Sheet1!$A$1:$AB$10001,27,0)</f>
        <v>2.665</v>
      </c>
      <c r="V1915" s="14">
        <f>VLOOKUP($A1915,[3]Sheet1!$A$1:$AB$10001,28,0)</f>
        <v>2.69</v>
      </c>
      <c r="W1915" s="14">
        <f>VLOOKUP($A1915,[3]Sheet1!$A$1:$AC$10001,29,0)</f>
        <v>2.6949999999999998</v>
      </c>
      <c r="X1915" s="14" t="s">
        <v>66</v>
      </c>
      <c r="AE1915" s="2">
        <v>36625</v>
      </c>
      <c r="AF1915" s="1">
        <v>2.6349999999999998</v>
      </c>
    </row>
    <row r="1916" spans="1:32" x14ac:dyDescent="0.2">
      <c r="A1916" s="2">
        <v>36609</v>
      </c>
      <c r="B1916" s="5">
        <f t="shared" si="159"/>
        <v>3</v>
      </c>
      <c r="C1916" s="1" t="s">
        <v>45</v>
      </c>
      <c r="D1916" s="14">
        <f>VLOOKUP($A1916,[3]Sheet1!$A$1:$U$10001,15,0)</f>
        <v>3.5350000000000001</v>
      </c>
      <c r="E1916" s="14">
        <f>VLOOKUP($A1916,[3]Sheet1!$A$1:$U$10001,16,0)</f>
        <v>2.5649999999999999</v>
      </c>
      <c r="F1916" s="14">
        <f>VLOOKUP($A1916,[3]Sheet1!$A$1:$X$10001,22,0)</f>
        <v>2.4950000000000001</v>
      </c>
      <c r="G1916" s="7">
        <f>VLOOKUP($A1916,[3]Sheet1!$A$1:$X$10001,3,0)</f>
        <v>2.605</v>
      </c>
      <c r="H1916" s="14">
        <f>VLOOKUP($A1916,[3]Sheet1!$A$1:$U$10001,2,0)</f>
        <v>2.6349999999999998</v>
      </c>
      <c r="I1916" s="14">
        <f>VLOOKUP($A1916,[3]Sheet1!$A$1:$U$10001,21,0)</f>
        <v>2.75</v>
      </c>
      <c r="J1916" s="14">
        <f>VLOOKUP($A1916,[3]Sheet1!$A$1:$U$10001,13,0)</f>
        <v>2.72</v>
      </c>
      <c r="K1916" s="14">
        <f>VLOOKUP($A1916,[3]Sheet1!$A$1:$Z$10001,24,0)</f>
        <v>2.56</v>
      </c>
      <c r="L1916" s="14">
        <f>VLOOKUP($A1916,[3]Sheet1!$A$1:$U$10001,17,0)</f>
        <v>2.625</v>
      </c>
      <c r="M1916" s="14">
        <f>VLOOKUP($A1916,[3]Sheet1!$A$1:$U$10001,14,0)</f>
        <v>3</v>
      </c>
      <c r="N1916" s="14">
        <f>VLOOKUP($A1916,[3]Sheet1!$A$1:$X$10001,23,0)</f>
        <v>2.4849999999999999</v>
      </c>
      <c r="O1916" s="14">
        <f>VLOOKUP($A1916,[3]Sheet1!$A$1:$U$10001,4,0)</f>
        <v>2.895</v>
      </c>
      <c r="P1916" s="14">
        <f>VLOOKUP($A1916,[3]Sheet1!$A$1:$U$10001,6,0)</f>
        <v>2.7</v>
      </c>
      <c r="Q1916" s="14">
        <f>VLOOKUP($A1916,[3]Sheet1!$A$1:$U$10001,20,0)</f>
        <v>2.605</v>
      </c>
      <c r="R1916" s="14">
        <f>VLOOKUP($A1916,[3]Sheet1!$A$1:$X$10001,24,0)</f>
        <v>2.56</v>
      </c>
      <c r="S1916" s="14">
        <f>VLOOKUP($A1916,[3]Sheet1!$A$1:$AB$10001,25,0)</f>
        <v>2.7650000000000001</v>
      </c>
      <c r="T1916" s="14">
        <f>VLOOKUP($A1916,[3]Sheet1!$A$1:$AB$10001,26,0)</f>
        <v>2.7349999999999999</v>
      </c>
      <c r="U1916" s="14">
        <f>VLOOKUP($A1916,[3]Sheet1!$A$1:$AB$10001,27,0)</f>
        <v>2.64</v>
      </c>
      <c r="V1916" s="14">
        <f>VLOOKUP($A1916,[3]Sheet1!$A$1:$AB$10001,28,0)</f>
        <v>2.66</v>
      </c>
      <c r="W1916" s="14">
        <f>VLOOKUP($A1916,[3]Sheet1!$A$1:$AC$10001,29,0)</f>
        <v>2.67</v>
      </c>
      <c r="X1916" s="14" t="s">
        <v>66</v>
      </c>
      <c r="AE1916" s="2">
        <v>36626</v>
      </c>
      <c r="AF1916" s="1">
        <v>2.6349999999999998</v>
      </c>
    </row>
    <row r="1917" spans="1:32" x14ac:dyDescent="0.2">
      <c r="A1917" s="2">
        <v>36610</v>
      </c>
      <c r="B1917" s="5">
        <f t="shared" si="159"/>
        <v>3</v>
      </c>
      <c r="C1917" s="1" t="s">
        <v>46</v>
      </c>
      <c r="D1917" s="14">
        <f>VLOOKUP($A1917,[3]Sheet1!$A$1:$U$10001,15,0)</f>
        <v>3.57</v>
      </c>
      <c r="E1917" s="14">
        <f>VLOOKUP($A1917,[3]Sheet1!$A$1:$U$10001,16,0)</f>
        <v>2.5750000000000002</v>
      </c>
      <c r="F1917" s="14">
        <f>VLOOKUP($A1917,[3]Sheet1!$A$1:$X$10001,22,0)</f>
        <v>2.5</v>
      </c>
      <c r="G1917" s="7">
        <f>VLOOKUP($A1917,[3]Sheet1!$A$1:$X$10001,3,0)</f>
        <v>2.62</v>
      </c>
      <c r="H1917" s="14">
        <f>VLOOKUP($A1917,[3]Sheet1!$A$1:$U$10001,2,0)</f>
        <v>2.68</v>
      </c>
      <c r="I1917" s="14">
        <f>VLOOKUP($A1917,[3]Sheet1!$A$1:$U$10001,21,0)</f>
        <v>2.8149999999999999</v>
      </c>
      <c r="J1917" s="14">
        <f>VLOOKUP($A1917,[3]Sheet1!$A$1:$U$10001,13,0)</f>
        <v>2.7349999999999999</v>
      </c>
      <c r="K1917" s="14">
        <f>VLOOKUP($A1917,[3]Sheet1!$A$1:$Z$10001,24,0)</f>
        <v>2.58</v>
      </c>
      <c r="L1917" s="14">
        <f>VLOOKUP($A1917,[3]Sheet1!$A$1:$U$10001,17,0)</f>
        <v>2.64</v>
      </c>
      <c r="M1917" s="14">
        <f>VLOOKUP($A1917,[3]Sheet1!$A$1:$U$10001,14,0)</f>
        <v>3.01</v>
      </c>
      <c r="N1917" s="14">
        <f>VLOOKUP($A1917,[3]Sheet1!$A$1:$X$10001,23,0)</f>
        <v>2.5299999999999998</v>
      </c>
      <c r="O1917" s="14">
        <f>VLOOKUP($A1917,[3]Sheet1!$A$1:$U$10001,4,0)</f>
        <v>2.895</v>
      </c>
      <c r="P1917" s="14">
        <f>VLOOKUP($A1917,[3]Sheet1!$A$1:$U$10001,6,0)</f>
        <v>2.7450000000000001</v>
      </c>
      <c r="Q1917" s="14">
        <f>VLOOKUP($A1917,[3]Sheet1!$A$1:$U$10001,20,0)</f>
        <v>2.5950000000000002</v>
      </c>
      <c r="R1917" s="14">
        <f>VLOOKUP($A1917,[3]Sheet1!$A$1:$X$10001,24,0)</f>
        <v>2.58</v>
      </c>
      <c r="S1917" s="14">
        <f>VLOOKUP($A1917,[3]Sheet1!$A$1:$AB$10001,25,0)</f>
        <v>2.82</v>
      </c>
      <c r="T1917" s="14">
        <f>VLOOKUP($A1917,[3]Sheet1!$A$1:$AB$10001,26,0)</f>
        <v>2.79</v>
      </c>
      <c r="U1917" s="14">
        <f>VLOOKUP($A1917,[3]Sheet1!$A$1:$AB$10001,27,0)</f>
        <v>2.68</v>
      </c>
      <c r="V1917" s="14">
        <f>VLOOKUP($A1917,[3]Sheet1!$A$1:$AB$10001,28,0)</f>
        <v>2.71</v>
      </c>
      <c r="W1917" s="14">
        <f>VLOOKUP($A1917,[3]Sheet1!$A$1:$AC$10001,29,0)</f>
        <v>2.7050000000000001</v>
      </c>
      <c r="X1917" s="14" t="s">
        <v>66</v>
      </c>
      <c r="AE1917" s="2">
        <v>36627</v>
      </c>
      <c r="AF1917" s="1">
        <v>2.6549999999999998</v>
      </c>
    </row>
    <row r="1918" spans="1:32" x14ac:dyDescent="0.2">
      <c r="A1918" s="2">
        <v>36611</v>
      </c>
      <c r="B1918" s="5">
        <f t="shared" si="159"/>
        <v>3</v>
      </c>
      <c r="C1918" s="1" t="s">
        <v>47</v>
      </c>
      <c r="D1918" s="14">
        <f>VLOOKUP($A1918,[3]Sheet1!$A$1:$U$10001,15,0)</f>
        <v>3.57</v>
      </c>
      <c r="E1918" s="14">
        <f>VLOOKUP($A1918,[3]Sheet1!$A$1:$U$10001,16,0)</f>
        <v>2.5750000000000002</v>
      </c>
      <c r="F1918" s="14">
        <f>VLOOKUP($A1918,[3]Sheet1!$A$1:$X$10001,22,0)</f>
        <v>2.5</v>
      </c>
      <c r="G1918" s="7">
        <f>VLOOKUP($A1918,[3]Sheet1!$A$1:$X$10001,3,0)</f>
        <v>2.62</v>
      </c>
      <c r="H1918" s="14">
        <f>VLOOKUP($A1918,[3]Sheet1!$A$1:$U$10001,2,0)</f>
        <v>2.68</v>
      </c>
      <c r="I1918" s="14">
        <f>VLOOKUP($A1918,[3]Sheet1!$A$1:$U$10001,21,0)</f>
        <v>2.8149999999999999</v>
      </c>
      <c r="J1918" s="14">
        <f>VLOOKUP($A1918,[3]Sheet1!$A$1:$U$10001,13,0)</f>
        <v>2.7349999999999999</v>
      </c>
      <c r="K1918" s="14">
        <f>VLOOKUP($A1918,[3]Sheet1!$A$1:$Z$10001,24,0)</f>
        <v>2.58</v>
      </c>
      <c r="L1918" s="14">
        <f>VLOOKUP($A1918,[3]Sheet1!$A$1:$U$10001,17,0)</f>
        <v>2.64</v>
      </c>
      <c r="M1918" s="14">
        <f>VLOOKUP($A1918,[3]Sheet1!$A$1:$U$10001,14,0)</f>
        <v>3.01</v>
      </c>
      <c r="N1918" s="14">
        <f>VLOOKUP($A1918,[3]Sheet1!$A$1:$X$10001,23,0)</f>
        <v>2.5299999999999998</v>
      </c>
      <c r="O1918" s="14">
        <f>VLOOKUP($A1918,[3]Sheet1!$A$1:$U$10001,4,0)</f>
        <v>2.895</v>
      </c>
      <c r="P1918" s="14">
        <f>VLOOKUP($A1918,[3]Sheet1!$A$1:$U$10001,6,0)</f>
        <v>2.7450000000000001</v>
      </c>
      <c r="Q1918" s="14">
        <f>VLOOKUP($A1918,[3]Sheet1!$A$1:$U$10001,20,0)</f>
        <v>2.5950000000000002</v>
      </c>
      <c r="R1918" s="14">
        <f>VLOOKUP($A1918,[3]Sheet1!$A$1:$X$10001,24,0)</f>
        <v>2.58</v>
      </c>
      <c r="S1918" s="14">
        <f>VLOOKUP($A1918,[3]Sheet1!$A$1:$AB$10001,25,0)</f>
        <v>2.82</v>
      </c>
      <c r="T1918" s="14">
        <f>VLOOKUP($A1918,[3]Sheet1!$A$1:$AB$10001,26,0)</f>
        <v>2.79</v>
      </c>
      <c r="U1918" s="14">
        <f>VLOOKUP($A1918,[3]Sheet1!$A$1:$AB$10001,27,0)</f>
        <v>2.68</v>
      </c>
      <c r="V1918" s="14">
        <f>VLOOKUP($A1918,[3]Sheet1!$A$1:$AB$10001,28,0)</f>
        <v>2.71</v>
      </c>
      <c r="W1918" s="14">
        <f>VLOOKUP($A1918,[3]Sheet1!$A$1:$AC$10001,29,0)</f>
        <v>2.7050000000000001</v>
      </c>
      <c r="X1918" s="14" t="s">
        <v>66</v>
      </c>
      <c r="AE1918" s="2">
        <v>36628</v>
      </c>
      <c r="AF1918" s="1">
        <v>2.6749999999999998</v>
      </c>
    </row>
    <row r="1919" spans="1:32" x14ac:dyDescent="0.2">
      <c r="A1919" s="2">
        <v>36612</v>
      </c>
      <c r="B1919" s="5">
        <f t="shared" si="159"/>
        <v>3</v>
      </c>
      <c r="C1919" s="1" t="s">
        <v>48</v>
      </c>
      <c r="D1919" s="14">
        <f>VLOOKUP($A1919,[3]Sheet1!$A$1:$U$10001,15,0)</f>
        <v>3.57</v>
      </c>
      <c r="E1919" s="14">
        <f>VLOOKUP($A1919,[3]Sheet1!$A$1:$U$10001,16,0)</f>
        <v>2.5750000000000002</v>
      </c>
      <c r="F1919" s="14">
        <f>VLOOKUP($A1919,[3]Sheet1!$A$1:$X$10001,22,0)</f>
        <v>2.5</v>
      </c>
      <c r="G1919" s="7">
        <f>VLOOKUP($A1919,[3]Sheet1!$A$1:$X$10001,3,0)</f>
        <v>2.62</v>
      </c>
      <c r="H1919" s="14">
        <f>VLOOKUP($A1919,[3]Sheet1!$A$1:$U$10001,2,0)</f>
        <v>2.68</v>
      </c>
      <c r="I1919" s="14">
        <f>VLOOKUP($A1919,[3]Sheet1!$A$1:$U$10001,21,0)</f>
        <v>2.8149999999999999</v>
      </c>
      <c r="J1919" s="14">
        <f>VLOOKUP($A1919,[3]Sheet1!$A$1:$U$10001,13,0)</f>
        <v>2.7349999999999999</v>
      </c>
      <c r="K1919" s="14">
        <f>VLOOKUP($A1919,[3]Sheet1!$A$1:$Z$10001,24,0)</f>
        <v>2.58</v>
      </c>
      <c r="L1919" s="14">
        <f>VLOOKUP($A1919,[3]Sheet1!$A$1:$U$10001,17,0)</f>
        <v>2.64</v>
      </c>
      <c r="M1919" s="14">
        <f>VLOOKUP($A1919,[3]Sheet1!$A$1:$U$10001,14,0)</f>
        <v>3.01</v>
      </c>
      <c r="N1919" s="14">
        <f>VLOOKUP($A1919,[3]Sheet1!$A$1:$X$10001,23,0)</f>
        <v>2.5299999999999998</v>
      </c>
      <c r="O1919" s="14">
        <f>VLOOKUP($A1919,[3]Sheet1!$A$1:$U$10001,4,0)</f>
        <v>2.895</v>
      </c>
      <c r="P1919" s="14">
        <f>VLOOKUP($A1919,[3]Sheet1!$A$1:$U$10001,6,0)</f>
        <v>2.7450000000000001</v>
      </c>
      <c r="Q1919" s="14">
        <f>VLOOKUP($A1919,[3]Sheet1!$A$1:$U$10001,20,0)</f>
        <v>2.5950000000000002</v>
      </c>
      <c r="R1919" s="14">
        <f>VLOOKUP($A1919,[3]Sheet1!$A$1:$X$10001,24,0)</f>
        <v>2.58</v>
      </c>
      <c r="S1919" s="14">
        <f>VLOOKUP($A1919,[3]Sheet1!$A$1:$AB$10001,25,0)</f>
        <v>2.82</v>
      </c>
      <c r="T1919" s="14">
        <f>VLOOKUP($A1919,[3]Sheet1!$A$1:$AB$10001,26,0)</f>
        <v>2.79</v>
      </c>
      <c r="U1919" s="14">
        <f>VLOOKUP($A1919,[3]Sheet1!$A$1:$AB$10001,27,0)</f>
        <v>2.68</v>
      </c>
      <c r="V1919" s="14">
        <f>VLOOKUP($A1919,[3]Sheet1!$A$1:$AB$10001,28,0)</f>
        <v>2.71</v>
      </c>
      <c r="W1919" s="14">
        <f>VLOOKUP($A1919,[3]Sheet1!$A$1:$AC$10001,29,0)</f>
        <v>2.7050000000000001</v>
      </c>
      <c r="X1919" s="14" t="s">
        <v>66</v>
      </c>
      <c r="AE1919" s="2">
        <v>36629</v>
      </c>
      <c r="AF1919" s="1">
        <v>2.6749999999999998</v>
      </c>
    </row>
    <row r="1920" spans="1:32" x14ac:dyDescent="0.2">
      <c r="A1920" s="2">
        <v>36613</v>
      </c>
      <c r="B1920" s="5">
        <f t="shared" si="159"/>
        <v>3</v>
      </c>
      <c r="C1920" s="1" t="s">
        <v>49</v>
      </c>
      <c r="D1920" s="14">
        <f>VLOOKUP($A1920,[3]Sheet1!$A$1:$U$10001,15,0)</f>
        <v>3.59</v>
      </c>
      <c r="E1920" s="14">
        <f>VLOOKUP($A1920,[3]Sheet1!$A$1:$U$10001,16,0)</f>
        <v>2.585</v>
      </c>
      <c r="F1920" s="14">
        <f>VLOOKUP($A1920,[3]Sheet1!$A$1:$X$10001,22,0)</f>
        <v>2.5299999999999998</v>
      </c>
      <c r="G1920" s="7">
        <f>VLOOKUP($A1920,[3]Sheet1!$A$1:$X$10001,3,0)</f>
        <v>2.665</v>
      </c>
      <c r="H1920" s="14">
        <f>VLOOKUP($A1920,[3]Sheet1!$A$1:$U$10001,2,0)</f>
        <v>2.7250000000000001</v>
      </c>
      <c r="I1920" s="14">
        <f>VLOOKUP($A1920,[3]Sheet1!$A$1:$U$10001,21,0)</f>
        <v>2.8149999999999999</v>
      </c>
      <c r="J1920" s="14">
        <f>VLOOKUP($A1920,[3]Sheet1!$A$1:$U$10001,13,0)</f>
        <v>2.75</v>
      </c>
      <c r="K1920" s="14">
        <f>VLOOKUP($A1920,[3]Sheet1!$A$1:$Z$10001,24,0)</f>
        <v>2.6</v>
      </c>
      <c r="L1920" s="14">
        <f>VLOOKUP($A1920,[3]Sheet1!$A$1:$U$10001,17,0)</f>
        <v>2.64</v>
      </c>
      <c r="M1920" s="14">
        <f>VLOOKUP($A1920,[3]Sheet1!$A$1:$U$10001,14,0)</f>
        <v>3.0649999999999999</v>
      </c>
      <c r="N1920" s="14">
        <f>VLOOKUP($A1920,[3]Sheet1!$A$1:$X$10001,23,0)</f>
        <v>2.56</v>
      </c>
      <c r="O1920" s="14">
        <f>VLOOKUP($A1920,[3]Sheet1!$A$1:$U$10001,4,0)</f>
        <v>2.93</v>
      </c>
      <c r="P1920" s="14">
        <f>VLOOKUP($A1920,[3]Sheet1!$A$1:$U$10001,6,0)</f>
        <v>2.78</v>
      </c>
      <c r="Q1920" s="14">
        <f>VLOOKUP($A1920,[3]Sheet1!$A$1:$U$10001,20,0)</f>
        <v>2.605</v>
      </c>
      <c r="R1920" s="14">
        <f>VLOOKUP($A1920,[3]Sheet1!$A$1:$X$10001,24,0)</f>
        <v>2.6</v>
      </c>
      <c r="S1920" s="14">
        <f>VLOOKUP($A1920,[3]Sheet1!$A$1:$AB$10001,25,0)</f>
        <v>2.8650000000000002</v>
      </c>
      <c r="T1920" s="14">
        <f>VLOOKUP($A1920,[3]Sheet1!$A$1:$AB$10001,26,0)</f>
        <v>2.82</v>
      </c>
      <c r="U1920" s="14">
        <f>VLOOKUP($A1920,[3]Sheet1!$A$1:$AB$10001,27,0)</f>
        <v>2.7250000000000001</v>
      </c>
      <c r="V1920" s="14">
        <f>VLOOKUP($A1920,[3]Sheet1!$A$1:$AB$10001,28,0)</f>
        <v>2.7549999999999999</v>
      </c>
      <c r="W1920" s="14">
        <f>VLOOKUP($A1920,[3]Sheet1!$A$1:$AC$10001,29,0)</f>
        <v>2.7549999999999999</v>
      </c>
      <c r="X1920" s="14" t="s">
        <v>66</v>
      </c>
      <c r="AE1920" s="2">
        <v>36630</v>
      </c>
      <c r="AF1920" s="1">
        <v>2.75</v>
      </c>
    </row>
    <row r="1921" spans="1:32" x14ac:dyDescent="0.2">
      <c r="A1921" s="2">
        <v>36614</v>
      </c>
      <c r="B1921" s="5">
        <f t="shared" si="159"/>
        <v>3</v>
      </c>
      <c r="C1921" s="1" t="s">
        <v>50</v>
      </c>
      <c r="D1921" s="14">
        <f>VLOOKUP($A1921,[3]Sheet1!$A$1:$U$10001,15,0)</f>
        <v>3.7149999999999999</v>
      </c>
      <c r="E1921" s="14">
        <f>VLOOKUP($A1921,[3]Sheet1!$A$1:$U$10001,16,0)</f>
        <v>2.72</v>
      </c>
      <c r="F1921" s="14">
        <f>VLOOKUP($A1921,[3]Sheet1!$A$1:$X$10001,22,0)</f>
        <v>2.6749999999999998</v>
      </c>
      <c r="G1921" s="7">
        <f>VLOOKUP($A1921,[3]Sheet1!$A$1:$X$10001,3,0)</f>
        <v>2.8050000000000002</v>
      </c>
      <c r="H1921" s="14">
        <f>VLOOKUP($A1921,[3]Sheet1!$A$1:$U$10001,2,0)</f>
        <v>2.855</v>
      </c>
      <c r="I1921" s="14">
        <f>VLOOKUP($A1921,[3]Sheet1!$A$1:$U$10001,21,0)</f>
        <v>2.9249999999999998</v>
      </c>
      <c r="J1921" s="14">
        <f>VLOOKUP($A1921,[3]Sheet1!$A$1:$U$10001,13,0)</f>
        <v>2.875</v>
      </c>
      <c r="K1921" s="14">
        <f>VLOOKUP($A1921,[3]Sheet1!$A$1:$Z$10001,24,0)</f>
        <v>2.7749999999999999</v>
      </c>
      <c r="L1921" s="14">
        <f>VLOOKUP($A1921,[3]Sheet1!$A$1:$U$10001,17,0)</f>
        <v>2.76</v>
      </c>
      <c r="M1921" s="14">
        <f>VLOOKUP($A1921,[3]Sheet1!$A$1:$U$10001,14,0)</f>
        <v>3.18</v>
      </c>
      <c r="N1921" s="14">
        <f>VLOOKUP($A1921,[3]Sheet1!$A$1:$X$10001,23,0)</f>
        <v>2.6949999999999998</v>
      </c>
      <c r="O1921" s="14">
        <f>VLOOKUP($A1921,[3]Sheet1!$A$1:$U$10001,4,0)</f>
        <v>3.0249999999999999</v>
      </c>
      <c r="P1921" s="14">
        <f>VLOOKUP($A1921,[3]Sheet1!$A$1:$U$10001,6,0)</f>
        <v>2.91</v>
      </c>
      <c r="Q1921" s="14">
        <f>VLOOKUP($A1921,[3]Sheet1!$A$1:$U$10001,20,0)</f>
        <v>2.7149999999999999</v>
      </c>
      <c r="R1921" s="14">
        <f>VLOOKUP($A1921,[3]Sheet1!$A$1:$X$10001,24,0)</f>
        <v>2.7749999999999999</v>
      </c>
      <c r="S1921" s="14">
        <f>VLOOKUP($A1921,[3]Sheet1!$A$1:$AB$10001,25,0)</f>
        <v>2.98</v>
      </c>
      <c r="T1921" s="14">
        <f>VLOOKUP($A1921,[3]Sheet1!$A$1:$AB$10001,26,0)</f>
        <v>2.94</v>
      </c>
      <c r="U1921" s="14">
        <f>VLOOKUP($A1921,[3]Sheet1!$A$1:$AB$10001,27,0)</f>
        <v>2.83</v>
      </c>
      <c r="V1921" s="14">
        <f>VLOOKUP($A1921,[3]Sheet1!$A$1:$AB$10001,28,0)</f>
        <v>2.855</v>
      </c>
      <c r="W1921" s="14">
        <f>VLOOKUP($A1921,[3]Sheet1!$A$1:$AC$10001,29,0)</f>
        <v>2.86</v>
      </c>
      <c r="X1921" s="14" t="s">
        <v>66</v>
      </c>
      <c r="AE1921" s="2">
        <v>36631</v>
      </c>
      <c r="AF1921" s="1">
        <v>2.7250000000000001</v>
      </c>
    </row>
    <row r="1922" spans="1:32" x14ac:dyDescent="0.2">
      <c r="A1922" s="2">
        <v>36615</v>
      </c>
      <c r="B1922" s="5">
        <f t="shared" si="159"/>
        <v>3</v>
      </c>
      <c r="C1922" s="1" t="s">
        <v>51</v>
      </c>
      <c r="D1922" s="14">
        <f>VLOOKUP($A1922,[3]Sheet1!$A$1:$U$10001,15,0)</f>
        <v>3.625</v>
      </c>
      <c r="E1922" s="14">
        <f>VLOOKUP($A1922,[3]Sheet1!$A$1:$U$10001,16,0)</f>
        <v>2.7149999999999999</v>
      </c>
      <c r="F1922" s="14">
        <f>VLOOKUP($A1922,[3]Sheet1!$A$1:$X$10001,22,0)</f>
        <v>2.66</v>
      </c>
      <c r="G1922" s="7">
        <f>VLOOKUP($A1922,[3]Sheet1!$A$1:$X$10001,3,0)</f>
        <v>2.7850000000000001</v>
      </c>
      <c r="H1922" s="14">
        <f>VLOOKUP($A1922,[3]Sheet1!$A$1:$U$10001,2,0)</f>
        <v>2.835</v>
      </c>
      <c r="I1922" s="14">
        <f>VLOOKUP($A1922,[3]Sheet1!$A$1:$U$10001,21,0)</f>
        <v>2.92</v>
      </c>
      <c r="J1922" s="14">
        <f>VLOOKUP($A1922,[3]Sheet1!$A$1:$U$10001,13,0)</f>
        <v>2.86</v>
      </c>
      <c r="K1922" s="14">
        <f>VLOOKUP($A1922,[3]Sheet1!$A$1:$Z$10001,24,0)</f>
        <v>2.74</v>
      </c>
      <c r="L1922" s="14">
        <f>VLOOKUP($A1922,[3]Sheet1!$A$1:$U$10001,17,0)</f>
        <v>2.7549999999999999</v>
      </c>
      <c r="M1922" s="14">
        <f>VLOOKUP($A1922,[3]Sheet1!$A$1:$U$10001,14,0)</f>
        <v>3.19</v>
      </c>
      <c r="N1922" s="14">
        <f>VLOOKUP($A1922,[3]Sheet1!$A$1:$X$10001,23,0)</f>
        <v>2.66</v>
      </c>
      <c r="O1922" s="14">
        <f>VLOOKUP($A1922,[3]Sheet1!$A$1:$U$10001,4,0)</f>
        <v>3.0249999999999999</v>
      </c>
      <c r="P1922" s="14">
        <f>VLOOKUP($A1922,[3]Sheet1!$A$1:$U$10001,6,0)</f>
        <v>2.9</v>
      </c>
      <c r="Q1922" s="14">
        <f>VLOOKUP($A1922,[3]Sheet1!$A$1:$U$10001,20,0)</f>
        <v>2.7149999999999999</v>
      </c>
      <c r="R1922" s="14">
        <f>VLOOKUP($A1922,[3]Sheet1!$A$1:$X$10001,24,0)</f>
        <v>2.74</v>
      </c>
      <c r="S1922" s="14">
        <f>VLOOKUP($A1922,[3]Sheet1!$A$1:$AB$10001,25,0)</f>
        <v>2.9550000000000001</v>
      </c>
      <c r="T1922" s="14">
        <f>VLOOKUP($A1922,[3]Sheet1!$A$1:$AB$10001,26,0)</f>
        <v>2.9350000000000001</v>
      </c>
      <c r="U1922" s="14">
        <f>VLOOKUP($A1922,[3]Sheet1!$A$1:$AB$10001,27,0)</f>
        <v>2.8050000000000002</v>
      </c>
      <c r="V1922" s="14">
        <f>VLOOKUP($A1922,[3]Sheet1!$A$1:$AB$10001,28,0)</f>
        <v>2.8149999999999999</v>
      </c>
      <c r="W1922" s="14">
        <f>VLOOKUP($A1922,[3]Sheet1!$A$1:$AC$10001,29,0)</f>
        <v>2.8450000000000002</v>
      </c>
      <c r="X1922" s="14" t="s">
        <v>66</v>
      </c>
      <c r="AE1922" s="2">
        <v>36632</v>
      </c>
      <c r="AF1922" s="1">
        <v>2.7250000000000001</v>
      </c>
    </row>
    <row r="1923" spans="1:32" x14ac:dyDescent="0.2">
      <c r="A1923" s="2">
        <v>36616</v>
      </c>
      <c r="B1923" s="5">
        <f t="shared" si="159"/>
        <v>3</v>
      </c>
      <c r="C1923" s="1" t="s">
        <v>45</v>
      </c>
      <c r="D1923" s="14">
        <f>VLOOKUP($A1923,[3]Sheet1!$A$1:$U$10001,15,0)</f>
        <v>3.6</v>
      </c>
      <c r="E1923" s="14">
        <f>VLOOKUP($A1923,[3]Sheet1!$A$1:$U$10001,16,0)</f>
        <v>2.63</v>
      </c>
      <c r="F1923" s="14">
        <f>VLOOKUP($A1923,[3]Sheet1!$A$1:$X$10001,22,0)</f>
        <v>2.5649999999999999</v>
      </c>
      <c r="G1923" s="7">
        <f>VLOOKUP($A1923,[3]Sheet1!$A$1:$X$10001,3,0)</f>
        <v>2.67</v>
      </c>
      <c r="H1923" s="14">
        <f>VLOOKUP($A1923,[3]Sheet1!$A$1:$U$10001,2,0)</f>
        <v>2.7349999999999999</v>
      </c>
      <c r="I1923" s="14">
        <f>VLOOKUP($A1923,[3]Sheet1!$A$1:$U$10001,21,0)</f>
        <v>2.83</v>
      </c>
      <c r="J1923" s="14">
        <f>VLOOKUP($A1923,[3]Sheet1!$A$1:$U$10001,13,0)</f>
        <v>2.78</v>
      </c>
      <c r="K1923" s="14">
        <f>VLOOKUP($A1923,[3]Sheet1!$A$1:$Z$10001,24,0)</f>
        <v>2.645</v>
      </c>
      <c r="L1923" s="14">
        <f>VLOOKUP($A1923,[3]Sheet1!$A$1:$U$10001,17,0)</f>
        <v>2.6749999999999998</v>
      </c>
      <c r="M1923" s="14">
        <f>VLOOKUP($A1923,[3]Sheet1!$A$1:$U$10001,14,0)</f>
        <v>3.09</v>
      </c>
      <c r="N1923" s="14">
        <f>VLOOKUP($A1923,[3]Sheet1!$A$1:$X$10001,23,0)</f>
        <v>2.5649999999999999</v>
      </c>
      <c r="O1923" s="14">
        <f>VLOOKUP($A1923,[3]Sheet1!$A$1:$U$10001,4,0)</f>
        <v>2.9750000000000001</v>
      </c>
      <c r="P1923" s="14">
        <f>VLOOKUP($A1923,[3]Sheet1!$A$1:$U$10001,6,0)</f>
        <v>2.78</v>
      </c>
      <c r="Q1923" s="14">
        <f>VLOOKUP($A1923,[3]Sheet1!$A$1:$U$10001,20,0)</f>
        <v>2.65</v>
      </c>
      <c r="R1923" s="14">
        <f>VLOOKUP($A1923,[3]Sheet1!$A$1:$X$10001,24,0)</f>
        <v>2.645</v>
      </c>
      <c r="S1923" s="14">
        <f>VLOOKUP($A1923,[3]Sheet1!$A$1:$AB$10001,25,0)</f>
        <v>2.8650000000000002</v>
      </c>
      <c r="T1923" s="14">
        <f>VLOOKUP($A1923,[3]Sheet1!$A$1:$AB$10001,26,0)</f>
        <v>2.8250000000000002</v>
      </c>
      <c r="U1923" s="14">
        <f>VLOOKUP($A1923,[3]Sheet1!$A$1:$AB$10001,27,0)</f>
        <v>2.7</v>
      </c>
      <c r="V1923" s="14">
        <f>VLOOKUP($A1923,[3]Sheet1!$A$1:$AB$10001,28,0)</f>
        <v>2.7</v>
      </c>
      <c r="W1923" s="14">
        <f>VLOOKUP($A1923,[3]Sheet1!$A$1:$AC$10001,29,0)</f>
        <v>2.7349999999999999</v>
      </c>
      <c r="X1923" s="14" t="s">
        <v>66</v>
      </c>
      <c r="AE1923" s="2">
        <v>36633</v>
      </c>
      <c r="AF1923" s="1">
        <v>2.7250000000000001</v>
      </c>
    </row>
    <row r="1924" spans="1:32" x14ac:dyDescent="0.2">
      <c r="A1924" s="2">
        <v>36617</v>
      </c>
      <c r="B1924" s="5">
        <f t="shared" ref="B1924:B1987" si="160">IF(A1924&lt;&gt;"",MONTH(A1924),0)</f>
        <v>4</v>
      </c>
      <c r="C1924" s="1" t="s">
        <v>46</v>
      </c>
      <c r="D1924" s="14">
        <f>VLOOKUP($A1924,[3]Sheet1!$A$1:$U$10001,15,0)</f>
        <v>3.6</v>
      </c>
      <c r="E1924" s="14">
        <f>VLOOKUP($A1924,[3]Sheet1!$A$1:$U$10001,16,0)</f>
        <v>2.6549999999999998</v>
      </c>
      <c r="F1924" s="14">
        <f>VLOOKUP($A1924,[3]Sheet1!$A$1:$X$10001,22,0)</f>
        <v>2.5750000000000002</v>
      </c>
      <c r="G1924" s="7">
        <f>VLOOKUP($A1924,[3]Sheet1!$A$1:$X$10001,3,0)</f>
        <v>2.6549999999999998</v>
      </c>
      <c r="H1924" s="14">
        <f>VLOOKUP($A1924,[3]Sheet1!$A$1:$U$10001,2,0)</f>
        <v>2.71</v>
      </c>
      <c r="I1924" s="14">
        <f>VLOOKUP($A1924,[3]Sheet1!$A$1:$U$10001,21,0)</f>
        <v>2.875</v>
      </c>
      <c r="J1924" s="14">
        <f>VLOOKUP($A1924,[3]Sheet1!$A$1:$U$10001,13,0)</f>
        <v>2.7949999999999999</v>
      </c>
      <c r="K1924" s="14">
        <f>VLOOKUP($A1924,[3]Sheet1!$A$1:$Z$10001,24,0)</f>
        <v>2.64</v>
      </c>
      <c r="L1924" s="14">
        <f>VLOOKUP($A1924,[3]Sheet1!$A$1:$U$10001,17,0)</f>
        <v>2.7349999999999999</v>
      </c>
      <c r="M1924" s="14">
        <f>VLOOKUP($A1924,[3]Sheet1!$A$1:$U$10001,14,0)</f>
        <v>3.05</v>
      </c>
      <c r="N1924" s="14">
        <f>VLOOKUP($A1924,[3]Sheet1!$A$1:$X$10001,23,0)</f>
        <v>2.585</v>
      </c>
      <c r="O1924" s="14">
        <f>VLOOKUP($A1924,[3]Sheet1!$A$1:$U$10001,4,0)</f>
        <v>2.9750000000000001</v>
      </c>
      <c r="P1924" s="14">
        <f>VLOOKUP($A1924,[3]Sheet1!$A$1:$U$10001,6,0)</f>
        <v>2.78</v>
      </c>
      <c r="Q1924" s="14">
        <f>VLOOKUP($A1924,[3]Sheet1!$A$1:$U$10001,20,0)</f>
        <v>2.6949999999999998</v>
      </c>
      <c r="R1924" s="14">
        <f>VLOOKUP($A1924,[3]Sheet1!$A$1:$X$10001,24,0)</f>
        <v>2.64</v>
      </c>
      <c r="S1924" s="14">
        <f>VLOOKUP($A1924,[3]Sheet1!$A$1:$AB$10001,25,0)</f>
        <v>2.9049999999999998</v>
      </c>
      <c r="T1924" s="14">
        <f>VLOOKUP($A1924,[3]Sheet1!$A$1:$AB$10001,26,0)</f>
        <v>2.84</v>
      </c>
      <c r="U1924" s="14">
        <f>VLOOKUP($A1924,[3]Sheet1!$A$1:$AB$10001,27,0)</f>
        <v>2.7349999999999999</v>
      </c>
      <c r="V1924" s="14">
        <f>VLOOKUP($A1924,[3]Sheet1!$A$1:$AB$10001,28,0)</f>
        <v>2.8250000000000002</v>
      </c>
      <c r="W1924" s="14">
        <f>VLOOKUP($A1924,[3]Sheet1!$A$1:$AC$10001,29,0)</f>
        <v>2.77</v>
      </c>
      <c r="X1924" s="14" t="s">
        <v>66</v>
      </c>
      <c r="AE1924" s="2">
        <v>36634</v>
      </c>
      <c r="AF1924" s="1">
        <v>2.77</v>
      </c>
    </row>
    <row r="1925" spans="1:32" x14ac:dyDescent="0.2">
      <c r="A1925" s="2">
        <v>36618</v>
      </c>
      <c r="B1925" s="5">
        <f t="shared" si="160"/>
        <v>4</v>
      </c>
      <c r="C1925" s="1" t="s">
        <v>47</v>
      </c>
      <c r="D1925" s="14">
        <f>VLOOKUP($A1925,[3]Sheet1!$A$1:$U$10001,15,0)</f>
        <v>3.6</v>
      </c>
      <c r="E1925" s="14">
        <f>VLOOKUP($A1925,[3]Sheet1!$A$1:$U$10001,16,0)</f>
        <v>2.6549999999999998</v>
      </c>
      <c r="F1925" s="14">
        <f>VLOOKUP($A1925,[3]Sheet1!$A$1:$X$10001,22,0)</f>
        <v>2.5750000000000002</v>
      </c>
      <c r="G1925" s="7">
        <f>VLOOKUP($A1925,[3]Sheet1!$A$1:$X$10001,3,0)</f>
        <v>2.6549999999999998</v>
      </c>
      <c r="H1925" s="14">
        <f>VLOOKUP($A1925,[3]Sheet1!$A$1:$U$10001,2,0)</f>
        <v>2.71</v>
      </c>
      <c r="I1925" s="14">
        <f>VLOOKUP($A1925,[3]Sheet1!$A$1:$U$10001,21,0)</f>
        <v>2.875</v>
      </c>
      <c r="J1925" s="14">
        <f>VLOOKUP($A1925,[3]Sheet1!$A$1:$U$10001,13,0)</f>
        <v>2.7949999999999999</v>
      </c>
      <c r="K1925" s="14">
        <f>VLOOKUP($A1925,[3]Sheet1!$A$1:$Z$10001,24,0)</f>
        <v>2.64</v>
      </c>
      <c r="L1925" s="14">
        <f>VLOOKUP($A1925,[3]Sheet1!$A$1:$U$10001,17,0)</f>
        <v>2.7349999999999999</v>
      </c>
      <c r="M1925" s="14">
        <f>VLOOKUP($A1925,[3]Sheet1!$A$1:$U$10001,14,0)</f>
        <v>3.05</v>
      </c>
      <c r="N1925" s="14">
        <f>VLOOKUP($A1925,[3]Sheet1!$A$1:$X$10001,23,0)</f>
        <v>2.585</v>
      </c>
      <c r="O1925" s="14">
        <f>VLOOKUP($A1925,[3]Sheet1!$A$1:$U$10001,4,0)</f>
        <v>2.9750000000000001</v>
      </c>
      <c r="P1925" s="14">
        <f>VLOOKUP($A1925,[3]Sheet1!$A$1:$U$10001,6,0)</f>
        <v>2.78</v>
      </c>
      <c r="Q1925" s="14">
        <f>VLOOKUP($A1925,[3]Sheet1!$A$1:$U$10001,20,0)</f>
        <v>2.6949999999999998</v>
      </c>
      <c r="R1925" s="14">
        <f>VLOOKUP($A1925,[3]Sheet1!$A$1:$X$10001,24,0)</f>
        <v>2.64</v>
      </c>
      <c r="S1925" s="14">
        <f>VLOOKUP($A1925,[3]Sheet1!$A$1:$AB$10001,25,0)</f>
        <v>2.9049999999999998</v>
      </c>
      <c r="T1925" s="14">
        <f>VLOOKUP($A1925,[3]Sheet1!$A$1:$AB$10001,26,0)</f>
        <v>2.84</v>
      </c>
      <c r="U1925" s="14">
        <f>VLOOKUP($A1925,[3]Sheet1!$A$1:$AB$10001,27,0)</f>
        <v>2.7349999999999999</v>
      </c>
      <c r="V1925" s="14">
        <f>VLOOKUP($A1925,[3]Sheet1!$A$1:$AB$10001,28,0)</f>
        <v>2.8250000000000002</v>
      </c>
      <c r="W1925" s="14">
        <f>VLOOKUP($A1925,[3]Sheet1!$A$1:$AC$10001,29,0)</f>
        <v>2.77</v>
      </c>
      <c r="X1925" s="14" t="s">
        <v>66</v>
      </c>
      <c r="AE1925" s="2">
        <v>36635</v>
      </c>
      <c r="AF1925" s="1">
        <v>2.7949999999999999</v>
      </c>
    </row>
    <row r="1926" spans="1:32" x14ac:dyDescent="0.2">
      <c r="A1926" s="2">
        <v>36619</v>
      </c>
      <c r="B1926" s="5">
        <f t="shared" si="160"/>
        <v>4</v>
      </c>
      <c r="C1926" s="1" t="s">
        <v>48</v>
      </c>
      <c r="D1926" s="14">
        <f>VLOOKUP($A1926,[3]Sheet1!$A$1:$U$10001,15,0)</f>
        <v>3.6</v>
      </c>
      <c r="E1926" s="14">
        <f>VLOOKUP($A1926,[3]Sheet1!$A$1:$U$10001,16,0)</f>
        <v>2.6549999999999998</v>
      </c>
      <c r="F1926" s="14">
        <f>VLOOKUP($A1926,[3]Sheet1!$A$1:$X$10001,22,0)</f>
        <v>2.5750000000000002</v>
      </c>
      <c r="G1926" s="7">
        <f>VLOOKUP($A1926,[3]Sheet1!$A$1:$X$10001,3,0)</f>
        <v>2.6549999999999998</v>
      </c>
      <c r="H1926" s="14">
        <f>VLOOKUP($A1926,[3]Sheet1!$A$1:$U$10001,2,0)</f>
        <v>2.71</v>
      </c>
      <c r="I1926" s="14">
        <f>VLOOKUP($A1926,[3]Sheet1!$A$1:$U$10001,21,0)</f>
        <v>2.875</v>
      </c>
      <c r="J1926" s="14">
        <f>VLOOKUP($A1926,[3]Sheet1!$A$1:$U$10001,13,0)</f>
        <v>2.7949999999999999</v>
      </c>
      <c r="K1926" s="14">
        <f>VLOOKUP($A1926,[3]Sheet1!$A$1:$Z$10001,24,0)</f>
        <v>2.64</v>
      </c>
      <c r="L1926" s="14">
        <f>VLOOKUP($A1926,[3]Sheet1!$A$1:$U$10001,17,0)</f>
        <v>2.7349999999999999</v>
      </c>
      <c r="M1926" s="14">
        <f>VLOOKUP($A1926,[3]Sheet1!$A$1:$U$10001,14,0)</f>
        <v>3.05</v>
      </c>
      <c r="N1926" s="14">
        <f>VLOOKUP($A1926,[3]Sheet1!$A$1:$X$10001,23,0)</f>
        <v>2.585</v>
      </c>
      <c r="O1926" s="14">
        <f>VLOOKUP($A1926,[3]Sheet1!$A$1:$U$10001,4,0)</f>
        <v>2.9750000000000001</v>
      </c>
      <c r="P1926" s="14">
        <f>VLOOKUP($A1926,[3]Sheet1!$A$1:$U$10001,6,0)</f>
        <v>2.78</v>
      </c>
      <c r="Q1926" s="14">
        <f>VLOOKUP($A1926,[3]Sheet1!$A$1:$U$10001,20,0)</f>
        <v>2.6949999999999998</v>
      </c>
      <c r="R1926" s="14">
        <f>VLOOKUP($A1926,[3]Sheet1!$A$1:$X$10001,24,0)</f>
        <v>2.64</v>
      </c>
      <c r="S1926" s="14">
        <f>VLOOKUP($A1926,[3]Sheet1!$A$1:$AB$10001,25,0)</f>
        <v>2.9049999999999998</v>
      </c>
      <c r="T1926" s="14">
        <f>VLOOKUP($A1926,[3]Sheet1!$A$1:$AB$10001,26,0)</f>
        <v>2.84</v>
      </c>
      <c r="U1926" s="14">
        <f>VLOOKUP($A1926,[3]Sheet1!$A$1:$AB$10001,27,0)</f>
        <v>2.7349999999999999</v>
      </c>
      <c r="V1926" s="14">
        <f>VLOOKUP($A1926,[3]Sheet1!$A$1:$AB$10001,28,0)</f>
        <v>2.8250000000000002</v>
      </c>
      <c r="W1926" s="14">
        <f>VLOOKUP($A1926,[3]Sheet1!$A$1:$AC$10001,29,0)</f>
        <v>2.77</v>
      </c>
      <c r="X1926" s="14" t="s">
        <v>66</v>
      </c>
      <c r="AE1926" s="2">
        <v>36636</v>
      </c>
      <c r="AF1926" s="1">
        <v>2.7850000000000001</v>
      </c>
    </row>
    <row r="1927" spans="1:32" x14ac:dyDescent="0.2">
      <c r="A1927" s="2">
        <v>36620</v>
      </c>
      <c r="B1927" s="5">
        <f t="shared" si="160"/>
        <v>4</v>
      </c>
      <c r="C1927" s="1" t="s">
        <v>49</v>
      </c>
      <c r="D1927" s="14">
        <f>VLOOKUP($A1927,[3]Sheet1!$A$1:$U$10001,15,0)</f>
        <v>3.59</v>
      </c>
      <c r="E1927" s="14">
        <f>VLOOKUP($A1927,[3]Sheet1!$A$1:$U$10001,16,0)</f>
        <v>2.66</v>
      </c>
      <c r="F1927" s="14">
        <f>VLOOKUP($A1927,[3]Sheet1!$A$1:$X$10001,22,0)</f>
        <v>2.58</v>
      </c>
      <c r="G1927" s="7">
        <f>VLOOKUP($A1927,[3]Sheet1!$A$1:$X$10001,3,0)</f>
        <v>2.7250000000000001</v>
      </c>
      <c r="H1927" s="14">
        <f>VLOOKUP($A1927,[3]Sheet1!$A$1:$U$10001,2,0)</f>
        <v>2.76</v>
      </c>
      <c r="I1927" s="14">
        <f>VLOOKUP($A1927,[3]Sheet1!$A$1:$U$10001,21,0)</f>
        <v>2.915</v>
      </c>
      <c r="J1927" s="14">
        <f>VLOOKUP($A1927,[3]Sheet1!$A$1:$U$10001,13,0)</f>
        <v>2.84</v>
      </c>
      <c r="K1927" s="14">
        <f>VLOOKUP($A1927,[3]Sheet1!$A$1:$Z$10001,24,0)</f>
        <v>2.63</v>
      </c>
      <c r="L1927" s="14">
        <f>VLOOKUP($A1927,[3]Sheet1!$A$1:$U$10001,17,0)</f>
        <v>2.7450000000000001</v>
      </c>
      <c r="M1927" s="14">
        <f>VLOOKUP($A1927,[3]Sheet1!$A$1:$U$10001,14,0)</f>
        <v>3.18</v>
      </c>
      <c r="N1927" s="14">
        <f>VLOOKUP($A1927,[3]Sheet1!$A$1:$X$10001,23,0)</f>
        <v>2.57</v>
      </c>
      <c r="O1927" s="14">
        <f>VLOOKUP($A1927,[3]Sheet1!$A$1:$U$10001,4,0)</f>
        <v>3.0449999999999999</v>
      </c>
      <c r="P1927" s="14">
        <f>VLOOKUP($A1927,[3]Sheet1!$A$1:$U$10001,6,0)</f>
        <v>2.8450000000000002</v>
      </c>
      <c r="Q1927" s="14">
        <f>VLOOKUP($A1927,[3]Sheet1!$A$1:$U$10001,20,0)</f>
        <v>2.6850000000000001</v>
      </c>
      <c r="R1927" s="14">
        <f>VLOOKUP($A1927,[3]Sheet1!$A$1:$X$10001,24,0)</f>
        <v>2.63</v>
      </c>
      <c r="S1927" s="14">
        <f>VLOOKUP($A1927,[3]Sheet1!$A$1:$AB$10001,25,0)</f>
        <v>2.96</v>
      </c>
      <c r="T1927" s="14">
        <f>VLOOKUP($A1927,[3]Sheet1!$A$1:$AB$10001,26,0)</f>
        <v>2.875</v>
      </c>
      <c r="U1927" s="14">
        <f>VLOOKUP($A1927,[3]Sheet1!$A$1:$AB$10001,27,0)</f>
        <v>2.78</v>
      </c>
      <c r="V1927" s="14">
        <f>VLOOKUP($A1927,[3]Sheet1!$A$1:$AB$10001,28,0)</f>
        <v>2.8849999999999998</v>
      </c>
      <c r="W1927" s="14">
        <f>VLOOKUP($A1927,[3]Sheet1!$A$1:$AC$10001,29,0)</f>
        <v>2.8149999999999999</v>
      </c>
      <c r="X1927" s="14" t="s">
        <v>66</v>
      </c>
      <c r="AE1927" s="2">
        <v>36637</v>
      </c>
      <c r="AF1927" s="1">
        <v>2.7250000000000001</v>
      </c>
    </row>
    <row r="1928" spans="1:32" x14ac:dyDescent="0.2">
      <c r="A1928" s="2">
        <v>36621</v>
      </c>
      <c r="B1928" s="5">
        <f t="shared" si="160"/>
        <v>4</v>
      </c>
      <c r="C1928" s="1" t="s">
        <v>50</v>
      </c>
      <c r="D1928" s="14">
        <f>VLOOKUP($A1928,[3]Sheet1!$A$1:$U$10001,15,0)</f>
        <v>3.56</v>
      </c>
      <c r="E1928" s="14">
        <f>VLOOKUP($A1928,[3]Sheet1!$A$1:$U$10001,16,0)</f>
        <v>2.61</v>
      </c>
      <c r="F1928" s="14">
        <f>VLOOKUP($A1928,[3]Sheet1!$A$1:$X$10001,22,0)</f>
        <v>2.5499999999999998</v>
      </c>
      <c r="G1928" s="7">
        <f>VLOOKUP($A1928,[3]Sheet1!$A$1:$X$10001,3,0)</f>
        <v>2.6850000000000001</v>
      </c>
      <c r="H1928" s="14">
        <f>VLOOKUP($A1928,[3]Sheet1!$A$1:$U$10001,2,0)</f>
        <v>2.72</v>
      </c>
      <c r="I1928" s="14">
        <f>VLOOKUP($A1928,[3]Sheet1!$A$1:$U$10001,21,0)</f>
        <v>2.87</v>
      </c>
      <c r="J1928" s="14">
        <f>VLOOKUP($A1928,[3]Sheet1!$A$1:$U$10001,13,0)</f>
        <v>2.79</v>
      </c>
      <c r="K1928" s="14">
        <f>VLOOKUP($A1928,[3]Sheet1!$A$1:$Z$10001,24,0)</f>
        <v>2.6</v>
      </c>
      <c r="L1928" s="14">
        <f>VLOOKUP($A1928,[3]Sheet1!$A$1:$U$10001,17,0)</f>
        <v>2.69</v>
      </c>
      <c r="M1928" s="14">
        <f>VLOOKUP($A1928,[3]Sheet1!$A$1:$U$10001,14,0)</f>
        <v>3.1549999999999998</v>
      </c>
      <c r="N1928" s="14">
        <f>VLOOKUP($A1928,[3]Sheet1!$A$1:$X$10001,23,0)</f>
        <v>2.5299999999999998</v>
      </c>
      <c r="O1928" s="14">
        <f>VLOOKUP($A1928,[3]Sheet1!$A$1:$U$10001,4,0)</f>
        <v>2.9950000000000001</v>
      </c>
      <c r="P1928" s="14">
        <f>VLOOKUP($A1928,[3]Sheet1!$A$1:$U$10001,6,0)</f>
        <v>2.7850000000000001</v>
      </c>
      <c r="Q1928" s="14">
        <f>VLOOKUP($A1928,[3]Sheet1!$A$1:$U$10001,20,0)</f>
        <v>2.63</v>
      </c>
      <c r="R1928" s="14">
        <f>VLOOKUP($A1928,[3]Sheet1!$A$1:$X$10001,24,0)</f>
        <v>2.6</v>
      </c>
      <c r="S1928" s="14">
        <f>VLOOKUP($A1928,[3]Sheet1!$A$1:$AB$10001,25,0)</f>
        <v>2.9049999999999998</v>
      </c>
      <c r="T1928" s="14">
        <f>VLOOKUP($A1928,[3]Sheet1!$A$1:$AB$10001,26,0)</f>
        <v>2.8250000000000002</v>
      </c>
      <c r="U1928" s="14">
        <f>VLOOKUP($A1928,[3]Sheet1!$A$1:$AB$10001,27,0)</f>
        <v>2.7250000000000001</v>
      </c>
      <c r="V1928" s="14">
        <f>VLOOKUP($A1928,[3]Sheet1!$A$1:$AB$10001,28,0)</f>
        <v>2.81</v>
      </c>
      <c r="W1928" s="14">
        <f>VLOOKUP($A1928,[3]Sheet1!$A$1:$AC$10001,29,0)</f>
        <v>2.76</v>
      </c>
      <c r="X1928" s="14" t="s">
        <v>66</v>
      </c>
      <c r="AE1928" s="2">
        <v>36638</v>
      </c>
      <c r="AF1928" s="1">
        <v>2.7250000000000001</v>
      </c>
    </row>
    <row r="1929" spans="1:32" x14ac:dyDescent="0.2">
      <c r="A1929" s="2">
        <v>36622</v>
      </c>
      <c r="B1929" s="5">
        <f t="shared" si="160"/>
        <v>4</v>
      </c>
      <c r="C1929" s="1" t="s">
        <v>51</v>
      </c>
      <c r="D1929" s="14">
        <f>VLOOKUP($A1929,[3]Sheet1!$A$1:$U$10001,15,0)</f>
        <v>3.61</v>
      </c>
      <c r="E1929" s="14">
        <f>VLOOKUP($A1929,[3]Sheet1!$A$1:$U$10001,16,0)</f>
        <v>2.62</v>
      </c>
      <c r="F1929" s="14">
        <f>VLOOKUP($A1929,[3]Sheet1!$A$1:$X$10001,22,0)</f>
        <v>2.5449999999999999</v>
      </c>
      <c r="G1929" s="7">
        <f>VLOOKUP($A1929,[3]Sheet1!$A$1:$X$10001,3,0)</f>
        <v>2.7</v>
      </c>
      <c r="H1929" s="14">
        <f>VLOOKUP($A1929,[3]Sheet1!$A$1:$U$10001,2,0)</f>
        <v>2.7349999999999999</v>
      </c>
      <c r="I1929" s="14">
        <f>VLOOKUP($A1929,[3]Sheet1!$A$1:$U$10001,21,0)</f>
        <v>2.86</v>
      </c>
      <c r="J1929" s="14">
        <f>VLOOKUP($A1929,[3]Sheet1!$A$1:$U$10001,13,0)</f>
        <v>2.7949999999999999</v>
      </c>
      <c r="K1929" s="14">
        <f>VLOOKUP($A1929,[3]Sheet1!$A$1:$Z$10001,24,0)</f>
        <v>2.605</v>
      </c>
      <c r="L1929" s="14">
        <f>VLOOKUP($A1929,[3]Sheet1!$A$1:$U$10001,17,0)</f>
        <v>2.6949999999999998</v>
      </c>
      <c r="M1929" s="14">
        <f>VLOOKUP($A1929,[3]Sheet1!$A$1:$U$10001,14,0)</f>
        <v>3.15</v>
      </c>
      <c r="N1929" s="14">
        <f>VLOOKUP($A1929,[3]Sheet1!$A$1:$X$10001,23,0)</f>
        <v>2.56</v>
      </c>
      <c r="O1929" s="14">
        <f>VLOOKUP($A1929,[3]Sheet1!$A$1:$U$10001,4,0)</f>
        <v>2.98</v>
      </c>
      <c r="P1929" s="14">
        <f>VLOOKUP($A1929,[3]Sheet1!$A$1:$U$10001,6,0)</f>
        <v>2.7949999999999999</v>
      </c>
      <c r="Q1929" s="14">
        <f>VLOOKUP($A1929,[3]Sheet1!$A$1:$U$10001,20,0)</f>
        <v>2.64</v>
      </c>
      <c r="R1929" s="14">
        <f>VLOOKUP($A1929,[3]Sheet1!$A$1:$X$10001,24,0)</f>
        <v>2.605</v>
      </c>
      <c r="S1929" s="14">
        <f>VLOOKUP($A1929,[3]Sheet1!$A$1:$AB$10001,25,0)</f>
        <v>2.91</v>
      </c>
      <c r="T1929" s="14">
        <f>VLOOKUP($A1929,[3]Sheet1!$A$1:$AB$10001,26,0)</f>
        <v>2.83</v>
      </c>
      <c r="U1929" s="14">
        <f>VLOOKUP($A1929,[3]Sheet1!$A$1:$AB$10001,27,0)</f>
        <v>2.7450000000000001</v>
      </c>
      <c r="V1929" s="14">
        <f>VLOOKUP($A1929,[3]Sheet1!$A$1:$AB$10001,28,0)</f>
        <v>2.85</v>
      </c>
      <c r="W1929" s="14">
        <f>VLOOKUP($A1929,[3]Sheet1!$A$1:$AC$10001,29,0)</f>
        <v>2.7650000000000001</v>
      </c>
      <c r="X1929" s="14" t="s">
        <v>66</v>
      </c>
      <c r="AE1929" s="2">
        <v>36639</v>
      </c>
      <c r="AF1929" s="1">
        <v>2.7250000000000001</v>
      </c>
    </row>
    <row r="1930" spans="1:32" x14ac:dyDescent="0.2">
      <c r="A1930" s="2">
        <v>36623</v>
      </c>
      <c r="B1930" s="5">
        <f t="shared" si="160"/>
        <v>4</v>
      </c>
      <c r="C1930" s="1" t="s">
        <v>45</v>
      </c>
      <c r="D1930" s="14">
        <f>VLOOKUP($A1930,[3]Sheet1!$A$1:$U$10001,15,0)</f>
        <v>3.6549999999999998</v>
      </c>
      <c r="E1930" s="14">
        <f>VLOOKUP($A1930,[3]Sheet1!$A$1:$U$10001,16,0)</f>
        <v>2.665</v>
      </c>
      <c r="F1930" s="14">
        <f>VLOOKUP($A1930,[3]Sheet1!$A$1:$X$10001,22,0)</f>
        <v>2.57</v>
      </c>
      <c r="G1930" s="7">
        <f>VLOOKUP($A1930,[3]Sheet1!$A$1:$X$10001,3,0)</f>
        <v>2.7</v>
      </c>
      <c r="H1930" s="14">
        <f>VLOOKUP($A1930,[3]Sheet1!$A$1:$U$10001,2,0)</f>
        <v>2.7549999999999999</v>
      </c>
      <c r="I1930" s="14">
        <f>VLOOKUP($A1930,[3]Sheet1!$A$1:$U$10001,21,0)</f>
        <v>2.91</v>
      </c>
      <c r="J1930" s="14">
        <f>VLOOKUP($A1930,[3]Sheet1!$A$1:$U$10001,13,0)</f>
        <v>2.82</v>
      </c>
      <c r="K1930" s="14">
        <f>VLOOKUP($A1930,[3]Sheet1!$A$1:$Z$10001,24,0)</f>
        <v>2.64</v>
      </c>
      <c r="L1930" s="14">
        <f>VLOOKUP($A1930,[3]Sheet1!$A$1:$U$10001,17,0)</f>
        <v>2.73</v>
      </c>
      <c r="M1930" s="14">
        <f>VLOOKUP($A1930,[3]Sheet1!$A$1:$U$10001,14,0)</f>
        <v>3.11</v>
      </c>
      <c r="N1930" s="14">
        <f>VLOOKUP($A1930,[3]Sheet1!$A$1:$X$10001,23,0)</f>
        <v>2.57</v>
      </c>
      <c r="O1930" s="14">
        <f>VLOOKUP($A1930,[3]Sheet1!$A$1:$U$10001,4,0)</f>
        <v>2.9950000000000001</v>
      </c>
      <c r="P1930" s="14">
        <f>VLOOKUP($A1930,[3]Sheet1!$A$1:$U$10001,6,0)</f>
        <v>2.8149999999999999</v>
      </c>
      <c r="Q1930" s="14">
        <f>VLOOKUP($A1930,[3]Sheet1!$A$1:$U$10001,20,0)</f>
        <v>2.7</v>
      </c>
      <c r="R1930" s="14">
        <f>VLOOKUP($A1930,[3]Sheet1!$A$1:$X$10001,24,0)</f>
        <v>2.64</v>
      </c>
      <c r="S1930" s="14">
        <f>VLOOKUP($A1930,[3]Sheet1!$A$1:$AB$10001,25,0)</f>
        <v>2.9649999999999999</v>
      </c>
      <c r="T1930" s="14">
        <f>VLOOKUP($A1930,[3]Sheet1!$A$1:$AB$10001,26,0)</f>
        <v>2.88</v>
      </c>
      <c r="U1930" s="14">
        <f>VLOOKUP($A1930,[3]Sheet1!$A$1:$AB$10001,27,0)</f>
        <v>2.79</v>
      </c>
      <c r="V1930" s="14">
        <f>VLOOKUP($A1930,[3]Sheet1!$A$1:$AB$10001,28,0)</f>
        <v>2.9049999999999998</v>
      </c>
      <c r="W1930" s="14">
        <f>VLOOKUP($A1930,[3]Sheet1!$A$1:$AC$10001,29,0)</f>
        <v>2.82</v>
      </c>
      <c r="X1930" s="14" t="s">
        <v>66</v>
      </c>
      <c r="AE1930" s="2">
        <v>36640</v>
      </c>
      <c r="AF1930" s="1">
        <v>2.7250000000000001</v>
      </c>
    </row>
    <row r="1931" spans="1:32" x14ac:dyDescent="0.2">
      <c r="A1931" s="2">
        <v>36624</v>
      </c>
      <c r="B1931" s="5">
        <f t="shared" si="160"/>
        <v>4</v>
      </c>
      <c r="C1931" s="1" t="s">
        <v>46</v>
      </c>
      <c r="D1931" s="14">
        <f>VLOOKUP($A1931,[3]Sheet1!$A$1:$U$10001,15,0)</f>
        <v>3.68</v>
      </c>
      <c r="E1931" s="14">
        <f>VLOOKUP($A1931,[3]Sheet1!$A$1:$U$10001,16,0)</f>
        <v>2.6749999999999998</v>
      </c>
      <c r="F1931" s="14">
        <f>VLOOKUP($A1931,[3]Sheet1!$A$1:$X$10001,22,0)</f>
        <v>2.56</v>
      </c>
      <c r="G1931" s="7">
        <f>VLOOKUP($A1931,[3]Sheet1!$A$1:$X$10001,3,0)</f>
        <v>2.6850000000000001</v>
      </c>
      <c r="H1931" s="14">
        <f>VLOOKUP($A1931,[3]Sheet1!$A$1:$U$10001,2,0)</f>
        <v>2.77</v>
      </c>
      <c r="I1931" s="14">
        <f>VLOOKUP($A1931,[3]Sheet1!$A$1:$U$10001,21,0)</f>
        <v>2.97</v>
      </c>
      <c r="J1931" s="14">
        <f>VLOOKUP($A1931,[3]Sheet1!$A$1:$U$10001,13,0)</f>
        <v>2.8250000000000002</v>
      </c>
      <c r="K1931" s="14">
        <f>VLOOKUP($A1931,[3]Sheet1!$A$1:$Z$10001,24,0)</f>
        <v>2.6349999999999998</v>
      </c>
      <c r="L1931" s="14">
        <f>VLOOKUP($A1931,[3]Sheet1!$A$1:$U$10001,17,0)</f>
        <v>2.73</v>
      </c>
      <c r="M1931" s="14">
        <f>VLOOKUP($A1931,[3]Sheet1!$A$1:$U$10001,14,0)</f>
        <v>3.085</v>
      </c>
      <c r="N1931" s="14">
        <f>VLOOKUP($A1931,[3]Sheet1!$A$1:$X$10001,23,0)</f>
        <v>2.5499999999999998</v>
      </c>
      <c r="O1931" s="14">
        <f>VLOOKUP($A1931,[3]Sheet1!$A$1:$U$10001,4,0)</f>
        <v>3.0049999999999999</v>
      </c>
      <c r="P1931" s="14">
        <f>VLOOKUP($A1931,[3]Sheet1!$A$1:$U$10001,6,0)</f>
        <v>2.8450000000000002</v>
      </c>
      <c r="Q1931" s="14">
        <f>VLOOKUP($A1931,[3]Sheet1!$A$1:$U$10001,20,0)</f>
        <v>2.7</v>
      </c>
      <c r="R1931" s="14">
        <f>VLOOKUP($A1931,[3]Sheet1!$A$1:$X$10001,24,0)</f>
        <v>2.6349999999999998</v>
      </c>
      <c r="S1931" s="14">
        <f>VLOOKUP($A1931,[3]Sheet1!$A$1:$AB$10001,25,0)</f>
        <v>3.01</v>
      </c>
      <c r="T1931" s="14">
        <f>VLOOKUP($A1931,[3]Sheet1!$A$1:$AB$10001,26,0)</f>
        <v>2.91</v>
      </c>
      <c r="U1931" s="14">
        <f>VLOOKUP($A1931,[3]Sheet1!$A$1:$AB$10001,27,0)</f>
        <v>2.8450000000000002</v>
      </c>
      <c r="V1931" s="14">
        <f>VLOOKUP($A1931,[3]Sheet1!$A$1:$AB$10001,28,0)</f>
        <v>2.9449999999999998</v>
      </c>
      <c r="W1931" s="14">
        <f>VLOOKUP($A1931,[3]Sheet1!$A$1:$AC$10001,29,0)</f>
        <v>2.87</v>
      </c>
      <c r="X1931" s="14" t="s">
        <v>66</v>
      </c>
      <c r="AE1931" s="2">
        <v>36641</v>
      </c>
      <c r="AF1931" s="1">
        <v>2.7549999999999999</v>
      </c>
    </row>
    <row r="1932" spans="1:32" x14ac:dyDescent="0.2">
      <c r="A1932" s="2">
        <v>36625</v>
      </c>
      <c r="B1932" s="5">
        <f t="shared" si="160"/>
        <v>4</v>
      </c>
      <c r="C1932" s="1" t="s">
        <v>47</v>
      </c>
      <c r="D1932" s="14">
        <f>VLOOKUP($A1932,[3]Sheet1!$A$1:$U$10001,15,0)</f>
        <v>3.68</v>
      </c>
      <c r="E1932" s="14">
        <f>VLOOKUP($A1932,[3]Sheet1!$A$1:$U$10001,16,0)</f>
        <v>2.6749999999999998</v>
      </c>
      <c r="F1932" s="14">
        <f>VLOOKUP($A1932,[3]Sheet1!$A$1:$X$10001,22,0)</f>
        <v>2.56</v>
      </c>
      <c r="G1932" s="7">
        <f>VLOOKUP($A1932,[3]Sheet1!$A$1:$X$10001,3,0)</f>
        <v>2.6850000000000001</v>
      </c>
      <c r="H1932" s="14">
        <f>VLOOKUP($A1932,[3]Sheet1!$A$1:$U$10001,2,0)</f>
        <v>2.77</v>
      </c>
      <c r="I1932" s="14">
        <f>VLOOKUP($A1932,[3]Sheet1!$A$1:$U$10001,21,0)</f>
        <v>2.97</v>
      </c>
      <c r="J1932" s="14">
        <f>VLOOKUP($A1932,[3]Sheet1!$A$1:$U$10001,13,0)</f>
        <v>2.8250000000000002</v>
      </c>
      <c r="K1932" s="14">
        <f>VLOOKUP($A1932,[3]Sheet1!$A$1:$Z$10001,24,0)</f>
        <v>2.6349999999999998</v>
      </c>
      <c r="L1932" s="14">
        <f>VLOOKUP($A1932,[3]Sheet1!$A$1:$U$10001,17,0)</f>
        <v>2.73</v>
      </c>
      <c r="M1932" s="14">
        <f>VLOOKUP($A1932,[3]Sheet1!$A$1:$U$10001,14,0)</f>
        <v>3.085</v>
      </c>
      <c r="N1932" s="14">
        <f>VLOOKUP($A1932,[3]Sheet1!$A$1:$X$10001,23,0)</f>
        <v>2.5499999999999998</v>
      </c>
      <c r="O1932" s="14">
        <f>VLOOKUP($A1932,[3]Sheet1!$A$1:$U$10001,4,0)</f>
        <v>3.0049999999999999</v>
      </c>
      <c r="P1932" s="14">
        <f>VLOOKUP($A1932,[3]Sheet1!$A$1:$U$10001,6,0)</f>
        <v>2.8450000000000002</v>
      </c>
      <c r="Q1932" s="14">
        <f>VLOOKUP($A1932,[3]Sheet1!$A$1:$U$10001,20,0)</f>
        <v>2.7</v>
      </c>
      <c r="R1932" s="14">
        <f>VLOOKUP($A1932,[3]Sheet1!$A$1:$X$10001,24,0)</f>
        <v>2.6349999999999998</v>
      </c>
      <c r="S1932" s="14">
        <f>VLOOKUP($A1932,[3]Sheet1!$A$1:$AB$10001,25,0)</f>
        <v>3.01</v>
      </c>
      <c r="T1932" s="14">
        <f>VLOOKUP($A1932,[3]Sheet1!$A$1:$AB$10001,26,0)</f>
        <v>2.91</v>
      </c>
      <c r="U1932" s="14">
        <f>VLOOKUP($A1932,[3]Sheet1!$A$1:$AB$10001,27,0)</f>
        <v>2.8450000000000002</v>
      </c>
      <c r="V1932" s="14">
        <f>VLOOKUP($A1932,[3]Sheet1!$A$1:$AB$10001,28,0)</f>
        <v>2.9449999999999998</v>
      </c>
      <c r="W1932" s="14">
        <f>VLOOKUP($A1932,[3]Sheet1!$A$1:$AC$10001,29,0)</f>
        <v>2.87</v>
      </c>
      <c r="X1932" s="14" t="s">
        <v>66</v>
      </c>
      <c r="AE1932" s="2">
        <v>36642</v>
      </c>
      <c r="AF1932" s="1">
        <v>2.76</v>
      </c>
    </row>
    <row r="1933" spans="1:32" x14ac:dyDescent="0.2">
      <c r="A1933" s="2">
        <v>36626</v>
      </c>
      <c r="B1933" s="5">
        <f t="shared" si="160"/>
        <v>4</v>
      </c>
      <c r="C1933" s="1" t="s">
        <v>48</v>
      </c>
      <c r="D1933" s="14">
        <f>VLOOKUP($A1933,[3]Sheet1!$A$1:$U$10001,15,0)</f>
        <v>3.68</v>
      </c>
      <c r="E1933" s="14">
        <f>VLOOKUP($A1933,[3]Sheet1!$A$1:$U$10001,16,0)</f>
        <v>2.6749999999999998</v>
      </c>
      <c r="F1933" s="14">
        <f>VLOOKUP($A1933,[3]Sheet1!$A$1:$X$10001,22,0)</f>
        <v>2.56</v>
      </c>
      <c r="G1933" s="7">
        <f>VLOOKUP($A1933,[3]Sheet1!$A$1:$X$10001,3,0)</f>
        <v>2.6850000000000001</v>
      </c>
      <c r="H1933" s="14">
        <f>VLOOKUP($A1933,[3]Sheet1!$A$1:$U$10001,2,0)</f>
        <v>2.77</v>
      </c>
      <c r="I1933" s="14">
        <f>VLOOKUP($A1933,[3]Sheet1!$A$1:$U$10001,21,0)</f>
        <v>2.97</v>
      </c>
      <c r="J1933" s="14">
        <f>VLOOKUP($A1933,[3]Sheet1!$A$1:$U$10001,13,0)</f>
        <v>2.8250000000000002</v>
      </c>
      <c r="K1933" s="14">
        <f>VLOOKUP($A1933,[3]Sheet1!$A$1:$Z$10001,24,0)</f>
        <v>2.6349999999999998</v>
      </c>
      <c r="L1933" s="14">
        <f>VLOOKUP($A1933,[3]Sheet1!$A$1:$U$10001,17,0)</f>
        <v>2.73</v>
      </c>
      <c r="M1933" s="14">
        <f>VLOOKUP($A1933,[3]Sheet1!$A$1:$U$10001,14,0)</f>
        <v>3.085</v>
      </c>
      <c r="N1933" s="14">
        <f>VLOOKUP($A1933,[3]Sheet1!$A$1:$X$10001,23,0)</f>
        <v>2.5499999999999998</v>
      </c>
      <c r="O1933" s="14">
        <f>VLOOKUP($A1933,[3]Sheet1!$A$1:$U$10001,4,0)</f>
        <v>3.0049999999999999</v>
      </c>
      <c r="P1933" s="14">
        <f>VLOOKUP($A1933,[3]Sheet1!$A$1:$U$10001,6,0)</f>
        <v>2.8450000000000002</v>
      </c>
      <c r="Q1933" s="14">
        <f>VLOOKUP($A1933,[3]Sheet1!$A$1:$U$10001,20,0)</f>
        <v>2.7</v>
      </c>
      <c r="R1933" s="14">
        <f>VLOOKUP($A1933,[3]Sheet1!$A$1:$X$10001,24,0)</f>
        <v>2.6349999999999998</v>
      </c>
      <c r="S1933" s="14">
        <f>VLOOKUP($A1933,[3]Sheet1!$A$1:$AB$10001,25,0)</f>
        <v>3.01</v>
      </c>
      <c r="T1933" s="14">
        <f>VLOOKUP($A1933,[3]Sheet1!$A$1:$AB$10001,26,0)</f>
        <v>2.91</v>
      </c>
      <c r="U1933" s="14">
        <f>VLOOKUP($A1933,[3]Sheet1!$A$1:$AB$10001,27,0)</f>
        <v>2.8450000000000002</v>
      </c>
      <c r="V1933" s="14">
        <f>VLOOKUP($A1933,[3]Sheet1!$A$1:$AB$10001,28,0)</f>
        <v>2.9449999999999998</v>
      </c>
      <c r="W1933" s="14">
        <f>VLOOKUP($A1933,[3]Sheet1!$A$1:$AC$10001,29,0)</f>
        <v>2.87</v>
      </c>
      <c r="X1933" s="14" t="s">
        <v>66</v>
      </c>
      <c r="AE1933" s="2">
        <v>36643</v>
      </c>
      <c r="AF1933" s="1">
        <v>2.7650000000000001</v>
      </c>
    </row>
    <row r="1934" spans="1:32" x14ac:dyDescent="0.2">
      <c r="A1934" s="2">
        <v>36627</v>
      </c>
      <c r="B1934" s="5">
        <f t="shared" si="160"/>
        <v>4</v>
      </c>
      <c r="C1934" s="1" t="s">
        <v>49</v>
      </c>
      <c r="D1934" s="14">
        <f>VLOOKUP($A1934,[3]Sheet1!$A$1:$U$10001,15,0)</f>
        <v>3.74</v>
      </c>
      <c r="E1934" s="14">
        <f>VLOOKUP($A1934,[3]Sheet1!$A$1:$U$10001,16,0)</f>
        <v>2.7050000000000001</v>
      </c>
      <c r="F1934" s="14">
        <f>VLOOKUP($A1934,[3]Sheet1!$A$1:$X$10001,22,0)</f>
        <v>2.5550000000000002</v>
      </c>
      <c r="G1934" s="7">
        <f>VLOOKUP($A1934,[3]Sheet1!$A$1:$X$10001,3,0)</f>
        <v>2.69</v>
      </c>
      <c r="H1934" s="14">
        <f>VLOOKUP($A1934,[3]Sheet1!$A$1:$U$10001,2,0)</f>
        <v>2.7749999999999999</v>
      </c>
      <c r="I1934" s="14">
        <f>VLOOKUP($A1934,[3]Sheet1!$A$1:$U$10001,21,0)</f>
        <v>2.9950000000000001</v>
      </c>
      <c r="J1934" s="14">
        <f>VLOOKUP($A1934,[3]Sheet1!$A$1:$U$10001,13,0)</f>
        <v>2.87</v>
      </c>
      <c r="K1934" s="14">
        <f>VLOOKUP($A1934,[3]Sheet1!$A$1:$Z$10001,24,0)</f>
        <v>2.6549999999999998</v>
      </c>
      <c r="L1934" s="14">
        <f>VLOOKUP($A1934,[3]Sheet1!$A$1:$U$10001,17,0)</f>
        <v>2.77</v>
      </c>
      <c r="M1934" s="14">
        <f>VLOOKUP($A1934,[3]Sheet1!$A$1:$U$10001,14,0)</f>
        <v>3.165</v>
      </c>
      <c r="N1934" s="14">
        <f>VLOOKUP($A1934,[3]Sheet1!$A$1:$X$10001,23,0)</f>
        <v>2.59</v>
      </c>
      <c r="O1934" s="14">
        <f>VLOOKUP($A1934,[3]Sheet1!$A$1:$U$10001,4,0)</f>
        <v>3.0249999999999999</v>
      </c>
      <c r="P1934" s="14">
        <f>VLOOKUP($A1934,[3]Sheet1!$A$1:$U$10001,6,0)</f>
        <v>2.8650000000000002</v>
      </c>
      <c r="Q1934" s="14">
        <f>VLOOKUP($A1934,[3]Sheet1!$A$1:$U$10001,20,0)</f>
        <v>2.72</v>
      </c>
      <c r="R1934" s="14">
        <f>VLOOKUP($A1934,[3]Sheet1!$A$1:$X$10001,24,0)</f>
        <v>2.6549999999999998</v>
      </c>
      <c r="S1934" s="14">
        <f>VLOOKUP($A1934,[3]Sheet1!$A$1:$AB$10001,25,0)</f>
        <v>3.06</v>
      </c>
      <c r="T1934" s="14">
        <f>VLOOKUP($A1934,[3]Sheet1!$A$1:$AB$10001,26,0)</f>
        <v>2.9350000000000001</v>
      </c>
      <c r="U1934" s="14">
        <f>VLOOKUP($A1934,[3]Sheet1!$A$1:$AB$10001,27,0)</f>
        <v>2.8849999999999998</v>
      </c>
      <c r="V1934" s="14">
        <f>VLOOKUP($A1934,[3]Sheet1!$A$1:$AB$10001,28,0)</f>
        <v>2.96</v>
      </c>
      <c r="W1934" s="14">
        <f>VLOOKUP($A1934,[3]Sheet1!$A$1:$AC$10001,29,0)</f>
        <v>2.89</v>
      </c>
      <c r="X1934" s="14" t="s">
        <v>66</v>
      </c>
      <c r="AE1934" s="2">
        <v>36644</v>
      </c>
      <c r="AF1934" s="1">
        <v>2.6949999999999998</v>
      </c>
    </row>
    <row r="1935" spans="1:32" x14ac:dyDescent="0.2">
      <c r="A1935" s="2">
        <v>36628</v>
      </c>
      <c r="B1935" s="5">
        <f t="shared" si="160"/>
        <v>4</v>
      </c>
      <c r="C1935" s="1" t="s">
        <v>50</v>
      </c>
      <c r="D1935" s="14">
        <f>VLOOKUP($A1935,[3]Sheet1!$A$1:$U$10001,15,0)</f>
        <v>3.7149999999999999</v>
      </c>
      <c r="E1935" s="14">
        <f>VLOOKUP($A1935,[3]Sheet1!$A$1:$U$10001,16,0)</f>
        <v>2.7</v>
      </c>
      <c r="F1935" s="14">
        <f>VLOOKUP($A1935,[3]Sheet1!$A$1:$X$10001,22,0)</f>
        <v>2.585</v>
      </c>
      <c r="G1935" s="7">
        <f>VLOOKUP($A1935,[3]Sheet1!$A$1:$X$10001,3,0)</f>
        <v>2.71</v>
      </c>
      <c r="H1935" s="14">
        <f>VLOOKUP($A1935,[3]Sheet1!$A$1:$U$10001,2,0)</f>
        <v>2.78</v>
      </c>
      <c r="I1935" s="14">
        <f>VLOOKUP($A1935,[3]Sheet1!$A$1:$U$10001,21,0)</f>
        <v>2.9750000000000001</v>
      </c>
      <c r="J1935" s="14">
        <f>VLOOKUP($A1935,[3]Sheet1!$A$1:$U$10001,13,0)</f>
        <v>2.875</v>
      </c>
      <c r="K1935" s="14">
        <f>VLOOKUP($A1935,[3]Sheet1!$A$1:$Z$10001,24,0)</f>
        <v>2.6749999999999998</v>
      </c>
      <c r="L1935" s="14">
        <f>VLOOKUP($A1935,[3]Sheet1!$A$1:$U$10001,17,0)</f>
        <v>2.78</v>
      </c>
      <c r="M1935" s="14">
        <f>VLOOKUP($A1935,[3]Sheet1!$A$1:$U$10001,14,0)</f>
        <v>3.125</v>
      </c>
      <c r="N1935" s="14">
        <f>VLOOKUP($A1935,[3]Sheet1!$A$1:$X$10001,23,0)</f>
        <v>2.5950000000000002</v>
      </c>
      <c r="O1935" s="14">
        <f>VLOOKUP($A1935,[3]Sheet1!$A$1:$U$10001,4,0)</f>
        <v>3.01</v>
      </c>
      <c r="P1935" s="14">
        <f>VLOOKUP($A1935,[3]Sheet1!$A$1:$U$10001,6,0)</f>
        <v>2.87</v>
      </c>
      <c r="Q1935" s="14">
        <f>VLOOKUP($A1935,[3]Sheet1!$A$1:$U$10001,20,0)</f>
        <v>2.7349999999999999</v>
      </c>
      <c r="R1935" s="14">
        <f>VLOOKUP($A1935,[3]Sheet1!$A$1:$X$10001,24,0)</f>
        <v>2.6749999999999998</v>
      </c>
      <c r="S1935" s="14">
        <f>VLOOKUP($A1935,[3]Sheet1!$A$1:$AB$10001,25,0)</f>
        <v>3.04</v>
      </c>
      <c r="T1935" s="14">
        <f>VLOOKUP($A1935,[3]Sheet1!$A$1:$AB$10001,26,0)</f>
        <v>2.93</v>
      </c>
      <c r="U1935" s="14">
        <f>VLOOKUP($A1935,[3]Sheet1!$A$1:$AB$10001,27,0)</f>
        <v>2.87</v>
      </c>
      <c r="V1935" s="14">
        <f>VLOOKUP($A1935,[3]Sheet1!$A$1:$AB$10001,28,0)</f>
        <v>2.9550000000000001</v>
      </c>
      <c r="W1935" s="14">
        <f>VLOOKUP($A1935,[3]Sheet1!$A$1:$AC$10001,29,0)</f>
        <v>2.89</v>
      </c>
      <c r="X1935" s="14" t="s">
        <v>66</v>
      </c>
      <c r="AE1935" s="2">
        <v>36645</v>
      </c>
      <c r="AF1935" s="1">
        <v>2.66</v>
      </c>
    </row>
    <row r="1936" spans="1:32" x14ac:dyDescent="0.2">
      <c r="A1936" s="2">
        <v>36629</v>
      </c>
      <c r="B1936" s="5">
        <f t="shared" si="160"/>
        <v>4</v>
      </c>
      <c r="C1936" s="1" t="s">
        <v>51</v>
      </c>
      <c r="D1936" s="14">
        <f>VLOOKUP($A1936,[3]Sheet1!$A$1:$U$10001,15,0)</f>
        <v>3.7349999999999999</v>
      </c>
      <c r="E1936" s="14">
        <f>VLOOKUP($A1936,[3]Sheet1!$A$1:$U$10001,16,0)</f>
        <v>2.6850000000000001</v>
      </c>
      <c r="F1936" s="14">
        <f>VLOOKUP($A1936,[3]Sheet1!$A$1:$X$10001,22,0)</f>
        <v>2.585</v>
      </c>
      <c r="G1936" s="7">
        <f>VLOOKUP($A1936,[3]Sheet1!$A$1:$X$10001,3,0)</f>
        <v>2.73</v>
      </c>
      <c r="H1936" s="14">
        <f>VLOOKUP($A1936,[3]Sheet1!$A$1:$U$10001,2,0)</f>
        <v>2.79</v>
      </c>
      <c r="I1936" s="14">
        <f>VLOOKUP($A1936,[3]Sheet1!$A$1:$U$10001,21,0)</f>
        <v>2.9750000000000001</v>
      </c>
      <c r="J1936" s="14">
        <f>VLOOKUP($A1936,[3]Sheet1!$A$1:$U$10001,13,0)</f>
        <v>2.92</v>
      </c>
      <c r="K1936" s="14">
        <f>VLOOKUP($A1936,[3]Sheet1!$A$1:$Z$10001,24,0)</f>
        <v>2.6749999999999998</v>
      </c>
      <c r="L1936" s="14">
        <f>VLOOKUP($A1936,[3]Sheet1!$A$1:$U$10001,17,0)</f>
        <v>2.7749999999999999</v>
      </c>
      <c r="M1936" s="14">
        <f>VLOOKUP($A1936,[3]Sheet1!$A$1:$U$10001,14,0)</f>
        <v>3.12</v>
      </c>
      <c r="N1936" s="14">
        <f>VLOOKUP($A1936,[3]Sheet1!$A$1:$X$10001,23,0)</f>
        <v>2.61</v>
      </c>
      <c r="O1936" s="14">
        <f>VLOOKUP($A1936,[3]Sheet1!$A$1:$U$10001,4,0)</f>
        <v>3.0150000000000001</v>
      </c>
      <c r="P1936" s="14">
        <f>VLOOKUP($A1936,[3]Sheet1!$A$1:$U$10001,6,0)</f>
        <v>2.875</v>
      </c>
      <c r="Q1936" s="14">
        <f>VLOOKUP($A1936,[3]Sheet1!$A$1:$U$10001,20,0)</f>
        <v>2.74</v>
      </c>
      <c r="R1936" s="14">
        <f>VLOOKUP($A1936,[3]Sheet1!$A$1:$X$10001,24,0)</f>
        <v>2.6749999999999998</v>
      </c>
      <c r="S1936" s="14">
        <f>VLOOKUP($A1936,[3]Sheet1!$A$1:$AB$10001,25,0)</f>
        <v>3.0150000000000001</v>
      </c>
      <c r="T1936" s="14">
        <f>VLOOKUP($A1936,[3]Sheet1!$A$1:$AB$10001,26,0)</f>
        <v>2.93</v>
      </c>
      <c r="U1936" s="14">
        <f>VLOOKUP($A1936,[3]Sheet1!$A$1:$AB$10001,27,0)</f>
        <v>2.855</v>
      </c>
      <c r="V1936" s="14">
        <f>VLOOKUP($A1936,[3]Sheet1!$A$1:$AB$10001,28,0)</f>
        <v>2.93</v>
      </c>
      <c r="W1936" s="14">
        <f>VLOOKUP($A1936,[3]Sheet1!$A$1:$AC$10001,29,0)</f>
        <v>2.87</v>
      </c>
      <c r="X1936" s="14" t="s">
        <v>66</v>
      </c>
      <c r="AE1936" s="2">
        <v>36646</v>
      </c>
      <c r="AF1936" s="1">
        <v>2.66</v>
      </c>
    </row>
    <row r="1937" spans="1:32" x14ac:dyDescent="0.2">
      <c r="A1937" s="2">
        <v>36630</v>
      </c>
      <c r="B1937" s="5">
        <f t="shared" si="160"/>
        <v>4</v>
      </c>
      <c r="C1937" s="1" t="s">
        <v>45</v>
      </c>
      <c r="D1937" s="14">
        <f>VLOOKUP($A1937,[3]Sheet1!$A$1:$U$10001,15,0)</f>
        <v>3.875</v>
      </c>
      <c r="E1937" s="14">
        <f>VLOOKUP($A1937,[3]Sheet1!$A$1:$U$10001,16,0)</f>
        <v>2.77</v>
      </c>
      <c r="F1937" s="14">
        <f>VLOOKUP($A1937,[3]Sheet1!$A$1:$X$10001,22,0)</f>
        <v>2.645</v>
      </c>
      <c r="G1937" s="7">
        <f>VLOOKUP($A1937,[3]Sheet1!$A$1:$X$10001,3,0)</f>
        <v>2.8050000000000002</v>
      </c>
      <c r="H1937" s="14">
        <f>VLOOKUP($A1937,[3]Sheet1!$A$1:$U$10001,2,0)</f>
        <v>2.855</v>
      </c>
      <c r="I1937" s="14">
        <f>VLOOKUP($A1937,[3]Sheet1!$A$1:$U$10001,21,0)</f>
        <v>3.05</v>
      </c>
      <c r="J1937" s="14">
        <f>VLOOKUP($A1937,[3]Sheet1!$A$1:$U$10001,13,0)</f>
        <v>2.9950000000000001</v>
      </c>
      <c r="K1937" s="14">
        <f>VLOOKUP($A1937,[3]Sheet1!$A$1:$Z$10001,24,0)</f>
        <v>2.75</v>
      </c>
      <c r="L1937" s="14">
        <f>VLOOKUP($A1937,[3]Sheet1!$A$1:$U$10001,17,0)</f>
        <v>2.86</v>
      </c>
      <c r="M1937" s="14">
        <f>VLOOKUP($A1937,[3]Sheet1!$A$1:$U$10001,14,0)</f>
        <v>3.14</v>
      </c>
      <c r="N1937" s="14">
        <f>VLOOKUP($A1937,[3]Sheet1!$A$1:$X$10001,23,0)</f>
        <v>2.665</v>
      </c>
      <c r="O1937" s="14">
        <f>VLOOKUP($A1937,[3]Sheet1!$A$1:$U$10001,4,0)</f>
        <v>3.0449999999999999</v>
      </c>
      <c r="P1937" s="14">
        <f>VLOOKUP($A1937,[3]Sheet1!$A$1:$U$10001,6,0)</f>
        <v>2.9350000000000001</v>
      </c>
      <c r="Q1937" s="14">
        <f>VLOOKUP($A1937,[3]Sheet1!$A$1:$U$10001,20,0)</f>
        <v>2.79</v>
      </c>
      <c r="R1937" s="14">
        <f>VLOOKUP($A1937,[3]Sheet1!$A$1:$X$10001,24,0)</f>
        <v>2.75</v>
      </c>
      <c r="S1937" s="14">
        <f>VLOOKUP($A1937,[3]Sheet1!$A$1:$AB$10001,25,0)</f>
        <v>3.07</v>
      </c>
      <c r="T1937" s="14">
        <f>VLOOKUP($A1937,[3]Sheet1!$A$1:$AB$10001,26,0)</f>
        <v>3</v>
      </c>
      <c r="U1937" s="14">
        <f>VLOOKUP($A1937,[3]Sheet1!$A$1:$AB$10001,27,0)</f>
        <v>2.915</v>
      </c>
      <c r="V1937" s="14">
        <f>VLOOKUP($A1937,[3]Sheet1!$A$1:$AB$10001,28,0)</f>
        <v>2.96</v>
      </c>
      <c r="W1937" s="14">
        <f>VLOOKUP($A1937,[3]Sheet1!$A$1:$AC$10001,29,0)</f>
        <v>2.93</v>
      </c>
      <c r="X1937" s="14" t="s">
        <v>66</v>
      </c>
      <c r="AE1937" s="2">
        <v>36647</v>
      </c>
      <c r="AF1937" s="1">
        <v>2.67</v>
      </c>
    </row>
    <row r="1938" spans="1:32" x14ac:dyDescent="0.2">
      <c r="A1938" s="2">
        <v>36631</v>
      </c>
      <c r="B1938" s="5">
        <f t="shared" si="160"/>
        <v>4</v>
      </c>
      <c r="C1938" s="1" t="s">
        <v>46</v>
      </c>
      <c r="D1938" s="14">
        <f>VLOOKUP($A1938,[3]Sheet1!$A$1:$U$10001,15,0)</f>
        <v>3.875</v>
      </c>
      <c r="E1938" s="14">
        <f>VLOOKUP($A1938,[3]Sheet1!$A$1:$U$10001,16,0)</f>
        <v>2.7349999999999999</v>
      </c>
      <c r="F1938" s="14">
        <f>VLOOKUP($A1938,[3]Sheet1!$A$1:$X$10001,22,0)</f>
        <v>2.6</v>
      </c>
      <c r="G1938" s="7">
        <f>VLOOKUP($A1938,[3]Sheet1!$A$1:$X$10001,3,0)</f>
        <v>2.76</v>
      </c>
      <c r="H1938" s="14">
        <f>VLOOKUP($A1938,[3]Sheet1!$A$1:$U$10001,2,0)</f>
        <v>2.83</v>
      </c>
      <c r="I1938" s="14">
        <f>VLOOKUP($A1938,[3]Sheet1!$A$1:$U$10001,21,0)</f>
        <v>3.06</v>
      </c>
      <c r="J1938" s="14">
        <f>VLOOKUP($A1938,[3]Sheet1!$A$1:$U$10001,13,0)</f>
        <v>2.9249999999999998</v>
      </c>
      <c r="K1938" s="14">
        <f>VLOOKUP($A1938,[3]Sheet1!$A$1:$Z$10001,24,0)</f>
        <v>2.7250000000000001</v>
      </c>
      <c r="L1938" s="14">
        <f>VLOOKUP($A1938,[3]Sheet1!$A$1:$U$10001,17,0)</f>
        <v>2.8149999999999999</v>
      </c>
      <c r="M1938" s="14">
        <f>VLOOKUP($A1938,[3]Sheet1!$A$1:$U$10001,14,0)</f>
        <v>2.9849999999999999</v>
      </c>
      <c r="N1938" s="14">
        <f>VLOOKUP($A1938,[3]Sheet1!$A$1:$X$10001,23,0)</f>
        <v>2.645</v>
      </c>
      <c r="O1938" s="14">
        <f>VLOOKUP($A1938,[3]Sheet1!$A$1:$U$10001,4,0)</f>
        <v>2.9849999999999999</v>
      </c>
      <c r="P1938" s="14">
        <f>VLOOKUP($A1938,[3]Sheet1!$A$1:$U$10001,6,0)</f>
        <v>2.91</v>
      </c>
      <c r="Q1938" s="14">
        <f>VLOOKUP($A1938,[3]Sheet1!$A$1:$U$10001,20,0)</f>
        <v>2.76</v>
      </c>
      <c r="R1938" s="14">
        <f>VLOOKUP($A1938,[3]Sheet1!$A$1:$X$10001,24,0)</f>
        <v>2.7250000000000001</v>
      </c>
      <c r="S1938" s="14">
        <f>VLOOKUP($A1938,[3]Sheet1!$A$1:$AB$10001,25,0)</f>
        <v>3.08</v>
      </c>
      <c r="T1938" s="14">
        <f>VLOOKUP($A1938,[3]Sheet1!$A$1:$AB$10001,26,0)</f>
        <v>2.99</v>
      </c>
      <c r="U1938" s="14">
        <f>VLOOKUP($A1938,[3]Sheet1!$A$1:$AB$10001,27,0)</f>
        <v>2.915</v>
      </c>
      <c r="V1938" s="14">
        <f>VLOOKUP($A1938,[3]Sheet1!$A$1:$AB$10001,28,0)</f>
        <v>2.9750000000000001</v>
      </c>
      <c r="W1938" s="14">
        <f>VLOOKUP($A1938,[3]Sheet1!$A$1:$AC$10001,29,0)</f>
        <v>2.9350000000000001</v>
      </c>
      <c r="X1938" s="14" t="s">
        <v>66</v>
      </c>
      <c r="AE1938" s="2">
        <v>36648</v>
      </c>
      <c r="AF1938" s="1">
        <v>2.7549999999999999</v>
      </c>
    </row>
    <row r="1939" spans="1:32" x14ac:dyDescent="0.2">
      <c r="A1939" s="2">
        <v>36632</v>
      </c>
      <c r="B1939" s="5">
        <f t="shared" si="160"/>
        <v>4</v>
      </c>
      <c r="C1939" s="1" t="s">
        <v>47</v>
      </c>
      <c r="D1939" s="14">
        <f>VLOOKUP($A1939,[3]Sheet1!$A$1:$U$10001,15,0)</f>
        <v>3.875</v>
      </c>
      <c r="E1939" s="14">
        <f>VLOOKUP($A1939,[3]Sheet1!$A$1:$U$10001,16,0)</f>
        <v>2.7349999999999999</v>
      </c>
      <c r="F1939" s="14">
        <f>VLOOKUP($A1939,[3]Sheet1!$A$1:$X$10001,22,0)</f>
        <v>2.6</v>
      </c>
      <c r="G1939" s="7">
        <f>VLOOKUP($A1939,[3]Sheet1!$A$1:$X$10001,3,0)</f>
        <v>2.76</v>
      </c>
      <c r="H1939" s="14">
        <f>VLOOKUP($A1939,[3]Sheet1!$A$1:$U$10001,2,0)</f>
        <v>2.83</v>
      </c>
      <c r="I1939" s="14">
        <f>VLOOKUP($A1939,[3]Sheet1!$A$1:$U$10001,21,0)</f>
        <v>3.06</v>
      </c>
      <c r="J1939" s="14">
        <f>VLOOKUP($A1939,[3]Sheet1!$A$1:$U$10001,13,0)</f>
        <v>2.9249999999999998</v>
      </c>
      <c r="K1939" s="14">
        <f>VLOOKUP($A1939,[3]Sheet1!$A$1:$Z$10001,24,0)</f>
        <v>2.7250000000000001</v>
      </c>
      <c r="L1939" s="14">
        <f>VLOOKUP($A1939,[3]Sheet1!$A$1:$U$10001,17,0)</f>
        <v>2.8149999999999999</v>
      </c>
      <c r="M1939" s="14">
        <f>VLOOKUP($A1939,[3]Sheet1!$A$1:$U$10001,14,0)</f>
        <v>2.9849999999999999</v>
      </c>
      <c r="N1939" s="14">
        <f>VLOOKUP($A1939,[3]Sheet1!$A$1:$X$10001,23,0)</f>
        <v>2.645</v>
      </c>
      <c r="O1939" s="14">
        <f>VLOOKUP($A1939,[3]Sheet1!$A$1:$U$10001,4,0)</f>
        <v>2.9849999999999999</v>
      </c>
      <c r="P1939" s="14">
        <f>VLOOKUP($A1939,[3]Sheet1!$A$1:$U$10001,6,0)</f>
        <v>2.91</v>
      </c>
      <c r="Q1939" s="14">
        <f>VLOOKUP($A1939,[3]Sheet1!$A$1:$U$10001,20,0)</f>
        <v>2.76</v>
      </c>
      <c r="R1939" s="14">
        <f>VLOOKUP($A1939,[3]Sheet1!$A$1:$X$10001,24,0)</f>
        <v>2.7250000000000001</v>
      </c>
      <c r="S1939" s="14">
        <f>VLOOKUP($A1939,[3]Sheet1!$A$1:$AB$10001,25,0)</f>
        <v>3.08</v>
      </c>
      <c r="T1939" s="14">
        <f>VLOOKUP($A1939,[3]Sheet1!$A$1:$AB$10001,26,0)</f>
        <v>2.99</v>
      </c>
      <c r="U1939" s="14">
        <f>VLOOKUP($A1939,[3]Sheet1!$A$1:$AB$10001,27,0)</f>
        <v>2.915</v>
      </c>
      <c r="V1939" s="14">
        <f>VLOOKUP($A1939,[3]Sheet1!$A$1:$AB$10001,28,0)</f>
        <v>2.9750000000000001</v>
      </c>
      <c r="W1939" s="14">
        <f>VLOOKUP($A1939,[3]Sheet1!$A$1:$AC$10001,29,0)</f>
        <v>2.9350000000000001</v>
      </c>
      <c r="X1939" s="14" t="s">
        <v>66</v>
      </c>
      <c r="AE1939" s="2">
        <v>36649</v>
      </c>
      <c r="AF1939" s="1">
        <v>2.81</v>
      </c>
    </row>
    <row r="1940" spans="1:32" x14ac:dyDescent="0.2">
      <c r="A1940" s="2">
        <v>36633</v>
      </c>
      <c r="B1940" s="5">
        <f t="shared" si="160"/>
        <v>4</v>
      </c>
      <c r="C1940" s="1" t="s">
        <v>48</v>
      </c>
      <c r="D1940" s="14">
        <f>VLOOKUP($A1940,[3]Sheet1!$A$1:$U$10001,15,0)</f>
        <v>3.875</v>
      </c>
      <c r="E1940" s="14">
        <f>VLOOKUP($A1940,[3]Sheet1!$A$1:$U$10001,16,0)</f>
        <v>2.7349999999999999</v>
      </c>
      <c r="F1940" s="14">
        <f>VLOOKUP($A1940,[3]Sheet1!$A$1:$X$10001,22,0)</f>
        <v>2.6</v>
      </c>
      <c r="G1940" s="7">
        <f>VLOOKUP($A1940,[3]Sheet1!$A$1:$X$10001,3,0)</f>
        <v>2.76</v>
      </c>
      <c r="H1940" s="14">
        <f>VLOOKUP($A1940,[3]Sheet1!$A$1:$U$10001,2,0)</f>
        <v>2.83</v>
      </c>
      <c r="I1940" s="14">
        <f>VLOOKUP($A1940,[3]Sheet1!$A$1:$U$10001,21,0)</f>
        <v>3.06</v>
      </c>
      <c r="J1940" s="14">
        <f>VLOOKUP($A1940,[3]Sheet1!$A$1:$U$10001,13,0)</f>
        <v>2.9249999999999998</v>
      </c>
      <c r="K1940" s="14">
        <f>VLOOKUP($A1940,[3]Sheet1!$A$1:$Z$10001,24,0)</f>
        <v>2.7250000000000001</v>
      </c>
      <c r="L1940" s="14">
        <f>VLOOKUP($A1940,[3]Sheet1!$A$1:$U$10001,17,0)</f>
        <v>2.8149999999999999</v>
      </c>
      <c r="M1940" s="14">
        <f>VLOOKUP($A1940,[3]Sheet1!$A$1:$U$10001,14,0)</f>
        <v>2.9849999999999999</v>
      </c>
      <c r="N1940" s="14">
        <f>VLOOKUP($A1940,[3]Sheet1!$A$1:$X$10001,23,0)</f>
        <v>2.645</v>
      </c>
      <c r="O1940" s="14">
        <f>VLOOKUP($A1940,[3]Sheet1!$A$1:$U$10001,4,0)</f>
        <v>2.9849999999999999</v>
      </c>
      <c r="P1940" s="14">
        <f>VLOOKUP($A1940,[3]Sheet1!$A$1:$U$10001,6,0)</f>
        <v>2.91</v>
      </c>
      <c r="Q1940" s="14">
        <f>VLOOKUP($A1940,[3]Sheet1!$A$1:$U$10001,20,0)</f>
        <v>2.76</v>
      </c>
      <c r="R1940" s="14">
        <f>VLOOKUP($A1940,[3]Sheet1!$A$1:$X$10001,24,0)</f>
        <v>2.7250000000000001</v>
      </c>
      <c r="S1940" s="14">
        <f>VLOOKUP($A1940,[3]Sheet1!$A$1:$AB$10001,25,0)</f>
        <v>3.08</v>
      </c>
      <c r="T1940" s="14">
        <f>VLOOKUP($A1940,[3]Sheet1!$A$1:$AB$10001,26,0)</f>
        <v>2.99</v>
      </c>
      <c r="U1940" s="14">
        <f>VLOOKUP($A1940,[3]Sheet1!$A$1:$AB$10001,27,0)</f>
        <v>2.915</v>
      </c>
      <c r="V1940" s="14">
        <f>VLOOKUP($A1940,[3]Sheet1!$A$1:$AB$10001,28,0)</f>
        <v>2.9750000000000001</v>
      </c>
      <c r="W1940" s="14">
        <f>VLOOKUP($A1940,[3]Sheet1!$A$1:$AC$10001,29,0)</f>
        <v>2.9350000000000001</v>
      </c>
      <c r="X1940" s="14" t="s">
        <v>66</v>
      </c>
      <c r="AE1940" s="2">
        <v>36650</v>
      </c>
      <c r="AF1940" s="1">
        <v>2.7650000000000001</v>
      </c>
    </row>
    <row r="1941" spans="1:32" x14ac:dyDescent="0.2">
      <c r="A1941" s="2">
        <v>36634</v>
      </c>
      <c r="B1941" s="5">
        <f t="shared" si="160"/>
        <v>4</v>
      </c>
      <c r="C1941" s="1" t="s">
        <v>49</v>
      </c>
      <c r="D1941" s="14">
        <f>VLOOKUP($A1941,[3]Sheet1!$A$1:$U$10001,15,0)</f>
        <v>3.96</v>
      </c>
      <c r="E1941" s="14">
        <f>VLOOKUP($A1941,[3]Sheet1!$A$1:$U$10001,16,0)</f>
        <v>2.78</v>
      </c>
      <c r="F1941" s="14">
        <f>VLOOKUP($A1941,[3]Sheet1!$A$1:$X$10001,22,0)</f>
        <v>2.68</v>
      </c>
      <c r="G1941" s="7">
        <f>VLOOKUP($A1941,[3]Sheet1!$A$1:$X$10001,3,0)</f>
        <v>2.83</v>
      </c>
      <c r="H1941" s="14">
        <f>VLOOKUP($A1941,[3]Sheet1!$A$1:$U$10001,2,0)</f>
        <v>2.9049999999999998</v>
      </c>
      <c r="I1941" s="14">
        <f>VLOOKUP($A1941,[3]Sheet1!$A$1:$U$10001,21,0)</f>
        <v>3.125</v>
      </c>
      <c r="J1941" s="14">
        <f>VLOOKUP($A1941,[3]Sheet1!$A$1:$U$10001,13,0)</f>
        <v>2.99</v>
      </c>
      <c r="K1941" s="14">
        <f>VLOOKUP($A1941,[3]Sheet1!$A$1:$Z$10001,24,0)</f>
        <v>2.77</v>
      </c>
      <c r="L1941" s="14">
        <f>VLOOKUP($A1941,[3]Sheet1!$A$1:$U$10001,17,0)</f>
        <v>2.87</v>
      </c>
      <c r="M1941" s="14">
        <f>VLOOKUP($A1941,[3]Sheet1!$A$1:$U$10001,14,0)</f>
        <v>3.15</v>
      </c>
      <c r="N1941" s="14">
        <f>VLOOKUP($A1941,[3]Sheet1!$A$1:$X$10001,23,0)</f>
        <v>2.665</v>
      </c>
      <c r="O1941" s="14">
        <f>VLOOKUP($A1941,[3]Sheet1!$A$1:$U$10001,4,0)</f>
        <v>3.0550000000000002</v>
      </c>
      <c r="P1941" s="14">
        <f>VLOOKUP($A1941,[3]Sheet1!$A$1:$U$10001,6,0)</f>
        <v>3.01</v>
      </c>
      <c r="Q1941" s="14">
        <f>VLOOKUP($A1941,[3]Sheet1!$A$1:$U$10001,20,0)</f>
        <v>2.82</v>
      </c>
      <c r="R1941" s="14">
        <f>VLOOKUP($A1941,[3]Sheet1!$A$1:$X$10001,24,0)</f>
        <v>2.77</v>
      </c>
      <c r="S1941" s="14">
        <f>VLOOKUP($A1941,[3]Sheet1!$A$1:$AB$10001,25,0)</f>
        <v>3.1749999999999998</v>
      </c>
      <c r="T1941" s="14">
        <f>VLOOKUP($A1941,[3]Sheet1!$A$1:$AB$10001,26,0)</f>
        <v>3.08</v>
      </c>
      <c r="U1941" s="14">
        <f>VLOOKUP($A1941,[3]Sheet1!$A$1:$AB$10001,27,0)</f>
        <v>2.99</v>
      </c>
      <c r="V1941" s="14">
        <f>VLOOKUP($A1941,[3]Sheet1!$A$1:$AB$10001,28,0)</f>
        <v>3.0550000000000002</v>
      </c>
      <c r="W1941" s="14">
        <f>VLOOKUP($A1941,[3]Sheet1!$A$1:$AC$10001,29,0)</f>
        <v>3.0150000000000001</v>
      </c>
      <c r="X1941" s="14" t="s">
        <v>66</v>
      </c>
      <c r="AE1941" s="2">
        <v>36651</v>
      </c>
      <c r="AF1941" s="1">
        <v>2.69</v>
      </c>
    </row>
    <row r="1942" spans="1:32" x14ac:dyDescent="0.2">
      <c r="A1942" s="2">
        <v>36635</v>
      </c>
      <c r="B1942" s="5">
        <f t="shared" si="160"/>
        <v>4</v>
      </c>
      <c r="C1942" s="1" t="s">
        <v>50</v>
      </c>
      <c r="D1942" s="14">
        <f>VLOOKUP($A1942,[3]Sheet1!$A$1:$U$10001,15,0)</f>
        <v>3.9550000000000001</v>
      </c>
      <c r="E1942" s="14">
        <f>VLOOKUP($A1942,[3]Sheet1!$A$1:$U$10001,16,0)</f>
        <v>2.7949999999999999</v>
      </c>
      <c r="F1942" s="14">
        <f>VLOOKUP($A1942,[3]Sheet1!$A$1:$X$10001,22,0)</f>
        <v>2.665</v>
      </c>
      <c r="G1942" s="7">
        <f>VLOOKUP($A1942,[3]Sheet1!$A$1:$X$10001,3,0)</f>
        <v>2.85</v>
      </c>
      <c r="H1942" s="14">
        <f>VLOOKUP($A1942,[3]Sheet1!$A$1:$U$10001,2,0)</f>
        <v>2.9350000000000001</v>
      </c>
      <c r="I1942" s="14">
        <f>VLOOKUP($A1942,[3]Sheet1!$A$1:$U$10001,21,0)</f>
        <v>3.145</v>
      </c>
      <c r="J1942" s="14">
        <f>VLOOKUP($A1942,[3]Sheet1!$A$1:$U$10001,13,0)</f>
        <v>3</v>
      </c>
      <c r="K1942" s="14">
        <f>VLOOKUP($A1942,[3]Sheet1!$A$1:$Z$10001,24,0)</f>
        <v>2.7949999999999999</v>
      </c>
      <c r="L1942" s="14">
        <f>VLOOKUP($A1942,[3]Sheet1!$A$1:$U$10001,17,0)</f>
        <v>2.89</v>
      </c>
      <c r="M1942" s="14">
        <f>VLOOKUP($A1942,[3]Sheet1!$A$1:$U$10001,14,0)</f>
        <v>3.18</v>
      </c>
      <c r="N1942" s="14">
        <f>VLOOKUP($A1942,[3]Sheet1!$A$1:$X$10001,23,0)</f>
        <v>2.6549999999999998</v>
      </c>
      <c r="O1942" s="14">
        <f>VLOOKUP($A1942,[3]Sheet1!$A$1:$U$10001,4,0)</f>
        <v>3.0750000000000002</v>
      </c>
      <c r="P1942" s="14">
        <f>VLOOKUP($A1942,[3]Sheet1!$A$1:$U$10001,6,0)</f>
        <v>3.0249999999999999</v>
      </c>
      <c r="Q1942" s="14">
        <f>VLOOKUP($A1942,[3]Sheet1!$A$1:$U$10001,20,0)</f>
        <v>2.83</v>
      </c>
      <c r="R1942" s="14">
        <f>VLOOKUP($A1942,[3]Sheet1!$A$1:$X$10001,24,0)</f>
        <v>2.7949999999999999</v>
      </c>
      <c r="S1942" s="14">
        <f>VLOOKUP($A1942,[3]Sheet1!$A$1:$AB$10001,25,0)</f>
        <v>3.1850000000000001</v>
      </c>
      <c r="T1942" s="14">
        <f>VLOOKUP($A1942,[3]Sheet1!$A$1:$AB$10001,26,0)</f>
        <v>3.1</v>
      </c>
      <c r="U1942" s="14">
        <f>VLOOKUP($A1942,[3]Sheet1!$A$1:$AB$10001,27,0)</f>
        <v>2.99</v>
      </c>
      <c r="V1942" s="14">
        <f>VLOOKUP($A1942,[3]Sheet1!$A$1:$AB$10001,28,0)</f>
        <v>3.07</v>
      </c>
      <c r="W1942" s="14">
        <f>VLOOKUP($A1942,[3]Sheet1!$A$1:$AC$10001,29,0)</f>
        <v>3.0150000000000001</v>
      </c>
      <c r="X1942" s="14" t="s">
        <v>66</v>
      </c>
      <c r="AE1942" s="2">
        <v>36652</v>
      </c>
      <c r="AF1942" s="1">
        <v>2.665</v>
      </c>
    </row>
    <row r="1943" spans="1:32" x14ac:dyDescent="0.2">
      <c r="A1943" s="2">
        <v>36636</v>
      </c>
      <c r="B1943" s="5">
        <f t="shared" si="160"/>
        <v>4</v>
      </c>
      <c r="C1943" s="1" t="s">
        <v>51</v>
      </c>
      <c r="D1943" s="14">
        <f>VLOOKUP($A1943,[3]Sheet1!$A$1:$U$10001,15,0)</f>
        <v>3.93</v>
      </c>
      <c r="E1943" s="14">
        <f>VLOOKUP($A1943,[3]Sheet1!$A$1:$U$10001,16,0)</f>
        <v>2.78</v>
      </c>
      <c r="F1943" s="14">
        <f>VLOOKUP($A1943,[3]Sheet1!$A$1:$X$10001,22,0)</f>
        <v>2.6749999999999998</v>
      </c>
      <c r="G1943" s="7">
        <f>VLOOKUP($A1943,[3]Sheet1!$A$1:$X$10001,3,0)</f>
        <v>2.85</v>
      </c>
      <c r="H1943" s="14">
        <f>VLOOKUP($A1943,[3]Sheet1!$A$1:$U$10001,2,0)</f>
        <v>2.93</v>
      </c>
      <c r="I1943" s="14">
        <f>VLOOKUP($A1943,[3]Sheet1!$A$1:$U$10001,21,0)</f>
        <v>3.13</v>
      </c>
      <c r="J1943" s="14">
        <f>VLOOKUP($A1943,[3]Sheet1!$A$1:$U$10001,13,0)</f>
        <v>2.98</v>
      </c>
      <c r="K1943" s="14">
        <f>VLOOKUP($A1943,[3]Sheet1!$A$1:$Z$10001,24,0)</f>
        <v>2.7850000000000001</v>
      </c>
      <c r="L1943" s="14">
        <f>VLOOKUP($A1943,[3]Sheet1!$A$1:$U$10001,17,0)</f>
        <v>2.89</v>
      </c>
      <c r="M1943" s="14">
        <f>VLOOKUP($A1943,[3]Sheet1!$A$1:$U$10001,14,0)</f>
        <v>3.17</v>
      </c>
      <c r="N1943" s="14">
        <f>VLOOKUP($A1943,[3]Sheet1!$A$1:$X$10001,23,0)</f>
        <v>2.6549999999999998</v>
      </c>
      <c r="O1943" s="14">
        <f>VLOOKUP($A1943,[3]Sheet1!$A$1:$U$10001,4,0)</f>
        <v>3.0649999999999999</v>
      </c>
      <c r="P1943" s="14">
        <f>VLOOKUP($A1943,[3]Sheet1!$A$1:$U$10001,6,0)</f>
        <v>3.0249999999999999</v>
      </c>
      <c r="Q1943" s="14">
        <f>VLOOKUP($A1943,[3]Sheet1!$A$1:$U$10001,20,0)</f>
        <v>2.86</v>
      </c>
      <c r="R1943" s="14">
        <f>VLOOKUP($A1943,[3]Sheet1!$A$1:$X$10001,24,0)</f>
        <v>2.7850000000000001</v>
      </c>
      <c r="S1943" s="14">
        <f>VLOOKUP($A1943,[3]Sheet1!$A$1:$AB$10001,25,0)</f>
        <v>3.2050000000000001</v>
      </c>
      <c r="T1943" s="14">
        <f>VLOOKUP($A1943,[3]Sheet1!$A$1:$AB$10001,26,0)</f>
        <v>3.09</v>
      </c>
      <c r="U1943" s="14">
        <f>VLOOKUP($A1943,[3]Sheet1!$A$1:$AB$10001,27,0)</f>
        <v>3</v>
      </c>
      <c r="V1943" s="14">
        <f>VLOOKUP($A1943,[3]Sheet1!$A$1:$AB$10001,28,0)</f>
        <v>3.085</v>
      </c>
      <c r="W1943" s="14">
        <f>VLOOKUP($A1943,[3]Sheet1!$A$1:$AC$10001,29,0)</f>
        <v>3.02</v>
      </c>
      <c r="X1943" s="14" t="s">
        <v>66</v>
      </c>
      <c r="AE1943" s="2">
        <v>36653</v>
      </c>
      <c r="AF1943" s="1">
        <v>2.665</v>
      </c>
    </row>
    <row r="1944" spans="1:32" x14ac:dyDescent="0.2">
      <c r="A1944" s="2">
        <v>36637</v>
      </c>
      <c r="B1944" s="5">
        <f t="shared" si="160"/>
        <v>4</v>
      </c>
      <c r="C1944" s="1" t="s">
        <v>45</v>
      </c>
      <c r="D1944" s="14">
        <f>VLOOKUP($A1944,[3]Sheet1!$A$1:$U$10001,15,0)</f>
        <v>3.8149999999999999</v>
      </c>
      <c r="E1944" s="14">
        <f>VLOOKUP($A1944,[3]Sheet1!$A$1:$U$10001,16,0)</f>
        <v>2.7250000000000001</v>
      </c>
      <c r="F1944" s="14">
        <f>VLOOKUP($A1944,[3]Sheet1!$A$1:$X$10001,22,0)</f>
        <v>2.62</v>
      </c>
      <c r="G1944" s="7">
        <f>VLOOKUP($A1944,[3]Sheet1!$A$1:$X$10001,3,0)</f>
        <v>2.7549999999999999</v>
      </c>
      <c r="H1944" s="14">
        <f>VLOOKUP($A1944,[3]Sheet1!$A$1:$U$10001,2,0)</f>
        <v>2.8650000000000002</v>
      </c>
      <c r="I1944" s="14">
        <v>3.0750000000000002</v>
      </c>
      <c r="J1944" s="14">
        <f>VLOOKUP($A1944,[3]Sheet1!$A$1:$U$10001,13,0)</f>
        <v>2.9</v>
      </c>
      <c r="K1944" s="14">
        <f>VLOOKUP($A1944,[3]Sheet1!$A$1:$Z$10001,24,0)</f>
        <v>2.7250000000000001</v>
      </c>
      <c r="L1944" s="14">
        <f>VLOOKUP($A1944,[3]Sheet1!$A$1:$U$10001,17,0)</f>
        <v>2.8149999999999999</v>
      </c>
      <c r="M1944" s="14">
        <f>VLOOKUP($A1944,[3]Sheet1!$A$1:$U$10001,14,0)</f>
        <v>3</v>
      </c>
      <c r="N1944" s="14">
        <f>VLOOKUP($A1944,[3]Sheet1!$A$1:$X$10001,23,0)</f>
        <v>2.62</v>
      </c>
      <c r="O1944" s="14">
        <f>VLOOKUP($A1944,[3]Sheet1!$A$1:$U$10001,4,0)</f>
        <v>2.9849999999999999</v>
      </c>
      <c r="P1944" s="14">
        <f>VLOOKUP($A1944,[3]Sheet1!$A$1:$U$10001,6,0)</f>
        <v>2.96</v>
      </c>
      <c r="Q1944" s="14">
        <f>VLOOKUP($A1944,[3]Sheet1!$A$1:$U$10001,20,0)</f>
        <v>2.76</v>
      </c>
      <c r="R1944" s="14">
        <f>VLOOKUP($A1944,[3]Sheet1!$A$1:$X$10001,24,0)</f>
        <v>2.7250000000000001</v>
      </c>
      <c r="S1944" s="14">
        <f>VLOOKUP($A1944,[3]Sheet1!$A$1:$AB$10001,25,0)</f>
        <v>3.145</v>
      </c>
      <c r="T1944" s="14">
        <f>VLOOKUP($A1944,[3]Sheet1!$A$1:$AB$10001,26,0)</f>
        <v>3.02</v>
      </c>
      <c r="U1944" s="14">
        <f>VLOOKUP($A1944,[3]Sheet1!$A$1:$AB$10001,27,0)</f>
        <v>2.94</v>
      </c>
      <c r="V1944" s="14">
        <f>VLOOKUP($A1944,[3]Sheet1!$A$1:$AB$10001,28,0)</f>
        <v>3</v>
      </c>
      <c r="W1944" s="14">
        <f>VLOOKUP($A1944,[3]Sheet1!$A$1:$AC$10001,29,0)</f>
        <v>2.95</v>
      </c>
      <c r="X1944" s="14" t="s">
        <v>66</v>
      </c>
      <c r="AE1944" s="2">
        <v>36654</v>
      </c>
      <c r="AF1944" s="1">
        <v>2.665</v>
      </c>
    </row>
    <row r="1945" spans="1:32" x14ac:dyDescent="0.2">
      <c r="A1945" s="2">
        <v>36638</v>
      </c>
      <c r="B1945" s="5">
        <f t="shared" si="160"/>
        <v>4</v>
      </c>
      <c r="C1945" s="1" t="s">
        <v>46</v>
      </c>
      <c r="D1945" s="14">
        <f>VLOOKUP($A1945,[3]Sheet1!$A$1:$U$10001,15,0)</f>
        <v>3.8149999999999999</v>
      </c>
      <c r="E1945" s="14">
        <f>VLOOKUP($A1945,[3]Sheet1!$A$1:$U$10001,16,0)</f>
        <v>2.7250000000000001</v>
      </c>
      <c r="F1945" s="14">
        <f>VLOOKUP($A1945,[3]Sheet1!$A$1:$X$10001,22,0)</f>
        <v>2.62</v>
      </c>
      <c r="G1945" s="7">
        <f>VLOOKUP($A1945,[3]Sheet1!$A$1:$X$10001,3,0)</f>
        <v>2.7549999999999999</v>
      </c>
      <c r="H1945" s="14">
        <f>VLOOKUP($A1945,[3]Sheet1!$A$1:$U$10001,2,0)</f>
        <v>2.8650000000000002</v>
      </c>
      <c r="I1945" s="14">
        <v>3.0750000000000002</v>
      </c>
      <c r="J1945" s="14">
        <f>VLOOKUP($A1945,[3]Sheet1!$A$1:$U$10001,13,0)</f>
        <v>2.9</v>
      </c>
      <c r="K1945" s="14">
        <f>VLOOKUP($A1945,[3]Sheet1!$A$1:$Z$10001,24,0)</f>
        <v>2.7250000000000001</v>
      </c>
      <c r="L1945" s="14">
        <f>VLOOKUP($A1945,[3]Sheet1!$A$1:$U$10001,17,0)</f>
        <v>2.8149999999999999</v>
      </c>
      <c r="M1945" s="14">
        <f>VLOOKUP($A1945,[3]Sheet1!$A$1:$U$10001,14,0)</f>
        <v>3</v>
      </c>
      <c r="N1945" s="14">
        <f>VLOOKUP($A1945,[3]Sheet1!$A$1:$X$10001,23,0)</f>
        <v>2.62</v>
      </c>
      <c r="O1945" s="14">
        <f>VLOOKUP($A1945,[3]Sheet1!$A$1:$U$10001,4,0)</f>
        <v>2.9849999999999999</v>
      </c>
      <c r="P1945" s="14">
        <f>VLOOKUP($A1945,[3]Sheet1!$A$1:$U$10001,6,0)</f>
        <v>2.96</v>
      </c>
      <c r="Q1945" s="14">
        <f>VLOOKUP($A1945,[3]Sheet1!$A$1:$U$10001,20,0)</f>
        <v>2.76</v>
      </c>
      <c r="R1945" s="14">
        <f>VLOOKUP($A1945,[3]Sheet1!$A$1:$X$10001,24,0)</f>
        <v>2.7250000000000001</v>
      </c>
      <c r="S1945" s="14">
        <f>VLOOKUP($A1945,[3]Sheet1!$A$1:$AB$10001,25,0)</f>
        <v>3.145</v>
      </c>
      <c r="T1945" s="14">
        <f>VLOOKUP($A1945,[3]Sheet1!$A$1:$AB$10001,26,0)</f>
        <v>3.02</v>
      </c>
      <c r="U1945" s="14">
        <f>VLOOKUP($A1945,[3]Sheet1!$A$1:$AB$10001,27,0)</f>
        <v>2.94</v>
      </c>
      <c r="V1945" s="14">
        <f>VLOOKUP($A1945,[3]Sheet1!$A$1:$AB$10001,28,0)</f>
        <v>3</v>
      </c>
      <c r="W1945" s="14">
        <f>VLOOKUP($A1945,[3]Sheet1!$A$1:$AC$10001,29,0)</f>
        <v>2.95</v>
      </c>
      <c r="X1945" s="14" t="s">
        <v>66</v>
      </c>
      <c r="AE1945" s="2">
        <v>36655</v>
      </c>
      <c r="AF1945" s="1">
        <v>2.69</v>
      </c>
    </row>
    <row r="1946" spans="1:32" x14ac:dyDescent="0.2">
      <c r="A1946" s="2">
        <v>36639</v>
      </c>
      <c r="B1946" s="5">
        <f t="shared" si="160"/>
        <v>4</v>
      </c>
      <c r="C1946" s="1" t="s">
        <v>47</v>
      </c>
      <c r="D1946" s="14">
        <f>VLOOKUP($A1946,[3]Sheet1!$A$1:$U$10001,15,0)</f>
        <v>3.8149999999999999</v>
      </c>
      <c r="E1946" s="14">
        <f>VLOOKUP($A1946,[3]Sheet1!$A$1:$U$10001,16,0)</f>
        <v>2.7250000000000001</v>
      </c>
      <c r="F1946" s="14">
        <f>VLOOKUP($A1946,[3]Sheet1!$A$1:$X$10001,22,0)</f>
        <v>2.62</v>
      </c>
      <c r="G1946" s="7">
        <f>VLOOKUP($A1946,[3]Sheet1!$A$1:$X$10001,3,0)</f>
        <v>2.7549999999999999</v>
      </c>
      <c r="H1946" s="14">
        <f>VLOOKUP($A1946,[3]Sheet1!$A$1:$U$10001,2,0)</f>
        <v>2.8650000000000002</v>
      </c>
      <c r="I1946" s="14">
        <v>3.0750000000000002</v>
      </c>
      <c r="J1946" s="14">
        <f>VLOOKUP($A1946,[3]Sheet1!$A$1:$U$10001,13,0)</f>
        <v>2.9</v>
      </c>
      <c r="K1946" s="14">
        <f>VLOOKUP($A1946,[3]Sheet1!$A$1:$Z$10001,24,0)</f>
        <v>2.7250000000000001</v>
      </c>
      <c r="L1946" s="14">
        <f>VLOOKUP($A1946,[3]Sheet1!$A$1:$U$10001,17,0)</f>
        <v>2.8149999999999999</v>
      </c>
      <c r="M1946" s="14">
        <f>VLOOKUP($A1946,[3]Sheet1!$A$1:$U$10001,14,0)</f>
        <v>3</v>
      </c>
      <c r="N1946" s="14">
        <f>VLOOKUP($A1946,[3]Sheet1!$A$1:$X$10001,23,0)</f>
        <v>2.62</v>
      </c>
      <c r="O1946" s="14">
        <f>VLOOKUP($A1946,[3]Sheet1!$A$1:$U$10001,4,0)</f>
        <v>2.9849999999999999</v>
      </c>
      <c r="P1946" s="14">
        <f>VLOOKUP($A1946,[3]Sheet1!$A$1:$U$10001,6,0)</f>
        <v>2.96</v>
      </c>
      <c r="Q1946" s="14">
        <f>VLOOKUP($A1946,[3]Sheet1!$A$1:$U$10001,20,0)</f>
        <v>2.76</v>
      </c>
      <c r="R1946" s="14">
        <f>VLOOKUP($A1946,[3]Sheet1!$A$1:$X$10001,24,0)</f>
        <v>2.7250000000000001</v>
      </c>
      <c r="S1946" s="14">
        <f>VLOOKUP($A1946,[3]Sheet1!$A$1:$AB$10001,25,0)</f>
        <v>3.145</v>
      </c>
      <c r="T1946" s="14">
        <f>VLOOKUP($A1946,[3]Sheet1!$A$1:$AB$10001,26,0)</f>
        <v>3.02</v>
      </c>
      <c r="U1946" s="14">
        <f>VLOOKUP($A1946,[3]Sheet1!$A$1:$AB$10001,27,0)</f>
        <v>2.94</v>
      </c>
      <c r="V1946" s="14">
        <f>VLOOKUP($A1946,[3]Sheet1!$A$1:$AB$10001,28,0)</f>
        <v>3</v>
      </c>
      <c r="W1946" s="14">
        <f>VLOOKUP($A1946,[3]Sheet1!$A$1:$AC$10001,29,0)</f>
        <v>2.95</v>
      </c>
      <c r="X1946" s="14" t="s">
        <v>66</v>
      </c>
      <c r="AE1946" s="2">
        <v>36656</v>
      </c>
      <c r="AF1946" s="1">
        <v>2.7650000000000001</v>
      </c>
    </row>
    <row r="1947" spans="1:32" x14ac:dyDescent="0.2">
      <c r="A1947" s="2">
        <v>36640</v>
      </c>
      <c r="B1947" s="5">
        <f t="shared" si="160"/>
        <v>4</v>
      </c>
      <c r="C1947" s="1" t="s">
        <v>48</v>
      </c>
      <c r="D1947" s="14">
        <f>VLOOKUP($A1947,[3]Sheet1!$A$1:$U$10001,15,0)</f>
        <v>3.8149999999999999</v>
      </c>
      <c r="E1947" s="14">
        <f>VLOOKUP($A1947,[3]Sheet1!$A$1:$U$10001,16,0)</f>
        <v>2.7250000000000001</v>
      </c>
      <c r="F1947" s="14">
        <f>VLOOKUP($A1947,[3]Sheet1!$A$1:$X$10001,22,0)</f>
        <v>2.62</v>
      </c>
      <c r="G1947" s="7">
        <f>VLOOKUP($A1947,[3]Sheet1!$A$1:$X$10001,3,0)</f>
        <v>2.7549999999999999</v>
      </c>
      <c r="H1947" s="14">
        <f>VLOOKUP($A1947,[3]Sheet1!$A$1:$U$10001,2,0)</f>
        <v>2.8650000000000002</v>
      </c>
      <c r="I1947" s="14">
        <v>3.0750000000000002</v>
      </c>
      <c r="J1947" s="14">
        <f>VLOOKUP($A1947,[3]Sheet1!$A$1:$U$10001,13,0)</f>
        <v>2.9</v>
      </c>
      <c r="K1947" s="14">
        <f>VLOOKUP($A1947,[3]Sheet1!$A$1:$Z$10001,24,0)</f>
        <v>2.7250000000000001</v>
      </c>
      <c r="L1947" s="14">
        <f>VLOOKUP($A1947,[3]Sheet1!$A$1:$U$10001,17,0)</f>
        <v>2.8149999999999999</v>
      </c>
      <c r="M1947" s="14">
        <f>VLOOKUP($A1947,[3]Sheet1!$A$1:$U$10001,14,0)</f>
        <v>3</v>
      </c>
      <c r="N1947" s="14">
        <f>VLOOKUP($A1947,[3]Sheet1!$A$1:$X$10001,23,0)</f>
        <v>2.62</v>
      </c>
      <c r="O1947" s="14">
        <f>VLOOKUP($A1947,[3]Sheet1!$A$1:$U$10001,4,0)</f>
        <v>2.9849999999999999</v>
      </c>
      <c r="P1947" s="14">
        <f>VLOOKUP($A1947,[3]Sheet1!$A$1:$U$10001,6,0)</f>
        <v>2.96</v>
      </c>
      <c r="Q1947" s="14">
        <f>VLOOKUP($A1947,[3]Sheet1!$A$1:$U$10001,20,0)</f>
        <v>2.76</v>
      </c>
      <c r="R1947" s="14">
        <f>VLOOKUP($A1947,[3]Sheet1!$A$1:$X$10001,24,0)</f>
        <v>2.7250000000000001</v>
      </c>
      <c r="S1947" s="14">
        <f>VLOOKUP($A1947,[3]Sheet1!$A$1:$AB$10001,25,0)</f>
        <v>3.145</v>
      </c>
      <c r="T1947" s="14">
        <f>VLOOKUP($A1947,[3]Sheet1!$A$1:$AB$10001,26,0)</f>
        <v>3.02</v>
      </c>
      <c r="U1947" s="14">
        <f>VLOOKUP($A1947,[3]Sheet1!$A$1:$AB$10001,27,0)</f>
        <v>2.94</v>
      </c>
      <c r="V1947" s="14">
        <f>VLOOKUP($A1947,[3]Sheet1!$A$1:$AB$10001,28,0)</f>
        <v>3</v>
      </c>
      <c r="W1947" s="14">
        <f>VLOOKUP($A1947,[3]Sheet1!$A$1:$AC$10001,29,0)</f>
        <v>2.95</v>
      </c>
      <c r="X1947" s="14" t="s">
        <v>66</v>
      </c>
      <c r="AE1947" s="2">
        <v>36657</v>
      </c>
      <c r="AF1947" s="1">
        <v>2.71</v>
      </c>
    </row>
    <row r="1948" spans="1:32" x14ac:dyDescent="0.2">
      <c r="A1948" s="2">
        <v>36641</v>
      </c>
      <c r="B1948" s="5">
        <f t="shared" si="160"/>
        <v>4</v>
      </c>
      <c r="C1948" s="1" t="s">
        <v>49</v>
      </c>
      <c r="D1948" s="14">
        <f>VLOOKUP($A1948,[3]Sheet1!$A$1:$U$10001,15,0)</f>
        <v>3.88</v>
      </c>
      <c r="E1948" s="14">
        <f>VLOOKUP($A1948,[3]Sheet1!$A$1:$U$10001,16,0)</f>
        <v>2.75</v>
      </c>
      <c r="F1948" s="14">
        <f>VLOOKUP($A1948,[3]Sheet1!$A$1:$X$10001,22,0)</f>
        <v>2.665</v>
      </c>
      <c r="G1948" s="7">
        <f>VLOOKUP($A1948,[3]Sheet1!$A$1:$X$10001,3,0)</f>
        <v>2.8149999999999999</v>
      </c>
      <c r="H1948" s="14">
        <f>VLOOKUP($A1948,[3]Sheet1!$A$1:$U$10001,2,0)</f>
        <v>2.895</v>
      </c>
      <c r="I1948" s="14">
        <f>VLOOKUP($A1948,[3]Sheet1!$A$1:$U$10001,21,0)</f>
        <v>3.125</v>
      </c>
      <c r="J1948" s="14">
        <f>VLOOKUP($A1948,[3]Sheet1!$A$1:$U$10001,13,0)</f>
        <v>2.94</v>
      </c>
      <c r="K1948" s="14">
        <f>VLOOKUP($A1948,[3]Sheet1!$A$1:$Z$10001,24,0)</f>
        <v>2.7549999999999999</v>
      </c>
      <c r="L1948" s="14">
        <f>VLOOKUP($A1948,[3]Sheet1!$A$1:$U$10001,17,0)</f>
        <v>2.85</v>
      </c>
      <c r="M1948" s="14">
        <f>VLOOKUP($A1948,[3]Sheet1!$A$1:$U$10001,14,0)</f>
        <v>3.1150000000000002</v>
      </c>
      <c r="N1948" s="14">
        <f>VLOOKUP($A1948,[3]Sheet1!$A$1:$X$10001,23,0)</f>
        <v>2.68</v>
      </c>
      <c r="O1948" s="14">
        <f>VLOOKUP($A1948,[3]Sheet1!$A$1:$U$10001,4,0)</f>
        <v>3.0550000000000002</v>
      </c>
      <c r="P1948" s="14">
        <f>VLOOKUP($A1948,[3]Sheet1!$A$1:$U$10001,6,0)</f>
        <v>3</v>
      </c>
      <c r="Q1948" s="14">
        <f>VLOOKUP($A1948,[3]Sheet1!$A$1:$U$10001,20,0)</f>
        <v>2.83</v>
      </c>
      <c r="R1948" s="14">
        <f>VLOOKUP($A1948,[3]Sheet1!$A$1:$X$10001,24,0)</f>
        <v>2.7549999999999999</v>
      </c>
      <c r="S1948" s="14">
        <f>VLOOKUP($A1948,[3]Sheet1!$A$1:$AB$10001,25,0)</f>
        <v>3.1850000000000001</v>
      </c>
      <c r="T1948" s="14">
        <f>VLOOKUP($A1948,[3]Sheet1!$A$1:$AB$10001,26,0)</f>
        <v>3.0649999999999999</v>
      </c>
      <c r="U1948" s="14">
        <f>VLOOKUP($A1948,[3]Sheet1!$A$1:$AB$10001,27,0)</f>
        <v>2.9750000000000001</v>
      </c>
      <c r="V1948" s="14">
        <f>VLOOKUP($A1948,[3]Sheet1!$A$1:$AB$10001,28,0)</f>
        <v>3</v>
      </c>
      <c r="W1948" s="14">
        <f>VLOOKUP($A1948,[3]Sheet1!$A$1:$AC$10001,29,0)</f>
        <v>2.99</v>
      </c>
      <c r="X1948" s="14" t="s">
        <v>66</v>
      </c>
      <c r="AE1948" s="2">
        <v>36658</v>
      </c>
      <c r="AF1948" s="1">
        <v>2.83</v>
      </c>
    </row>
    <row r="1949" spans="1:32" x14ac:dyDescent="0.2">
      <c r="A1949" s="2">
        <v>36642</v>
      </c>
      <c r="B1949" s="5">
        <f t="shared" si="160"/>
        <v>4</v>
      </c>
      <c r="C1949" s="1" t="s">
        <v>50</v>
      </c>
      <c r="D1949" s="14">
        <f>VLOOKUP($A1949,[3]Sheet1!$A$1:$U$10001,15,0)</f>
        <v>3.87</v>
      </c>
      <c r="E1949" s="14">
        <f>VLOOKUP($A1949,[3]Sheet1!$A$1:$U$10001,16,0)</f>
        <v>2.76</v>
      </c>
      <c r="F1949" s="14">
        <f>VLOOKUP($A1949,[3]Sheet1!$A$1:$X$10001,22,0)</f>
        <v>2.63</v>
      </c>
      <c r="G1949" s="7">
        <f>VLOOKUP($A1949,[3]Sheet1!$A$1:$X$10001,3,0)</f>
        <v>2.81</v>
      </c>
      <c r="H1949" s="14">
        <f>VLOOKUP($A1949,[3]Sheet1!$A$1:$U$10001,2,0)</f>
        <v>2.88</v>
      </c>
      <c r="I1949" s="14">
        <f>VLOOKUP($A1949,[3]Sheet1!$A$1:$U$10001,21,0)</f>
        <v>3.1549999999999998</v>
      </c>
      <c r="J1949" s="14">
        <f>VLOOKUP($A1949,[3]Sheet1!$A$1:$U$10001,13,0)</f>
        <v>2.9449999999999998</v>
      </c>
      <c r="K1949" s="14">
        <f>VLOOKUP($A1949,[3]Sheet1!$A$1:$Z$10001,24,0)</f>
        <v>2.76</v>
      </c>
      <c r="L1949" s="14">
        <f>VLOOKUP($A1949,[3]Sheet1!$A$1:$U$10001,17,0)</f>
        <v>2.855</v>
      </c>
      <c r="M1949" s="14">
        <f>VLOOKUP($A1949,[3]Sheet1!$A$1:$U$10001,14,0)</f>
        <v>3.07</v>
      </c>
      <c r="N1949" s="14">
        <f>VLOOKUP($A1949,[3]Sheet1!$A$1:$X$10001,23,0)</f>
        <v>2.68</v>
      </c>
      <c r="O1949" s="14">
        <f>VLOOKUP($A1949,[3]Sheet1!$A$1:$U$10001,4,0)</f>
        <v>3.0750000000000002</v>
      </c>
      <c r="P1949" s="14">
        <f>VLOOKUP($A1949,[3]Sheet1!$A$1:$U$10001,6,0)</f>
        <v>2.9849999999999999</v>
      </c>
      <c r="Q1949" s="14">
        <f>VLOOKUP($A1949,[3]Sheet1!$A$1:$U$10001,20,0)</f>
        <v>2.81</v>
      </c>
      <c r="R1949" s="14">
        <f>VLOOKUP($A1949,[3]Sheet1!$A$1:$X$10001,24,0)</f>
        <v>2.76</v>
      </c>
      <c r="S1949" s="14">
        <f>VLOOKUP($A1949,[3]Sheet1!$A$1:$AB$10001,25,0)</f>
        <v>3.1949999999999998</v>
      </c>
      <c r="T1949" s="14">
        <f>VLOOKUP($A1949,[3]Sheet1!$A$1:$AB$10001,26,0)</f>
        <v>3.0750000000000002</v>
      </c>
      <c r="U1949" s="14">
        <f>VLOOKUP($A1949,[3]Sheet1!$A$1:$AB$10001,27,0)</f>
        <v>2.9550000000000001</v>
      </c>
      <c r="V1949" s="14">
        <f>VLOOKUP($A1949,[3]Sheet1!$A$1:$AB$10001,28,0)</f>
        <v>2.9750000000000001</v>
      </c>
      <c r="W1949" s="14">
        <f>VLOOKUP($A1949,[3]Sheet1!$A$1:$AC$10001,29,0)</f>
        <v>2.9750000000000001</v>
      </c>
      <c r="X1949" s="14" t="s">
        <v>66</v>
      </c>
      <c r="AE1949" s="2">
        <v>36659</v>
      </c>
      <c r="AF1949" s="1">
        <v>2.8250000000000002</v>
      </c>
    </row>
    <row r="1950" spans="1:32" x14ac:dyDescent="0.2">
      <c r="A1950" s="2">
        <v>36643</v>
      </c>
      <c r="B1950" s="5">
        <f t="shared" si="160"/>
        <v>4</v>
      </c>
      <c r="C1950" s="1" t="s">
        <v>51</v>
      </c>
      <c r="D1950" s="14">
        <f>VLOOKUP($A1950,[3]Sheet1!$A$1:$U$10001,15,0)</f>
        <v>3.8250000000000002</v>
      </c>
      <c r="E1950" s="14">
        <f>VLOOKUP($A1950,[3]Sheet1!$A$1:$U$10001,16,0)</f>
        <v>2.7549999999999999</v>
      </c>
      <c r="F1950" s="14">
        <f>VLOOKUP($A1950,[3]Sheet1!$A$1:$X$10001,22,0)</f>
        <v>2.62</v>
      </c>
      <c r="G1950" s="7">
        <f>VLOOKUP($A1950,[3]Sheet1!$A$1:$X$10001,3,0)</f>
        <v>2.8</v>
      </c>
      <c r="H1950" s="14">
        <f>VLOOKUP($A1950,[3]Sheet1!$A$1:$U$10001,2,0)</f>
        <v>2.8650000000000002</v>
      </c>
      <c r="I1950" s="14">
        <f>VLOOKUP($A1950,[3]Sheet1!$A$1:$U$10001,21,0)</f>
        <v>3.12</v>
      </c>
      <c r="J1950" s="14">
        <f>VLOOKUP($A1950,[3]Sheet1!$A$1:$U$10001,13,0)</f>
        <v>2.98</v>
      </c>
      <c r="K1950" s="14">
        <f>VLOOKUP($A1950,[3]Sheet1!$A$1:$Z$10001,24,0)</f>
        <v>2.7650000000000001</v>
      </c>
      <c r="L1950" s="14">
        <f>VLOOKUP($A1950,[3]Sheet1!$A$1:$U$10001,17,0)</f>
        <v>2.855</v>
      </c>
      <c r="M1950" s="14">
        <f>VLOOKUP($A1950,[3]Sheet1!$A$1:$U$10001,14,0)</f>
        <v>3.145</v>
      </c>
      <c r="N1950" s="14">
        <f>VLOOKUP($A1950,[3]Sheet1!$A$1:$X$10001,23,0)</f>
        <v>2.69</v>
      </c>
      <c r="O1950" s="14">
        <f>VLOOKUP($A1950,[3]Sheet1!$A$1:$U$10001,4,0)</f>
        <v>3.085</v>
      </c>
      <c r="P1950" s="14">
        <f>VLOOKUP($A1950,[3]Sheet1!$A$1:$U$10001,6,0)</f>
        <v>2.97</v>
      </c>
      <c r="Q1950" s="14">
        <f>VLOOKUP($A1950,[3]Sheet1!$A$1:$U$10001,20,0)</f>
        <v>2.82</v>
      </c>
      <c r="R1950" s="14">
        <f>VLOOKUP($A1950,[3]Sheet1!$A$1:$X$10001,24,0)</f>
        <v>2.7650000000000001</v>
      </c>
      <c r="S1950" s="14">
        <f>VLOOKUP($A1950,[3]Sheet1!$A$1:$AB$10001,25,0)</f>
        <v>3.1549999999999998</v>
      </c>
      <c r="T1950" s="14">
        <f>VLOOKUP($A1950,[3]Sheet1!$A$1:$AB$10001,26,0)</f>
        <v>3.0550000000000002</v>
      </c>
      <c r="U1950" s="14">
        <f>VLOOKUP($A1950,[3]Sheet1!$A$1:$AB$10001,27,0)</f>
        <v>2.94</v>
      </c>
      <c r="V1950" s="14">
        <f>VLOOKUP($A1950,[3]Sheet1!$A$1:$AB$10001,28,0)</f>
        <v>2.9550000000000001</v>
      </c>
      <c r="W1950" s="14">
        <f>VLOOKUP($A1950,[3]Sheet1!$A$1:$AC$10001,29,0)</f>
        <v>2.96</v>
      </c>
      <c r="X1950" s="14" t="s">
        <v>66</v>
      </c>
      <c r="AE1950" s="2">
        <v>36660</v>
      </c>
      <c r="AF1950" s="1">
        <v>2.8250000000000002</v>
      </c>
    </row>
    <row r="1951" spans="1:32" x14ac:dyDescent="0.2">
      <c r="A1951" s="2">
        <v>36644</v>
      </c>
      <c r="B1951" s="5">
        <f t="shared" si="160"/>
        <v>4</v>
      </c>
      <c r="C1951" s="1" t="s">
        <v>45</v>
      </c>
      <c r="D1951" s="14">
        <f>VLOOKUP($A1951,[3]Sheet1!$A$1:$U$10001,15,0)</f>
        <v>3.78</v>
      </c>
      <c r="E1951" s="14">
        <f>VLOOKUP($A1951,[3]Sheet1!$A$1:$U$10001,16,0)</f>
        <v>2.69</v>
      </c>
      <c r="F1951" s="14">
        <f>VLOOKUP($A1951,[3]Sheet1!$A$1:$X$10001,22,0)</f>
        <v>2.585</v>
      </c>
      <c r="G1951" s="7">
        <f>VLOOKUP($A1951,[3]Sheet1!$A$1:$X$10001,3,0)</f>
        <v>2.7349999999999999</v>
      </c>
      <c r="H1951" s="14">
        <f>VLOOKUP($A1951,[3]Sheet1!$A$1:$U$10001,2,0)</f>
        <v>2.82</v>
      </c>
      <c r="I1951" s="14">
        <f>VLOOKUP($A1951,[3]Sheet1!$A$1:$U$10001,21,0)</f>
        <v>3.0550000000000002</v>
      </c>
      <c r="J1951" s="14">
        <f>VLOOKUP($A1951,[3]Sheet1!$A$1:$U$10001,13,0)</f>
        <v>2.92</v>
      </c>
      <c r="K1951" s="14">
        <f>VLOOKUP($A1951,[3]Sheet1!$A$1:$Z$10001,24,0)</f>
        <v>2.6949999999999998</v>
      </c>
      <c r="L1951" s="14">
        <f>VLOOKUP($A1951,[3]Sheet1!$A$1:$U$10001,17,0)</f>
        <v>2.79</v>
      </c>
      <c r="M1951" s="14">
        <f>VLOOKUP($A1951,[3]Sheet1!$A$1:$U$10001,14,0)</f>
        <v>3.105</v>
      </c>
      <c r="N1951" s="14">
        <f>VLOOKUP($A1951,[3]Sheet1!$A$1:$X$10001,23,0)</f>
        <v>2.605</v>
      </c>
      <c r="O1951" s="14">
        <f>VLOOKUP($A1951,[3]Sheet1!$A$1:$U$10001,4,0)</f>
        <v>3.06</v>
      </c>
      <c r="P1951" s="14">
        <f>VLOOKUP($A1951,[3]Sheet1!$A$1:$U$10001,6,0)</f>
        <v>2.88</v>
      </c>
      <c r="Q1951" s="14">
        <f>VLOOKUP($A1951,[3]Sheet1!$A$1:$U$10001,20,0)</f>
        <v>2.82</v>
      </c>
      <c r="R1951" s="14">
        <f>VLOOKUP($A1951,[3]Sheet1!$A$1:$X$10001,24,0)</f>
        <v>2.6949999999999998</v>
      </c>
      <c r="S1951" s="14">
        <f>VLOOKUP($A1951,[3]Sheet1!$A$1:$AB$10001,25,0)</f>
        <v>3.09</v>
      </c>
      <c r="T1951" s="14">
        <f>VLOOKUP($A1951,[3]Sheet1!$A$1:$AB$10001,26,0)</f>
        <v>2.9950000000000001</v>
      </c>
      <c r="U1951" s="14">
        <f>VLOOKUP($A1951,[3]Sheet1!$A$1:$AB$10001,27,0)</f>
        <v>2.875</v>
      </c>
      <c r="V1951" s="14">
        <f>VLOOKUP($A1951,[3]Sheet1!$A$1:$AB$10001,28,0)</f>
        <v>2.89</v>
      </c>
      <c r="W1951" s="14">
        <f>VLOOKUP($A1951,[3]Sheet1!$A$1:$AC$10001,29,0)</f>
        <v>2.9049999999999998</v>
      </c>
      <c r="X1951" s="14" t="s">
        <v>66</v>
      </c>
      <c r="AE1951" s="2">
        <v>36661</v>
      </c>
      <c r="AF1951" s="1">
        <v>2.8250000000000002</v>
      </c>
    </row>
    <row r="1952" spans="1:32" x14ac:dyDescent="0.2">
      <c r="A1952" s="2">
        <v>36645</v>
      </c>
      <c r="B1952" s="5">
        <f t="shared" si="160"/>
        <v>4</v>
      </c>
      <c r="C1952" s="1" t="s">
        <v>46</v>
      </c>
      <c r="D1952" s="14">
        <f>VLOOKUP($A1952,[3]Sheet1!$A$1:$U$10001,15,0)</f>
        <v>3.86</v>
      </c>
      <c r="E1952" s="14">
        <f>VLOOKUP($A1952,[3]Sheet1!$A$1:$U$10001,16,0)</f>
        <v>2.67</v>
      </c>
      <c r="F1952" s="14">
        <f>VLOOKUP($A1952,[3]Sheet1!$A$1:$X$10001,22,0)</f>
        <v>2.5499999999999998</v>
      </c>
      <c r="G1952" s="7">
        <f>VLOOKUP($A1952,[3]Sheet1!$A$1:$X$10001,3,0)</f>
        <v>2.7050000000000001</v>
      </c>
      <c r="H1952" s="14">
        <f>VLOOKUP($A1952,[3]Sheet1!$A$1:$U$10001,2,0)</f>
        <v>2.8050000000000002</v>
      </c>
      <c r="I1952" s="14">
        <f>VLOOKUP($A1952,[3]Sheet1!$A$1:$U$10001,21,0)</f>
        <v>3.09</v>
      </c>
      <c r="J1952" s="14">
        <f>VLOOKUP($A1952,[3]Sheet1!$A$1:$U$10001,13,0)</f>
        <v>2.895</v>
      </c>
      <c r="K1952" s="14">
        <f>VLOOKUP($A1952,[3]Sheet1!$A$1:$Z$10001,24,0)</f>
        <v>2.66</v>
      </c>
      <c r="L1952" s="14">
        <f>VLOOKUP($A1952,[3]Sheet1!$A$1:$U$10001,17,0)</f>
        <v>2.7949999999999999</v>
      </c>
      <c r="M1952" s="14">
        <f>VLOOKUP($A1952,[3]Sheet1!$A$1:$U$10001,14,0)</f>
        <v>3.0550000000000002</v>
      </c>
      <c r="N1952" s="14">
        <f>VLOOKUP($A1952,[3]Sheet1!$A$1:$X$10001,23,0)</f>
        <v>2.5950000000000002</v>
      </c>
      <c r="O1952" s="14">
        <f>VLOOKUP($A1952,[3]Sheet1!$A$1:$U$10001,4,0)</f>
        <v>2.9849999999999999</v>
      </c>
      <c r="P1952" s="14">
        <f>VLOOKUP($A1952,[3]Sheet1!$A$1:$U$10001,6,0)</f>
        <v>2.895</v>
      </c>
      <c r="Q1952" s="14">
        <f>VLOOKUP($A1952,[3]Sheet1!$A$1:$U$10001,20,0)</f>
        <v>2.74</v>
      </c>
      <c r="R1952" s="14">
        <f>VLOOKUP($A1952,[3]Sheet1!$A$1:$X$10001,24,0)</f>
        <v>2.66</v>
      </c>
      <c r="S1952" s="14">
        <f>VLOOKUP($A1952,[3]Sheet1!$A$1:$AB$10001,25,0)</f>
        <v>3.105</v>
      </c>
      <c r="T1952" s="14">
        <f>VLOOKUP($A1952,[3]Sheet1!$A$1:$AB$10001,26,0)</f>
        <v>3.01</v>
      </c>
      <c r="U1952" s="14">
        <f>VLOOKUP($A1952,[3]Sheet1!$A$1:$AB$10001,27,0)</f>
        <v>2.895</v>
      </c>
      <c r="V1952" s="14">
        <f>VLOOKUP($A1952,[3]Sheet1!$A$1:$AB$10001,28,0)</f>
        <v>2.9</v>
      </c>
      <c r="W1952" s="14">
        <f>VLOOKUP($A1952,[3]Sheet1!$A$1:$AC$10001,29,0)</f>
        <v>2.91</v>
      </c>
      <c r="X1952" s="14" t="s">
        <v>66</v>
      </c>
      <c r="AE1952" s="2">
        <v>36662</v>
      </c>
      <c r="AF1952" s="1">
        <v>2.84</v>
      </c>
    </row>
    <row r="1953" spans="1:32" x14ac:dyDescent="0.2">
      <c r="A1953" s="2">
        <v>36646</v>
      </c>
      <c r="B1953" s="5">
        <f t="shared" si="160"/>
        <v>4</v>
      </c>
      <c r="C1953" s="1" t="s">
        <v>47</v>
      </c>
      <c r="D1953" s="14">
        <f>VLOOKUP($A1953,[3]Sheet1!$A$1:$U$10001,15,0)</f>
        <v>3.86</v>
      </c>
      <c r="E1953" s="14">
        <f>VLOOKUP($A1953,[3]Sheet1!$A$1:$U$10001,16,0)</f>
        <v>2.67</v>
      </c>
      <c r="F1953" s="14">
        <f>VLOOKUP($A1953,[3]Sheet1!$A$1:$X$10001,22,0)</f>
        <v>2.5499999999999998</v>
      </c>
      <c r="G1953" s="7">
        <f>VLOOKUP($A1953,[3]Sheet1!$A$1:$X$10001,3,0)</f>
        <v>2.7050000000000001</v>
      </c>
      <c r="H1953" s="14">
        <f>VLOOKUP($A1953,[3]Sheet1!$A$1:$U$10001,2,0)</f>
        <v>2.8050000000000002</v>
      </c>
      <c r="I1953" s="14">
        <f>VLOOKUP($A1953,[3]Sheet1!$A$1:$U$10001,21,0)</f>
        <v>3.09</v>
      </c>
      <c r="J1953" s="14">
        <f>VLOOKUP($A1953,[3]Sheet1!$A$1:$U$10001,13,0)</f>
        <v>2.895</v>
      </c>
      <c r="K1953" s="14">
        <f>VLOOKUP($A1953,[3]Sheet1!$A$1:$Z$10001,24,0)</f>
        <v>2.66</v>
      </c>
      <c r="L1953" s="14">
        <f>VLOOKUP($A1953,[3]Sheet1!$A$1:$U$10001,17,0)</f>
        <v>2.7949999999999999</v>
      </c>
      <c r="M1953" s="14">
        <f>VLOOKUP($A1953,[3]Sheet1!$A$1:$U$10001,14,0)</f>
        <v>3.0550000000000002</v>
      </c>
      <c r="N1953" s="14">
        <f>VLOOKUP($A1953,[3]Sheet1!$A$1:$X$10001,23,0)</f>
        <v>2.5950000000000002</v>
      </c>
      <c r="O1953" s="14">
        <f>VLOOKUP($A1953,[3]Sheet1!$A$1:$U$10001,4,0)</f>
        <v>2.9849999999999999</v>
      </c>
      <c r="P1953" s="14">
        <f>VLOOKUP($A1953,[3]Sheet1!$A$1:$U$10001,6,0)</f>
        <v>2.895</v>
      </c>
      <c r="Q1953" s="14">
        <f>VLOOKUP($A1953,[3]Sheet1!$A$1:$U$10001,20,0)</f>
        <v>2.74</v>
      </c>
      <c r="R1953" s="14">
        <f>VLOOKUP($A1953,[3]Sheet1!$A$1:$X$10001,24,0)</f>
        <v>2.66</v>
      </c>
      <c r="S1953" s="14">
        <f>VLOOKUP($A1953,[3]Sheet1!$A$1:$AB$10001,25,0)</f>
        <v>3.105</v>
      </c>
      <c r="T1953" s="14">
        <f>VLOOKUP($A1953,[3]Sheet1!$A$1:$AB$10001,26,0)</f>
        <v>3.01</v>
      </c>
      <c r="U1953" s="14">
        <f>VLOOKUP($A1953,[3]Sheet1!$A$1:$AB$10001,27,0)</f>
        <v>2.895</v>
      </c>
      <c r="V1953" s="14">
        <f>VLOOKUP($A1953,[3]Sheet1!$A$1:$AB$10001,28,0)</f>
        <v>2.9</v>
      </c>
      <c r="W1953" s="14">
        <f>VLOOKUP($A1953,[3]Sheet1!$A$1:$AC$10001,29,0)</f>
        <v>2.91</v>
      </c>
      <c r="X1953" s="14" t="s">
        <v>66</v>
      </c>
      <c r="AE1953" s="2">
        <v>36663</v>
      </c>
      <c r="AF1953" s="1">
        <v>2.92</v>
      </c>
    </row>
    <row r="1954" spans="1:32" x14ac:dyDescent="0.2">
      <c r="A1954" s="2">
        <v>36647</v>
      </c>
      <c r="B1954" s="5">
        <f t="shared" si="160"/>
        <v>5</v>
      </c>
      <c r="C1954" s="1" t="s">
        <v>48</v>
      </c>
      <c r="D1954" s="14">
        <f>VLOOKUP($A1954,[3]Sheet1!$A$1:$U$10001,15,0)</f>
        <v>3.855</v>
      </c>
      <c r="E1954" s="14">
        <f>VLOOKUP($A1954,[3]Sheet1!$A$1:$U$10001,16,0)</f>
        <v>2.6850000000000001</v>
      </c>
      <c r="F1954" s="14">
        <f>VLOOKUP($A1954,[3]Sheet1!$A$1:$X$10001,22,0)</f>
        <v>2.5750000000000002</v>
      </c>
      <c r="G1954" s="7">
        <f>VLOOKUP($A1954,[3]Sheet1!$A$1:$X$10001,3,0)</f>
        <v>2.7450000000000001</v>
      </c>
      <c r="H1954" s="14">
        <f>VLOOKUP($A1954,[3]Sheet1!$A$1:$U$10001,2,0)</f>
        <v>2.835</v>
      </c>
      <c r="I1954" s="14">
        <f>VLOOKUP($A1954,[3]Sheet1!$A$1:$U$10001,21,0)</f>
        <v>3.12</v>
      </c>
      <c r="J1954" s="14">
        <f>VLOOKUP($A1954,[3]Sheet1!$A$1:$U$10001,13,0)</f>
        <v>2.92</v>
      </c>
      <c r="K1954" s="14">
        <f>VLOOKUP($A1954,[3]Sheet1!$A$1:$Z$10001,24,0)</f>
        <v>2.67</v>
      </c>
      <c r="L1954" s="14">
        <f>VLOOKUP($A1954,[3]Sheet1!$A$1:$U$10001,17,0)</f>
        <v>2.81</v>
      </c>
      <c r="M1954" s="14">
        <f>VLOOKUP($A1954,[3]Sheet1!$A$1:$U$10001,14,0)</f>
        <v>3.1</v>
      </c>
      <c r="N1954" s="14">
        <f>VLOOKUP($A1954,[3]Sheet1!$A$1:$X$10001,23,0)</f>
        <v>2.5249999999999999</v>
      </c>
      <c r="O1954" s="14">
        <f>VLOOKUP($A1954,[3]Sheet1!$A$1:$U$10001,4,0)</f>
        <v>3.04</v>
      </c>
      <c r="P1954" s="14">
        <f>VLOOKUP($A1954,[3]Sheet1!$A$1:$U$10001,6,0)</f>
        <v>2.92</v>
      </c>
      <c r="Q1954" s="14">
        <f>VLOOKUP($A1954,[3]Sheet1!$A$1:$U$10001,20,0)</f>
        <v>2.74</v>
      </c>
      <c r="R1954" s="14">
        <f>VLOOKUP($A1954,[3]Sheet1!$A$1:$X$10001,24,0)</f>
        <v>2.67</v>
      </c>
      <c r="S1954" s="14">
        <f>VLOOKUP($A1954,[3]Sheet1!$A$1:$AB$10001,25,0)</f>
        <v>3.165</v>
      </c>
      <c r="T1954" s="14">
        <f>VLOOKUP($A1954,[3]Sheet1!$A$1:$AB$10001,26,0)</f>
        <v>3.0249999999999999</v>
      </c>
      <c r="U1954" s="14">
        <f>VLOOKUP($A1954,[3]Sheet1!$A$1:$AB$10001,27,0)</f>
        <v>2.9049999999999998</v>
      </c>
      <c r="V1954" s="14">
        <f>VLOOKUP($A1954,[3]Sheet1!$A$1:$AB$10001,28,0)</f>
        <v>2.92</v>
      </c>
      <c r="W1954" s="14">
        <f>VLOOKUP($A1954,[3]Sheet1!$A$1:$AC$10001,29,0)</f>
        <v>2.92</v>
      </c>
      <c r="X1954" s="14" t="s">
        <v>66</v>
      </c>
      <c r="AE1954" s="2">
        <v>36664</v>
      </c>
      <c r="AF1954" s="1">
        <v>2.9550000000000001</v>
      </c>
    </row>
    <row r="1955" spans="1:32" x14ac:dyDescent="0.2">
      <c r="A1955" s="2">
        <v>36648</v>
      </c>
      <c r="B1955" s="5">
        <f t="shared" si="160"/>
        <v>5</v>
      </c>
      <c r="C1955" s="1" t="s">
        <v>49</v>
      </c>
      <c r="D1955" s="14">
        <f>VLOOKUP($A1955,[3]Sheet1!$A$1:$U$10001,15,0)</f>
        <v>3.8849999999999998</v>
      </c>
      <c r="E1955" s="14">
        <f>VLOOKUP($A1955,[3]Sheet1!$A$1:$U$10001,16,0)</f>
        <v>2.75</v>
      </c>
      <c r="F1955" s="14">
        <f>VLOOKUP($A1955,[3]Sheet1!$A$1:$X$10001,22,0)</f>
        <v>2.6549999999999998</v>
      </c>
      <c r="G1955" s="7">
        <f>VLOOKUP($A1955,[3]Sheet1!$A$1:$X$10001,3,0)</f>
        <v>2.8450000000000002</v>
      </c>
      <c r="H1955" s="14">
        <f>VLOOKUP($A1955,[3]Sheet1!$A$1:$U$10001,2,0)</f>
        <v>2.94</v>
      </c>
      <c r="I1955" s="14">
        <f>VLOOKUP($A1955,[3]Sheet1!$A$1:$U$10001,21,0)</f>
        <v>3.16</v>
      </c>
      <c r="J1955" s="14">
        <f>VLOOKUP($A1955,[3]Sheet1!$A$1:$U$10001,13,0)</f>
        <v>2.98</v>
      </c>
      <c r="K1955" s="14">
        <f>VLOOKUP($A1955,[3]Sheet1!$A$1:$Z$10001,24,0)</f>
        <v>2.7549999999999999</v>
      </c>
      <c r="L1955" s="14">
        <f>VLOOKUP($A1955,[3]Sheet1!$A$1:$U$10001,17,0)</f>
        <v>2.855</v>
      </c>
      <c r="M1955" s="14">
        <f>VLOOKUP($A1955,[3]Sheet1!$A$1:$U$10001,14,0)</f>
        <v>3.2149999999999999</v>
      </c>
      <c r="N1955" s="14">
        <f>VLOOKUP($A1955,[3]Sheet1!$A$1:$X$10001,23,0)</f>
        <v>2.645</v>
      </c>
      <c r="O1955" s="14">
        <f>VLOOKUP($A1955,[3]Sheet1!$A$1:$U$10001,4,0)</f>
        <v>3.145</v>
      </c>
      <c r="P1955" s="14">
        <f>VLOOKUP($A1955,[3]Sheet1!$A$1:$U$10001,6,0)</f>
        <v>3</v>
      </c>
      <c r="Q1955" s="14">
        <f>VLOOKUP($A1955,[3]Sheet1!$A$1:$U$10001,20,0)</f>
        <v>2.7749999999999999</v>
      </c>
      <c r="R1955" s="14">
        <f>VLOOKUP($A1955,[3]Sheet1!$A$1:$X$10001,24,0)</f>
        <v>2.7549999999999999</v>
      </c>
      <c r="S1955" s="14">
        <f>VLOOKUP($A1955,[3]Sheet1!$A$1:$AB$10001,25,0)</f>
        <v>3.2050000000000001</v>
      </c>
      <c r="T1955" s="14">
        <f>VLOOKUP($A1955,[3]Sheet1!$A$1:$AB$10001,26,0)</f>
        <v>3.0950000000000002</v>
      </c>
      <c r="U1955" s="14">
        <f>VLOOKUP($A1955,[3]Sheet1!$A$1:$AB$10001,27,0)</f>
        <v>2.9849999999999999</v>
      </c>
      <c r="V1955" s="14">
        <f>VLOOKUP($A1955,[3]Sheet1!$A$1:$AB$10001,28,0)</f>
        <v>3.0150000000000001</v>
      </c>
      <c r="W1955" s="14">
        <f>VLOOKUP($A1955,[3]Sheet1!$A$1:$AC$10001,29,0)</f>
        <v>2.9950000000000001</v>
      </c>
      <c r="X1955" s="14" t="s">
        <v>66</v>
      </c>
      <c r="AE1955" s="2">
        <v>36665</v>
      </c>
      <c r="AF1955" s="1">
        <v>3.24</v>
      </c>
    </row>
    <row r="1956" spans="1:32" x14ac:dyDescent="0.2">
      <c r="A1956" s="2">
        <v>36649</v>
      </c>
      <c r="B1956" s="5">
        <f t="shared" si="160"/>
        <v>5</v>
      </c>
      <c r="C1956" s="1" t="s">
        <v>50</v>
      </c>
      <c r="D1956" s="14">
        <f>VLOOKUP($A1956,[3]Sheet1!$A$1:$U$10001,15,0)</f>
        <v>3.9950000000000001</v>
      </c>
      <c r="E1956" s="14">
        <f>VLOOKUP($A1956,[3]Sheet1!$A$1:$U$10001,16,0)</f>
        <v>2.81</v>
      </c>
      <c r="F1956" s="14">
        <f>VLOOKUP($A1956,[3]Sheet1!$A$1:$X$10001,22,0)</f>
        <v>2.7250000000000001</v>
      </c>
      <c r="G1956" s="7">
        <f>VLOOKUP($A1956,[3]Sheet1!$A$1:$X$10001,3,0)</f>
        <v>2.8650000000000002</v>
      </c>
      <c r="H1956" s="14">
        <f>VLOOKUP($A1956,[3]Sheet1!$A$1:$U$10001,2,0)</f>
        <v>2.97</v>
      </c>
      <c r="I1956" s="14">
        <f>VLOOKUP($A1956,[3]Sheet1!$A$1:$U$10001,21,0)</f>
        <v>3.2050000000000001</v>
      </c>
      <c r="J1956" s="14">
        <f>VLOOKUP($A1956,[3]Sheet1!$A$1:$U$10001,13,0)</f>
        <v>3.0350000000000001</v>
      </c>
      <c r="K1956" s="14">
        <f>VLOOKUP($A1956,[3]Sheet1!$A$1:$Z$10001,24,0)</f>
        <v>2.81</v>
      </c>
      <c r="L1956" s="14">
        <f>VLOOKUP($A1956,[3]Sheet1!$A$1:$U$10001,17,0)</f>
        <v>2.91</v>
      </c>
      <c r="M1956" s="14">
        <f>VLOOKUP($A1956,[3]Sheet1!$A$1:$U$10001,14,0)</f>
        <v>3.2749999999999999</v>
      </c>
      <c r="N1956" s="14">
        <f>VLOOKUP($A1956,[3]Sheet1!$A$1:$X$10001,23,0)</f>
        <v>2.7450000000000001</v>
      </c>
      <c r="O1956" s="14">
        <f>VLOOKUP($A1956,[3]Sheet1!$A$1:$U$10001,4,0)</f>
        <v>3.21</v>
      </c>
      <c r="P1956" s="14">
        <f>VLOOKUP($A1956,[3]Sheet1!$A$1:$U$10001,6,0)</f>
        <v>3.0249999999999999</v>
      </c>
      <c r="Q1956" s="14">
        <f>VLOOKUP($A1956,[3]Sheet1!$A$1:$U$10001,20,0)</f>
        <v>2.8849999999999998</v>
      </c>
      <c r="R1956" s="14">
        <f>VLOOKUP($A1956,[3]Sheet1!$A$1:$X$10001,24,0)</f>
        <v>2.81</v>
      </c>
      <c r="S1956" s="14">
        <f>VLOOKUP($A1956,[3]Sheet1!$A$1:$AB$10001,25,0)</f>
        <v>3.2349999999999999</v>
      </c>
      <c r="T1956" s="14">
        <f>VLOOKUP($A1956,[3]Sheet1!$A$1:$AB$10001,26,0)</f>
        <v>3.125</v>
      </c>
      <c r="U1956" s="14">
        <f>VLOOKUP($A1956,[3]Sheet1!$A$1:$AB$10001,27,0)</f>
        <v>3.0150000000000001</v>
      </c>
      <c r="V1956" s="14">
        <f>VLOOKUP($A1956,[3]Sheet1!$A$1:$AB$10001,28,0)</f>
        <v>3.03</v>
      </c>
      <c r="W1956" s="14">
        <f>VLOOKUP($A1956,[3]Sheet1!$A$1:$AC$10001,29,0)</f>
        <v>3.02</v>
      </c>
      <c r="X1956" s="14" t="s">
        <v>66</v>
      </c>
      <c r="AE1956" s="2">
        <v>36666</v>
      </c>
      <c r="AF1956" s="1">
        <v>3.2650000000000001</v>
      </c>
    </row>
    <row r="1957" spans="1:32" x14ac:dyDescent="0.2">
      <c r="A1957" s="2">
        <v>36650</v>
      </c>
      <c r="B1957" s="5">
        <f t="shared" si="160"/>
        <v>5</v>
      </c>
      <c r="C1957" s="1" t="s">
        <v>51</v>
      </c>
      <c r="D1957" s="14">
        <f>VLOOKUP($A1957,[3]Sheet1!$A$1:$U$10001,15,0)</f>
        <v>3.9550000000000001</v>
      </c>
      <c r="E1957" s="14">
        <f>VLOOKUP($A1957,[3]Sheet1!$A$1:$U$10001,16,0)</f>
        <v>2.7749999999999999</v>
      </c>
      <c r="F1957" s="14">
        <f>VLOOKUP($A1957,[3]Sheet1!$A$1:$X$10001,22,0)</f>
        <v>2.6949999999999998</v>
      </c>
      <c r="G1957" s="7">
        <f>VLOOKUP($A1957,[3]Sheet1!$A$1:$X$10001,3,0)</f>
        <v>2.83</v>
      </c>
      <c r="H1957" s="14">
        <f>VLOOKUP($A1957,[3]Sheet1!$A$1:$U$10001,2,0)</f>
        <v>2.94</v>
      </c>
      <c r="I1957" s="14">
        <f>VLOOKUP($A1957,[3]Sheet1!$A$1:$U$10001,21,0)</f>
        <v>3.18</v>
      </c>
      <c r="J1957" s="14">
        <f>VLOOKUP($A1957,[3]Sheet1!$A$1:$U$10001,13,0)</f>
        <v>3.01</v>
      </c>
      <c r="K1957" s="14">
        <f>VLOOKUP($A1957,[3]Sheet1!$A$1:$Z$10001,24,0)</f>
        <v>2.7650000000000001</v>
      </c>
      <c r="L1957" s="14">
        <f>VLOOKUP($A1957,[3]Sheet1!$A$1:$U$10001,17,0)</f>
        <v>2.87</v>
      </c>
      <c r="M1957" s="14">
        <f>VLOOKUP($A1957,[3]Sheet1!$A$1:$U$10001,14,0)</f>
        <v>3.2549999999999999</v>
      </c>
      <c r="N1957" s="14">
        <f>VLOOKUP($A1957,[3]Sheet1!$A$1:$X$10001,23,0)</f>
        <v>2.6850000000000001</v>
      </c>
      <c r="O1957" s="14">
        <f>VLOOKUP($A1957,[3]Sheet1!$A$1:$U$10001,4,0)</f>
        <v>3.1749999999999998</v>
      </c>
      <c r="P1957" s="14">
        <f>VLOOKUP($A1957,[3]Sheet1!$A$1:$U$10001,6,0)</f>
        <v>3</v>
      </c>
      <c r="Q1957" s="14">
        <f>VLOOKUP($A1957,[3]Sheet1!$A$1:$U$10001,20,0)</f>
        <v>2.84</v>
      </c>
      <c r="R1957" s="14">
        <f>VLOOKUP($A1957,[3]Sheet1!$A$1:$X$10001,24,0)</f>
        <v>2.7650000000000001</v>
      </c>
      <c r="S1957" s="14">
        <f>VLOOKUP($A1957,[3]Sheet1!$A$1:$AB$10001,25,0)</f>
        <v>3.2149999999999999</v>
      </c>
      <c r="T1957" s="14">
        <f>VLOOKUP($A1957,[3]Sheet1!$A$1:$AB$10001,26,0)</f>
        <v>3.105</v>
      </c>
      <c r="U1957" s="14">
        <f>VLOOKUP($A1957,[3]Sheet1!$A$1:$AB$10001,27,0)</f>
        <v>3</v>
      </c>
      <c r="V1957" s="14">
        <f>VLOOKUP($A1957,[3]Sheet1!$A$1:$AB$10001,28,0)</f>
        <v>3.01</v>
      </c>
      <c r="W1957" s="14">
        <f>VLOOKUP($A1957,[3]Sheet1!$A$1:$AC$10001,29,0)</f>
        <v>3</v>
      </c>
      <c r="X1957" s="14" t="s">
        <v>66</v>
      </c>
      <c r="AE1957" s="2">
        <v>36667</v>
      </c>
      <c r="AF1957" s="1">
        <v>3.2650000000000001</v>
      </c>
    </row>
    <row r="1958" spans="1:32" x14ac:dyDescent="0.2">
      <c r="A1958" s="2">
        <v>36651</v>
      </c>
      <c r="B1958" s="5">
        <f t="shared" si="160"/>
        <v>5</v>
      </c>
      <c r="C1958" s="1" t="s">
        <v>45</v>
      </c>
      <c r="D1958" s="14">
        <f>VLOOKUP($A1958,[3]Sheet1!$A$1:$U$10001,15,0)</f>
        <v>3.83</v>
      </c>
      <c r="E1958" s="14">
        <f>VLOOKUP($A1958,[3]Sheet1!$A$1:$U$10001,16,0)</f>
        <v>2.69</v>
      </c>
      <c r="F1958" s="14">
        <f>VLOOKUP($A1958,[3]Sheet1!$A$1:$X$10001,22,0)</f>
        <v>2.6349999999999998</v>
      </c>
      <c r="G1958" s="7">
        <f>VLOOKUP($A1958,[3]Sheet1!$A$1:$X$10001,3,0)</f>
        <v>2.7549999999999999</v>
      </c>
      <c r="H1958" s="14">
        <f>VLOOKUP($A1958,[3]Sheet1!$A$1:$U$10001,2,0)</f>
        <v>2.895</v>
      </c>
      <c r="I1958" s="14">
        <f>VLOOKUP($A1958,[3]Sheet1!$A$1:$U$10001,21,0)</f>
        <v>3.085</v>
      </c>
      <c r="J1958" s="14">
        <f>VLOOKUP($A1958,[3]Sheet1!$A$1:$U$10001,13,0)</f>
        <v>2.9350000000000001</v>
      </c>
      <c r="K1958" s="14">
        <f>VLOOKUP($A1958,[3]Sheet1!$A$1:$Z$10001,24,0)</f>
        <v>2.69</v>
      </c>
      <c r="L1958" s="14">
        <f>VLOOKUP($A1958,[3]Sheet1!$A$1:$U$10001,17,0)</f>
        <v>2.8</v>
      </c>
      <c r="M1958" s="14">
        <f>VLOOKUP($A1958,[3]Sheet1!$A$1:$U$10001,14,0)</f>
        <v>3.1850000000000001</v>
      </c>
      <c r="N1958" s="14">
        <f>VLOOKUP($A1958,[3]Sheet1!$A$1:$X$10001,23,0)</f>
        <v>2.585</v>
      </c>
      <c r="O1958" s="14">
        <f>VLOOKUP($A1958,[3]Sheet1!$A$1:$U$10001,4,0)</f>
        <v>3.1549999999999998</v>
      </c>
      <c r="P1958" s="14">
        <f>VLOOKUP($A1958,[3]Sheet1!$A$1:$U$10001,6,0)</f>
        <v>2.9649999999999999</v>
      </c>
      <c r="Q1958" s="14">
        <f>VLOOKUP($A1958,[3]Sheet1!$A$1:$U$10001,20,0)</f>
        <v>2.7450000000000001</v>
      </c>
      <c r="R1958" s="14">
        <f>VLOOKUP($A1958,[3]Sheet1!$A$1:$X$10001,24,0)</f>
        <v>2.69</v>
      </c>
      <c r="S1958" s="14">
        <f>VLOOKUP($A1958,[3]Sheet1!$A$1:$AB$10001,25,0)</f>
        <v>3.145</v>
      </c>
      <c r="T1958" s="14">
        <f>VLOOKUP($A1958,[3]Sheet1!$A$1:$AB$10001,26,0)</f>
        <v>3.0550000000000002</v>
      </c>
      <c r="U1958" s="14">
        <f>VLOOKUP($A1958,[3]Sheet1!$A$1:$AB$10001,27,0)</f>
        <v>2.93</v>
      </c>
      <c r="V1958" s="14">
        <f>VLOOKUP($A1958,[3]Sheet1!$A$1:$AB$10001,28,0)</f>
        <v>2.9550000000000001</v>
      </c>
      <c r="W1958" s="14">
        <f>VLOOKUP($A1958,[3]Sheet1!$A$1:$AC$10001,29,0)</f>
        <v>2.94</v>
      </c>
      <c r="X1958" s="14" t="s">
        <v>66</v>
      </c>
      <c r="AE1958" s="2">
        <v>36668</v>
      </c>
      <c r="AF1958" s="1">
        <v>3.2650000000000001</v>
      </c>
    </row>
    <row r="1959" spans="1:32" x14ac:dyDescent="0.2">
      <c r="A1959" s="2">
        <v>36652</v>
      </c>
      <c r="B1959" s="5">
        <f t="shared" si="160"/>
        <v>5</v>
      </c>
      <c r="C1959" s="1" t="s">
        <v>46</v>
      </c>
      <c r="D1959" s="14">
        <f>VLOOKUP($A1959,[3]Sheet1!$A$1:$U$10001,15,0)</f>
        <v>3.7749999999999999</v>
      </c>
      <c r="E1959" s="14">
        <f>VLOOKUP($A1959,[3]Sheet1!$A$1:$U$10001,16,0)</f>
        <v>2.6749999999999998</v>
      </c>
      <c r="F1959" s="14">
        <f>VLOOKUP($A1959,[3]Sheet1!$A$1:$X$10001,22,0)</f>
        <v>2.6</v>
      </c>
      <c r="G1959" s="7">
        <f>VLOOKUP($A1959,[3]Sheet1!$A$1:$X$10001,3,0)</f>
        <v>2.71</v>
      </c>
      <c r="H1959" s="14">
        <f>VLOOKUP($A1959,[3]Sheet1!$A$1:$U$10001,2,0)</f>
        <v>2.87</v>
      </c>
      <c r="I1959" s="14">
        <f>VLOOKUP($A1959,[3]Sheet1!$A$1:$U$10001,21,0)</f>
        <v>3.11</v>
      </c>
      <c r="J1959" s="14">
        <f>VLOOKUP($A1959,[3]Sheet1!$A$1:$U$10001,13,0)</f>
        <v>2.87</v>
      </c>
      <c r="K1959" s="14">
        <f>VLOOKUP($A1959,[3]Sheet1!$A$1:$Z$10001,24,0)</f>
        <v>2.665</v>
      </c>
      <c r="L1959" s="14">
        <f>VLOOKUP($A1959,[3]Sheet1!$A$1:$U$10001,17,0)</f>
        <v>2.7650000000000001</v>
      </c>
      <c r="M1959" s="14">
        <f>VLOOKUP($A1959,[3]Sheet1!$A$1:$U$10001,14,0)</f>
        <v>3.1</v>
      </c>
      <c r="N1959" s="14">
        <f>VLOOKUP($A1959,[3]Sheet1!$A$1:$X$10001,23,0)</f>
        <v>2.5649999999999999</v>
      </c>
      <c r="O1959" s="14">
        <f>VLOOKUP($A1959,[3]Sheet1!$A$1:$U$10001,4,0)</f>
        <v>3.0550000000000002</v>
      </c>
      <c r="P1959" s="14">
        <f>VLOOKUP($A1959,[3]Sheet1!$A$1:$U$10001,6,0)</f>
        <v>2.9449999999999998</v>
      </c>
      <c r="Q1959" s="14">
        <f>VLOOKUP($A1959,[3]Sheet1!$A$1:$U$10001,20,0)</f>
        <v>2.7</v>
      </c>
      <c r="R1959" s="14">
        <f>VLOOKUP($A1959,[3]Sheet1!$A$1:$X$10001,24,0)</f>
        <v>2.665</v>
      </c>
      <c r="S1959" s="14">
        <f>VLOOKUP($A1959,[3]Sheet1!$A$1:$AB$10001,25,0)</f>
        <v>3.15</v>
      </c>
      <c r="T1959" s="14">
        <f>VLOOKUP($A1959,[3]Sheet1!$A$1:$AB$10001,26,0)</f>
        <v>3.0649999999999999</v>
      </c>
      <c r="U1959" s="14">
        <f>VLOOKUP($A1959,[3]Sheet1!$A$1:$AB$10001,27,0)</f>
        <v>2.94</v>
      </c>
      <c r="V1959" s="14">
        <f>VLOOKUP($A1959,[3]Sheet1!$A$1:$AB$10001,28,0)</f>
        <v>2.95</v>
      </c>
      <c r="W1959" s="14">
        <f>VLOOKUP($A1959,[3]Sheet1!$A$1:$AC$10001,29,0)</f>
        <v>2.9350000000000001</v>
      </c>
      <c r="X1959" s="14" t="s">
        <v>66</v>
      </c>
      <c r="AE1959" s="2">
        <v>36669</v>
      </c>
      <c r="AF1959" s="1">
        <v>3.6150000000000002</v>
      </c>
    </row>
    <row r="1960" spans="1:32" x14ac:dyDescent="0.2">
      <c r="A1960" s="2">
        <v>36653</v>
      </c>
      <c r="B1960" s="5">
        <f t="shared" si="160"/>
        <v>5</v>
      </c>
      <c r="C1960" s="1" t="s">
        <v>47</v>
      </c>
      <c r="D1960" s="14">
        <f>VLOOKUP($A1960,[3]Sheet1!$A$1:$U$10001,15,0)</f>
        <v>3.7749999999999999</v>
      </c>
      <c r="E1960" s="14">
        <f>VLOOKUP($A1960,[3]Sheet1!$A$1:$U$10001,16,0)</f>
        <v>2.6749999999999998</v>
      </c>
      <c r="F1960" s="14">
        <f>VLOOKUP($A1960,[3]Sheet1!$A$1:$X$10001,22,0)</f>
        <v>2.6</v>
      </c>
      <c r="G1960" s="7">
        <f>VLOOKUP($A1960,[3]Sheet1!$A$1:$X$10001,3,0)</f>
        <v>2.71</v>
      </c>
      <c r="H1960" s="14">
        <f>VLOOKUP($A1960,[3]Sheet1!$A$1:$U$10001,2,0)</f>
        <v>2.87</v>
      </c>
      <c r="I1960" s="14">
        <f>VLOOKUP($A1960,[3]Sheet1!$A$1:$U$10001,21,0)</f>
        <v>3.11</v>
      </c>
      <c r="J1960" s="14">
        <f>VLOOKUP($A1960,[3]Sheet1!$A$1:$U$10001,13,0)</f>
        <v>2.87</v>
      </c>
      <c r="K1960" s="14">
        <f>VLOOKUP($A1960,[3]Sheet1!$A$1:$Z$10001,24,0)</f>
        <v>2.665</v>
      </c>
      <c r="L1960" s="14">
        <f>VLOOKUP($A1960,[3]Sheet1!$A$1:$U$10001,17,0)</f>
        <v>2.7650000000000001</v>
      </c>
      <c r="M1960" s="14">
        <f>VLOOKUP($A1960,[3]Sheet1!$A$1:$U$10001,14,0)</f>
        <v>3.1</v>
      </c>
      <c r="N1960" s="14">
        <f>VLOOKUP($A1960,[3]Sheet1!$A$1:$X$10001,23,0)</f>
        <v>2.5649999999999999</v>
      </c>
      <c r="O1960" s="14">
        <f>VLOOKUP($A1960,[3]Sheet1!$A$1:$U$10001,4,0)</f>
        <v>3.0550000000000002</v>
      </c>
      <c r="P1960" s="14">
        <f>VLOOKUP($A1960,[3]Sheet1!$A$1:$U$10001,6,0)</f>
        <v>2.9449999999999998</v>
      </c>
      <c r="Q1960" s="14">
        <f>VLOOKUP($A1960,[3]Sheet1!$A$1:$U$10001,20,0)</f>
        <v>2.7</v>
      </c>
      <c r="R1960" s="14">
        <f>VLOOKUP($A1960,[3]Sheet1!$A$1:$X$10001,24,0)</f>
        <v>2.665</v>
      </c>
      <c r="S1960" s="14">
        <f>VLOOKUP($A1960,[3]Sheet1!$A$1:$AB$10001,25,0)</f>
        <v>3.15</v>
      </c>
      <c r="T1960" s="14">
        <f>VLOOKUP($A1960,[3]Sheet1!$A$1:$AB$10001,26,0)</f>
        <v>3.0649999999999999</v>
      </c>
      <c r="U1960" s="14">
        <f>VLOOKUP($A1960,[3]Sheet1!$A$1:$AB$10001,27,0)</f>
        <v>2.94</v>
      </c>
      <c r="V1960" s="14">
        <f>VLOOKUP($A1960,[3]Sheet1!$A$1:$AB$10001,28,0)</f>
        <v>2.95</v>
      </c>
      <c r="W1960" s="14">
        <f>VLOOKUP($A1960,[3]Sheet1!$A$1:$AC$10001,29,0)</f>
        <v>2.9350000000000001</v>
      </c>
      <c r="X1960" s="14" t="s">
        <v>66</v>
      </c>
      <c r="AE1960" s="2">
        <v>36670</v>
      </c>
      <c r="AF1960" s="1">
        <v>3.4049999999999998</v>
      </c>
    </row>
    <row r="1961" spans="1:32" x14ac:dyDescent="0.2">
      <c r="A1961" s="2">
        <v>36654</v>
      </c>
      <c r="B1961" s="5">
        <f t="shared" si="160"/>
        <v>5</v>
      </c>
      <c r="C1961" s="1" t="s">
        <v>48</v>
      </c>
      <c r="D1961" s="14">
        <f>VLOOKUP($A1961,[3]Sheet1!$A$1:$U$10001,15,0)</f>
        <v>3.7749999999999999</v>
      </c>
      <c r="E1961" s="14">
        <f>VLOOKUP($A1961,[3]Sheet1!$A$1:$U$10001,16,0)</f>
        <v>2.6749999999999998</v>
      </c>
      <c r="F1961" s="14">
        <f>VLOOKUP($A1961,[3]Sheet1!$A$1:$X$10001,22,0)</f>
        <v>2.6</v>
      </c>
      <c r="G1961" s="7">
        <f>VLOOKUP($A1961,[3]Sheet1!$A$1:$X$10001,3,0)</f>
        <v>2.71</v>
      </c>
      <c r="H1961" s="14">
        <f>VLOOKUP($A1961,[3]Sheet1!$A$1:$U$10001,2,0)</f>
        <v>2.87</v>
      </c>
      <c r="I1961" s="14">
        <f>VLOOKUP($A1961,[3]Sheet1!$A$1:$U$10001,21,0)</f>
        <v>3.11</v>
      </c>
      <c r="J1961" s="14">
        <f>VLOOKUP($A1961,[3]Sheet1!$A$1:$U$10001,13,0)</f>
        <v>2.87</v>
      </c>
      <c r="K1961" s="14">
        <f>VLOOKUP($A1961,[3]Sheet1!$A$1:$Z$10001,24,0)</f>
        <v>2.665</v>
      </c>
      <c r="L1961" s="14">
        <f>VLOOKUP($A1961,[3]Sheet1!$A$1:$U$10001,17,0)</f>
        <v>2.7650000000000001</v>
      </c>
      <c r="M1961" s="14">
        <f>VLOOKUP($A1961,[3]Sheet1!$A$1:$U$10001,14,0)</f>
        <v>3.1</v>
      </c>
      <c r="N1961" s="14">
        <f>VLOOKUP($A1961,[3]Sheet1!$A$1:$X$10001,23,0)</f>
        <v>2.5649999999999999</v>
      </c>
      <c r="O1961" s="14">
        <f>VLOOKUP($A1961,[3]Sheet1!$A$1:$U$10001,4,0)</f>
        <v>3.0550000000000002</v>
      </c>
      <c r="P1961" s="14">
        <f>VLOOKUP($A1961,[3]Sheet1!$A$1:$U$10001,6,0)</f>
        <v>2.9449999999999998</v>
      </c>
      <c r="Q1961" s="14">
        <f>VLOOKUP($A1961,[3]Sheet1!$A$1:$U$10001,20,0)</f>
        <v>2.7</v>
      </c>
      <c r="R1961" s="14">
        <f>VLOOKUP($A1961,[3]Sheet1!$A$1:$X$10001,24,0)</f>
        <v>2.665</v>
      </c>
      <c r="S1961" s="14">
        <f>VLOOKUP($A1961,[3]Sheet1!$A$1:$AB$10001,25,0)</f>
        <v>3.15</v>
      </c>
      <c r="T1961" s="14">
        <f>VLOOKUP($A1961,[3]Sheet1!$A$1:$AB$10001,26,0)</f>
        <v>3.0649999999999999</v>
      </c>
      <c r="U1961" s="14">
        <f>VLOOKUP($A1961,[3]Sheet1!$A$1:$AB$10001,27,0)</f>
        <v>2.94</v>
      </c>
      <c r="V1961" s="14">
        <f>VLOOKUP($A1961,[3]Sheet1!$A$1:$AB$10001,28,0)</f>
        <v>2.95</v>
      </c>
      <c r="W1961" s="14">
        <f>VLOOKUP($A1961,[3]Sheet1!$A$1:$AC$10001,29,0)</f>
        <v>2.9350000000000001</v>
      </c>
      <c r="X1961" s="14" t="s">
        <v>66</v>
      </c>
      <c r="AE1961" s="2">
        <v>36671</v>
      </c>
      <c r="AF1961" s="1">
        <v>3.4</v>
      </c>
    </row>
    <row r="1962" spans="1:32" x14ac:dyDescent="0.2">
      <c r="A1962" s="2">
        <v>36655</v>
      </c>
      <c r="B1962" s="5">
        <f t="shared" si="160"/>
        <v>5</v>
      </c>
      <c r="C1962" s="1" t="s">
        <v>49</v>
      </c>
      <c r="D1962" s="14">
        <f>VLOOKUP($A1962,[3]Sheet1!$A$1:$U$10001,15,0)</f>
        <v>3.8149999999999999</v>
      </c>
      <c r="E1962" s="14">
        <f>VLOOKUP($A1962,[3]Sheet1!$A$1:$U$10001,16,0)</f>
        <v>2.6749999999999998</v>
      </c>
      <c r="F1962" s="14">
        <f>VLOOKUP($A1962,[3]Sheet1!$A$1:$X$10001,22,0)</f>
        <v>2.6150000000000002</v>
      </c>
      <c r="G1962" s="7">
        <f>VLOOKUP($A1962,[3]Sheet1!$A$1:$X$10001,3,0)</f>
        <v>2.76</v>
      </c>
      <c r="H1962" s="14">
        <f>VLOOKUP($A1962,[3]Sheet1!$A$1:$U$10001,2,0)</f>
        <v>2.92</v>
      </c>
      <c r="I1962" s="14">
        <f>VLOOKUP($A1962,[3]Sheet1!$A$1:$U$10001,21,0)</f>
        <v>3.12</v>
      </c>
      <c r="J1962" s="14">
        <f>VLOOKUP($A1962,[3]Sheet1!$A$1:$U$10001,13,0)</f>
        <v>2.8650000000000002</v>
      </c>
      <c r="K1962" s="14">
        <f>VLOOKUP($A1962,[3]Sheet1!$A$1:$Z$10001,24,0)</f>
        <v>2.69</v>
      </c>
      <c r="L1962" s="14">
        <f>VLOOKUP($A1962,[3]Sheet1!$A$1:$U$10001,17,0)</f>
        <v>2.7650000000000001</v>
      </c>
      <c r="M1962" s="14">
        <f>VLOOKUP($A1962,[3]Sheet1!$A$1:$U$10001,14,0)</f>
        <v>3.2050000000000001</v>
      </c>
      <c r="N1962" s="14">
        <f>VLOOKUP($A1962,[3]Sheet1!$A$1:$X$10001,23,0)</f>
        <v>2.5750000000000002</v>
      </c>
      <c r="O1962" s="14">
        <f>VLOOKUP($A1962,[3]Sheet1!$A$1:$U$10001,4,0)</f>
        <v>3.12</v>
      </c>
      <c r="P1962" s="14">
        <f>VLOOKUP($A1962,[3]Sheet1!$A$1:$U$10001,6,0)</f>
        <v>2.9950000000000001</v>
      </c>
      <c r="Q1962" s="14">
        <f>VLOOKUP($A1962,[3]Sheet1!$A$1:$U$10001,20,0)</f>
        <v>2.73</v>
      </c>
      <c r="R1962" s="14">
        <f>VLOOKUP($A1962,[3]Sheet1!$A$1:$X$10001,24,0)</f>
        <v>2.69</v>
      </c>
      <c r="S1962" s="14">
        <f>VLOOKUP($A1962,[3]Sheet1!$A$1:$AB$10001,25,0)</f>
        <v>3.16</v>
      </c>
      <c r="T1962" s="14">
        <f>VLOOKUP($A1962,[3]Sheet1!$A$1:$AB$10001,26,0)</f>
        <v>3.08</v>
      </c>
      <c r="U1962" s="14">
        <f>VLOOKUP($A1962,[3]Sheet1!$A$1:$AB$10001,27,0)</f>
        <v>2.9550000000000001</v>
      </c>
      <c r="V1962" s="14">
        <f>VLOOKUP($A1962,[3]Sheet1!$A$1:$AB$10001,28,0)</f>
        <v>2.9649999999999999</v>
      </c>
      <c r="W1962" s="14">
        <f>VLOOKUP($A1962,[3]Sheet1!$A$1:$AC$10001,29,0)</f>
        <v>2.96</v>
      </c>
      <c r="X1962" s="14" t="s">
        <v>66</v>
      </c>
      <c r="AE1962" s="2">
        <v>36672</v>
      </c>
      <c r="AF1962" s="1">
        <v>3.5649999999999999</v>
      </c>
    </row>
    <row r="1963" spans="1:32" x14ac:dyDescent="0.2">
      <c r="A1963" s="2">
        <v>36656</v>
      </c>
      <c r="B1963" s="5">
        <f t="shared" si="160"/>
        <v>5</v>
      </c>
      <c r="C1963" s="1" t="s">
        <v>50</v>
      </c>
      <c r="D1963" s="14">
        <f>VLOOKUP($A1963,[3]Sheet1!$A$1:$U$10001,15,0)</f>
        <v>3.84</v>
      </c>
      <c r="E1963" s="14">
        <f>VLOOKUP($A1963,[3]Sheet1!$A$1:$U$10001,16,0)</f>
        <v>2.76</v>
      </c>
      <c r="F1963" s="14">
        <f>VLOOKUP($A1963,[3]Sheet1!$A$1:$X$10001,22,0)</f>
        <v>2.69</v>
      </c>
      <c r="G1963" s="7">
        <f>VLOOKUP($A1963,[3]Sheet1!$A$1:$X$10001,3,0)</f>
        <v>2.835</v>
      </c>
      <c r="H1963" s="14">
        <f>VLOOKUP($A1963,[3]Sheet1!$A$1:$U$10001,2,0)</f>
        <v>3.0350000000000001</v>
      </c>
      <c r="I1963" s="14">
        <f>VLOOKUP($A1963,[3]Sheet1!$A$1:$U$10001,21,0)</f>
        <v>3.25</v>
      </c>
      <c r="J1963" s="14">
        <f>VLOOKUP($A1963,[3]Sheet1!$A$1:$U$10001,13,0)</f>
        <v>2.93</v>
      </c>
      <c r="K1963" s="14">
        <f>VLOOKUP($A1963,[3]Sheet1!$A$1:$Z$10001,24,0)</f>
        <v>2.7650000000000001</v>
      </c>
      <c r="L1963" s="14">
        <f>VLOOKUP($A1963,[3]Sheet1!$A$1:$U$10001,17,0)</f>
        <v>2.82</v>
      </c>
      <c r="M1963" s="14">
        <f>VLOOKUP($A1963,[3]Sheet1!$A$1:$U$10001,14,0)</f>
        <v>3.3149999999999999</v>
      </c>
      <c r="N1963" s="14">
        <f>VLOOKUP($A1963,[3]Sheet1!$A$1:$X$10001,23,0)</f>
        <v>2.6349999999999998</v>
      </c>
      <c r="O1963" s="14">
        <f>VLOOKUP($A1963,[3]Sheet1!$A$1:$U$10001,4,0)</f>
        <v>3.1949999999999998</v>
      </c>
      <c r="P1963" s="14">
        <f>VLOOKUP($A1963,[3]Sheet1!$A$1:$U$10001,6,0)</f>
        <v>3.09</v>
      </c>
      <c r="Q1963" s="14">
        <f>VLOOKUP($A1963,[3]Sheet1!$A$1:$U$10001,20,0)</f>
        <v>2.7650000000000001</v>
      </c>
      <c r="R1963" s="14">
        <f>VLOOKUP($A1963,[3]Sheet1!$A$1:$X$10001,24,0)</f>
        <v>2.7650000000000001</v>
      </c>
      <c r="S1963" s="14">
        <f>VLOOKUP($A1963,[3]Sheet1!$A$1:$AB$10001,25,0)</f>
        <v>3.3</v>
      </c>
      <c r="T1963" s="14">
        <f>VLOOKUP($A1963,[3]Sheet1!$A$1:$AB$10001,26,0)</f>
        <v>3.2050000000000001</v>
      </c>
      <c r="U1963" s="14">
        <f>VLOOKUP($A1963,[3]Sheet1!$A$1:$AB$10001,27,0)</f>
        <v>3.08</v>
      </c>
      <c r="V1963" s="14">
        <f>VLOOKUP($A1963,[3]Sheet1!$A$1:$AB$10001,28,0)</f>
        <v>3.085</v>
      </c>
      <c r="W1963" s="14">
        <f>VLOOKUP($A1963,[3]Sheet1!$A$1:$AC$10001,29,0)</f>
        <v>3.085</v>
      </c>
      <c r="X1963" s="14" t="s">
        <v>66</v>
      </c>
      <c r="AE1963" s="2">
        <v>36673</v>
      </c>
      <c r="AF1963" s="1">
        <v>3.5950000000000002</v>
      </c>
    </row>
    <row r="1964" spans="1:32" x14ac:dyDescent="0.2">
      <c r="A1964" s="2">
        <v>36657</v>
      </c>
      <c r="B1964" s="5">
        <f t="shared" si="160"/>
        <v>5</v>
      </c>
      <c r="C1964" s="1" t="s">
        <v>51</v>
      </c>
      <c r="D1964" s="14">
        <f>VLOOKUP($A1964,[3]Sheet1!$A$1:$U$10001,15,0)</f>
        <v>3.82</v>
      </c>
      <c r="E1964" s="14">
        <f>VLOOKUP($A1964,[3]Sheet1!$A$1:$U$10001,16,0)</f>
        <v>2.7050000000000001</v>
      </c>
      <c r="F1964" s="14">
        <f>VLOOKUP($A1964,[3]Sheet1!$A$1:$X$10001,22,0)</f>
        <v>2.6349999999999998</v>
      </c>
      <c r="G1964" s="7">
        <f>VLOOKUP($A1964,[3]Sheet1!$A$1:$X$10001,3,0)</f>
        <v>2.7850000000000001</v>
      </c>
      <c r="H1964" s="14">
        <f>VLOOKUP($A1964,[3]Sheet1!$A$1:$U$10001,2,0)</f>
        <v>3.01</v>
      </c>
      <c r="I1964" s="14">
        <f>VLOOKUP($A1964,[3]Sheet1!$A$1:$U$10001,21,0)</f>
        <v>3.1949999999999998</v>
      </c>
      <c r="J1964" s="14">
        <f>VLOOKUP($A1964,[3]Sheet1!$A$1:$U$10001,13,0)</f>
        <v>2.875</v>
      </c>
      <c r="K1964" s="14">
        <f>VLOOKUP($A1964,[3]Sheet1!$A$1:$Z$10001,24,0)</f>
        <v>2.71</v>
      </c>
      <c r="L1964" s="14">
        <f>VLOOKUP($A1964,[3]Sheet1!$A$1:$U$10001,17,0)</f>
        <v>2.77</v>
      </c>
      <c r="M1964" s="14">
        <f>VLOOKUP($A1964,[3]Sheet1!$A$1:$U$10001,14,0)</f>
        <v>3.3</v>
      </c>
      <c r="N1964" s="14">
        <f>VLOOKUP($A1964,[3]Sheet1!$A$1:$X$10001,23,0)</f>
        <v>2.59</v>
      </c>
      <c r="O1964" s="14">
        <f>VLOOKUP($A1964,[3]Sheet1!$A$1:$U$10001,4,0)</f>
        <v>3.165</v>
      </c>
      <c r="P1964" s="14">
        <f>VLOOKUP($A1964,[3]Sheet1!$A$1:$U$10001,6,0)</f>
        <v>3.0550000000000002</v>
      </c>
      <c r="Q1964" s="14">
        <f>VLOOKUP($A1964,[3]Sheet1!$A$1:$U$10001,20,0)</f>
        <v>2.7149999999999999</v>
      </c>
      <c r="R1964" s="14">
        <f>VLOOKUP($A1964,[3]Sheet1!$A$1:$X$10001,24,0)</f>
        <v>2.71</v>
      </c>
      <c r="S1964" s="14">
        <f>VLOOKUP($A1964,[3]Sheet1!$A$1:$AB$10001,25,0)</f>
        <v>3.2349999999999999</v>
      </c>
      <c r="T1964" s="14">
        <f>VLOOKUP($A1964,[3]Sheet1!$A$1:$AB$10001,26,0)</f>
        <v>3.17</v>
      </c>
      <c r="U1964" s="14">
        <f>VLOOKUP($A1964,[3]Sheet1!$A$1:$AB$10001,27,0)</f>
        <v>3.03</v>
      </c>
      <c r="V1964" s="14">
        <f>VLOOKUP($A1964,[3]Sheet1!$A$1:$AB$10001,28,0)</f>
        <v>3.0350000000000001</v>
      </c>
      <c r="W1964" s="14">
        <f>VLOOKUP($A1964,[3]Sheet1!$A$1:$AC$10001,29,0)</f>
        <v>3.0350000000000001</v>
      </c>
      <c r="X1964" s="14" t="s">
        <v>66</v>
      </c>
      <c r="AE1964" s="2">
        <v>36674</v>
      </c>
      <c r="AF1964" s="1">
        <v>3.5950000000000002</v>
      </c>
    </row>
    <row r="1965" spans="1:32" x14ac:dyDescent="0.2">
      <c r="A1965" s="2">
        <v>36658</v>
      </c>
      <c r="B1965" s="5">
        <f t="shared" si="160"/>
        <v>5</v>
      </c>
      <c r="C1965" s="1" t="s">
        <v>45</v>
      </c>
      <c r="D1965" s="14">
        <f>VLOOKUP($A1965,[3]Sheet1!$A$1:$U$10001,15,0)</f>
        <v>4.03</v>
      </c>
      <c r="E1965" s="14">
        <f>VLOOKUP($A1965,[3]Sheet1!$A$1:$U$10001,16,0)</f>
        <v>2.8250000000000002</v>
      </c>
      <c r="F1965" s="14">
        <f>VLOOKUP($A1965,[3]Sheet1!$A$1:$X$10001,22,0)</f>
        <v>2.74</v>
      </c>
      <c r="G1965" s="7">
        <f>VLOOKUP($A1965,[3]Sheet1!$A$1:$X$10001,3,0)</f>
        <v>2.9249999999999998</v>
      </c>
      <c r="H1965" s="14">
        <f>VLOOKUP($A1965,[3]Sheet1!$A$1:$U$10001,2,0)</f>
        <v>3.125</v>
      </c>
      <c r="I1965" s="14">
        <f>VLOOKUP($A1965,[3]Sheet1!$A$1:$U$10001,21,0)</f>
        <v>3.3650000000000002</v>
      </c>
      <c r="J1965" s="14">
        <f>VLOOKUP($A1965,[3]Sheet1!$A$1:$U$10001,13,0)</f>
        <v>3.01</v>
      </c>
      <c r="K1965" s="14">
        <f>VLOOKUP($A1965,[3]Sheet1!$A$1:$Z$10001,24,0)</f>
        <v>2.83</v>
      </c>
      <c r="L1965" s="14">
        <f>VLOOKUP($A1965,[3]Sheet1!$A$1:$U$10001,17,0)</f>
        <v>2.93</v>
      </c>
      <c r="M1965" s="14">
        <f>VLOOKUP($A1965,[3]Sheet1!$A$1:$U$10001,14,0)</f>
        <v>3.25</v>
      </c>
      <c r="N1965" s="14">
        <f>VLOOKUP($A1965,[3]Sheet1!$A$1:$X$10001,23,0)</f>
        <v>2.7050000000000001</v>
      </c>
      <c r="O1965" s="14">
        <f>VLOOKUP($A1965,[3]Sheet1!$A$1:$U$10001,4,0)</f>
        <v>3.2650000000000001</v>
      </c>
      <c r="P1965" s="14">
        <f>VLOOKUP($A1965,[3]Sheet1!$A$1:$U$10001,6,0)</f>
        <v>3.2050000000000001</v>
      </c>
      <c r="Q1965" s="14">
        <f>VLOOKUP($A1965,[3]Sheet1!$A$1:$U$10001,20,0)</f>
        <v>2.8849999999999998</v>
      </c>
      <c r="R1965" s="14">
        <f>VLOOKUP($A1965,[3]Sheet1!$A$1:$X$10001,24,0)</f>
        <v>2.83</v>
      </c>
      <c r="S1965" s="14">
        <f>VLOOKUP($A1965,[3]Sheet1!$A$1:$AB$10001,25,0)</f>
        <v>3.4049999999999998</v>
      </c>
      <c r="T1965" s="14">
        <f>VLOOKUP($A1965,[3]Sheet1!$A$1:$AB$10001,26,0)</f>
        <v>3.32</v>
      </c>
      <c r="U1965" s="14">
        <f>VLOOKUP($A1965,[3]Sheet1!$A$1:$AB$10001,27,0)</f>
        <v>3.18</v>
      </c>
      <c r="V1965" s="14">
        <f>VLOOKUP($A1965,[3]Sheet1!$A$1:$AB$10001,28,0)</f>
        <v>3.1749999999999998</v>
      </c>
      <c r="W1965" s="14">
        <f>VLOOKUP($A1965,[3]Sheet1!$A$1:$AC$10001,29,0)</f>
        <v>3.19</v>
      </c>
      <c r="X1965" s="14" t="s">
        <v>66</v>
      </c>
      <c r="AE1965" s="2">
        <v>36675</v>
      </c>
      <c r="AF1965" s="1">
        <v>3.5950000000000002</v>
      </c>
    </row>
    <row r="1966" spans="1:32" x14ac:dyDescent="0.2">
      <c r="A1966" s="2">
        <v>36659</v>
      </c>
      <c r="B1966" s="5">
        <f t="shared" si="160"/>
        <v>5</v>
      </c>
      <c r="C1966" s="1" t="s">
        <v>46</v>
      </c>
      <c r="D1966" s="14">
        <f>VLOOKUP($A1966,[3]Sheet1!$A$1:$U$10001,15,0)</f>
        <v>4.03</v>
      </c>
      <c r="E1966" s="14">
        <f>VLOOKUP($A1966,[3]Sheet1!$A$1:$U$10001,16,0)</f>
        <v>2.835</v>
      </c>
      <c r="F1966" s="14">
        <f>VLOOKUP($A1966,[3]Sheet1!$A$1:$X$10001,22,0)</f>
        <v>2.7149999999999999</v>
      </c>
      <c r="G1966" s="7">
        <f>VLOOKUP($A1966,[3]Sheet1!$A$1:$X$10001,3,0)</f>
        <v>2.875</v>
      </c>
      <c r="H1966" s="14">
        <f>VLOOKUP($A1966,[3]Sheet1!$A$1:$U$10001,2,0)</f>
        <v>3.08</v>
      </c>
      <c r="I1966" s="14">
        <f>VLOOKUP($A1966,[3]Sheet1!$A$1:$U$10001,21,0)</f>
        <v>3.35</v>
      </c>
      <c r="J1966" s="14">
        <f>VLOOKUP($A1966,[3]Sheet1!$A$1:$U$10001,13,0)</f>
        <v>3.03</v>
      </c>
      <c r="K1966" s="14">
        <f>VLOOKUP($A1966,[3]Sheet1!$A$1:$Z$10001,24,0)</f>
        <v>2.8250000000000002</v>
      </c>
      <c r="L1966" s="14">
        <f>VLOOKUP($A1966,[3]Sheet1!$A$1:$U$10001,17,0)</f>
        <v>2.9350000000000001</v>
      </c>
      <c r="M1966" s="14">
        <f>VLOOKUP($A1966,[3]Sheet1!$A$1:$U$10001,14,0)</f>
        <v>3.38</v>
      </c>
      <c r="N1966" s="14">
        <f>VLOOKUP($A1966,[3]Sheet1!$A$1:$X$10001,23,0)</f>
        <v>2.66</v>
      </c>
      <c r="O1966" s="14">
        <f>VLOOKUP($A1966,[3]Sheet1!$A$1:$U$10001,4,0)</f>
        <v>3.22</v>
      </c>
      <c r="P1966" s="14">
        <f>VLOOKUP($A1966,[3]Sheet1!$A$1:$U$10001,6,0)</f>
        <v>3.1549999999999998</v>
      </c>
      <c r="Q1966" s="14">
        <f>VLOOKUP($A1966,[3]Sheet1!$A$1:$U$10001,20,0)</f>
        <v>2.89</v>
      </c>
      <c r="R1966" s="14">
        <f>VLOOKUP($A1966,[3]Sheet1!$A$1:$X$10001,24,0)</f>
        <v>2.8250000000000002</v>
      </c>
      <c r="S1966" s="14">
        <f>VLOOKUP($A1966,[3]Sheet1!$A$1:$AB$10001,25,0)</f>
        <v>3.4</v>
      </c>
      <c r="T1966" s="14">
        <f>VLOOKUP($A1966,[3]Sheet1!$A$1:$AB$10001,26,0)</f>
        <v>3.28</v>
      </c>
      <c r="U1966" s="14">
        <f>VLOOKUP($A1966,[3]Sheet1!$A$1:$AB$10001,27,0)</f>
        <v>3.145</v>
      </c>
      <c r="V1966" s="14">
        <f>VLOOKUP($A1966,[3]Sheet1!$A$1:$AB$10001,28,0)</f>
        <v>3.145</v>
      </c>
      <c r="W1966" s="14">
        <f>VLOOKUP($A1966,[3]Sheet1!$A$1:$AC$10001,29,0)</f>
        <v>3.1549999999999998</v>
      </c>
      <c r="X1966" s="14" t="s">
        <v>66</v>
      </c>
      <c r="AE1966" s="2">
        <v>36676</v>
      </c>
      <c r="AF1966" s="1">
        <v>3.5950000000000002</v>
      </c>
    </row>
    <row r="1967" spans="1:32" x14ac:dyDescent="0.2">
      <c r="A1967" s="2">
        <v>36660</v>
      </c>
      <c r="B1967" s="5">
        <f t="shared" si="160"/>
        <v>5</v>
      </c>
      <c r="C1967" s="1" t="s">
        <v>47</v>
      </c>
      <c r="D1967" s="14">
        <f>VLOOKUP($A1967,[3]Sheet1!$A$1:$U$10001,15,0)</f>
        <v>4.03</v>
      </c>
      <c r="E1967" s="14">
        <f>VLOOKUP($A1967,[3]Sheet1!$A$1:$U$10001,16,0)</f>
        <v>2.835</v>
      </c>
      <c r="F1967" s="14">
        <f>VLOOKUP($A1967,[3]Sheet1!$A$1:$X$10001,22,0)</f>
        <v>2.7149999999999999</v>
      </c>
      <c r="G1967" s="7">
        <f>VLOOKUP($A1967,[3]Sheet1!$A$1:$X$10001,3,0)</f>
        <v>2.875</v>
      </c>
      <c r="H1967" s="14">
        <f>VLOOKUP($A1967,[3]Sheet1!$A$1:$U$10001,2,0)</f>
        <v>3.08</v>
      </c>
      <c r="I1967" s="14">
        <f>VLOOKUP($A1967,[3]Sheet1!$A$1:$U$10001,21,0)</f>
        <v>3.35</v>
      </c>
      <c r="J1967" s="14">
        <f>VLOOKUP($A1967,[3]Sheet1!$A$1:$U$10001,13,0)</f>
        <v>3.03</v>
      </c>
      <c r="K1967" s="14">
        <f>VLOOKUP($A1967,[3]Sheet1!$A$1:$Z$10001,24,0)</f>
        <v>2.8250000000000002</v>
      </c>
      <c r="L1967" s="14">
        <f>VLOOKUP($A1967,[3]Sheet1!$A$1:$U$10001,17,0)</f>
        <v>2.9350000000000001</v>
      </c>
      <c r="M1967" s="14">
        <f>VLOOKUP($A1967,[3]Sheet1!$A$1:$U$10001,14,0)</f>
        <v>3.38</v>
      </c>
      <c r="N1967" s="14">
        <f>VLOOKUP($A1967,[3]Sheet1!$A$1:$X$10001,23,0)</f>
        <v>2.66</v>
      </c>
      <c r="O1967" s="14">
        <f>VLOOKUP($A1967,[3]Sheet1!$A$1:$U$10001,4,0)</f>
        <v>3.22</v>
      </c>
      <c r="P1967" s="14">
        <f>VLOOKUP($A1967,[3]Sheet1!$A$1:$U$10001,6,0)</f>
        <v>3.1549999999999998</v>
      </c>
      <c r="Q1967" s="14">
        <f>VLOOKUP($A1967,[3]Sheet1!$A$1:$U$10001,20,0)</f>
        <v>2.89</v>
      </c>
      <c r="R1967" s="14">
        <f>VLOOKUP($A1967,[3]Sheet1!$A$1:$X$10001,24,0)</f>
        <v>2.8250000000000002</v>
      </c>
      <c r="S1967" s="14">
        <f>VLOOKUP($A1967,[3]Sheet1!$A$1:$AB$10001,25,0)</f>
        <v>3.4</v>
      </c>
      <c r="T1967" s="14">
        <f>VLOOKUP($A1967,[3]Sheet1!$A$1:$AB$10001,26,0)</f>
        <v>3.28</v>
      </c>
      <c r="U1967" s="14">
        <f>VLOOKUP($A1967,[3]Sheet1!$A$1:$AB$10001,27,0)</f>
        <v>3.145</v>
      </c>
      <c r="V1967" s="14">
        <f>VLOOKUP($A1967,[3]Sheet1!$A$1:$AB$10001,28,0)</f>
        <v>3.145</v>
      </c>
      <c r="W1967" s="14">
        <f>VLOOKUP($A1967,[3]Sheet1!$A$1:$AC$10001,29,0)</f>
        <v>3.1549999999999998</v>
      </c>
      <c r="X1967" s="14" t="s">
        <v>66</v>
      </c>
      <c r="AE1967" s="2">
        <v>36677</v>
      </c>
      <c r="AF1967" s="1">
        <v>3.81</v>
      </c>
    </row>
    <row r="1968" spans="1:32" x14ac:dyDescent="0.2">
      <c r="A1968" s="2">
        <v>36661</v>
      </c>
      <c r="B1968" s="5">
        <f t="shared" si="160"/>
        <v>5</v>
      </c>
      <c r="C1968" s="1" t="s">
        <v>48</v>
      </c>
      <c r="D1968" s="14">
        <f>VLOOKUP($A1968,[3]Sheet1!$A$1:$U$10001,15,0)</f>
        <v>4.03</v>
      </c>
      <c r="E1968" s="14">
        <f>VLOOKUP($A1968,[3]Sheet1!$A$1:$U$10001,16,0)</f>
        <v>2.835</v>
      </c>
      <c r="F1968" s="14">
        <f>VLOOKUP($A1968,[3]Sheet1!$A$1:$X$10001,22,0)</f>
        <v>2.7149999999999999</v>
      </c>
      <c r="G1968" s="7">
        <f>VLOOKUP($A1968,[3]Sheet1!$A$1:$X$10001,3,0)</f>
        <v>2.875</v>
      </c>
      <c r="H1968" s="14">
        <f>VLOOKUP($A1968,[3]Sheet1!$A$1:$U$10001,2,0)</f>
        <v>3.08</v>
      </c>
      <c r="I1968" s="14">
        <f>VLOOKUP($A1968,[3]Sheet1!$A$1:$U$10001,21,0)</f>
        <v>3.35</v>
      </c>
      <c r="J1968" s="14">
        <f>VLOOKUP($A1968,[3]Sheet1!$A$1:$U$10001,13,0)</f>
        <v>3.03</v>
      </c>
      <c r="K1968" s="14">
        <f>VLOOKUP($A1968,[3]Sheet1!$A$1:$Z$10001,24,0)</f>
        <v>2.8250000000000002</v>
      </c>
      <c r="L1968" s="14">
        <f>VLOOKUP($A1968,[3]Sheet1!$A$1:$U$10001,17,0)</f>
        <v>2.9350000000000001</v>
      </c>
      <c r="M1968" s="14">
        <f>VLOOKUP($A1968,[3]Sheet1!$A$1:$U$10001,14,0)</f>
        <v>3.38</v>
      </c>
      <c r="N1968" s="14">
        <f>VLOOKUP($A1968,[3]Sheet1!$A$1:$X$10001,23,0)</f>
        <v>2.66</v>
      </c>
      <c r="O1968" s="14">
        <f>VLOOKUP($A1968,[3]Sheet1!$A$1:$U$10001,4,0)</f>
        <v>3.22</v>
      </c>
      <c r="P1968" s="14">
        <f>VLOOKUP($A1968,[3]Sheet1!$A$1:$U$10001,6,0)</f>
        <v>3.1549999999999998</v>
      </c>
      <c r="Q1968" s="14">
        <f>VLOOKUP($A1968,[3]Sheet1!$A$1:$U$10001,20,0)</f>
        <v>2.89</v>
      </c>
      <c r="R1968" s="14">
        <f>VLOOKUP($A1968,[3]Sheet1!$A$1:$X$10001,24,0)</f>
        <v>2.8250000000000002</v>
      </c>
      <c r="S1968" s="14">
        <f>VLOOKUP($A1968,[3]Sheet1!$A$1:$AB$10001,25,0)</f>
        <v>3.4</v>
      </c>
      <c r="T1968" s="14">
        <f>VLOOKUP($A1968,[3]Sheet1!$A$1:$AB$10001,26,0)</f>
        <v>3.28</v>
      </c>
      <c r="U1968" s="14">
        <f>VLOOKUP($A1968,[3]Sheet1!$A$1:$AB$10001,27,0)</f>
        <v>3.145</v>
      </c>
      <c r="V1968" s="14">
        <f>VLOOKUP($A1968,[3]Sheet1!$A$1:$AB$10001,28,0)</f>
        <v>3.145</v>
      </c>
      <c r="W1968" s="14">
        <f>VLOOKUP($A1968,[3]Sheet1!$A$1:$AC$10001,29,0)</f>
        <v>3.1549999999999998</v>
      </c>
      <c r="X1968" s="14" t="s">
        <v>66</v>
      </c>
      <c r="AE1968" s="2">
        <v>36678</v>
      </c>
      <c r="AF1968" s="1">
        <v>4.0999999999999996</v>
      </c>
    </row>
    <row r="1969" spans="1:32" x14ac:dyDescent="0.2">
      <c r="A1969" s="2">
        <v>36662</v>
      </c>
      <c r="B1969" s="5">
        <f t="shared" si="160"/>
        <v>5</v>
      </c>
      <c r="C1969" s="1" t="s">
        <v>49</v>
      </c>
      <c r="D1969" s="14">
        <f>VLOOKUP($A1969,[3]Sheet1!$A$1:$U$10001,15,0)</f>
        <v>4.0750000000000002</v>
      </c>
      <c r="E1969" s="14">
        <f>VLOOKUP($A1969,[3]Sheet1!$A$1:$U$10001,16,0)</f>
        <v>2.835</v>
      </c>
      <c r="F1969" s="14">
        <f>VLOOKUP($A1969,[3]Sheet1!$A$1:$X$10001,22,0)</f>
        <v>2.71</v>
      </c>
      <c r="G1969" s="7">
        <f>VLOOKUP($A1969,[3]Sheet1!$A$1:$X$10001,3,0)</f>
        <v>2.91</v>
      </c>
      <c r="H1969" s="14">
        <f>VLOOKUP($A1969,[3]Sheet1!$A$1:$U$10001,2,0)</f>
        <v>3.13</v>
      </c>
      <c r="I1969" s="14">
        <f>VLOOKUP($A1969,[3]Sheet1!$A$1:$U$10001,21,0)</f>
        <v>3.3650000000000002</v>
      </c>
      <c r="J1969" s="14">
        <f>VLOOKUP($A1969,[3]Sheet1!$A$1:$U$10001,13,0)</f>
        <v>3.04</v>
      </c>
      <c r="K1969" s="14">
        <f>VLOOKUP($A1969,[3]Sheet1!$A$1:$Z$10001,24,0)</f>
        <v>2.84</v>
      </c>
      <c r="L1969" s="14">
        <f>VLOOKUP($A1969,[3]Sheet1!$A$1:$U$10001,17,0)</f>
        <v>2.93</v>
      </c>
      <c r="M1969" s="14">
        <f>VLOOKUP($A1969,[3]Sheet1!$A$1:$U$10001,14,0)</f>
        <v>3.4249999999999998</v>
      </c>
      <c r="N1969" s="14">
        <f>VLOOKUP($A1969,[3]Sheet1!$A$1:$X$10001,23,0)</f>
        <v>2.6850000000000001</v>
      </c>
      <c r="O1969" s="14">
        <f>VLOOKUP($A1969,[3]Sheet1!$A$1:$U$10001,4,0)</f>
        <v>3.29</v>
      </c>
      <c r="P1969" s="14">
        <f>VLOOKUP($A1969,[3]Sheet1!$A$1:$U$10001,6,0)</f>
        <v>3.2050000000000001</v>
      </c>
      <c r="Q1969" s="14">
        <f>VLOOKUP($A1969,[3]Sheet1!$A$1:$U$10001,20,0)</f>
        <v>2.89</v>
      </c>
      <c r="R1969" s="14">
        <f>VLOOKUP($A1969,[3]Sheet1!$A$1:$X$10001,24,0)</f>
        <v>2.84</v>
      </c>
      <c r="S1969" s="14">
        <f>VLOOKUP($A1969,[3]Sheet1!$A$1:$AB$10001,25,0)</f>
        <v>3.4350000000000001</v>
      </c>
      <c r="T1969" s="14">
        <f>VLOOKUP($A1969,[3]Sheet1!$A$1:$AB$10001,26,0)</f>
        <v>3.33</v>
      </c>
      <c r="U1969" s="14">
        <f>VLOOKUP($A1969,[3]Sheet1!$A$1:$AB$10001,27,0)</f>
        <v>3.18</v>
      </c>
      <c r="V1969" s="14">
        <f>VLOOKUP($A1969,[3]Sheet1!$A$1:$AB$10001,28,0)</f>
        <v>3.1749999999999998</v>
      </c>
      <c r="W1969" s="14">
        <f>VLOOKUP($A1969,[3]Sheet1!$A$1:$AC$10001,29,0)</f>
        <v>3.19</v>
      </c>
      <c r="X1969" s="14" t="s">
        <v>66</v>
      </c>
      <c r="AE1969" s="2">
        <v>36679</v>
      </c>
      <c r="AF1969" s="1">
        <v>4.04</v>
      </c>
    </row>
    <row r="1970" spans="1:32" x14ac:dyDescent="0.2">
      <c r="A1970" s="2">
        <v>36663</v>
      </c>
      <c r="B1970" s="5">
        <f t="shared" si="160"/>
        <v>5</v>
      </c>
      <c r="C1970" s="1" t="s">
        <v>50</v>
      </c>
      <c r="D1970" s="14">
        <f>VLOOKUP($A1970,[3]Sheet1!$A$1:$U$10001,15,0)</f>
        <v>4.1399999999999997</v>
      </c>
      <c r="E1970" s="14">
        <f>VLOOKUP($A1970,[3]Sheet1!$A$1:$U$10001,16,0)</f>
        <v>2.93</v>
      </c>
      <c r="F1970" s="14">
        <f>VLOOKUP($A1970,[3]Sheet1!$A$1:$X$10001,22,0)</f>
        <v>2.83</v>
      </c>
      <c r="G1970" s="7">
        <f>VLOOKUP($A1970,[3]Sheet1!$A$1:$X$10001,3,0)</f>
        <v>3.01</v>
      </c>
      <c r="H1970" s="14">
        <f>VLOOKUP($A1970,[3]Sheet1!$A$1:$U$10001,2,0)</f>
        <v>3.25</v>
      </c>
      <c r="I1970" s="14">
        <f>VLOOKUP($A1970,[3]Sheet1!$A$1:$U$10001,21,0)</f>
        <v>3.4550000000000001</v>
      </c>
      <c r="J1970" s="14">
        <f>VLOOKUP($A1970,[3]Sheet1!$A$1:$U$10001,13,0)</f>
        <v>3.1549999999999998</v>
      </c>
      <c r="K1970" s="14">
        <f>VLOOKUP($A1970,[3]Sheet1!$A$1:$Z$10001,24,0)</f>
        <v>2.92</v>
      </c>
      <c r="L1970" s="14">
        <f>VLOOKUP($A1970,[3]Sheet1!$A$1:$U$10001,17,0)</f>
        <v>3.03</v>
      </c>
      <c r="M1970" s="14">
        <f>VLOOKUP($A1970,[3]Sheet1!$A$1:$U$10001,14,0)</f>
        <v>3.54</v>
      </c>
      <c r="N1970" s="14">
        <f>VLOOKUP($A1970,[3]Sheet1!$A$1:$X$10001,23,0)</f>
        <v>2.8050000000000002</v>
      </c>
      <c r="O1970" s="14">
        <f>VLOOKUP($A1970,[3]Sheet1!$A$1:$U$10001,4,0)</f>
        <v>3.4249999999999998</v>
      </c>
      <c r="P1970" s="14">
        <f>VLOOKUP($A1970,[3]Sheet1!$A$1:$U$10001,6,0)</f>
        <v>3.32</v>
      </c>
      <c r="Q1970" s="14">
        <f>VLOOKUP($A1970,[3]Sheet1!$A$1:$U$10001,20,0)</f>
        <v>2.97</v>
      </c>
      <c r="R1970" s="14">
        <f>VLOOKUP($A1970,[3]Sheet1!$A$1:$X$10001,24,0)</f>
        <v>2.92</v>
      </c>
      <c r="S1970" s="14">
        <f>VLOOKUP($A1970,[3]Sheet1!$A$1:$AB$10001,25,0)</f>
        <v>3.51</v>
      </c>
      <c r="T1970" s="14">
        <f>VLOOKUP($A1970,[3]Sheet1!$A$1:$AB$10001,26,0)</f>
        <v>3.4249999999999998</v>
      </c>
      <c r="U1970" s="14">
        <f>VLOOKUP($A1970,[3]Sheet1!$A$1:$AB$10001,27,0)</f>
        <v>3.2850000000000001</v>
      </c>
      <c r="V1970" s="14">
        <f>VLOOKUP($A1970,[3]Sheet1!$A$1:$AB$10001,28,0)</f>
        <v>3.2850000000000001</v>
      </c>
      <c r="W1970" s="14">
        <f>VLOOKUP($A1970,[3]Sheet1!$A$1:$AC$10001,29,0)</f>
        <v>3.29</v>
      </c>
      <c r="X1970" s="14" t="s">
        <v>66</v>
      </c>
      <c r="AE1970" s="2">
        <v>36680</v>
      </c>
      <c r="AF1970" s="1">
        <v>3.69</v>
      </c>
    </row>
    <row r="1971" spans="1:32" x14ac:dyDescent="0.2">
      <c r="A1971" s="2">
        <v>36664</v>
      </c>
      <c r="B1971" s="5">
        <f t="shared" si="160"/>
        <v>5</v>
      </c>
      <c r="C1971" s="1" t="s">
        <v>51</v>
      </c>
      <c r="D1971" s="14">
        <f>VLOOKUP($A1971,[3]Sheet1!$A$1:$U$10001,15,0)</f>
        <v>4.2</v>
      </c>
      <c r="E1971" s="14">
        <f>VLOOKUP($A1971,[3]Sheet1!$A$1:$U$10001,16,0)</f>
        <v>2.96</v>
      </c>
      <c r="F1971" s="14">
        <f>VLOOKUP($A1971,[3]Sheet1!$A$1:$X$10001,22,0)</f>
        <v>2.9</v>
      </c>
      <c r="G1971" s="7">
        <f>VLOOKUP($A1971,[3]Sheet1!$A$1:$X$10001,3,0)</f>
        <v>3.06</v>
      </c>
      <c r="H1971" s="14">
        <f>VLOOKUP($A1971,[3]Sheet1!$A$1:$U$10001,2,0)</f>
        <v>3.3050000000000002</v>
      </c>
      <c r="I1971" s="14">
        <f>VLOOKUP($A1971,[3]Sheet1!$A$1:$U$10001,21,0)</f>
        <v>3.4950000000000001</v>
      </c>
      <c r="J1971" s="14">
        <f>VLOOKUP($A1971,[3]Sheet1!$A$1:$U$10001,13,0)</f>
        <v>3.2050000000000001</v>
      </c>
      <c r="K1971" s="14">
        <f>VLOOKUP($A1971,[3]Sheet1!$A$1:$Z$10001,24,0)</f>
        <v>2.9550000000000001</v>
      </c>
      <c r="L1971" s="14">
        <f>VLOOKUP($A1971,[3]Sheet1!$A$1:$U$10001,17,0)</f>
        <v>3.05</v>
      </c>
      <c r="M1971" s="14">
        <f>VLOOKUP($A1971,[3]Sheet1!$A$1:$U$10001,14,0)</f>
        <v>3.605</v>
      </c>
      <c r="N1971" s="14">
        <f>VLOOKUP($A1971,[3]Sheet1!$A$1:$X$10001,23,0)</f>
        <v>2.8650000000000002</v>
      </c>
      <c r="O1971" s="14">
        <f>VLOOKUP($A1971,[3]Sheet1!$A$1:$U$10001,4,0)</f>
        <v>3.4950000000000001</v>
      </c>
      <c r="P1971" s="14">
        <f>VLOOKUP($A1971,[3]Sheet1!$A$1:$U$10001,6,0)</f>
        <v>3.37</v>
      </c>
      <c r="Q1971" s="14">
        <f>VLOOKUP($A1971,[3]Sheet1!$A$1:$U$10001,20,0)</f>
        <v>3</v>
      </c>
      <c r="R1971" s="14">
        <f>VLOOKUP($A1971,[3]Sheet1!$A$1:$X$10001,24,0)</f>
        <v>2.9550000000000001</v>
      </c>
      <c r="S1971" s="14">
        <f>VLOOKUP($A1971,[3]Sheet1!$A$1:$AB$10001,25,0)</f>
        <v>3.5449999999999999</v>
      </c>
      <c r="T1971" s="14">
        <f>VLOOKUP($A1971,[3]Sheet1!$A$1:$AB$10001,26,0)</f>
        <v>3.4550000000000001</v>
      </c>
      <c r="U1971" s="14">
        <f>VLOOKUP($A1971,[3]Sheet1!$A$1:$AB$10001,27,0)</f>
        <v>3.3149999999999999</v>
      </c>
      <c r="V1971" s="14">
        <f>VLOOKUP($A1971,[3]Sheet1!$A$1:$AB$10001,28,0)</f>
        <v>3.3050000000000002</v>
      </c>
      <c r="W1971" s="14">
        <f>VLOOKUP($A1971,[3]Sheet1!$A$1:$AC$10001,29,0)</f>
        <v>3.3250000000000002</v>
      </c>
      <c r="X1971" s="14" t="s">
        <v>66</v>
      </c>
      <c r="AE1971" s="2">
        <v>36681</v>
      </c>
      <c r="AF1971" s="1">
        <v>3.69</v>
      </c>
    </row>
    <row r="1972" spans="1:32" x14ac:dyDescent="0.2">
      <c r="A1972" s="2">
        <v>36665</v>
      </c>
      <c r="B1972" s="5">
        <f t="shared" si="160"/>
        <v>5</v>
      </c>
      <c r="C1972" s="1" t="s">
        <v>45</v>
      </c>
      <c r="D1972" s="14">
        <f>VLOOKUP($A1972,[3]Sheet1!$A$1:$U$10001,15,0)</f>
        <v>4.5049999999999999</v>
      </c>
      <c r="E1972" s="14">
        <f>VLOOKUP($A1972,[3]Sheet1!$A$1:$U$10001,16,0)</f>
        <v>3.2250000000000001</v>
      </c>
      <c r="F1972" s="14">
        <f>VLOOKUP($A1972,[3]Sheet1!$A$1:$X$10001,22,0)</f>
        <v>3.17</v>
      </c>
      <c r="G1972" s="7">
        <f>VLOOKUP($A1972,[3]Sheet1!$A$1:$X$10001,3,0)</f>
        <v>3.34</v>
      </c>
      <c r="H1972" s="14">
        <f>VLOOKUP($A1972,[3]Sheet1!$A$1:$U$10001,2,0)</f>
        <v>3.5649999999999999</v>
      </c>
      <c r="I1972" s="14">
        <f>VLOOKUP($A1972,[3]Sheet1!$A$1:$U$10001,21,0)</f>
        <v>3.7349999999999999</v>
      </c>
      <c r="J1972" s="14">
        <f>VLOOKUP($A1972,[3]Sheet1!$A$1:$U$10001,13,0)</f>
        <v>3.48</v>
      </c>
      <c r="K1972" s="14">
        <f>VLOOKUP($A1972,[3]Sheet1!$A$1:$Z$10001,24,0)</f>
        <v>3.24</v>
      </c>
      <c r="L1972" s="14">
        <f>VLOOKUP($A1972,[3]Sheet1!$A$1:$U$10001,17,0)</f>
        <v>3.335</v>
      </c>
      <c r="M1972" s="14">
        <f>VLOOKUP($A1972,[3]Sheet1!$A$1:$U$10001,14,0)</f>
        <v>3.89</v>
      </c>
      <c r="N1972" s="14">
        <f>VLOOKUP($A1972,[3]Sheet1!$A$1:$X$10001,23,0)</f>
        <v>3.0950000000000002</v>
      </c>
      <c r="O1972" s="14">
        <f>VLOOKUP($A1972,[3]Sheet1!$A$1:$U$10001,4,0)</f>
        <v>3.8250000000000002</v>
      </c>
      <c r="P1972" s="14">
        <f>VLOOKUP($A1972,[3]Sheet1!$A$1:$U$10001,6,0)</f>
        <v>3.64</v>
      </c>
      <c r="Q1972" s="14">
        <f>VLOOKUP($A1972,[3]Sheet1!$A$1:$U$10001,20,0)</f>
        <v>3.27</v>
      </c>
      <c r="R1972" s="14">
        <f>VLOOKUP($A1972,[3]Sheet1!$A$1:$X$10001,24,0)</f>
        <v>3.24</v>
      </c>
      <c r="S1972" s="14">
        <f>VLOOKUP($A1972,[3]Sheet1!$A$1:$AB$10001,25,0)</f>
        <v>3.8</v>
      </c>
      <c r="T1972" s="14">
        <f>VLOOKUP($A1972,[3]Sheet1!$A$1:$AB$10001,26,0)</f>
        <v>3.69</v>
      </c>
      <c r="U1972" s="14">
        <f>VLOOKUP($A1972,[3]Sheet1!$A$1:$AB$10001,27,0)</f>
        <v>3.5350000000000001</v>
      </c>
      <c r="V1972" s="14">
        <f>VLOOKUP($A1972,[3]Sheet1!$A$1:$AB$10001,28,0)</f>
        <v>3.5350000000000001</v>
      </c>
      <c r="W1972" s="14">
        <f>VLOOKUP($A1972,[3]Sheet1!$A$1:$AC$10001,29,0)</f>
        <v>3.5449999999999999</v>
      </c>
      <c r="X1972" s="14" t="s">
        <v>66</v>
      </c>
      <c r="AE1972" s="2">
        <v>36682</v>
      </c>
      <c r="AF1972" s="1">
        <v>3.69</v>
      </c>
    </row>
    <row r="1973" spans="1:32" x14ac:dyDescent="0.2">
      <c r="A1973" s="2">
        <v>36666</v>
      </c>
      <c r="B1973" s="5">
        <f t="shared" si="160"/>
        <v>5</v>
      </c>
      <c r="C1973" s="1" t="s">
        <v>46</v>
      </c>
      <c r="D1973" s="14">
        <f>VLOOKUP($A1973,[3]Sheet1!$A$1:$U$10001,15,0)</f>
        <v>4.4950000000000001</v>
      </c>
      <c r="E1973" s="14">
        <f>VLOOKUP($A1973,[3]Sheet1!$A$1:$U$10001,16,0)</f>
        <v>3.2450000000000001</v>
      </c>
      <c r="F1973" s="14">
        <f>VLOOKUP($A1973,[3]Sheet1!$A$1:$X$10001,22,0)</f>
        <v>3.18</v>
      </c>
      <c r="G1973" s="7">
        <f>VLOOKUP($A1973,[3]Sheet1!$A$1:$X$10001,3,0)</f>
        <v>3.3650000000000002</v>
      </c>
      <c r="H1973" s="14">
        <f>VLOOKUP($A1973,[3]Sheet1!$A$1:$U$10001,2,0)</f>
        <v>3.5350000000000001</v>
      </c>
      <c r="I1973" s="14">
        <f>VLOOKUP($A1973,[3]Sheet1!$A$1:$U$10001,21,0)</f>
        <v>3.7650000000000001</v>
      </c>
      <c r="J1973" s="14">
        <f>VLOOKUP($A1973,[3]Sheet1!$A$1:$U$10001,13,0)</f>
        <v>3.55</v>
      </c>
      <c r="K1973" s="14">
        <f>VLOOKUP($A1973,[3]Sheet1!$A$1:$Z$10001,24,0)</f>
        <v>3.2650000000000001</v>
      </c>
      <c r="L1973" s="14">
        <f>VLOOKUP($A1973,[3]Sheet1!$A$1:$U$10001,17,0)</f>
        <v>3.335</v>
      </c>
      <c r="M1973" s="14">
        <f>VLOOKUP($A1973,[3]Sheet1!$A$1:$U$10001,14,0)</f>
        <v>4.0049999999999999</v>
      </c>
      <c r="N1973" s="14">
        <f>VLOOKUP($A1973,[3]Sheet1!$A$1:$X$10001,23,0)</f>
        <v>3.1150000000000002</v>
      </c>
      <c r="O1973" s="14">
        <f>VLOOKUP($A1973,[3]Sheet1!$A$1:$U$10001,4,0)</f>
        <v>3.9449999999999998</v>
      </c>
      <c r="P1973" s="14">
        <f>VLOOKUP($A1973,[3]Sheet1!$A$1:$U$10001,6,0)</f>
        <v>3.625</v>
      </c>
      <c r="Q1973" s="14">
        <f>VLOOKUP($A1973,[3]Sheet1!$A$1:$U$10001,20,0)</f>
        <v>3.27</v>
      </c>
      <c r="R1973" s="14">
        <f>VLOOKUP($A1973,[3]Sheet1!$A$1:$X$10001,24,0)</f>
        <v>3.2650000000000001</v>
      </c>
      <c r="S1973" s="14">
        <f>VLOOKUP($A1973,[3]Sheet1!$A$1:$AB$10001,25,0)</f>
        <v>3.7949999999999999</v>
      </c>
      <c r="T1973" s="14">
        <f>VLOOKUP($A1973,[3]Sheet1!$A$1:$AB$10001,26,0)</f>
        <v>3.7149999999999999</v>
      </c>
      <c r="U1973" s="14">
        <f>VLOOKUP($A1973,[3]Sheet1!$A$1:$AB$10001,27,0)</f>
        <v>3.5449999999999999</v>
      </c>
      <c r="V1973" s="14">
        <f>VLOOKUP($A1973,[3]Sheet1!$A$1:$AB$10001,28,0)</f>
        <v>3.54</v>
      </c>
      <c r="W1973" s="14">
        <f>VLOOKUP($A1973,[3]Sheet1!$A$1:$AC$10001,29,0)</f>
        <v>3.5550000000000002</v>
      </c>
      <c r="X1973" s="14" t="s">
        <v>66</v>
      </c>
      <c r="AE1973" s="2">
        <v>36683</v>
      </c>
      <c r="AF1973" s="1">
        <v>3.85</v>
      </c>
    </row>
    <row r="1974" spans="1:32" x14ac:dyDescent="0.2">
      <c r="A1974" s="2">
        <v>36667</v>
      </c>
      <c r="B1974" s="5">
        <f t="shared" si="160"/>
        <v>5</v>
      </c>
      <c r="C1974" s="1" t="s">
        <v>47</v>
      </c>
      <c r="D1974" s="14">
        <f>VLOOKUP($A1974,[3]Sheet1!$A$1:$U$10001,15,0)</f>
        <v>4.4950000000000001</v>
      </c>
      <c r="E1974" s="14">
        <f>VLOOKUP($A1974,[3]Sheet1!$A$1:$U$10001,16,0)</f>
        <v>3.2450000000000001</v>
      </c>
      <c r="F1974" s="14">
        <f>VLOOKUP($A1974,[3]Sheet1!$A$1:$X$10001,22,0)</f>
        <v>3.18</v>
      </c>
      <c r="G1974" s="7">
        <f>VLOOKUP($A1974,[3]Sheet1!$A$1:$X$10001,3,0)</f>
        <v>3.3650000000000002</v>
      </c>
      <c r="H1974" s="14">
        <f>VLOOKUP($A1974,[3]Sheet1!$A$1:$U$10001,2,0)</f>
        <v>3.5350000000000001</v>
      </c>
      <c r="I1974" s="14">
        <f>VLOOKUP($A1974,[3]Sheet1!$A$1:$U$10001,21,0)</f>
        <v>3.7650000000000001</v>
      </c>
      <c r="J1974" s="14">
        <f>VLOOKUP($A1974,[3]Sheet1!$A$1:$U$10001,13,0)</f>
        <v>3.55</v>
      </c>
      <c r="K1974" s="14">
        <f>VLOOKUP($A1974,[3]Sheet1!$A$1:$Z$10001,24,0)</f>
        <v>3.2650000000000001</v>
      </c>
      <c r="L1974" s="14">
        <f>VLOOKUP($A1974,[3]Sheet1!$A$1:$U$10001,17,0)</f>
        <v>3.335</v>
      </c>
      <c r="M1974" s="14">
        <f>VLOOKUP($A1974,[3]Sheet1!$A$1:$U$10001,14,0)</f>
        <v>4.0049999999999999</v>
      </c>
      <c r="N1974" s="14">
        <f>VLOOKUP($A1974,[3]Sheet1!$A$1:$X$10001,23,0)</f>
        <v>3.1150000000000002</v>
      </c>
      <c r="O1974" s="14">
        <f>VLOOKUP($A1974,[3]Sheet1!$A$1:$U$10001,4,0)</f>
        <v>3.9449999999999998</v>
      </c>
      <c r="P1974" s="14">
        <f>VLOOKUP($A1974,[3]Sheet1!$A$1:$U$10001,6,0)</f>
        <v>3.625</v>
      </c>
      <c r="Q1974" s="14">
        <f>VLOOKUP($A1974,[3]Sheet1!$A$1:$U$10001,20,0)</f>
        <v>3.27</v>
      </c>
      <c r="R1974" s="14">
        <f>VLOOKUP($A1974,[3]Sheet1!$A$1:$X$10001,24,0)</f>
        <v>3.2650000000000001</v>
      </c>
      <c r="S1974" s="14">
        <f>VLOOKUP($A1974,[3]Sheet1!$A$1:$AB$10001,25,0)</f>
        <v>3.7949999999999999</v>
      </c>
      <c r="T1974" s="14">
        <f>VLOOKUP($A1974,[3]Sheet1!$A$1:$AB$10001,26,0)</f>
        <v>3.7149999999999999</v>
      </c>
      <c r="U1974" s="14">
        <f>VLOOKUP($A1974,[3]Sheet1!$A$1:$AB$10001,27,0)</f>
        <v>3.5449999999999999</v>
      </c>
      <c r="V1974" s="14">
        <f>VLOOKUP($A1974,[3]Sheet1!$A$1:$AB$10001,28,0)</f>
        <v>3.54</v>
      </c>
      <c r="W1974" s="14">
        <f>VLOOKUP($A1974,[3]Sheet1!$A$1:$AC$10001,29,0)</f>
        <v>3.5550000000000002</v>
      </c>
      <c r="X1974" s="14" t="s">
        <v>66</v>
      </c>
      <c r="AE1974" s="2">
        <v>36684</v>
      </c>
      <c r="AF1974" s="1">
        <v>3.9449999999999998</v>
      </c>
    </row>
    <row r="1975" spans="1:32" x14ac:dyDescent="0.2">
      <c r="A1975" s="2">
        <v>36668</v>
      </c>
      <c r="B1975" s="5">
        <f t="shared" si="160"/>
        <v>5</v>
      </c>
      <c r="C1975" s="1" t="s">
        <v>48</v>
      </c>
      <c r="D1975" s="14">
        <f>VLOOKUP($A1975,[3]Sheet1!$A$1:$U$10001,15,0)</f>
        <v>4.4950000000000001</v>
      </c>
      <c r="E1975" s="14">
        <f>VLOOKUP($A1975,[3]Sheet1!$A$1:$U$10001,16,0)</f>
        <v>3.2450000000000001</v>
      </c>
      <c r="F1975" s="14">
        <f>VLOOKUP($A1975,[3]Sheet1!$A$1:$X$10001,22,0)</f>
        <v>3.18</v>
      </c>
      <c r="G1975" s="7">
        <f>VLOOKUP($A1975,[3]Sheet1!$A$1:$X$10001,3,0)</f>
        <v>3.3650000000000002</v>
      </c>
      <c r="H1975" s="14">
        <f>VLOOKUP($A1975,[3]Sheet1!$A$1:$U$10001,2,0)</f>
        <v>3.5350000000000001</v>
      </c>
      <c r="I1975" s="14">
        <f>VLOOKUP($A1975,[3]Sheet1!$A$1:$U$10001,21,0)</f>
        <v>3.7650000000000001</v>
      </c>
      <c r="J1975" s="14">
        <f>VLOOKUP($A1975,[3]Sheet1!$A$1:$U$10001,13,0)</f>
        <v>3.55</v>
      </c>
      <c r="K1975" s="14">
        <f>VLOOKUP($A1975,[3]Sheet1!$A$1:$Z$10001,24,0)</f>
        <v>3.2650000000000001</v>
      </c>
      <c r="L1975" s="14">
        <f>VLOOKUP($A1975,[3]Sheet1!$A$1:$U$10001,17,0)</f>
        <v>3.335</v>
      </c>
      <c r="M1975" s="14">
        <f>VLOOKUP($A1975,[3]Sheet1!$A$1:$U$10001,14,0)</f>
        <v>4.0049999999999999</v>
      </c>
      <c r="N1975" s="14">
        <f>VLOOKUP($A1975,[3]Sheet1!$A$1:$X$10001,23,0)</f>
        <v>3.1150000000000002</v>
      </c>
      <c r="O1975" s="14">
        <f>VLOOKUP($A1975,[3]Sheet1!$A$1:$U$10001,4,0)</f>
        <v>3.9449999999999998</v>
      </c>
      <c r="P1975" s="14">
        <f>VLOOKUP($A1975,[3]Sheet1!$A$1:$U$10001,6,0)</f>
        <v>3.625</v>
      </c>
      <c r="Q1975" s="14">
        <f>VLOOKUP($A1975,[3]Sheet1!$A$1:$U$10001,20,0)</f>
        <v>3.27</v>
      </c>
      <c r="R1975" s="14">
        <f>VLOOKUP($A1975,[3]Sheet1!$A$1:$X$10001,24,0)</f>
        <v>3.2650000000000001</v>
      </c>
      <c r="S1975" s="14">
        <f>VLOOKUP($A1975,[3]Sheet1!$A$1:$AB$10001,25,0)</f>
        <v>3.7949999999999999</v>
      </c>
      <c r="T1975" s="14">
        <f>VLOOKUP($A1975,[3]Sheet1!$A$1:$AB$10001,26,0)</f>
        <v>3.7149999999999999</v>
      </c>
      <c r="U1975" s="14">
        <f>VLOOKUP($A1975,[3]Sheet1!$A$1:$AB$10001,27,0)</f>
        <v>3.5449999999999999</v>
      </c>
      <c r="V1975" s="14">
        <f>VLOOKUP($A1975,[3]Sheet1!$A$1:$AB$10001,28,0)</f>
        <v>3.54</v>
      </c>
      <c r="W1975" s="14">
        <f>VLOOKUP($A1975,[3]Sheet1!$A$1:$AC$10001,29,0)</f>
        <v>3.5550000000000002</v>
      </c>
      <c r="X1975" s="14" t="s">
        <v>66</v>
      </c>
      <c r="AE1975" s="2">
        <v>36685</v>
      </c>
      <c r="AF1975" s="1">
        <v>3.68</v>
      </c>
    </row>
    <row r="1976" spans="1:32" x14ac:dyDescent="0.2">
      <c r="A1976" s="2">
        <v>36669</v>
      </c>
      <c r="B1976" s="5">
        <f t="shared" si="160"/>
        <v>5</v>
      </c>
      <c r="C1976" s="1" t="s">
        <v>49</v>
      </c>
      <c r="D1976" s="14">
        <f>VLOOKUP($A1976,[3]Sheet1!$A$1:$U$10001,15,0)</f>
        <v>4.9800000000000004</v>
      </c>
      <c r="E1976" s="14">
        <f>VLOOKUP($A1976,[3]Sheet1!$A$1:$U$10001,16,0)</f>
        <v>3.5550000000000002</v>
      </c>
      <c r="F1976" s="14">
        <f>VLOOKUP($A1976,[3]Sheet1!$A$1:$X$10001,22,0)</f>
        <v>3.5249999999999999</v>
      </c>
      <c r="G1976" s="7">
        <f>VLOOKUP($A1976,[3]Sheet1!$A$1:$X$10001,3,0)</f>
        <v>3.8450000000000002</v>
      </c>
      <c r="H1976" s="14">
        <f>VLOOKUP($A1976,[3]Sheet1!$A$1:$U$10001,2,0)</f>
        <v>3.97</v>
      </c>
      <c r="I1976" s="14">
        <f>VLOOKUP($A1976,[3]Sheet1!$A$1:$U$10001,21,0)</f>
        <v>3.9750000000000001</v>
      </c>
      <c r="J1976" s="14">
        <f>VLOOKUP($A1976,[3]Sheet1!$A$1:$U$10001,13,0)</f>
        <v>4.1100000000000003</v>
      </c>
      <c r="K1976" s="14">
        <f>VLOOKUP($A1976,[3]Sheet1!$A$1:$Z$10001,24,0)</f>
        <v>3.6150000000000002</v>
      </c>
      <c r="L1976" s="14">
        <f>VLOOKUP($A1976,[3]Sheet1!$A$1:$U$10001,17,0)</f>
        <v>3.77</v>
      </c>
      <c r="M1976" s="14">
        <f>VLOOKUP($A1976,[3]Sheet1!$A$1:$U$10001,14,0)</f>
        <v>4.8449999999999998</v>
      </c>
      <c r="N1976" s="14">
        <f>VLOOKUP($A1976,[3]Sheet1!$A$1:$X$10001,23,0)</f>
        <v>3.395</v>
      </c>
      <c r="O1976" s="14">
        <f>VLOOKUP($A1976,[3]Sheet1!$A$1:$U$10001,4,0)</f>
        <v>4.8650000000000002</v>
      </c>
      <c r="P1976" s="14">
        <f>VLOOKUP($A1976,[3]Sheet1!$A$1:$U$10001,6,0)</f>
        <v>3.98</v>
      </c>
      <c r="Q1976" s="14">
        <f>VLOOKUP($A1976,[3]Sheet1!$A$1:$U$10001,20,0)</f>
        <v>3.57</v>
      </c>
      <c r="R1976" s="14">
        <f>VLOOKUP($A1976,[3]Sheet1!$A$1:$X$10001,24,0)</f>
        <v>3.6150000000000002</v>
      </c>
      <c r="S1976" s="14">
        <f>VLOOKUP($A1976,[3]Sheet1!$A$1:$AB$10001,25,0)</f>
        <v>4.0149999999999997</v>
      </c>
      <c r="T1976" s="14">
        <f>VLOOKUP($A1976,[3]Sheet1!$A$1:$AB$10001,26,0)</f>
        <v>4</v>
      </c>
      <c r="U1976" s="14">
        <f>VLOOKUP($A1976,[3]Sheet1!$A$1:$AB$10001,27,0)</f>
        <v>3.84</v>
      </c>
      <c r="V1976" s="14">
        <f>VLOOKUP($A1976,[3]Sheet1!$A$1:$AB$10001,28,0)</f>
        <v>3.8250000000000002</v>
      </c>
      <c r="W1976" s="14">
        <f>VLOOKUP($A1976,[3]Sheet1!$A$1:$AC$10001,29,0)</f>
        <v>3.84</v>
      </c>
      <c r="X1976" s="14" t="s">
        <v>66</v>
      </c>
      <c r="AE1976" s="2">
        <v>36686</v>
      </c>
      <c r="AF1976" s="1">
        <v>3.4950000000000001</v>
      </c>
    </row>
    <row r="1977" spans="1:32" x14ac:dyDescent="0.2">
      <c r="A1977" s="2">
        <v>36670</v>
      </c>
      <c r="B1977" s="5">
        <f t="shared" si="160"/>
        <v>5</v>
      </c>
      <c r="C1977" s="1" t="s">
        <v>50</v>
      </c>
      <c r="D1977" s="14">
        <f>VLOOKUP($A1977,[3]Sheet1!$A$1:$U$10001,15,0)</f>
        <v>4.7750000000000004</v>
      </c>
      <c r="E1977" s="14">
        <f>VLOOKUP($A1977,[3]Sheet1!$A$1:$U$10001,16,0)</f>
        <v>3.375</v>
      </c>
      <c r="F1977" s="14">
        <f>VLOOKUP($A1977,[3]Sheet1!$A$1:$X$10001,22,0)</f>
        <v>3.33</v>
      </c>
      <c r="G1977" s="7">
        <f>VLOOKUP($A1977,[3]Sheet1!$A$1:$X$10001,3,0)</f>
        <v>3.63</v>
      </c>
      <c r="H1977" s="14">
        <f>VLOOKUP($A1977,[3]Sheet1!$A$1:$U$10001,2,0)</f>
        <v>3.7749999999999999</v>
      </c>
      <c r="I1977" s="14">
        <f>VLOOKUP($A1977,[3]Sheet1!$A$1:$U$10001,21,0)</f>
        <v>3.8450000000000002</v>
      </c>
      <c r="J1977" s="14">
        <f>VLOOKUP($A1977,[3]Sheet1!$A$1:$U$10001,13,0)</f>
        <v>3.7050000000000001</v>
      </c>
      <c r="K1977" s="14">
        <f>VLOOKUP($A1977,[3]Sheet1!$A$1:$Z$10001,24,0)</f>
        <v>3.4049999999999998</v>
      </c>
      <c r="L1977" s="14">
        <f>VLOOKUP($A1977,[3]Sheet1!$A$1:$U$10001,17,0)</f>
        <v>3.5649999999999999</v>
      </c>
      <c r="M1977" s="14">
        <f>VLOOKUP($A1977,[3]Sheet1!$A$1:$U$10001,14,0)</f>
        <v>4.1849999999999996</v>
      </c>
      <c r="N1977" s="14">
        <f>VLOOKUP($A1977,[3]Sheet1!$A$1:$X$10001,23,0)</f>
        <v>3.2349999999999999</v>
      </c>
      <c r="O1977" s="14">
        <f>VLOOKUP($A1977,[3]Sheet1!$A$1:$U$10001,4,0)</f>
        <v>4.2149999999999999</v>
      </c>
      <c r="P1977" s="14">
        <f>VLOOKUP($A1977,[3]Sheet1!$A$1:$U$10001,6,0)</f>
        <v>3.8</v>
      </c>
      <c r="Q1977" s="14">
        <f>VLOOKUP($A1977,[3]Sheet1!$A$1:$U$10001,20,0)</f>
        <v>3.43</v>
      </c>
      <c r="R1977" s="14">
        <f>VLOOKUP($A1977,[3]Sheet1!$A$1:$X$10001,24,0)</f>
        <v>3.4049999999999998</v>
      </c>
      <c r="S1977" s="14">
        <f>VLOOKUP($A1977,[3]Sheet1!$A$1:$AB$10001,25,0)</f>
        <v>3.89</v>
      </c>
      <c r="T1977" s="14">
        <f>VLOOKUP($A1977,[3]Sheet1!$A$1:$AB$10001,26,0)</f>
        <v>3.8250000000000002</v>
      </c>
      <c r="U1977" s="14">
        <f>VLOOKUP($A1977,[3]Sheet1!$A$1:$AB$10001,27,0)</f>
        <v>3.69</v>
      </c>
      <c r="V1977" s="14">
        <f>VLOOKUP($A1977,[3]Sheet1!$A$1:$AB$10001,28,0)</f>
        <v>3.6850000000000001</v>
      </c>
      <c r="W1977" s="14">
        <f>VLOOKUP($A1977,[3]Sheet1!$A$1:$AC$10001,29,0)</f>
        <v>3.6949999999999998</v>
      </c>
      <c r="X1977" s="14" t="s">
        <v>66</v>
      </c>
      <c r="AE1977" s="2">
        <v>36687</v>
      </c>
      <c r="AF1977" s="1">
        <v>3.6349999999999998</v>
      </c>
    </row>
    <row r="1978" spans="1:32" x14ac:dyDescent="0.2">
      <c r="A1978" s="2">
        <v>36671</v>
      </c>
      <c r="B1978" s="5">
        <f t="shared" si="160"/>
        <v>5</v>
      </c>
      <c r="C1978" s="1" t="s">
        <v>51</v>
      </c>
      <c r="D1978" s="14">
        <f>VLOOKUP($A1978,[3]Sheet1!$A$1:$U$10001,15,0)</f>
        <v>4.915</v>
      </c>
      <c r="E1978" s="14">
        <f>VLOOKUP($A1978,[3]Sheet1!$A$1:$U$10001,16,0)</f>
        <v>3.39</v>
      </c>
      <c r="F1978" s="14">
        <f>VLOOKUP($A1978,[3]Sheet1!$A$1:$X$10001,22,0)</f>
        <v>3.31</v>
      </c>
      <c r="G1978" s="7">
        <f>VLOOKUP($A1978,[3]Sheet1!$A$1:$X$10001,3,0)</f>
        <v>3.645</v>
      </c>
      <c r="H1978" s="14">
        <f>VLOOKUP($A1978,[3]Sheet1!$A$1:$U$10001,2,0)</f>
        <v>3.7949999999999999</v>
      </c>
      <c r="I1978" s="14">
        <f>VLOOKUP($A1978,[3]Sheet1!$A$1:$U$10001,21,0)</f>
        <v>3.9350000000000001</v>
      </c>
      <c r="J1978" s="14">
        <f>VLOOKUP($A1978,[3]Sheet1!$A$1:$U$10001,13,0)</f>
        <v>3.67</v>
      </c>
      <c r="K1978" s="14">
        <f>VLOOKUP($A1978,[3]Sheet1!$A$1:$Z$10001,24,0)</f>
        <v>3.4</v>
      </c>
      <c r="L1978" s="14">
        <f>VLOOKUP($A1978,[3]Sheet1!$A$1:$U$10001,17,0)</f>
        <v>3.52</v>
      </c>
      <c r="M1978" s="14">
        <f>VLOOKUP($A1978,[3]Sheet1!$A$1:$U$10001,14,0)</f>
        <v>4.21</v>
      </c>
      <c r="N1978" s="14">
        <f>VLOOKUP($A1978,[3]Sheet1!$A$1:$X$10001,23,0)</f>
        <v>3.2450000000000001</v>
      </c>
      <c r="O1978" s="14">
        <f>VLOOKUP($A1978,[3]Sheet1!$A$1:$U$10001,4,0)</f>
        <v>4.1500000000000004</v>
      </c>
      <c r="P1978" s="14">
        <f>VLOOKUP($A1978,[3]Sheet1!$A$1:$U$10001,6,0)</f>
        <v>3.85</v>
      </c>
      <c r="Q1978" s="14">
        <f>VLOOKUP($A1978,[3]Sheet1!$A$1:$U$10001,20,0)</f>
        <v>3.46</v>
      </c>
      <c r="R1978" s="14">
        <f>VLOOKUP($A1978,[3]Sheet1!$A$1:$X$10001,24,0)</f>
        <v>3.4</v>
      </c>
      <c r="S1978" s="14">
        <f>VLOOKUP($A1978,[3]Sheet1!$A$1:$AB$10001,25,0)</f>
        <v>3.9849999999999999</v>
      </c>
      <c r="T1978" s="14">
        <f>VLOOKUP($A1978,[3]Sheet1!$A$1:$AB$10001,26,0)</f>
        <v>3.91</v>
      </c>
      <c r="U1978" s="14">
        <f>VLOOKUP($A1978,[3]Sheet1!$A$1:$AB$10001,27,0)</f>
        <v>3.75</v>
      </c>
      <c r="V1978" s="14">
        <f>VLOOKUP($A1978,[3]Sheet1!$A$1:$AB$10001,28,0)</f>
        <v>3.7650000000000001</v>
      </c>
      <c r="W1978" s="14">
        <f>VLOOKUP($A1978,[3]Sheet1!$A$1:$AC$10001,29,0)</f>
        <v>3.77</v>
      </c>
      <c r="X1978" s="14" t="s">
        <v>66</v>
      </c>
      <c r="AE1978" s="2">
        <v>36688</v>
      </c>
      <c r="AF1978" s="1">
        <v>3.6349999999999998</v>
      </c>
    </row>
    <row r="1979" spans="1:32" x14ac:dyDescent="0.2">
      <c r="A1979" s="2">
        <v>36672</v>
      </c>
      <c r="B1979" s="5">
        <f t="shared" si="160"/>
        <v>5</v>
      </c>
      <c r="C1979" s="1" t="s">
        <v>45</v>
      </c>
      <c r="D1979" s="14">
        <f>VLOOKUP($A1979,[3]Sheet1!$A$1:$U$10001,15,0)</f>
        <v>5.0599999999999996</v>
      </c>
      <c r="E1979" s="14">
        <f>VLOOKUP($A1979,[3]Sheet1!$A$1:$U$10001,16,0)</f>
        <v>3.5449999999999999</v>
      </c>
      <c r="F1979" s="14">
        <f>VLOOKUP($A1979,[3]Sheet1!$A$1:$X$10001,22,0)</f>
        <v>3.4849999999999999</v>
      </c>
      <c r="G1979" s="7">
        <f>VLOOKUP($A1979,[3]Sheet1!$A$1:$X$10001,3,0)</f>
        <v>3.8650000000000002</v>
      </c>
      <c r="H1979" s="14">
        <f>VLOOKUP($A1979,[3]Sheet1!$A$1:$U$10001,2,0)</f>
        <v>4.04</v>
      </c>
      <c r="I1979" s="14">
        <f>VLOOKUP($A1979,[3]Sheet1!$A$1:$U$10001,21,0)</f>
        <v>4.1749999999999998</v>
      </c>
      <c r="J1979" s="14">
        <f>VLOOKUP($A1979,[3]Sheet1!$A$1:$U$10001,13,0)</f>
        <v>3.79</v>
      </c>
      <c r="K1979" s="14">
        <f>VLOOKUP($A1979,[3]Sheet1!$A$1:$Z$10001,24,0)</f>
        <v>3.5649999999999999</v>
      </c>
      <c r="L1979" s="14">
        <f>VLOOKUP($A1979,[3]Sheet1!$A$1:$U$10001,17,0)</f>
        <v>3.6549999999999998</v>
      </c>
      <c r="M1979" s="14">
        <f>VLOOKUP($A1979,[3]Sheet1!$A$1:$U$10001,14,0)</f>
        <v>4.4550000000000001</v>
      </c>
      <c r="N1979" s="14">
        <f>VLOOKUP($A1979,[3]Sheet1!$A$1:$X$10001,23,0)</f>
        <v>3.4049999999999998</v>
      </c>
      <c r="O1979" s="14">
        <f>VLOOKUP($A1979,[3]Sheet1!$A$1:$U$10001,4,0)</f>
        <v>4.3</v>
      </c>
      <c r="P1979" s="14">
        <f>VLOOKUP($A1979,[3]Sheet1!$A$1:$U$10001,6,0)</f>
        <v>4.07</v>
      </c>
      <c r="Q1979" s="14">
        <f>VLOOKUP($A1979,[3]Sheet1!$A$1:$U$10001,20,0)</f>
        <v>3.58</v>
      </c>
      <c r="R1979" s="14">
        <f>VLOOKUP($A1979,[3]Sheet1!$A$1:$X$10001,24,0)</f>
        <v>3.5649999999999999</v>
      </c>
      <c r="S1979" s="14">
        <f>VLOOKUP($A1979,[3]Sheet1!$A$1:$AB$10001,25,0)</f>
        <v>4.2300000000000004</v>
      </c>
      <c r="T1979" s="14">
        <f>VLOOKUP($A1979,[3]Sheet1!$A$1:$AB$10001,26,0)</f>
        <v>4.12</v>
      </c>
      <c r="U1979" s="14">
        <f>VLOOKUP($A1979,[3]Sheet1!$A$1:$AB$10001,27,0)</f>
        <v>3.97</v>
      </c>
      <c r="V1979" s="14">
        <f>VLOOKUP($A1979,[3]Sheet1!$A$1:$AB$10001,28,0)</f>
        <v>3.9649999999999999</v>
      </c>
      <c r="W1979" s="14">
        <f>VLOOKUP($A1979,[3]Sheet1!$A$1:$AC$10001,29,0)</f>
        <v>3.99</v>
      </c>
      <c r="X1979" s="14" t="s">
        <v>66</v>
      </c>
      <c r="AE1979" s="2">
        <v>36689</v>
      </c>
      <c r="AF1979" s="1">
        <v>3.6349999999999998</v>
      </c>
    </row>
    <row r="1980" spans="1:32" x14ac:dyDescent="0.2">
      <c r="A1980" s="2">
        <v>36673</v>
      </c>
      <c r="B1980" s="5">
        <f t="shared" si="160"/>
        <v>5</v>
      </c>
      <c r="C1980" s="1" t="s">
        <v>46</v>
      </c>
      <c r="D1980" s="14">
        <f>VLOOKUP($A1980,[3]Sheet1!$A$1:$U$10001,15,0)</f>
        <v>5.1349999999999998</v>
      </c>
      <c r="E1980" s="14">
        <f>VLOOKUP($A1980,[3]Sheet1!$A$1:$U$10001,16,0)</f>
        <v>3.58</v>
      </c>
      <c r="F1980" s="14">
        <f>VLOOKUP($A1980,[3]Sheet1!$A$1:$X$10001,22,0)</f>
        <v>3.5150000000000001</v>
      </c>
      <c r="G1980" s="7">
        <f>VLOOKUP($A1980,[3]Sheet1!$A$1:$X$10001,3,0)</f>
        <v>3.75</v>
      </c>
      <c r="H1980" s="14">
        <f>VLOOKUP($A1980,[3]Sheet1!$A$1:$U$10001,2,0)</f>
        <v>4.0199999999999996</v>
      </c>
      <c r="I1980" s="14">
        <f>VLOOKUP($A1980,[3]Sheet1!$A$1:$U$10001,21,0)</f>
        <v>4.2850000000000001</v>
      </c>
      <c r="J1980" s="14">
        <f>VLOOKUP($A1980,[3]Sheet1!$A$1:$U$10001,13,0)</f>
        <v>3.7650000000000001</v>
      </c>
      <c r="K1980" s="14">
        <f>VLOOKUP($A1980,[3]Sheet1!$A$1:$Z$10001,24,0)</f>
        <v>3.5950000000000002</v>
      </c>
      <c r="L1980" s="14">
        <f>VLOOKUP($A1980,[3]Sheet1!$A$1:$U$10001,17,0)</f>
        <v>3.66</v>
      </c>
      <c r="M1980" s="14">
        <f>VLOOKUP($A1980,[3]Sheet1!$A$1:$U$10001,14,0)</f>
        <v>4.12</v>
      </c>
      <c r="N1980" s="14">
        <f>VLOOKUP($A1980,[3]Sheet1!$A$1:$X$10001,23,0)</f>
        <v>3.35</v>
      </c>
      <c r="O1980" s="14">
        <f>VLOOKUP($A1980,[3]Sheet1!$A$1:$U$10001,4,0)</f>
        <v>4.2249999999999996</v>
      </c>
      <c r="P1980" s="14">
        <f>VLOOKUP($A1980,[3]Sheet1!$A$1:$U$10001,6,0)</f>
        <v>4.1050000000000004</v>
      </c>
      <c r="Q1980" s="14">
        <f>VLOOKUP($A1980,[3]Sheet1!$A$1:$U$10001,20,0)</f>
        <v>3.61</v>
      </c>
      <c r="R1980" s="14">
        <f>VLOOKUP($A1980,[3]Sheet1!$A$1:$X$10001,24,0)</f>
        <v>3.5950000000000002</v>
      </c>
      <c r="S1980" s="14">
        <f>VLOOKUP($A1980,[3]Sheet1!$A$1:$AB$10001,25,0)</f>
        <v>4.33</v>
      </c>
      <c r="T1980" s="14">
        <f>VLOOKUP($A1980,[3]Sheet1!$A$1:$AB$10001,26,0)</f>
        <v>4.2249999999999996</v>
      </c>
      <c r="U1980" s="14">
        <f>VLOOKUP($A1980,[3]Sheet1!$A$1:$AB$10001,27,0)</f>
        <v>4.0650000000000004</v>
      </c>
      <c r="V1980" s="14">
        <f>VLOOKUP($A1980,[3]Sheet1!$A$1:$AB$10001,28,0)</f>
        <v>4.0650000000000004</v>
      </c>
      <c r="W1980" s="14">
        <f>VLOOKUP($A1980,[3]Sheet1!$A$1:$AC$10001,29,0)</f>
        <v>4.09</v>
      </c>
      <c r="X1980" s="14" t="s">
        <v>66</v>
      </c>
      <c r="AE1980" s="2">
        <v>36690</v>
      </c>
      <c r="AF1980" s="1">
        <v>3.7349999999999999</v>
      </c>
    </row>
    <row r="1981" spans="1:32" x14ac:dyDescent="0.2">
      <c r="A1981" s="2">
        <v>36674</v>
      </c>
      <c r="B1981" s="5">
        <f t="shared" si="160"/>
        <v>5</v>
      </c>
      <c r="C1981" s="1" t="s">
        <v>47</v>
      </c>
      <c r="D1981" s="14">
        <f>VLOOKUP($A1981,[3]Sheet1!$A$1:$U$10001,15,0)</f>
        <v>5.1349999999999998</v>
      </c>
      <c r="E1981" s="14">
        <f>VLOOKUP($A1981,[3]Sheet1!$A$1:$U$10001,16,0)</f>
        <v>3.58</v>
      </c>
      <c r="F1981" s="14">
        <f>VLOOKUP($A1981,[3]Sheet1!$A$1:$X$10001,22,0)</f>
        <v>3.5150000000000001</v>
      </c>
      <c r="G1981" s="7">
        <f>VLOOKUP($A1981,[3]Sheet1!$A$1:$X$10001,3,0)</f>
        <v>3.75</v>
      </c>
      <c r="H1981" s="14">
        <f>VLOOKUP($A1981,[3]Sheet1!$A$1:$U$10001,2,0)</f>
        <v>4.0199999999999996</v>
      </c>
      <c r="I1981" s="14">
        <f>VLOOKUP($A1981,[3]Sheet1!$A$1:$U$10001,21,0)</f>
        <v>4.2850000000000001</v>
      </c>
      <c r="J1981" s="14">
        <f>VLOOKUP($A1981,[3]Sheet1!$A$1:$U$10001,13,0)</f>
        <v>3.7650000000000001</v>
      </c>
      <c r="K1981" s="14">
        <f>VLOOKUP($A1981,[3]Sheet1!$A$1:$Z$10001,24,0)</f>
        <v>3.5950000000000002</v>
      </c>
      <c r="L1981" s="14">
        <f>VLOOKUP($A1981,[3]Sheet1!$A$1:$U$10001,17,0)</f>
        <v>3.66</v>
      </c>
      <c r="M1981" s="14">
        <f>VLOOKUP($A1981,[3]Sheet1!$A$1:$U$10001,14,0)</f>
        <v>4.12</v>
      </c>
      <c r="N1981" s="14">
        <f>VLOOKUP($A1981,[3]Sheet1!$A$1:$X$10001,23,0)</f>
        <v>3.35</v>
      </c>
      <c r="O1981" s="14">
        <f>VLOOKUP($A1981,[3]Sheet1!$A$1:$U$10001,4,0)</f>
        <v>4.2249999999999996</v>
      </c>
      <c r="P1981" s="14">
        <f>VLOOKUP($A1981,[3]Sheet1!$A$1:$U$10001,6,0)</f>
        <v>4.1050000000000004</v>
      </c>
      <c r="Q1981" s="14">
        <f>VLOOKUP($A1981,[3]Sheet1!$A$1:$U$10001,20,0)</f>
        <v>3.61</v>
      </c>
      <c r="R1981" s="14">
        <f>VLOOKUP($A1981,[3]Sheet1!$A$1:$X$10001,24,0)</f>
        <v>3.5950000000000002</v>
      </c>
      <c r="S1981" s="14">
        <f>VLOOKUP($A1981,[3]Sheet1!$A$1:$AB$10001,25,0)</f>
        <v>4.33</v>
      </c>
      <c r="T1981" s="14">
        <f>VLOOKUP($A1981,[3]Sheet1!$A$1:$AB$10001,26,0)</f>
        <v>4.2249999999999996</v>
      </c>
      <c r="U1981" s="14">
        <f>VLOOKUP($A1981,[3]Sheet1!$A$1:$AB$10001,27,0)</f>
        <v>4.0650000000000004</v>
      </c>
      <c r="V1981" s="14">
        <f>VLOOKUP($A1981,[3]Sheet1!$A$1:$AB$10001,28,0)</f>
        <v>4.0650000000000004</v>
      </c>
      <c r="W1981" s="14">
        <f>VLOOKUP($A1981,[3]Sheet1!$A$1:$AC$10001,29,0)</f>
        <v>4.09</v>
      </c>
      <c r="X1981" s="14" t="s">
        <v>66</v>
      </c>
      <c r="AE1981" s="2">
        <v>36691</v>
      </c>
      <c r="AF1981" s="1">
        <v>3.73</v>
      </c>
    </row>
    <row r="1982" spans="1:32" x14ac:dyDescent="0.2">
      <c r="A1982" s="2">
        <v>36675</v>
      </c>
      <c r="B1982" s="5">
        <f t="shared" si="160"/>
        <v>5</v>
      </c>
      <c r="C1982" s="1" t="s">
        <v>48</v>
      </c>
      <c r="D1982" s="14">
        <f>VLOOKUP($A1982,[3]Sheet1!$A$1:$U$10001,15,0)</f>
        <v>5.1349999999999998</v>
      </c>
      <c r="E1982" s="14">
        <f>VLOOKUP($A1982,[3]Sheet1!$A$1:$U$10001,16,0)</f>
        <v>3.58</v>
      </c>
      <c r="F1982" s="14">
        <f>VLOOKUP($A1982,[3]Sheet1!$A$1:$X$10001,22,0)</f>
        <v>3.5150000000000001</v>
      </c>
      <c r="G1982" s="7">
        <f>VLOOKUP($A1982,[3]Sheet1!$A$1:$X$10001,3,0)</f>
        <v>3.75</v>
      </c>
      <c r="H1982" s="14">
        <f>VLOOKUP($A1982,[3]Sheet1!$A$1:$U$10001,2,0)</f>
        <v>4.0199999999999996</v>
      </c>
      <c r="I1982" s="14">
        <f>VLOOKUP($A1982,[3]Sheet1!$A$1:$U$10001,21,0)</f>
        <v>4.2850000000000001</v>
      </c>
      <c r="J1982" s="14">
        <f>VLOOKUP($A1982,[3]Sheet1!$A$1:$U$10001,13,0)</f>
        <v>3.7650000000000001</v>
      </c>
      <c r="K1982" s="14">
        <f>VLOOKUP($A1982,[3]Sheet1!$A$1:$Z$10001,24,0)</f>
        <v>3.5950000000000002</v>
      </c>
      <c r="L1982" s="14">
        <f>VLOOKUP($A1982,[3]Sheet1!$A$1:$U$10001,17,0)</f>
        <v>3.66</v>
      </c>
      <c r="M1982" s="14">
        <f>VLOOKUP($A1982,[3]Sheet1!$A$1:$U$10001,14,0)</f>
        <v>4.12</v>
      </c>
      <c r="N1982" s="14">
        <f>VLOOKUP($A1982,[3]Sheet1!$A$1:$X$10001,23,0)</f>
        <v>3.35</v>
      </c>
      <c r="O1982" s="14">
        <f>VLOOKUP($A1982,[3]Sheet1!$A$1:$U$10001,4,0)</f>
        <v>4.2249999999999996</v>
      </c>
      <c r="P1982" s="14">
        <f>VLOOKUP($A1982,[3]Sheet1!$A$1:$U$10001,6,0)</f>
        <v>4.1050000000000004</v>
      </c>
      <c r="Q1982" s="14">
        <f>VLOOKUP($A1982,[3]Sheet1!$A$1:$U$10001,20,0)</f>
        <v>3.61</v>
      </c>
      <c r="R1982" s="14">
        <f>VLOOKUP($A1982,[3]Sheet1!$A$1:$X$10001,24,0)</f>
        <v>3.5950000000000002</v>
      </c>
      <c r="S1982" s="14">
        <f>VLOOKUP($A1982,[3]Sheet1!$A$1:$AB$10001,25,0)</f>
        <v>4.33</v>
      </c>
      <c r="T1982" s="14">
        <f>VLOOKUP($A1982,[3]Sheet1!$A$1:$AB$10001,26,0)</f>
        <v>4.2249999999999996</v>
      </c>
      <c r="U1982" s="14">
        <f>VLOOKUP($A1982,[3]Sheet1!$A$1:$AB$10001,27,0)</f>
        <v>4.0650000000000004</v>
      </c>
      <c r="V1982" s="14">
        <f>VLOOKUP($A1982,[3]Sheet1!$A$1:$AB$10001,28,0)</f>
        <v>4.0650000000000004</v>
      </c>
      <c r="W1982" s="14">
        <f>VLOOKUP($A1982,[3]Sheet1!$A$1:$AC$10001,29,0)</f>
        <v>4.09</v>
      </c>
      <c r="X1982" s="14" t="s">
        <v>66</v>
      </c>
      <c r="AE1982" s="2">
        <v>36692</v>
      </c>
      <c r="AF1982" s="1">
        <v>3.64</v>
      </c>
    </row>
    <row r="1983" spans="1:32" x14ac:dyDescent="0.2">
      <c r="A1983" s="2">
        <v>36676</v>
      </c>
      <c r="B1983" s="5">
        <f t="shared" si="160"/>
        <v>5</v>
      </c>
      <c r="C1983" s="1" t="s">
        <v>49</v>
      </c>
      <c r="D1983" s="14">
        <f>VLOOKUP($A1983,[3]Sheet1!$A$1:$U$10001,15,0)</f>
        <v>5.1349999999999998</v>
      </c>
      <c r="E1983" s="14">
        <f>VLOOKUP($A1983,[3]Sheet1!$A$1:$U$10001,16,0)</f>
        <v>3.58</v>
      </c>
      <c r="F1983" s="14">
        <f>VLOOKUP($A1983,[3]Sheet1!$A$1:$X$10001,22,0)</f>
        <v>3.5150000000000001</v>
      </c>
      <c r="G1983" s="7">
        <f>VLOOKUP($A1983,[3]Sheet1!$A$1:$X$10001,3,0)</f>
        <v>3.75</v>
      </c>
      <c r="H1983" s="14">
        <f>VLOOKUP($A1983,[3]Sheet1!$A$1:$U$10001,2,0)</f>
        <v>4.0199999999999996</v>
      </c>
      <c r="I1983" s="14">
        <f>VLOOKUP($A1983,[3]Sheet1!$A$1:$U$10001,21,0)</f>
        <v>4.2850000000000001</v>
      </c>
      <c r="J1983" s="14">
        <f>VLOOKUP($A1983,[3]Sheet1!$A$1:$U$10001,13,0)</f>
        <v>3.7650000000000001</v>
      </c>
      <c r="K1983" s="14">
        <f>VLOOKUP($A1983,[3]Sheet1!$A$1:$Z$10001,24,0)</f>
        <v>3.5950000000000002</v>
      </c>
      <c r="L1983" s="14">
        <f>VLOOKUP($A1983,[3]Sheet1!$A$1:$U$10001,17,0)</f>
        <v>3.66</v>
      </c>
      <c r="M1983" s="14">
        <f>VLOOKUP($A1983,[3]Sheet1!$A$1:$U$10001,14,0)</f>
        <v>4.12</v>
      </c>
      <c r="N1983" s="14">
        <f>VLOOKUP($A1983,[3]Sheet1!$A$1:$X$10001,23,0)</f>
        <v>3.35</v>
      </c>
      <c r="O1983" s="14">
        <f>VLOOKUP($A1983,[3]Sheet1!$A$1:$U$10001,4,0)</f>
        <v>4.2249999999999996</v>
      </c>
      <c r="P1983" s="14">
        <f>VLOOKUP($A1983,[3]Sheet1!$A$1:$U$10001,6,0)</f>
        <v>4.1050000000000004</v>
      </c>
      <c r="Q1983" s="14">
        <f>VLOOKUP($A1983,[3]Sheet1!$A$1:$U$10001,20,0)</f>
        <v>3.61</v>
      </c>
      <c r="R1983" s="14">
        <f>VLOOKUP($A1983,[3]Sheet1!$A$1:$X$10001,24,0)</f>
        <v>3.5950000000000002</v>
      </c>
      <c r="S1983" s="14">
        <f>VLOOKUP($A1983,[3]Sheet1!$A$1:$AB$10001,25,0)</f>
        <v>4.33</v>
      </c>
      <c r="T1983" s="14">
        <f>VLOOKUP($A1983,[3]Sheet1!$A$1:$AB$10001,26,0)</f>
        <v>4.2249999999999996</v>
      </c>
      <c r="U1983" s="14">
        <f>VLOOKUP($A1983,[3]Sheet1!$A$1:$AB$10001,27,0)</f>
        <v>4.0650000000000004</v>
      </c>
      <c r="V1983" s="14">
        <f>VLOOKUP($A1983,[3]Sheet1!$A$1:$AB$10001,28,0)</f>
        <v>4.0650000000000004</v>
      </c>
      <c r="W1983" s="14">
        <f>VLOOKUP($A1983,[3]Sheet1!$A$1:$AC$10001,29,0)</f>
        <v>4.09</v>
      </c>
      <c r="X1983" s="14" t="s">
        <v>66</v>
      </c>
      <c r="AE1983" s="2">
        <v>36693</v>
      </c>
      <c r="AF1983" s="1">
        <v>3.8450000000000002</v>
      </c>
    </row>
    <row r="1984" spans="1:32" x14ac:dyDescent="0.2">
      <c r="A1984" s="2">
        <v>36677</v>
      </c>
      <c r="B1984" s="5">
        <f t="shared" si="160"/>
        <v>5</v>
      </c>
      <c r="C1984" s="1" t="s">
        <v>50</v>
      </c>
      <c r="D1984" s="14">
        <f>VLOOKUP($A1984,[3]Sheet1!$A$1:$U$10001,15,0)</f>
        <v>5.52</v>
      </c>
      <c r="E1984" s="14">
        <f>VLOOKUP($A1984,[3]Sheet1!$A$1:$U$10001,16,0)</f>
        <v>3.8</v>
      </c>
      <c r="F1984" s="14">
        <f>VLOOKUP($A1984,[3]Sheet1!$A$1:$X$10001,22,0)</f>
        <v>3.7749999999999999</v>
      </c>
      <c r="G1984" s="7">
        <f>VLOOKUP($A1984,[3]Sheet1!$A$1:$X$10001,3,0)</f>
        <v>4.0449999999999999</v>
      </c>
      <c r="H1984" s="14">
        <f>VLOOKUP($A1984,[3]Sheet1!$A$1:$U$10001,2,0)</f>
        <v>4.26</v>
      </c>
      <c r="I1984" s="14">
        <f>VLOOKUP($A1984,[3]Sheet1!$A$1:$U$10001,21,0)</f>
        <v>4.3449999999999998</v>
      </c>
      <c r="J1984" s="14">
        <f>VLOOKUP($A1984,[3]Sheet1!$A$1:$U$10001,13,0)</f>
        <v>4.0650000000000004</v>
      </c>
      <c r="K1984" s="14">
        <f>VLOOKUP($A1984,[3]Sheet1!$A$1:$Z$10001,24,0)</f>
        <v>3.81</v>
      </c>
      <c r="L1984" s="14">
        <f>VLOOKUP($A1984,[3]Sheet1!$A$1:$U$10001,17,0)</f>
        <v>3.9550000000000001</v>
      </c>
      <c r="M1984" s="14">
        <f>VLOOKUP($A1984,[3]Sheet1!$A$1:$U$10001,14,0)</f>
        <v>4.82</v>
      </c>
      <c r="N1984" s="14">
        <f>VLOOKUP($A1984,[3]Sheet1!$A$1:$X$10001,23,0)</f>
        <v>3.55</v>
      </c>
      <c r="O1984" s="14">
        <f>VLOOKUP($A1984,[3]Sheet1!$A$1:$U$10001,4,0)</f>
        <v>4.76</v>
      </c>
      <c r="P1984" s="14">
        <f>VLOOKUP($A1984,[3]Sheet1!$A$1:$U$10001,6,0)</f>
        <v>4.29</v>
      </c>
      <c r="Q1984" s="14">
        <f>VLOOKUP($A1984,[3]Sheet1!$A$1:$U$10001,20,0)</f>
        <v>3.86</v>
      </c>
      <c r="R1984" s="14">
        <f>VLOOKUP($A1984,[3]Sheet1!$A$1:$X$10001,24,0)</f>
        <v>3.81</v>
      </c>
      <c r="S1984" s="14">
        <f>VLOOKUP($A1984,[3]Sheet1!$A$1:$AB$10001,25,0)</f>
        <v>4.4249999999999998</v>
      </c>
      <c r="T1984" s="14">
        <f>VLOOKUP($A1984,[3]Sheet1!$A$1:$AB$10001,26,0)</f>
        <v>4.32</v>
      </c>
      <c r="U1984" s="14">
        <f>VLOOKUP($A1984,[3]Sheet1!$A$1:$AB$10001,27,0)</f>
        <v>4.1349999999999998</v>
      </c>
      <c r="V1984" s="14">
        <f>VLOOKUP($A1984,[3]Sheet1!$A$1:$AB$10001,28,0)</f>
        <v>4.165</v>
      </c>
      <c r="W1984" s="14">
        <f>VLOOKUP($A1984,[3]Sheet1!$A$1:$AC$10001,29,0)</f>
        <v>4.17</v>
      </c>
      <c r="X1984" s="14" t="s">
        <v>66</v>
      </c>
      <c r="AE1984" s="2">
        <v>36694</v>
      </c>
      <c r="AF1984" s="1">
        <v>3.8250000000000002</v>
      </c>
    </row>
    <row r="1985" spans="1:32" x14ac:dyDescent="0.2">
      <c r="A1985" s="2">
        <v>36678</v>
      </c>
      <c r="B1985" s="5">
        <f t="shared" si="160"/>
        <v>6</v>
      </c>
      <c r="C1985" s="1" t="s">
        <v>51</v>
      </c>
      <c r="D1985" s="14">
        <f>VLOOKUP($A1985,[3]Sheet1!$A$1:$U$10001,15,0)</f>
        <v>5.915</v>
      </c>
      <c r="E1985" s="14">
        <f>VLOOKUP($A1985,[3]Sheet1!$A$1:$U$10001,16,0)</f>
        <v>4.0999999999999996</v>
      </c>
      <c r="F1985" s="14">
        <f>VLOOKUP($A1985,[3]Sheet1!$A$1:$X$10001,22,0)</f>
        <v>4.0049999999999999</v>
      </c>
      <c r="G1985" s="7">
        <f>VLOOKUP($A1985,[3]Sheet1!$A$1:$X$10001,3,0)</f>
        <v>4.24</v>
      </c>
      <c r="H1985" s="14">
        <f>VLOOKUP($A1985,[3]Sheet1!$A$1:$U$10001,2,0)</f>
        <v>4.3499999999999996</v>
      </c>
      <c r="I1985" s="14">
        <f>VLOOKUP($A1985,[3]Sheet1!$A$1:$U$10001,21,0)</f>
        <v>4.5</v>
      </c>
      <c r="J1985" s="14">
        <f>VLOOKUP($A1985,[3]Sheet1!$A$1:$U$10001,13,0)</f>
        <v>4.3250000000000002</v>
      </c>
      <c r="K1985" s="14">
        <f>VLOOKUP($A1985,[3]Sheet1!$A$1:$Z$10001,24,0)</f>
        <v>4.0999999999999996</v>
      </c>
      <c r="L1985" s="14">
        <f>VLOOKUP($A1985,[3]Sheet1!$A$1:$U$10001,17,0)</f>
        <v>4.2300000000000004</v>
      </c>
      <c r="M1985" s="14">
        <f>VLOOKUP($A1985,[3]Sheet1!$A$1:$U$10001,14,0)</f>
        <v>4.8899999999999997</v>
      </c>
      <c r="N1985" s="14">
        <f>VLOOKUP($A1985,[3]Sheet1!$A$1:$X$10001,23,0)</f>
        <v>3.98</v>
      </c>
      <c r="O1985" s="14">
        <f>VLOOKUP($A1985,[3]Sheet1!$A$1:$U$10001,4,0)</f>
        <v>4.8250000000000002</v>
      </c>
      <c r="P1985" s="14">
        <f>VLOOKUP($A1985,[3]Sheet1!$A$1:$U$10001,6,0)</f>
        <v>4.4450000000000003</v>
      </c>
      <c r="Q1985" s="14">
        <f>VLOOKUP($A1985,[3]Sheet1!$A$1:$U$10001,20,0)</f>
        <v>4.21</v>
      </c>
      <c r="R1985" s="14">
        <f>VLOOKUP($A1985,[3]Sheet1!$A$1:$X$10001,24,0)</f>
        <v>4.0999999999999996</v>
      </c>
      <c r="S1985" s="14">
        <f>VLOOKUP($A1985,[3]Sheet1!$A$1:$AB$10001,25,0)</f>
        <v>4.6100000000000003</v>
      </c>
      <c r="T1985" s="14">
        <f>VLOOKUP($A1985,[3]Sheet1!$A$1:$AB$10001,26,0)</f>
        <v>4.4800000000000004</v>
      </c>
      <c r="U1985" s="14">
        <f>VLOOKUP($A1985,[3]Sheet1!$A$1:$AB$10001,27,0)</f>
        <v>4.3499999999999996</v>
      </c>
      <c r="V1985" s="14">
        <f>VLOOKUP($A1985,[3]Sheet1!$A$1:$AB$10001,28,0)</f>
        <v>4.3600000000000003</v>
      </c>
      <c r="W1985" s="14">
        <f>VLOOKUP($A1985,[3]Sheet1!$A$1:$AC$10001,29,0)</f>
        <v>4.3550000000000004</v>
      </c>
      <c r="X1985" s="14" t="s">
        <v>66</v>
      </c>
      <c r="AE1985" s="2">
        <v>36695</v>
      </c>
      <c r="AF1985" s="1">
        <v>3.8250000000000002</v>
      </c>
    </row>
    <row r="1986" spans="1:32" x14ac:dyDescent="0.2">
      <c r="A1986" s="2">
        <v>36679</v>
      </c>
      <c r="B1986" s="5">
        <f t="shared" si="160"/>
        <v>6</v>
      </c>
      <c r="C1986" s="1" t="s">
        <v>45</v>
      </c>
      <c r="D1986" s="14">
        <f>VLOOKUP($A1986,[3]Sheet1!$A$1:$U$10001,15,0)</f>
        <v>5.335</v>
      </c>
      <c r="E1986" s="14">
        <f>VLOOKUP($A1986,[3]Sheet1!$A$1:$U$10001,16,0)</f>
        <v>3.96</v>
      </c>
      <c r="F1986" s="14">
        <f>VLOOKUP($A1986,[3]Sheet1!$A$1:$X$10001,22,0)</f>
        <v>3.98</v>
      </c>
      <c r="G1986" s="7">
        <f>VLOOKUP($A1986,[3]Sheet1!$A$1:$X$10001,3,0)</f>
        <v>4.165</v>
      </c>
      <c r="H1986" s="14">
        <f>VLOOKUP($A1986,[3]Sheet1!$A$1:$U$10001,2,0)</f>
        <v>4.2649999999999997</v>
      </c>
      <c r="I1986" s="14">
        <f>VLOOKUP($A1986,[3]Sheet1!$A$1:$U$10001,21,0)</f>
        <v>4.4000000000000004</v>
      </c>
      <c r="J1986" s="14">
        <f>VLOOKUP($A1986,[3]Sheet1!$A$1:$U$10001,13,0)</f>
        <v>4.2750000000000004</v>
      </c>
      <c r="K1986" s="14">
        <f>VLOOKUP($A1986,[3]Sheet1!$A$1:$Z$10001,24,0)</f>
        <v>4.04</v>
      </c>
      <c r="L1986" s="14">
        <f>VLOOKUP($A1986,[3]Sheet1!$A$1:$U$10001,17,0)</f>
        <v>4.09</v>
      </c>
      <c r="M1986" s="14">
        <f>VLOOKUP($A1986,[3]Sheet1!$A$1:$U$10001,14,0)</f>
        <v>4.665</v>
      </c>
      <c r="N1986" s="14">
        <f>VLOOKUP($A1986,[3]Sheet1!$A$1:$X$10001,23,0)</f>
        <v>3.9049999999999998</v>
      </c>
      <c r="O1986" s="14">
        <f>VLOOKUP($A1986,[3]Sheet1!$A$1:$U$10001,4,0)</f>
        <v>4.72</v>
      </c>
      <c r="P1986" s="14">
        <f>VLOOKUP($A1986,[3]Sheet1!$A$1:$U$10001,6,0)</f>
        <v>4.3250000000000002</v>
      </c>
      <c r="Q1986" s="14">
        <f>VLOOKUP($A1986,[3]Sheet1!$A$1:$U$10001,20,0)</f>
        <v>4.05</v>
      </c>
      <c r="R1986" s="14">
        <f>VLOOKUP($A1986,[3]Sheet1!$A$1:$X$10001,24,0)</f>
        <v>4.04</v>
      </c>
      <c r="S1986" s="14">
        <f>VLOOKUP($A1986,[3]Sheet1!$A$1:$AB$10001,25,0)</f>
        <v>4.4800000000000004</v>
      </c>
      <c r="T1986" s="14">
        <f>VLOOKUP($A1986,[3]Sheet1!$A$1:$AB$10001,26,0)</f>
        <v>4.37</v>
      </c>
      <c r="U1986" s="14">
        <f>VLOOKUP($A1986,[3]Sheet1!$A$1:$AB$10001,27,0)</f>
        <v>4.2050000000000001</v>
      </c>
      <c r="V1986" s="14">
        <f>VLOOKUP($A1986,[3]Sheet1!$A$1:$AB$10001,28,0)</f>
        <v>4.2350000000000003</v>
      </c>
      <c r="W1986" s="14">
        <f>VLOOKUP($A1986,[3]Sheet1!$A$1:$AC$10001,29,0)</f>
        <v>4.2149999999999999</v>
      </c>
      <c r="X1986" s="14" t="s">
        <v>66</v>
      </c>
      <c r="AE1986" s="2">
        <v>36696</v>
      </c>
      <c r="AF1986" s="1">
        <v>3.8250000000000002</v>
      </c>
    </row>
    <row r="1987" spans="1:32" x14ac:dyDescent="0.2">
      <c r="A1987" s="2">
        <v>36680</v>
      </c>
      <c r="B1987" s="5">
        <f t="shared" si="160"/>
        <v>6</v>
      </c>
      <c r="C1987" s="1" t="s">
        <v>46</v>
      </c>
      <c r="D1987" s="14">
        <f>VLOOKUP($A1987,[3]Sheet1!$A$1:$U$10001,15,0)</f>
        <v>5.05</v>
      </c>
      <c r="E1987" s="14">
        <f>VLOOKUP($A1987,[3]Sheet1!$A$1:$U$10001,16,0)</f>
        <v>3.585</v>
      </c>
      <c r="F1987" s="14">
        <f>VLOOKUP($A1987,[3]Sheet1!$A$1:$X$10001,22,0)</f>
        <v>3.605</v>
      </c>
      <c r="G1987" s="7">
        <f>VLOOKUP($A1987,[3]Sheet1!$A$1:$X$10001,3,0)</f>
        <v>3.85</v>
      </c>
      <c r="H1987" s="14">
        <f>VLOOKUP($A1987,[3]Sheet1!$A$1:$U$10001,2,0)</f>
        <v>4.03</v>
      </c>
      <c r="I1987" s="14">
        <f>VLOOKUP($A1987,[3]Sheet1!$A$1:$U$10001,21,0)</f>
        <v>4.2</v>
      </c>
      <c r="J1987" s="14">
        <f>VLOOKUP($A1987,[3]Sheet1!$A$1:$U$10001,13,0)</f>
        <v>3.99</v>
      </c>
      <c r="K1987" s="14">
        <f>VLOOKUP($A1987,[3]Sheet1!$A$1:$Z$10001,24,0)</f>
        <v>3.69</v>
      </c>
      <c r="L1987" s="14">
        <f>VLOOKUP($A1987,[3]Sheet1!$A$1:$U$10001,17,0)</f>
        <v>3.7549999999999999</v>
      </c>
      <c r="M1987" s="14">
        <f>VLOOKUP($A1987,[3]Sheet1!$A$1:$U$10001,14,0)</f>
        <v>4.375</v>
      </c>
      <c r="N1987" s="14">
        <f>VLOOKUP($A1987,[3]Sheet1!$A$1:$X$10001,23,0)</f>
        <v>3.55</v>
      </c>
      <c r="O1987" s="14">
        <f>VLOOKUP($A1987,[3]Sheet1!$A$1:$U$10001,4,0)</f>
        <v>4.22</v>
      </c>
      <c r="P1987" s="14">
        <f>VLOOKUP($A1987,[3]Sheet1!$A$1:$U$10001,6,0)</f>
        <v>4.0949999999999998</v>
      </c>
      <c r="Q1987" s="14">
        <f>VLOOKUP($A1987,[3]Sheet1!$A$1:$U$10001,20,0)</f>
        <v>3.6749999999999998</v>
      </c>
      <c r="R1987" s="14">
        <f>VLOOKUP($A1987,[3]Sheet1!$A$1:$X$10001,24,0)</f>
        <v>3.69</v>
      </c>
      <c r="S1987" s="14">
        <f>VLOOKUP($A1987,[3]Sheet1!$A$1:$AB$10001,25,0)</f>
        <v>4.2549999999999999</v>
      </c>
      <c r="T1987" s="14">
        <f>VLOOKUP($A1987,[3]Sheet1!$A$1:$AB$10001,26,0)</f>
        <v>4.16</v>
      </c>
      <c r="U1987" s="14">
        <f>VLOOKUP($A1987,[3]Sheet1!$A$1:$AB$10001,27,0)</f>
        <v>4.0199999999999996</v>
      </c>
      <c r="V1987" s="14">
        <f>VLOOKUP($A1987,[3]Sheet1!$A$1:$AB$10001,28,0)</f>
        <v>4.0549999999999997</v>
      </c>
      <c r="W1987" s="14">
        <f>VLOOKUP($A1987,[3]Sheet1!$A$1:$AC$10001,29,0)</f>
        <v>4.0350000000000001</v>
      </c>
      <c r="X1987" s="14" t="s">
        <v>66</v>
      </c>
      <c r="AE1987" s="2">
        <v>36697</v>
      </c>
      <c r="AF1987" s="1">
        <v>3.8050000000000002</v>
      </c>
    </row>
    <row r="1988" spans="1:32" x14ac:dyDescent="0.2">
      <c r="A1988" s="2">
        <v>36681</v>
      </c>
      <c r="B1988" s="5">
        <f t="shared" ref="B1988:B2051" si="161">IF(A1988&lt;&gt;"",MONTH(A1988),0)</f>
        <v>6</v>
      </c>
      <c r="C1988" s="1" t="s">
        <v>47</v>
      </c>
      <c r="D1988" s="14">
        <f>VLOOKUP($A1988,[3]Sheet1!$A$1:$U$10001,15,0)</f>
        <v>5.05</v>
      </c>
      <c r="E1988" s="14">
        <f>VLOOKUP($A1988,[3]Sheet1!$A$1:$U$10001,16,0)</f>
        <v>3.585</v>
      </c>
      <c r="F1988" s="14">
        <f>VLOOKUP($A1988,[3]Sheet1!$A$1:$X$10001,22,0)</f>
        <v>3.605</v>
      </c>
      <c r="G1988" s="7">
        <f>VLOOKUP($A1988,[3]Sheet1!$A$1:$X$10001,3,0)</f>
        <v>3.85</v>
      </c>
      <c r="H1988" s="14">
        <f>VLOOKUP($A1988,[3]Sheet1!$A$1:$U$10001,2,0)</f>
        <v>4.03</v>
      </c>
      <c r="I1988" s="14">
        <f>VLOOKUP($A1988,[3]Sheet1!$A$1:$U$10001,21,0)</f>
        <v>4.2</v>
      </c>
      <c r="J1988" s="14">
        <f>VLOOKUP($A1988,[3]Sheet1!$A$1:$U$10001,13,0)</f>
        <v>3.99</v>
      </c>
      <c r="K1988" s="14">
        <f>VLOOKUP($A1988,[3]Sheet1!$A$1:$Z$10001,24,0)</f>
        <v>3.69</v>
      </c>
      <c r="L1988" s="14">
        <f>VLOOKUP($A1988,[3]Sheet1!$A$1:$U$10001,17,0)</f>
        <v>3.7549999999999999</v>
      </c>
      <c r="M1988" s="14">
        <f>VLOOKUP($A1988,[3]Sheet1!$A$1:$U$10001,14,0)</f>
        <v>4.375</v>
      </c>
      <c r="N1988" s="14">
        <f>VLOOKUP($A1988,[3]Sheet1!$A$1:$X$10001,23,0)</f>
        <v>3.55</v>
      </c>
      <c r="O1988" s="14">
        <f>VLOOKUP($A1988,[3]Sheet1!$A$1:$U$10001,4,0)</f>
        <v>4.22</v>
      </c>
      <c r="P1988" s="14">
        <f>VLOOKUP($A1988,[3]Sheet1!$A$1:$U$10001,6,0)</f>
        <v>4.0949999999999998</v>
      </c>
      <c r="Q1988" s="14">
        <f>VLOOKUP($A1988,[3]Sheet1!$A$1:$U$10001,20,0)</f>
        <v>3.6749999999999998</v>
      </c>
      <c r="R1988" s="14">
        <f>VLOOKUP($A1988,[3]Sheet1!$A$1:$X$10001,24,0)</f>
        <v>3.69</v>
      </c>
      <c r="S1988" s="14">
        <f>VLOOKUP($A1988,[3]Sheet1!$A$1:$AB$10001,25,0)</f>
        <v>4.2549999999999999</v>
      </c>
      <c r="T1988" s="14">
        <f>VLOOKUP($A1988,[3]Sheet1!$A$1:$AB$10001,26,0)</f>
        <v>4.16</v>
      </c>
      <c r="U1988" s="14">
        <f>VLOOKUP($A1988,[3]Sheet1!$A$1:$AB$10001,27,0)</f>
        <v>4.0199999999999996</v>
      </c>
      <c r="V1988" s="14">
        <f>VLOOKUP($A1988,[3]Sheet1!$A$1:$AB$10001,28,0)</f>
        <v>4.0549999999999997</v>
      </c>
      <c r="W1988" s="14">
        <f>VLOOKUP($A1988,[3]Sheet1!$A$1:$AC$10001,29,0)</f>
        <v>4.0350000000000001</v>
      </c>
      <c r="X1988" s="14" t="s">
        <v>66</v>
      </c>
      <c r="AE1988" s="2">
        <v>36698</v>
      </c>
      <c r="AF1988" s="1">
        <v>3.5</v>
      </c>
    </row>
    <row r="1989" spans="1:32" x14ac:dyDescent="0.2">
      <c r="A1989" s="2">
        <v>36682</v>
      </c>
      <c r="B1989" s="5">
        <f t="shared" si="161"/>
        <v>6</v>
      </c>
      <c r="C1989" s="1" t="s">
        <v>48</v>
      </c>
      <c r="D1989" s="14">
        <f>VLOOKUP($A1989,[3]Sheet1!$A$1:$U$10001,15,0)</f>
        <v>5.05</v>
      </c>
      <c r="E1989" s="14">
        <f>VLOOKUP($A1989,[3]Sheet1!$A$1:$U$10001,16,0)</f>
        <v>3.585</v>
      </c>
      <c r="F1989" s="14">
        <f>VLOOKUP($A1989,[3]Sheet1!$A$1:$X$10001,22,0)</f>
        <v>3.605</v>
      </c>
      <c r="G1989" s="7">
        <f>VLOOKUP($A1989,[3]Sheet1!$A$1:$X$10001,3,0)</f>
        <v>3.85</v>
      </c>
      <c r="H1989" s="14">
        <f>VLOOKUP($A1989,[3]Sheet1!$A$1:$U$10001,2,0)</f>
        <v>4.03</v>
      </c>
      <c r="I1989" s="14">
        <f>VLOOKUP($A1989,[3]Sheet1!$A$1:$U$10001,21,0)</f>
        <v>4.2</v>
      </c>
      <c r="J1989" s="14">
        <f>VLOOKUP($A1989,[3]Sheet1!$A$1:$U$10001,13,0)</f>
        <v>3.99</v>
      </c>
      <c r="K1989" s="14">
        <f>VLOOKUP($A1989,[3]Sheet1!$A$1:$Z$10001,24,0)</f>
        <v>3.69</v>
      </c>
      <c r="L1989" s="14">
        <f>VLOOKUP($A1989,[3]Sheet1!$A$1:$U$10001,17,0)</f>
        <v>3.7549999999999999</v>
      </c>
      <c r="M1989" s="14">
        <f>VLOOKUP($A1989,[3]Sheet1!$A$1:$U$10001,14,0)</f>
        <v>4.375</v>
      </c>
      <c r="N1989" s="14">
        <f>VLOOKUP($A1989,[3]Sheet1!$A$1:$X$10001,23,0)</f>
        <v>3.55</v>
      </c>
      <c r="O1989" s="14">
        <f>VLOOKUP($A1989,[3]Sheet1!$A$1:$U$10001,4,0)</f>
        <v>4.22</v>
      </c>
      <c r="P1989" s="14">
        <f>VLOOKUP($A1989,[3]Sheet1!$A$1:$U$10001,6,0)</f>
        <v>4.0949999999999998</v>
      </c>
      <c r="Q1989" s="14">
        <f>VLOOKUP($A1989,[3]Sheet1!$A$1:$U$10001,20,0)</f>
        <v>3.6749999999999998</v>
      </c>
      <c r="R1989" s="14">
        <f>VLOOKUP($A1989,[3]Sheet1!$A$1:$X$10001,24,0)</f>
        <v>3.69</v>
      </c>
      <c r="S1989" s="14">
        <f>VLOOKUP($A1989,[3]Sheet1!$A$1:$AB$10001,25,0)</f>
        <v>4.2549999999999999</v>
      </c>
      <c r="T1989" s="14">
        <f>VLOOKUP($A1989,[3]Sheet1!$A$1:$AB$10001,26,0)</f>
        <v>4.16</v>
      </c>
      <c r="U1989" s="14">
        <f>VLOOKUP($A1989,[3]Sheet1!$A$1:$AB$10001,27,0)</f>
        <v>4.0199999999999996</v>
      </c>
      <c r="V1989" s="14">
        <f>VLOOKUP($A1989,[3]Sheet1!$A$1:$AB$10001,28,0)</f>
        <v>4.0549999999999997</v>
      </c>
      <c r="W1989" s="14">
        <f>VLOOKUP($A1989,[3]Sheet1!$A$1:$AC$10001,29,0)</f>
        <v>4.0350000000000001</v>
      </c>
      <c r="X1989" s="14" t="s">
        <v>66</v>
      </c>
      <c r="AE1989" s="2">
        <v>36699</v>
      </c>
      <c r="AF1989" s="1">
        <v>3.5550000000000002</v>
      </c>
    </row>
    <row r="1990" spans="1:32" x14ac:dyDescent="0.2">
      <c r="A1990" s="2">
        <v>36683</v>
      </c>
      <c r="B1990" s="5">
        <f t="shared" si="161"/>
        <v>6</v>
      </c>
      <c r="C1990" s="1" t="s">
        <v>49</v>
      </c>
      <c r="D1990" s="14">
        <f>VLOOKUP($A1990,[3]Sheet1!$A$1:$U$10001,15,0)</f>
        <v>5.125</v>
      </c>
      <c r="E1990" s="14">
        <f>VLOOKUP($A1990,[3]Sheet1!$A$1:$U$10001,16,0)</f>
        <v>3.5649999999999999</v>
      </c>
      <c r="F1990" s="14">
        <f>VLOOKUP($A1990,[3]Sheet1!$A$1:$X$10001,22,0)</f>
        <v>3.74</v>
      </c>
      <c r="G1990" s="7">
        <f>VLOOKUP($A1990,[3]Sheet1!$A$1:$X$10001,3,0)</f>
        <v>3.97</v>
      </c>
      <c r="H1990" s="14">
        <f>VLOOKUP($A1990,[3]Sheet1!$A$1:$U$10001,2,0)</f>
        <v>4.0599999999999996</v>
      </c>
      <c r="I1990" s="14">
        <f>VLOOKUP($A1990,[3]Sheet1!$A$1:$U$10001,21,0)</f>
        <v>4.17</v>
      </c>
      <c r="J1990" s="14">
        <f>VLOOKUP($A1990,[3]Sheet1!$A$1:$U$10001,13,0)</f>
        <v>3.98</v>
      </c>
      <c r="K1990" s="14">
        <f>VLOOKUP($A1990,[3]Sheet1!$A$1:$Z$10001,24,0)</f>
        <v>3.85</v>
      </c>
      <c r="L1990" s="14">
        <f>VLOOKUP($A1990,[3]Sheet1!$A$1:$U$10001,17,0)</f>
        <v>3.7850000000000001</v>
      </c>
      <c r="M1990" s="14">
        <f>VLOOKUP($A1990,[3]Sheet1!$A$1:$U$10001,14,0)</f>
        <v>4.5999999999999996</v>
      </c>
      <c r="N1990" s="14">
        <f>VLOOKUP($A1990,[3]Sheet1!$A$1:$X$10001,23,0)</f>
        <v>3.65</v>
      </c>
      <c r="O1990" s="14">
        <f>VLOOKUP($A1990,[3]Sheet1!$A$1:$U$10001,4,0)</f>
        <v>4.4550000000000001</v>
      </c>
      <c r="P1990" s="14">
        <f>VLOOKUP($A1990,[3]Sheet1!$A$1:$U$10001,6,0)</f>
        <v>4.0750000000000002</v>
      </c>
      <c r="Q1990" s="14">
        <f>VLOOKUP($A1990,[3]Sheet1!$A$1:$U$10001,20,0)</f>
        <v>3.67</v>
      </c>
      <c r="R1990" s="14">
        <f>VLOOKUP($A1990,[3]Sheet1!$A$1:$X$10001,24,0)</f>
        <v>3.85</v>
      </c>
      <c r="S1990" s="14">
        <f>VLOOKUP($A1990,[3]Sheet1!$A$1:$AB$10001,25,0)</f>
        <v>4.2350000000000003</v>
      </c>
      <c r="T1990" s="14">
        <f>VLOOKUP($A1990,[3]Sheet1!$A$1:$AB$10001,26,0)</f>
        <v>4.125</v>
      </c>
      <c r="U1990" s="14">
        <f>VLOOKUP($A1990,[3]Sheet1!$A$1:$AB$10001,27,0)</f>
        <v>4</v>
      </c>
      <c r="V1990" s="14">
        <f>VLOOKUP($A1990,[3]Sheet1!$A$1:$AB$10001,28,0)</f>
        <v>4.03</v>
      </c>
      <c r="W1990" s="14">
        <f>VLOOKUP($A1990,[3]Sheet1!$A$1:$AC$10001,29,0)</f>
        <v>3.9950000000000001</v>
      </c>
      <c r="X1990" s="14" t="s">
        <v>66</v>
      </c>
      <c r="AE1990" s="2">
        <v>36700</v>
      </c>
      <c r="AF1990" s="1">
        <v>3.89</v>
      </c>
    </row>
    <row r="1991" spans="1:32" x14ac:dyDescent="0.2">
      <c r="A1991" s="2">
        <v>36684</v>
      </c>
      <c r="B1991" s="5">
        <f t="shared" si="161"/>
        <v>6</v>
      </c>
      <c r="C1991" s="1" t="s">
        <v>50</v>
      </c>
      <c r="D1991" s="14">
        <f>VLOOKUP($A1991,[3]Sheet1!$A$1:$U$10001,15,0)</f>
        <v>5.42</v>
      </c>
      <c r="E1991" s="14">
        <f>VLOOKUP($A1991,[3]Sheet1!$A$1:$U$10001,16,0)</f>
        <v>3.7250000000000001</v>
      </c>
      <c r="F1991" s="14">
        <f>VLOOKUP($A1991,[3]Sheet1!$A$1:$X$10001,22,0)</f>
        <v>3.835</v>
      </c>
      <c r="G1991" s="7">
        <f>VLOOKUP($A1991,[3]Sheet1!$A$1:$X$10001,3,0)</f>
        <v>4.1900000000000004</v>
      </c>
      <c r="H1991" s="14">
        <f>VLOOKUP($A1991,[3]Sheet1!$A$1:$U$10001,2,0)</f>
        <v>4.3250000000000002</v>
      </c>
      <c r="I1991" s="14">
        <f>VLOOKUP($A1991,[3]Sheet1!$A$1:$U$10001,21,0)</f>
        <v>4.49</v>
      </c>
      <c r="J1991" s="14">
        <f>VLOOKUP($A1991,[3]Sheet1!$A$1:$U$10001,13,0)</f>
        <v>4.2450000000000001</v>
      </c>
      <c r="K1991" s="14">
        <f>VLOOKUP($A1991,[3]Sheet1!$A$1:$Z$10001,24,0)</f>
        <v>3.9449999999999998</v>
      </c>
      <c r="L1991" s="14">
        <f>VLOOKUP($A1991,[3]Sheet1!$A$1:$U$10001,17,0)</f>
        <v>4.01</v>
      </c>
      <c r="M1991" s="14">
        <f>VLOOKUP($A1991,[3]Sheet1!$A$1:$U$10001,14,0)</f>
        <v>4.76</v>
      </c>
      <c r="N1991" s="14">
        <f>VLOOKUP($A1991,[3]Sheet1!$A$1:$X$10001,23,0)</f>
        <v>3.8</v>
      </c>
      <c r="O1991" s="14">
        <f>VLOOKUP($A1991,[3]Sheet1!$A$1:$U$10001,4,0)</f>
        <v>4.67</v>
      </c>
      <c r="P1991" s="14">
        <f>VLOOKUP($A1991,[3]Sheet1!$A$1:$U$10001,6,0)</f>
        <v>4.38</v>
      </c>
      <c r="Q1991" s="14">
        <f>VLOOKUP($A1991,[3]Sheet1!$A$1:$U$10001,20,0)</f>
        <v>3.9649999999999999</v>
      </c>
      <c r="R1991" s="14">
        <f>VLOOKUP($A1991,[3]Sheet1!$A$1:$X$10001,24,0)</f>
        <v>3.9449999999999998</v>
      </c>
      <c r="S1991" s="14">
        <f>VLOOKUP($A1991,[3]Sheet1!$A$1:$AB$10001,25,0)</f>
        <v>4.5650000000000004</v>
      </c>
      <c r="T1991" s="14">
        <f>VLOOKUP($A1991,[3]Sheet1!$A$1:$AB$10001,26,0)</f>
        <v>4.4400000000000004</v>
      </c>
      <c r="U1991" s="14">
        <f>VLOOKUP($A1991,[3]Sheet1!$A$1:$AB$10001,27,0)</f>
        <v>4.3049999999999997</v>
      </c>
      <c r="V1991" s="14">
        <f>VLOOKUP($A1991,[3]Sheet1!$A$1:$AB$10001,28,0)</f>
        <v>4.33</v>
      </c>
      <c r="W1991" s="14">
        <f>VLOOKUP($A1991,[3]Sheet1!$A$1:$AC$10001,29,0)</f>
        <v>4.3099999999999996</v>
      </c>
      <c r="X1991" s="14" t="s">
        <v>66</v>
      </c>
      <c r="AE1991" s="2">
        <v>36701</v>
      </c>
      <c r="AF1991" s="1">
        <v>3.78</v>
      </c>
    </row>
    <row r="1992" spans="1:32" x14ac:dyDescent="0.2">
      <c r="A1992" s="2">
        <v>36685</v>
      </c>
      <c r="B1992" s="5">
        <f t="shared" si="161"/>
        <v>6</v>
      </c>
      <c r="C1992" s="1" t="s">
        <v>51</v>
      </c>
      <c r="D1992" s="14">
        <f>VLOOKUP($A1992,[3]Sheet1!$A$1:$U$10001,15,0)</f>
        <v>5.07</v>
      </c>
      <c r="E1992" s="14">
        <f>VLOOKUP($A1992,[3]Sheet1!$A$1:$U$10001,16,0)</f>
        <v>3.5750000000000002</v>
      </c>
      <c r="F1992" s="14">
        <f>VLOOKUP($A1992,[3]Sheet1!$A$1:$X$10001,22,0)</f>
        <v>3.585</v>
      </c>
      <c r="G1992" s="7">
        <f>VLOOKUP($A1992,[3]Sheet1!$A$1:$X$10001,3,0)</f>
        <v>3.94</v>
      </c>
      <c r="H1992" s="14">
        <f>VLOOKUP($A1992,[3]Sheet1!$A$1:$U$10001,2,0)</f>
        <v>4.04</v>
      </c>
      <c r="I1992" s="14">
        <f>VLOOKUP($A1992,[3]Sheet1!$A$1:$U$10001,21,0)</f>
        <v>4.2249999999999996</v>
      </c>
      <c r="J1992" s="14">
        <f>VLOOKUP($A1992,[3]Sheet1!$A$1:$U$10001,13,0)</f>
        <v>4</v>
      </c>
      <c r="K1992" s="14">
        <f>VLOOKUP($A1992,[3]Sheet1!$A$1:$Z$10001,24,0)</f>
        <v>3.68</v>
      </c>
      <c r="L1992" s="14">
        <f>VLOOKUP($A1992,[3]Sheet1!$A$1:$U$10001,17,0)</f>
        <v>3.7450000000000001</v>
      </c>
      <c r="M1992" s="14">
        <f>VLOOKUP($A1992,[3]Sheet1!$A$1:$U$10001,14,0)</f>
        <v>4.42</v>
      </c>
      <c r="N1992" s="14">
        <f>VLOOKUP($A1992,[3]Sheet1!$A$1:$X$10001,23,0)</f>
        <v>3.53</v>
      </c>
      <c r="O1992" s="14">
        <f>VLOOKUP($A1992,[3]Sheet1!$A$1:$U$10001,4,0)</f>
        <v>4.45</v>
      </c>
      <c r="P1992" s="14">
        <f>VLOOKUP($A1992,[3]Sheet1!$A$1:$U$10001,6,0)</f>
        <v>4.085</v>
      </c>
      <c r="Q1992" s="14">
        <f>VLOOKUP($A1992,[3]Sheet1!$A$1:$U$10001,20,0)</f>
        <v>3.7149999999999999</v>
      </c>
      <c r="R1992" s="14">
        <f>VLOOKUP($A1992,[3]Sheet1!$A$1:$X$10001,24,0)</f>
        <v>3.68</v>
      </c>
      <c r="S1992" s="14">
        <f>VLOOKUP($A1992,[3]Sheet1!$A$1:$AB$10001,25,0)</f>
        <v>4.29</v>
      </c>
      <c r="T1992" s="14">
        <f>VLOOKUP($A1992,[3]Sheet1!$A$1:$AB$10001,26,0)</f>
        <v>4.1550000000000002</v>
      </c>
      <c r="U1992" s="14">
        <f>VLOOKUP($A1992,[3]Sheet1!$A$1:$AB$10001,27,0)</f>
        <v>4.0250000000000004</v>
      </c>
      <c r="V1992" s="14">
        <f>VLOOKUP($A1992,[3]Sheet1!$A$1:$AB$10001,28,0)</f>
        <v>4.08</v>
      </c>
      <c r="W1992" s="14">
        <f>VLOOKUP($A1992,[3]Sheet1!$A$1:$AC$10001,29,0)</f>
        <v>4.03</v>
      </c>
      <c r="X1992" s="14" t="s">
        <v>66</v>
      </c>
      <c r="AE1992" s="2">
        <v>36702</v>
      </c>
      <c r="AF1992" s="1">
        <v>3.78</v>
      </c>
    </row>
    <row r="1993" spans="1:32" x14ac:dyDescent="0.2">
      <c r="A1993" s="2">
        <v>36686</v>
      </c>
      <c r="B1993" s="5">
        <f t="shared" si="161"/>
        <v>6</v>
      </c>
      <c r="C1993" s="1" t="s">
        <v>45</v>
      </c>
      <c r="D1993" s="14">
        <f>VLOOKUP($A1993,[3]Sheet1!$A$1:$U$10001,15,0)</f>
        <v>4.9550000000000001</v>
      </c>
      <c r="E1993" s="14">
        <f>VLOOKUP($A1993,[3]Sheet1!$A$1:$U$10001,16,0)</f>
        <v>3.45</v>
      </c>
      <c r="F1993" s="14">
        <f>VLOOKUP($A1993,[3]Sheet1!$A$1:$X$10001,22,0)</f>
        <v>3.4</v>
      </c>
      <c r="G1993" s="7">
        <f>VLOOKUP($A1993,[3]Sheet1!$A$1:$X$10001,3,0)</f>
        <v>3.7149999999999999</v>
      </c>
      <c r="H1993" s="14">
        <f>VLOOKUP($A1993,[3]Sheet1!$A$1:$U$10001,2,0)</f>
        <v>3.8149999999999999</v>
      </c>
      <c r="I1993" s="14">
        <f>VLOOKUP($A1993,[3]Sheet1!$A$1:$U$10001,21,0)</f>
        <v>3.9550000000000001</v>
      </c>
      <c r="J1993" s="14">
        <f>VLOOKUP($A1993,[3]Sheet1!$A$1:$U$10001,13,0)</f>
        <v>3.8050000000000002</v>
      </c>
      <c r="K1993" s="14">
        <f>VLOOKUP($A1993,[3]Sheet1!$A$1:$Z$10001,24,0)</f>
        <v>3.4950000000000001</v>
      </c>
      <c r="L1993" s="14">
        <f>VLOOKUP($A1993,[3]Sheet1!$A$1:$U$10001,17,0)</f>
        <v>3.5550000000000002</v>
      </c>
      <c r="M1993" s="14">
        <f>VLOOKUP($A1993,[3]Sheet1!$A$1:$U$10001,14,0)</f>
        <v>4.2649999999999997</v>
      </c>
      <c r="N1993" s="14">
        <f>VLOOKUP($A1993,[3]Sheet1!$A$1:$X$10001,23,0)</f>
        <v>3.33</v>
      </c>
      <c r="O1993" s="14">
        <f>VLOOKUP($A1993,[3]Sheet1!$A$1:$U$10001,4,0)</f>
        <v>4.3650000000000002</v>
      </c>
      <c r="P1993" s="14">
        <f>VLOOKUP($A1993,[3]Sheet1!$A$1:$U$10001,6,0)</f>
        <v>3.85</v>
      </c>
      <c r="Q1993" s="14">
        <f>VLOOKUP($A1993,[3]Sheet1!$A$1:$U$10001,20,0)</f>
        <v>3.4950000000000001</v>
      </c>
      <c r="R1993" s="14">
        <f>VLOOKUP($A1993,[3]Sheet1!$A$1:$X$10001,24,0)</f>
        <v>3.4950000000000001</v>
      </c>
      <c r="S1993" s="14">
        <f>VLOOKUP($A1993,[3]Sheet1!$A$1:$AB$10001,25,0)</f>
        <v>4.0049999999999999</v>
      </c>
      <c r="T1993" s="14">
        <f>VLOOKUP($A1993,[3]Sheet1!$A$1:$AB$10001,26,0)</f>
        <v>3.87</v>
      </c>
      <c r="U1993" s="14">
        <f>VLOOKUP($A1993,[3]Sheet1!$A$1:$AB$10001,27,0)</f>
        <v>3.74</v>
      </c>
      <c r="V1993" s="14">
        <f>VLOOKUP($A1993,[3]Sheet1!$A$1:$AB$10001,28,0)</f>
        <v>3.8250000000000002</v>
      </c>
      <c r="W1993" s="14">
        <f>VLOOKUP($A1993,[3]Sheet1!$A$1:$AC$10001,29,0)</f>
        <v>3.7450000000000001</v>
      </c>
      <c r="X1993" s="14" t="s">
        <v>66</v>
      </c>
      <c r="AE1993" s="2">
        <v>36703</v>
      </c>
      <c r="AF1993" s="1">
        <v>3.78</v>
      </c>
    </row>
    <row r="1994" spans="1:32" x14ac:dyDescent="0.2">
      <c r="A1994" s="2">
        <v>36687</v>
      </c>
      <c r="B1994" s="5">
        <f t="shared" si="161"/>
        <v>6</v>
      </c>
      <c r="C1994" s="1" t="s">
        <v>46</v>
      </c>
      <c r="D1994" s="14">
        <f>VLOOKUP($A1994,[3]Sheet1!$A$1:$U$10001,15,0)</f>
        <v>5.09</v>
      </c>
      <c r="E1994" s="14">
        <f>VLOOKUP($A1994,[3]Sheet1!$A$1:$U$10001,16,0)</f>
        <v>3.605</v>
      </c>
      <c r="F1994" s="14">
        <f>VLOOKUP($A1994,[3]Sheet1!$A$1:$X$10001,22,0)</f>
        <v>3.52</v>
      </c>
      <c r="G1994" s="7">
        <f>VLOOKUP($A1994,[3]Sheet1!$A$1:$X$10001,3,0)</f>
        <v>3.86</v>
      </c>
      <c r="H1994" s="14">
        <f>VLOOKUP($A1994,[3]Sheet1!$A$1:$U$10001,2,0)</f>
        <v>4.0049999999999999</v>
      </c>
      <c r="I1994" s="14">
        <f>VLOOKUP($A1994,[3]Sheet1!$A$1:$U$10001,21,0)</f>
        <v>4.1449999999999996</v>
      </c>
      <c r="J1994" s="14">
        <f>VLOOKUP($A1994,[3]Sheet1!$A$1:$U$10001,13,0)</f>
        <v>3.9950000000000001</v>
      </c>
      <c r="K1994" s="14">
        <f>VLOOKUP($A1994,[3]Sheet1!$A$1:$Z$10001,24,0)</f>
        <v>3.6349999999999998</v>
      </c>
      <c r="L1994" s="14">
        <f>VLOOKUP($A1994,[3]Sheet1!$A$1:$U$10001,17,0)</f>
        <v>3.76</v>
      </c>
      <c r="M1994" s="14">
        <f>VLOOKUP($A1994,[3]Sheet1!$A$1:$U$10001,14,0)</f>
        <v>4.6349999999999998</v>
      </c>
      <c r="N1994" s="14">
        <f>VLOOKUP($A1994,[3]Sheet1!$A$1:$X$10001,23,0)</f>
        <v>3.52</v>
      </c>
      <c r="O1994" s="14">
        <f>VLOOKUP($A1994,[3]Sheet1!$A$1:$U$10001,4,0)</f>
        <v>4.43</v>
      </c>
      <c r="P1994" s="14">
        <f>VLOOKUP($A1994,[3]Sheet1!$A$1:$U$10001,6,0)</f>
        <v>4.07</v>
      </c>
      <c r="Q1994" s="14">
        <f>VLOOKUP($A1994,[3]Sheet1!$A$1:$U$10001,20,0)</f>
        <v>3.6949999999999998</v>
      </c>
      <c r="R1994" s="14">
        <f>VLOOKUP($A1994,[3]Sheet1!$A$1:$X$10001,24,0)</f>
        <v>3.6349999999999998</v>
      </c>
      <c r="S1994" s="14">
        <f>VLOOKUP($A1994,[3]Sheet1!$A$1:$AB$10001,25,0)</f>
        <v>4.26</v>
      </c>
      <c r="T1994" s="14">
        <f>VLOOKUP($A1994,[3]Sheet1!$A$1:$AB$10001,26,0)</f>
        <v>4.13</v>
      </c>
      <c r="U1994" s="14">
        <f>VLOOKUP($A1994,[3]Sheet1!$A$1:$AB$10001,27,0)</f>
        <v>3.98</v>
      </c>
      <c r="V1994" s="14">
        <f>VLOOKUP($A1994,[3]Sheet1!$A$1:$AB$10001,28,0)</f>
        <v>4.05</v>
      </c>
      <c r="W1994" s="14">
        <f>VLOOKUP($A1994,[3]Sheet1!$A$1:$AC$10001,29,0)</f>
        <v>3.98</v>
      </c>
      <c r="X1994" s="14" t="s">
        <v>66</v>
      </c>
      <c r="AE1994" s="2">
        <v>36704</v>
      </c>
      <c r="AF1994" s="1">
        <v>3.79</v>
      </c>
    </row>
    <row r="1995" spans="1:32" x14ac:dyDescent="0.2">
      <c r="A1995" s="2">
        <v>36688</v>
      </c>
      <c r="B1995" s="5">
        <f t="shared" si="161"/>
        <v>6</v>
      </c>
      <c r="C1995" s="1" t="s">
        <v>47</v>
      </c>
      <c r="D1995" s="14">
        <f>VLOOKUP($A1995,[3]Sheet1!$A$1:$U$10001,15,0)</f>
        <v>5.09</v>
      </c>
      <c r="E1995" s="14">
        <f>VLOOKUP($A1995,[3]Sheet1!$A$1:$U$10001,16,0)</f>
        <v>3.605</v>
      </c>
      <c r="F1995" s="14">
        <f>VLOOKUP($A1995,[3]Sheet1!$A$1:$X$10001,22,0)</f>
        <v>3.52</v>
      </c>
      <c r="G1995" s="7">
        <f>VLOOKUP($A1995,[3]Sheet1!$A$1:$X$10001,3,0)</f>
        <v>3.86</v>
      </c>
      <c r="H1995" s="14">
        <f>VLOOKUP($A1995,[3]Sheet1!$A$1:$U$10001,2,0)</f>
        <v>4.0049999999999999</v>
      </c>
      <c r="I1995" s="14">
        <f>VLOOKUP($A1995,[3]Sheet1!$A$1:$U$10001,21,0)</f>
        <v>4.1449999999999996</v>
      </c>
      <c r="J1995" s="14">
        <f>VLOOKUP($A1995,[3]Sheet1!$A$1:$U$10001,13,0)</f>
        <v>3.9950000000000001</v>
      </c>
      <c r="K1995" s="14">
        <f>VLOOKUP($A1995,[3]Sheet1!$A$1:$Z$10001,24,0)</f>
        <v>3.6349999999999998</v>
      </c>
      <c r="L1995" s="14">
        <f>VLOOKUP($A1995,[3]Sheet1!$A$1:$U$10001,17,0)</f>
        <v>3.76</v>
      </c>
      <c r="M1995" s="14">
        <f>VLOOKUP($A1995,[3]Sheet1!$A$1:$U$10001,14,0)</f>
        <v>4.6349999999999998</v>
      </c>
      <c r="N1995" s="14">
        <f>VLOOKUP($A1995,[3]Sheet1!$A$1:$X$10001,23,0)</f>
        <v>3.52</v>
      </c>
      <c r="O1995" s="14">
        <f>VLOOKUP($A1995,[3]Sheet1!$A$1:$U$10001,4,0)</f>
        <v>4.43</v>
      </c>
      <c r="P1995" s="14">
        <f>VLOOKUP($A1995,[3]Sheet1!$A$1:$U$10001,6,0)</f>
        <v>4.07</v>
      </c>
      <c r="Q1995" s="14">
        <f>VLOOKUP($A1995,[3]Sheet1!$A$1:$U$10001,20,0)</f>
        <v>3.6949999999999998</v>
      </c>
      <c r="R1995" s="14">
        <f>VLOOKUP($A1995,[3]Sheet1!$A$1:$X$10001,24,0)</f>
        <v>3.6349999999999998</v>
      </c>
      <c r="S1995" s="14">
        <f>VLOOKUP($A1995,[3]Sheet1!$A$1:$AB$10001,25,0)</f>
        <v>4.26</v>
      </c>
      <c r="T1995" s="14">
        <f>VLOOKUP($A1995,[3]Sheet1!$A$1:$AB$10001,26,0)</f>
        <v>4.13</v>
      </c>
      <c r="U1995" s="14">
        <f>VLOOKUP($A1995,[3]Sheet1!$A$1:$AB$10001,27,0)</f>
        <v>3.98</v>
      </c>
      <c r="V1995" s="14">
        <f>VLOOKUP($A1995,[3]Sheet1!$A$1:$AB$10001,28,0)</f>
        <v>4.05</v>
      </c>
      <c r="W1995" s="14">
        <f>VLOOKUP($A1995,[3]Sheet1!$A$1:$AC$10001,29,0)</f>
        <v>3.98</v>
      </c>
      <c r="X1995" s="14" t="s">
        <v>66</v>
      </c>
      <c r="AE1995" s="2">
        <v>36705</v>
      </c>
      <c r="AF1995" s="1">
        <v>3.9750000000000001</v>
      </c>
    </row>
    <row r="1996" spans="1:32" x14ac:dyDescent="0.2">
      <c r="A1996" s="2">
        <v>36689</v>
      </c>
      <c r="B1996" s="5">
        <f t="shared" si="161"/>
        <v>6</v>
      </c>
      <c r="C1996" s="1" t="s">
        <v>48</v>
      </c>
      <c r="D1996" s="14">
        <f>VLOOKUP($A1996,[3]Sheet1!$A$1:$U$10001,15,0)</f>
        <v>5.09</v>
      </c>
      <c r="E1996" s="14">
        <f>VLOOKUP($A1996,[3]Sheet1!$A$1:$U$10001,16,0)</f>
        <v>3.605</v>
      </c>
      <c r="F1996" s="14">
        <f>VLOOKUP($A1996,[3]Sheet1!$A$1:$X$10001,22,0)</f>
        <v>3.52</v>
      </c>
      <c r="G1996" s="7">
        <f>VLOOKUP($A1996,[3]Sheet1!$A$1:$X$10001,3,0)</f>
        <v>3.86</v>
      </c>
      <c r="H1996" s="14">
        <f>VLOOKUP($A1996,[3]Sheet1!$A$1:$U$10001,2,0)</f>
        <v>4.0049999999999999</v>
      </c>
      <c r="I1996" s="14">
        <f>VLOOKUP($A1996,[3]Sheet1!$A$1:$U$10001,21,0)</f>
        <v>4.1449999999999996</v>
      </c>
      <c r="J1996" s="14">
        <f>VLOOKUP($A1996,[3]Sheet1!$A$1:$U$10001,13,0)</f>
        <v>3.9950000000000001</v>
      </c>
      <c r="K1996" s="14">
        <f>VLOOKUP($A1996,[3]Sheet1!$A$1:$Z$10001,24,0)</f>
        <v>3.6349999999999998</v>
      </c>
      <c r="L1996" s="14">
        <f>VLOOKUP($A1996,[3]Sheet1!$A$1:$U$10001,17,0)</f>
        <v>3.76</v>
      </c>
      <c r="M1996" s="14">
        <f>VLOOKUP($A1996,[3]Sheet1!$A$1:$U$10001,14,0)</f>
        <v>4.6349999999999998</v>
      </c>
      <c r="N1996" s="14">
        <f>VLOOKUP($A1996,[3]Sheet1!$A$1:$X$10001,23,0)</f>
        <v>3.52</v>
      </c>
      <c r="O1996" s="14">
        <f>VLOOKUP($A1996,[3]Sheet1!$A$1:$U$10001,4,0)</f>
        <v>4.43</v>
      </c>
      <c r="P1996" s="14">
        <f>VLOOKUP($A1996,[3]Sheet1!$A$1:$U$10001,6,0)</f>
        <v>4.07</v>
      </c>
      <c r="Q1996" s="14">
        <f>VLOOKUP($A1996,[3]Sheet1!$A$1:$U$10001,20,0)</f>
        <v>3.6949999999999998</v>
      </c>
      <c r="R1996" s="14">
        <f>VLOOKUP($A1996,[3]Sheet1!$A$1:$X$10001,24,0)</f>
        <v>3.6349999999999998</v>
      </c>
      <c r="S1996" s="14">
        <f>VLOOKUP($A1996,[3]Sheet1!$A$1:$AB$10001,25,0)</f>
        <v>4.26</v>
      </c>
      <c r="T1996" s="14">
        <f>VLOOKUP($A1996,[3]Sheet1!$A$1:$AB$10001,26,0)</f>
        <v>4.13</v>
      </c>
      <c r="U1996" s="14">
        <f>VLOOKUP($A1996,[3]Sheet1!$A$1:$AB$10001,27,0)</f>
        <v>3.98</v>
      </c>
      <c r="V1996" s="14">
        <f>VLOOKUP($A1996,[3]Sheet1!$A$1:$AB$10001,28,0)</f>
        <v>4.05</v>
      </c>
      <c r="W1996" s="14">
        <f>VLOOKUP($A1996,[3]Sheet1!$A$1:$AC$10001,29,0)</f>
        <v>3.98</v>
      </c>
      <c r="X1996" s="14" t="s">
        <v>66</v>
      </c>
      <c r="AE1996" s="2">
        <v>36706</v>
      </c>
      <c r="AF1996" s="1">
        <v>3.85</v>
      </c>
    </row>
    <row r="1997" spans="1:32" x14ac:dyDescent="0.2">
      <c r="A1997" s="2">
        <v>36690</v>
      </c>
      <c r="B1997" s="5">
        <f t="shared" si="161"/>
        <v>6</v>
      </c>
      <c r="C1997" s="1" t="s">
        <v>49</v>
      </c>
      <c r="D1997" s="14">
        <f>VLOOKUP($A1997,[3]Sheet1!$A$1:$U$10001,15,0)</f>
        <v>5.0549999999999997</v>
      </c>
      <c r="E1997" s="14">
        <f>VLOOKUP($A1997,[3]Sheet1!$A$1:$U$10001,16,0)</f>
        <v>3.6749999999999998</v>
      </c>
      <c r="F1997" s="14">
        <f>VLOOKUP($A1997,[3]Sheet1!$A$1:$X$10001,22,0)</f>
        <v>3.625</v>
      </c>
      <c r="G1997" s="7">
        <f>VLOOKUP($A1997,[3]Sheet1!$A$1:$X$10001,3,0)</f>
        <v>3.98</v>
      </c>
      <c r="H1997" s="14">
        <f>VLOOKUP($A1997,[3]Sheet1!$A$1:$U$10001,2,0)</f>
        <v>4.1349999999999998</v>
      </c>
      <c r="I1997" s="14">
        <f>VLOOKUP($A1997,[3]Sheet1!$A$1:$U$10001,21,0)</f>
        <v>4.1950000000000003</v>
      </c>
      <c r="J1997" s="14">
        <f>VLOOKUP($A1997,[3]Sheet1!$A$1:$U$10001,13,0)</f>
        <v>4.125</v>
      </c>
      <c r="K1997" s="14">
        <f>VLOOKUP($A1997,[3]Sheet1!$A$1:$Z$10001,24,0)</f>
        <v>3.7349999999999999</v>
      </c>
      <c r="L1997" s="14">
        <f>VLOOKUP($A1997,[3]Sheet1!$A$1:$U$10001,17,0)</f>
        <v>3.79</v>
      </c>
      <c r="M1997" s="14">
        <f>VLOOKUP($A1997,[3]Sheet1!$A$1:$U$10001,14,0)</f>
        <v>4.8049999999999997</v>
      </c>
      <c r="N1997" s="14">
        <f>VLOOKUP($A1997,[3]Sheet1!$A$1:$X$10001,23,0)</f>
        <v>3.625</v>
      </c>
      <c r="O1997" s="14">
        <f>VLOOKUP($A1997,[3]Sheet1!$A$1:$U$10001,4,0)</f>
        <v>4.83</v>
      </c>
      <c r="P1997" s="14">
        <f>VLOOKUP($A1997,[3]Sheet1!$A$1:$U$10001,6,0)</f>
        <v>4.1349999999999998</v>
      </c>
      <c r="Q1997" s="14">
        <f>VLOOKUP($A1997,[3]Sheet1!$A$1:$U$10001,20,0)</f>
        <v>3.67</v>
      </c>
      <c r="R1997" s="14">
        <f>VLOOKUP($A1997,[3]Sheet1!$A$1:$X$10001,24,0)</f>
        <v>3.7349999999999999</v>
      </c>
      <c r="S1997" s="14">
        <f>VLOOKUP($A1997,[3]Sheet1!$A$1:$AB$10001,25,0)</f>
        <v>4.28</v>
      </c>
      <c r="T1997" s="14">
        <f>VLOOKUP($A1997,[3]Sheet1!$A$1:$AB$10001,26,0)</f>
        <v>4.16</v>
      </c>
      <c r="U1997" s="14">
        <f>VLOOKUP($A1997,[3]Sheet1!$A$1:$AB$10001,27,0)</f>
        <v>4.0049999999999999</v>
      </c>
      <c r="V1997" s="14">
        <f>VLOOKUP($A1997,[3]Sheet1!$A$1:$AB$10001,28,0)</f>
        <v>4.08</v>
      </c>
      <c r="W1997" s="14">
        <f>VLOOKUP($A1997,[3]Sheet1!$A$1:$AC$10001,29,0)</f>
        <v>4.01</v>
      </c>
      <c r="X1997" s="14" t="s">
        <v>66</v>
      </c>
      <c r="AE1997" s="2">
        <v>36707</v>
      </c>
      <c r="AF1997" s="1">
        <v>3.69</v>
      </c>
    </row>
    <row r="1998" spans="1:32" x14ac:dyDescent="0.2">
      <c r="A1998" s="2">
        <v>36691</v>
      </c>
      <c r="B1998" s="5">
        <f t="shared" si="161"/>
        <v>6</v>
      </c>
      <c r="C1998" s="1" t="s">
        <v>50</v>
      </c>
      <c r="D1998" s="14">
        <f>VLOOKUP($A1998,[3]Sheet1!$A$1:$U$10001,15,0)</f>
        <v>4.99</v>
      </c>
      <c r="E1998" s="14">
        <f>VLOOKUP($A1998,[3]Sheet1!$A$1:$U$10001,16,0)</f>
        <v>3.68</v>
      </c>
      <c r="F1998" s="14">
        <f>VLOOKUP($A1998,[3]Sheet1!$A$1:$X$10001,22,0)</f>
        <v>3.6150000000000002</v>
      </c>
      <c r="G1998" s="7">
        <f>VLOOKUP($A1998,[3]Sheet1!$A$1:$X$10001,3,0)</f>
        <v>4.04</v>
      </c>
      <c r="H1998" s="14">
        <f>VLOOKUP($A1998,[3]Sheet1!$A$1:$U$10001,2,0)</f>
        <v>4.2</v>
      </c>
      <c r="I1998" s="14">
        <f>VLOOKUP($A1998,[3]Sheet1!$A$1:$U$10001,21,0)</f>
        <v>4.28</v>
      </c>
      <c r="J1998" s="14">
        <f>VLOOKUP($A1998,[3]Sheet1!$A$1:$U$10001,13,0)</f>
        <v>4.18</v>
      </c>
      <c r="K1998" s="14">
        <f>VLOOKUP($A1998,[3]Sheet1!$A$1:$Z$10001,24,0)</f>
        <v>3.73</v>
      </c>
      <c r="L1998" s="14">
        <f>VLOOKUP($A1998,[3]Sheet1!$A$1:$U$10001,17,0)</f>
        <v>3.78</v>
      </c>
      <c r="M1998" s="14">
        <f>VLOOKUP($A1998,[3]Sheet1!$A$1:$U$10001,14,0)</f>
        <v>4.8049999999999997</v>
      </c>
      <c r="N1998" s="14">
        <f>VLOOKUP($A1998,[3]Sheet1!$A$1:$X$10001,23,0)</f>
        <v>3.5449999999999999</v>
      </c>
      <c r="O1998" s="14">
        <f>VLOOKUP($A1998,[3]Sheet1!$A$1:$U$10001,4,0)</f>
        <v>4.8049999999999997</v>
      </c>
      <c r="P1998" s="14">
        <f>VLOOKUP($A1998,[3]Sheet1!$A$1:$U$10001,6,0)</f>
        <v>4.21</v>
      </c>
      <c r="Q1998" s="14">
        <f>VLOOKUP($A1998,[3]Sheet1!$A$1:$U$10001,20,0)</f>
        <v>3.68</v>
      </c>
      <c r="R1998" s="14">
        <f>VLOOKUP($A1998,[3]Sheet1!$A$1:$X$10001,24,0)</f>
        <v>3.73</v>
      </c>
      <c r="S1998" s="14">
        <f>VLOOKUP($A1998,[3]Sheet1!$A$1:$AB$10001,25,0)</f>
        <v>4.3650000000000002</v>
      </c>
      <c r="T1998" s="14">
        <f>VLOOKUP($A1998,[3]Sheet1!$A$1:$AB$10001,26,0)</f>
        <v>4.2350000000000003</v>
      </c>
      <c r="U1998" s="14">
        <f>VLOOKUP($A1998,[3]Sheet1!$A$1:$AB$10001,27,0)</f>
        <v>4.0999999999999996</v>
      </c>
      <c r="V1998" s="14">
        <f>VLOOKUP($A1998,[3]Sheet1!$A$1:$AB$10001,28,0)</f>
        <v>4.165</v>
      </c>
      <c r="W1998" s="14">
        <f>VLOOKUP($A1998,[3]Sheet1!$A$1:$AC$10001,29,0)</f>
        <v>4.1100000000000003</v>
      </c>
      <c r="X1998" s="14" t="s">
        <v>66</v>
      </c>
      <c r="AE1998" s="2">
        <v>36708</v>
      </c>
      <c r="AF1998" s="1">
        <v>3.79</v>
      </c>
    </row>
    <row r="1999" spans="1:32" x14ac:dyDescent="0.2">
      <c r="A1999" s="2">
        <v>36692</v>
      </c>
      <c r="B1999" s="5">
        <f t="shared" si="161"/>
        <v>6</v>
      </c>
      <c r="C1999" s="1" t="s">
        <v>51</v>
      </c>
      <c r="D1999" s="14">
        <f>VLOOKUP($A1999,[3]Sheet1!$A$1:$U$10001,15,0)</f>
        <v>4.8600000000000003</v>
      </c>
      <c r="E1999" s="14">
        <f>VLOOKUP($A1999,[3]Sheet1!$A$1:$U$10001,16,0)</f>
        <v>3.5750000000000002</v>
      </c>
      <c r="F1999" s="14">
        <f>VLOOKUP($A1999,[3]Sheet1!$A$1:$X$10001,22,0)</f>
        <v>3.53</v>
      </c>
      <c r="G1999" s="7">
        <f>VLOOKUP($A1999,[3]Sheet1!$A$1:$X$10001,3,0)</f>
        <v>3.9</v>
      </c>
      <c r="H1999" s="14">
        <f>VLOOKUP($A1999,[3]Sheet1!$A$1:$U$10001,2,0)</f>
        <v>4.07</v>
      </c>
      <c r="I1999" s="14">
        <f>VLOOKUP($A1999,[3]Sheet1!$A$1:$U$10001,21,0)</f>
        <v>4.17</v>
      </c>
      <c r="J1999" s="14">
        <f>VLOOKUP($A1999,[3]Sheet1!$A$1:$U$10001,13,0)</f>
        <v>4.1399999999999997</v>
      </c>
      <c r="K1999" s="14">
        <f>VLOOKUP($A1999,[3]Sheet1!$A$1:$Z$10001,24,0)</f>
        <v>3.64</v>
      </c>
      <c r="L1999" s="14">
        <f>VLOOKUP($A1999,[3]Sheet1!$A$1:$U$10001,17,0)</f>
        <v>3.7050000000000001</v>
      </c>
      <c r="M1999" s="14">
        <f>VLOOKUP($A1999,[3]Sheet1!$A$1:$U$10001,14,0)</f>
        <v>4.67</v>
      </c>
      <c r="N1999" s="14">
        <f>VLOOKUP($A1999,[3]Sheet1!$A$1:$X$10001,23,0)</f>
        <v>3.4750000000000001</v>
      </c>
      <c r="O1999" s="14">
        <f>VLOOKUP($A1999,[3]Sheet1!$A$1:$U$10001,4,0)</f>
        <v>4.6849999999999996</v>
      </c>
      <c r="P1999" s="14">
        <f>VLOOKUP($A1999,[3]Sheet1!$A$1:$U$10001,6,0)</f>
        <v>4.0999999999999996</v>
      </c>
      <c r="Q1999" s="14">
        <f>VLOOKUP($A1999,[3]Sheet1!$A$1:$U$10001,20,0)</f>
        <v>3.5750000000000002</v>
      </c>
      <c r="R1999" s="14">
        <f>VLOOKUP($A1999,[3]Sheet1!$A$1:$X$10001,24,0)</f>
        <v>3.64</v>
      </c>
      <c r="S1999" s="14">
        <f>VLOOKUP($A1999,[3]Sheet1!$A$1:$AB$10001,25,0)</f>
        <v>4.2300000000000004</v>
      </c>
      <c r="T1999" s="14">
        <f>VLOOKUP($A1999,[3]Sheet1!$A$1:$AB$10001,26,0)</f>
        <v>4.125</v>
      </c>
      <c r="U1999" s="14">
        <f>VLOOKUP($A1999,[3]Sheet1!$A$1:$AB$10001,27,0)</f>
        <v>3.97</v>
      </c>
      <c r="V1999" s="14">
        <f>VLOOKUP($A1999,[3]Sheet1!$A$1:$AB$10001,28,0)</f>
        <v>4.0449999999999999</v>
      </c>
      <c r="W1999" s="14">
        <f>VLOOKUP($A1999,[3]Sheet1!$A$1:$AC$10001,29,0)</f>
        <v>3.9849999999999999</v>
      </c>
      <c r="X1999" s="14" t="s">
        <v>66</v>
      </c>
      <c r="AE1999" s="2">
        <v>36709</v>
      </c>
      <c r="AF1999" s="1">
        <v>3.79</v>
      </c>
    </row>
    <row r="2000" spans="1:32" x14ac:dyDescent="0.2">
      <c r="A2000" s="2">
        <v>36693</v>
      </c>
      <c r="B2000" s="5">
        <f t="shared" si="161"/>
        <v>6</v>
      </c>
      <c r="C2000" s="1" t="s">
        <v>45</v>
      </c>
      <c r="D2000" s="14">
        <f>VLOOKUP($A2000,[3]Sheet1!$A$1:$U$10001,15,0)</f>
        <v>5.15</v>
      </c>
      <c r="E2000" s="14">
        <f>VLOOKUP($A2000,[3]Sheet1!$A$1:$U$10001,16,0)</f>
        <v>3.82</v>
      </c>
      <c r="F2000" s="14">
        <f>VLOOKUP($A2000,[3]Sheet1!$A$1:$X$10001,22,0)</f>
        <v>3.73</v>
      </c>
      <c r="G2000" s="7">
        <f>VLOOKUP($A2000,[3]Sheet1!$A$1:$X$10001,3,0)</f>
        <v>4.03</v>
      </c>
      <c r="H2000" s="14">
        <f>VLOOKUP($A2000,[3]Sheet1!$A$1:$U$10001,2,0)</f>
        <v>4.21</v>
      </c>
      <c r="I2000" s="14">
        <f>VLOOKUP($A2000,[3]Sheet1!$A$1:$U$10001,21,0)</f>
        <v>4.375</v>
      </c>
      <c r="J2000" s="14">
        <f>VLOOKUP($A2000,[3]Sheet1!$A$1:$U$10001,13,0)</f>
        <v>4.3099999999999996</v>
      </c>
      <c r="K2000" s="14">
        <f>VLOOKUP($A2000,[3]Sheet1!$A$1:$Z$10001,24,0)</f>
        <v>3.8450000000000002</v>
      </c>
      <c r="L2000" s="14">
        <f>VLOOKUP($A2000,[3]Sheet1!$A$1:$U$10001,17,0)</f>
        <v>3.9049999999999998</v>
      </c>
      <c r="M2000" s="14">
        <f>VLOOKUP($A2000,[3]Sheet1!$A$1:$U$10001,14,0)</f>
        <v>4.7850000000000001</v>
      </c>
      <c r="N2000" s="14">
        <f>VLOOKUP($A2000,[3]Sheet1!$A$1:$X$10001,23,0)</f>
        <v>3.68</v>
      </c>
      <c r="O2000" s="14">
        <f>VLOOKUP($A2000,[3]Sheet1!$A$1:$U$10001,4,0)</f>
        <v>4.7750000000000004</v>
      </c>
      <c r="P2000" s="14">
        <f>VLOOKUP($A2000,[3]Sheet1!$A$1:$U$10001,6,0)</f>
        <v>4.25</v>
      </c>
      <c r="Q2000" s="14">
        <f>VLOOKUP($A2000,[3]Sheet1!$A$1:$U$10001,20,0)</f>
        <v>3.8450000000000002</v>
      </c>
      <c r="R2000" s="14">
        <f>VLOOKUP($A2000,[3]Sheet1!$A$1:$X$10001,24,0)</f>
        <v>3.8450000000000002</v>
      </c>
      <c r="S2000" s="14">
        <f>VLOOKUP($A2000,[3]Sheet1!$A$1:$AB$10001,25,0)</f>
        <v>4.4400000000000004</v>
      </c>
      <c r="T2000" s="14">
        <f>VLOOKUP($A2000,[3]Sheet1!$A$1:$AB$10001,26,0)</f>
        <v>4.3099999999999996</v>
      </c>
      <c r="U2000" s="14">
        <f>VLOOKUP($A2000,[3]Sheet1!$A$1:$AB$10001,27,0)</f>
        <v>4.165</v>
      </c>
      <c r="V2000" s="14">
        <f>VLOOKUP($A2000,[3]Sheet1!$A$1:$AB$10001,28,0)</f>
        <v>4.21</v>
      </c>
      <c r="W2000" s="14">
        <f>VLOOKUP($A2000,[3]Sheet1!$A$1:$AC$10001,29,0)</f>
        <v>4.1849999999999996</v>
      </c>
      <c r="X2000" s="14" t="s">
        <v>66</v>
      </c>
      <c r="AE2000" s="2">
        <v>36710</v>
      </c>
      <c r="AF2000" s="1">
        <v>3.79</v>
      </c>
    </row>
    <row r="2001" spans="1:32" x14ac:dyDescent="0.2">
      <c r="A2001" s="2">
        <v>36694</v>
      </c>
      <c r="B2001" s="5">
        <f t="shared" si="161"/>
        <v>6</v>
      </c>
      <c r="C2001" s="1" t="s">
        <v>46</v>
      </c>
      <c r="D2001" s="14">
        <f>VLOOKUP($A2001,[3]Sheet1!$A$1:$U$10001,15,0)</f>
        <v>5.1849999999999996</v>
      </c>
      <c r="E2001" s="14">
        <f>VLOOKUP($A2001,[3]Sheet1!$A$1:$U$10001,16,0)</f>
        <v>3.75</v>
      </c>
      <c r="F2001" s="14">
        <f>VLOOKUP($A2001,[3]Sheet1!$A$1:$X$10001,22,0)</f>
        <v>3.65</v>
      </c>
      <c r="G2001" s="7">
        <f>VLOOKUP($A2001,[3]Sheet1!$A$1:$X$10001,3,0)</f>
        <v>3.99</v>
      </c>
      <c r="H2001" s="14">
        <f>VLOOKUP($A2001,[3]Sheet1!$A$1:$U$10001,2,0)</f>
        <v>4.1849999999999996</v>
      </c>
      <c r="I2001" s="14">
        <f>VLOOKUP($A2001,[3]Sheet1!$A$1:$U$10001,21,0)</f>
        <v>4.45</v>
      </c>
      <c r="J2001" s="14">
        <f>VLOOKUP($A2001,[3]Sheet1!$A$1:$U$10001,13,0)</f>
        <v>4.2549999999999999</v>
      </c>
      <c r="K2001" s="14">
        <f>VLOOKUP($A2001,[3]Sheet1!$A$1:$Z$10001,24,0)</f>
        <v>3.8250000000000002</v>
      </c>
      <c r="L2001" s="14">
        <f>VLOOKUP($A2001,[3]Sheet1!$A$1:$U$10001,17,0)</f>
        <v>3.8650000000000002</v>
      </c>
      <c r="M2001" s="14">
        <f>VLOOKUP($A2001,[3]Sheet1!$A$1:$U$10001,14,0)</f>
        <v>4.6749999999999998</v>
      </c>
      <c r="N2001" s="14">
        <f>VLOOKUP($A2001,[3]Sheet1!$A$1:$X$10001,23,0)</f>
        <v>3.7349999999999999</v>
      </c>
      <c r="O2001" s="14">
        <f>VLOOKUP($A2001,[3]Sheet1!$A$1:$U$10001,4,0)</f>
        <v>4.67</v>
      </c>
      <c r="P2001" s="14">
        <f>VLOOKUP($A2001,[3]Sheet1!$A$1:$U$10001,6,0)</f>
        <v>4.2549999999999999</v>
      </c>
      <c r="Q2001" s="14">
        <f>VLOOKUP($A2001,[3]Sheet1!$A$1:$U$10001,20,0)</f>
        <v>3.7749999999999999</v>
      </c>
      <c r="R2001" s="14">
        <f>VLOOKUP($A2001,[3]Sheet1!$A$1:$X$10001,24,0)</f>
        <v>3.8250000000000002</v>
      </c>
      <c r="S2001" s="14">
        <f>VLOOKUP($A2001,[3]Sheet1!$A$1:$AB$10001,25,0)</f>
        <v>4.5199999999999996</v>
      </c>
      <c r="T2001" s="14">
        <f>VLOOKUP($A2001,[3]Sheet1!$A$1:$AB$10001,26,0)</f>
        <v>4.34</v>
      </c>
      <c r="U2001" s="14">
        <f>VLOOKUP($A2001,[3]Sheet1!$A$1:$AB$10001,27,0)</f>
        <v>4.21</v>
      </c>
      <c r="V2001" s="14">
        <f>VLOOKUP($A2001,[3]Sheet1!$A$1:$AB$10001,28,0)</f>
        <v>4.24</v>
      </c>
      <c r="W2001" s="14">
        <f>VLOOKUP($A2001,[3]Sheet1!$A$1:$AC$10001,29,0)</f>
        <v>4.2249999999999996</v>
      </c>
      <c r="X2001" s="14" t="s">
        <v>66</v>
      </c>
      <c r="AE2001" s="2">
        <v>36711</v>
      </c>
      <c r="AF2001" s="1">
        <v>3.79</v>
      </c>
    </row>
    <row r="2002" spans="1:32" x14ac:dyDescent="0.2">
      <c r="A2002" s="2">
        <v>36695</v>
      </c>
      <c r="B2002" s="5">
        <f t="shared" si="161"/>
        <v>6</v>
      </c>
      <c r="C2002" s="1" t="s">
        <v>47</v>
      </c>
      <c r="D2002" s="14">
        <f>VLOOKUP($A2002,[3]Sheet1!$A$1:$U$10001,15,0)</f>
        <v>5.1849999999999996</v>
      </c>
      <c r="E2002" s="14">
        <f>VLOOKUP($A2002,[3]Sheet1!$A$1:$U$10001,16,0)</f>
        <v>3.75</v>
      </c>
      <c r="F2002" s="14">
        <f>VLOOKUP($A2002,[3]Sheet1!$A$1:$X$10001,22,0)</f>
        <v>3.65</v>
      </c>
      <c r="G2002" s="7">
        <f>VLOOKUP($A2002,[3]Sheet1!$A$1:$X$10001,3,0)</f>
        <v>3.99</v>
      </c>
      <c r="H2002" s="14">
        <f>VLOOKUP($A2002,[3]Sheet1!$A$1:$U$10001,2,0)</f>
        <v>4.1849999999999996</v>
      </c>
      <c r="I2002" s="14">
        <f>VLOOKUP($A2002,[3]Sheet1!$A$1:$U$10001,21,0)</f>
        <v>4.45</v>
      </c>
      <c r="J2002" s="14">
        <f>VLOOKUP($A2002,[3]Sheet1!$A$1:$U$10001,13,0)</f>
        <v>4.2549999999999999</v>
      </c>
      <c r="K2002" s="14">
        <f>VLOOKUP($A2002,[3]Sheet1!$A$1:$Z$10001,24,0)</f>
        <v>3.8250000000000002</v>
      </c>
      <c r="L2002" s="14">
        <f>VLOOKUP($A2002,[3]Sheet1!$A$1:$U$10001,17,0)</f>
        <v>3.8650000000000002</v>
      </c>
      <c r="M2002" s="14">
        <f>VLOOKUP($A2002,[3]Sheet1!$A$1:$U$10001,14,0)</f>
        <v>4.6749999999999998</v>
      </c>
      <c r="N2002" s="14">
        <f>VLOOKUP($A2002,[3]Sheet1!$A$1:$X$10001,23,0)</f>
        <v>3.7349999999999999</v>
      </c>
      <c r="O2002" s="14">
        <f>VLOOKUP($A2002,[3]Sheet1!$A$1:$U$10001,4,0)</f>
        <v>4.67</v>
      </c>
      <c r="P2002" s="14">
        <f>VLOOKUP($A2002,[3]Sheet1!$A$1:$U$10001,6,0)</f>
        <v>4.2549999999999999</v>
      </c>
      <c r="Q2002" s="14">
        <f>VLOOKUP($A2002,[3]Sheet1!$A$1:$U$10001,20,0)</f>
        <v>3.7749999999999999</v>
      </c>
      <c r="R2002" s="14">
        <f>VLOOKUP($A2002,[3]Sheet1!$A$1:$X$10001,24,0)</f>
        <v>3.8250000000000002</v>
      </c>
      <c r="S2002" s="14">
        <f>VLOOKUP($A2002,[3]Sheet1!$A$1:$AB$10001,25,0)</f>
        <v>4.5199999999999996</v>
      </c>
      <c r="T2002" s="14">
        <f>VLOOKUP($A2002,[3]Sheet1!$A$1:$AB$10001,26,0)</f>
        <v>4.34</v>
      </c>
      <c r="U2002" s="14">
        <f>VLOOKUP($A2002,[3]Sheet1!$A$1:$AB$10001,27,0)</f>
        <v>4.21</v>
      </c>
      <c r="V2002" s="14">
        <f>VLOOKUP($A2002,[3]Sheet1!$A$1:$AB$10001,28,0)</f>
        <v>4.24</v>
      </c>
      <c r="W2002" s="14">
        <f>VLOOKUP($A2002,[3]Sheet1!$A$1:$AC$10001,29,0)</f>
        <v>4.2249999999999996</v>
      </c>
      <c r="X2002" s="14" t="s">
        <v>66</v>
      </c>
      <c r="AE2002" s="2">
        <v>36712</v>
      </c>
      <c r="AF2002" s="1">
        <v>3.79</v>
      </c>
    </row>
    <row r="2003" spans="1:32" x14ac:dyDescent="0.2">
      <c r="A2003" s="2">
        <v>36696</v>
      </c>
      <c r="B2003" s="5">
        <f t="shared" si="161"/>
        <v>6</v>
      </c>
      <c r="C2003" s="1" t="s">
        <v>48</v>
      </c>
      <c r="D2003" s="14">
        <f>VLOOKUP($A2003,[3]Sheet1!$A$1:$U$10001,15,0)</f>
        <v>5.1849999999999996</v>
      </c>
      <c r="E2003" s="14">
        <f>VLOOKUP($A2003,[3]Sheet1!$A$1:$U$10001,16,0)</f>
        <v>3.75</v>
      </c>
      <c r="F2003" s="14">
        <f>VLOOKUP($A2003,[3]Sheet1!$A$1:$X$10001,22,0)</f>
        <v>3.65</v>
      </c>
      <c r="G2003" s="7">
        <f>VLOOKUP($A2003,[3]Sheet1!$A$1:$X$10001,3,0)</f>
        <v>3.99</v>
      </c>
      <c r="H2003" s="14">
        <f>VLOOKUP($A2003,[3]Sheet1!$A$1:$U$10001,2,0)</f>
        <v>4.1849999999999996</v>
      </c>
      <c r="I2003" s="14">
        <f>VLOOKUP($A2003,[3]Sheet1!$A$1:$U$10001,21,0)</f>
        <v>4.45</v>
      </c>
      <c r="J2003" s="14">
        <f>VLOOKUP($A2003,[3]Sheet1!$A$1:$U$10001,13,0)</f>
        <v>4.2549999999999999</v>
      </c>
      <c r="K2003" s="14">
        <f>VLOOKUP($A2003,[3]Sheet1!$A$1:$Z$10001,24,0)</f>
        <v>3.8250000000000002</v>
      </c>
      <c r="L2003" s="14">
        <f>VLOOKUP($A2003,[3]Sheet1!$A$1:$U$10001,17,0)</f>
        <v>3.8650000000000002</v>
      </c>
      <c r="M2003" s="14">
        <f>VLOOKUP($A2003,[3]Sheet1!$A$1:$U$10001,14,0)</f>
        <v>4.6749999999999998</v>
      </c>
      <c r="N2003" s="14">
        <f>VLOOKUP($A2003,[3]Sheet1!$A$1:$X$10001,23,0)</f>
        <v>3.7349999999999999</v>
      </c>
      <c r="O2003" s="14">
        <f>VLOOKUP($A2003,[3]Sheet1!$A$1:$U$10001,4,0)</f>
        <v>4.67</v>
      </c>
      <c r="P2003" s="14">
        <f>VLOOKUP($A2003,[3]Sheet1!$A$1:$U$10001,6,0)</f>
        <v>4.2549999999999999</v>
      </c>
      <c r="Q2003" s="14">
        <f>VLOOKUP($A2003,[3]Sheet1!$A$1:$U$10001,20,0)</f>
        <v>3.7749999999999999</v>
      </c>
      <c r="R2003" s="14">
        <f>VLOOKUP($A2003,[3]Sheet1!$A$1:$X$10001,24,0)</f>
        <v>3.8250000000000002</v>
      </c>
      <c r="S2003" s="14">
        <f>VLOOKUP($A2003,[3]Sheet1!$A$1:$AB$10001,25,0)</f>
        <v>4.5199999999999996</v>
      </c>
      <c r="T2003" s="14">
        <f>VLOOKUP($A2003,[3]Sheet1!$A$1:$AB$10001,26,0)</f>
        <v>4.34</v>
      </c>
      <c r="U2003" s="14">
        <f>VLOOKUP($A2003,[3]Sheet1!$A$1:$AB$10001,27,0)</f>
        <v>4.21</v>
      </c>
      <c r="V2003" s="14">
        <f>VLOOKUP($A2003,[3]Sheet1!$A$1:$AB$10001,28,0)</f>
        <v>4.24</v>
      </c>
      <c r="W2003" s="14">
        <f>VLOOKUP($A2003,[3]Sheet1!$A$1:$AC$10001,29,0)</f>
        <v>4.2249999999999996</v>
      </c>
      <c r="X2003" s="14" t="s">
        <v>66</v>
      </c>
      <c r="AE2003" s="2">
        <v>36713</v>
      </c>
      <c r="AF2003" s="1">
        <v>3.855</v>
      </c>
    </row>
    <row r="2004" spans="1:32" x14ac:dyDescent="0.2">
      <c r="A2004" s="2">
        <v>36697</v>
      </c>
      <c r="B2004" s="5">
        <f t="shared" si="161"/>
        <v>6</v>
      </c>
      <c r="C2004" s="1" t="s">
        <v>49</v>
      </c>
      <c r="D2004" s="14">
        <f>VLOOKUP($A2004,[3]Sheet1!$A$1:$U$10001,15,0)</f>
        <v>5.01</v>
      </c>
      <c r="E2004" s="14">
        <f>VLOOKUP($A2004,[3]Sheet1!$A$1:$U$10001,16,0)</f>
        <v>3.7</v>
      </c>
      <c r="F2004" s="14">
        <f>VLOOKUP($A2004,[3]Sheet1!$A$1:$X$10001,22,0)</f>
        <v>3.67</v>
      </c>
      <c r="G2004" s="7">
        <f>VLOOKUP($A2004,[3]Sheet1!$A$1:$X$10001,3,0)</f>
        <v>4.0250000000000004</v>
      </c>
      <c r="H2004" s="14">
        <f>VLOOKUP($A2004,[3]Sheet1!$A$1:$U$10001,2,0)</f>
        <v>4.1900000000000004</v>
      </c>
      <c r="I2004" s="14">
        <f>VLOOKUP($A2004,[3]Sheet1!$A$1:$U$10001,21,0)</f>
        <v>4.3899999999999997</v>
      </c>
      <c r="J2004" s="14">
        <f>VLOOKUP($A2004,[3]Sheet1!$A$1:$U$10001,13,0)</f>
        <v>4.21</v>
      </c>
      <c r="K2004" s="14">
        <f>VLOOKUP($A2004,[3]Sheet1!$A$1:$Z$10001,24,0)</f>
        <v>3.8050000000000002</v>
      </c>
      <c r="L2004" s="14">
        <f>VLOOKUP($A2004,[3]Sheet1!$A$1:$U$10001,17,0)</f>
        <v>3.83</v>
      </c>
      <c r="M2004" s="14">
        <f>VLOOKUP($A2004,[3]Sheet1!$A$1:$U$10001,14,0)</f>
        <v>4.71</v>
      </c>
      <c r="N2004" s="14">
        <f>VLOOKUP($A2004,[3]Sheet1!$A$1:$X$10001,23,0)</f>
        <v>3.5</v>
      </c>
      <c r="O2004" s="14">
        <f>VLOOKUP($A2004,[3]Sheet1!$A$1:$U$10001,4,0)</f>
        <v>4.72</v>
      </c>
      <c r="P2004" s="14">
        <f>VLOOKUP($A2004,[3]Sheet1!$A$1:$U$10001,6,0)</f>
        <v>4.26</v>
      </c>
      <c r="Q2004" s="14">
        <f>VLOOKUP($A2004,[3]Sheet1!$A$1:$U$10001,20,0)</f>
        <v>3.76</v>
      </c>
      <c r="R2004" s="14">
        <f>VLOOKUP($A2004,[3]Sheet1!$A$1:$X$10001,24,0)</f>
        <v>3.8050000000000002</v>
      </c>
      <c r="S2004" s="14">
        <f>VLOOKUP($A2004,[3]Sheet1!$A$1:$AB$10001,25,0)</f>
        <v>4.4400000000000004</v>
      </c>
      <c r="T2004" s="14">
        <f>VLOOKUP($A2004,[3]Sheet1!$A$1:$AB$10001,26,0)</f>
        <v>4.3150000000000004</v>
      </c>
      <c r="U2004" s="14">
        <f>VLOOKUP($A2004,[3]Sheet1!$A$1:$AB$10001,27,0)</f>
        <v>4.1449999999999996</v>
      </c>
      <c r="V2004" s="14">
        <f>VLOOKUP($A2004,[3]Sheet1!$A$1:$AB$10001,28,0)</f>
        <v>4.18</v>
      </c>
      <c r="W2004" s="14">
        <f>VLOOKUP($A2004,[3]Sheet1!$A$1:$AC$10001,29,0)</f>
        <v>4.17</v>
      </c>
      <c r="X2004" s="14" t="s">
        <v>66</v>
      </c>
      <c r="AE2004" s="2">
        <v>36714</v>
      </c>
      <c r="AF2004" s="1">
        <v>3.5649999999999999</v>
      </c>
    </row>
    <row r="2005" spans="1:32" x14ac:dyDescent="0.2">
      <c r="A2005" s="2">
        <v>36698</v>
      </c>
      <c r="B2005" s="5">
        <f t="shared" si="161"/>
        <v>6</v>
      </c>
      <c r="C2005" s="1" t="s">
        <v>50</v>
      </c>
      <c r="D2005" s="14">
        <f>VLOOKUP($A2005,[3]Sheet1!$A$1:$U$10001,15,0)</f>
        <v>4.67</v>
      </c>
      <c r="E2005" s="14">
        <f>VLOOKUP($A2005,[3]Sheet1!$A$1:$U$10001,16,0)</f>
        <v>3.4249999999999998</v>
      </c>
      <c r="F2005" s="14">
        <f>VLOOKUP($A2005,[3]Sheet1!$A$1:$X$10001,22,0)</f>
        <v>3.4350000000000001</v>
      </c>
      <c r="G2005" s="7">
        <f>VLOOKUP($A2005,[3]Sheet1!$A$1:$X$10001,3,0)</f>
        <v>3.7450000000000001</v>
      </c>
      <c r="H2005" s="14">
        <f>VLOOKUP($A2005,[3]Sheet1!$A$1:$U$10001,2,0)</f>
        <v>3.9</v>
      </c>
      <c r="I2005" s="14">
        <f>VLOOKUP($A2005,[3]Sheet1!$A$1:$U$10001,21,0)</f>
        <v>4.04</v>
      </c>
      <c r="J2005" s="14">
        <f>VLOOKUP($A2005,[3]Sheet1!$A$1:$U$10001,13,0)</f>
        <v>3.86</v>
      </c>
      <c r="K2005" s="14">
        <f>VLOOKUP($A2005,[3]Sheet1!$A$1:$Z$10001,24,0)</f>
        <v>3.5</v>
      </c>
      <c r="L2005" s="14">
        <f>VLOOKUP($A2005,[3]Sheet1!$A$1:$U$10001,17,0)</f>
        <v>3.55</v>
      </c>
      <c r="M2005" s="14">
        <f>VLOOKUP($A2005,[3]Sheet1!$A$1:$U$10001,14,0)</f>
        <v>4.4249999999999998</v>
      </c>
      <c r="N2005" s="14">
        <f>VLOOKUP($A2005,[3]Sheet1!$A$1:$X$10001,23,0)</f>
        <v>3.36</v>
      </c>
      <c r="O2005" s="14">
        <f>VLOOKUP($A2005,[3]Sheet1!$A$1:$U$10001,4,0)</f>
        <v>4.41</v>
      </c>
      <c r="P2005" s="14">
        <f>VLOOKUP($A2005,[3]Sheet1!$A$1:$U$10001,6,0)</f>
        <v>3.96</v>
      </c>
      <c r="Q2005" s="14">
        <f>VLOOKUP($A2005,[3]Sheet1!$A$1:$U$10001,20,0)</f>
        <v>3.37</v>
      </c>
      <c r="R2005" s="14">
        <f>VLOOKUP($A2005,[3]Sheet1!$A$1:$X$10001,24,0)</f>
        <v>3.5</v>
      </c>
      <c r="S2005" s="14">
        <f>VLOOKUP($A2005,[3]Sheet1!$A$1:$AB$10001,25,0)</f>
        <v>4.0949999999999998</v>
      </c>
      <c r="T2005" s="14">
        <f>VLOOKUP($A2005,[3]Sheet1!$A$1:$AB$10001,26,0)</f>
        <v>3.98</v>
      </c>
      <c r="U2005" s="14">
        <f>VLOOKUP($A2005,[3]Sheet1!$A$1:$AB$10001,27,0)</f>
        <v>3.84</v>
      </c>
      <c r="V2005" s="14">
        <f>VLOOKUP($A2005,[3]Sheet1!$A$1:$AB$10001,28,0)</f>
        <v>3.92</v>
      </c>
      <c r="W2005" s="14">
        <f>VLOOKUP($A2005,[3]Sheet1!$A$1:$AC$10001,29,0)</f>
        <v>3.85</v>
      </c>
      <c r="X2005" s="14" t="s">
        <v>66</v>
      </c>
      <c r="AE2005" s="2">
        <v>36715</v>
      </c>
      <c r="AF2005" s="1">
        <v>3.36</v>
      </c>
    </row>
    <row r="2006" spans="1:32" x14ac:dyDescent="0.2">
      <c r="A2006" s="2">
        <v>36699</v>
      </c>
      <c r="B2006" s="5">
        <f t="shared" si="161"/>
        <v>6</v>
      </c>
      <c r="C2006" s="1" t="s">
        <v>51</v>
      </c>
      <c r="D2006" s="14">
        <f>VLOOKUP($A2006,[3]Sheet1!$A$1:$U$10001,15,0)</f>
        <v>4.9400000000000004</v>
      </c>
      <c r="E2006" s="14">
        <f>VLOOKUP($A2006,[3]Sheet1!$A$1:$U$10001,16,0)</f>
        <v>3.5350000000000001</v>
      </c>
      <c r="F2006" s="14">
        <f>VLOOKUP($A2006,[3]Sheet1!$A$1:$X$10001,22,0)</f>
        <v>3.51</v>
      </c>
      <c r="G2006" s="7">
        <f>VLOOKUP($A2006,[3]Sheet1!$A$1:$X$10001,3,0)</f>
        <v>3.84</v>
      </c>
      <c r="H2006" s="14">
        <f>VLOOKUP($A2006,[3]Sheet1!$A$1:$U$10001,2,0)</f>
        <v>4.0599999999999996</v>
      </c>
      <c r="I2006" s="14">
        <f>VLOOKUP($A2006,[3]Sheet1!$A$1:$U$10001,21,0)</f>
        <v>4.13</v>
      </c>
      <c r="J2006" s="14">
        <f>VLOOKUP($A2006,[3]Sheet1!$A$1:$U$10001,13,0)</f>
        <v>4.0049999999999999</v>
      </c>
      <c r="K2006" s="14">
        <f>VLOOKUP($A2006,[3]Sheet1!$A$1:$Z$10001,24,0)</f>
        <v>3.5550000000000002</v>
      </c>
      <c r="L2006" s="14">
        <f>VLOOKUP($A2006,[3]Sheet1!$A$1:$U$10001,17,0)</f>
        <v>3.66</v>
      </c>
      <c r="M2006" s="14">
        <f>VLOOKUP($A2006,[3]Sheet1!$A$1:$U$10001,14,0)</f>
        <v>4.5549999999999997</v>
      </c>
      <c r="N2006" s="14">
        <f>VLOOKUP($A2006,[3]Sheet1!$A$1:$X$10001,23,0)</f>
        <v>3.4</v>
      </c>
      <c r="O2006" s="14">
        <f>VLOOKUP($A2006,[3]Sheet1!$A$1:$U$10001,4,0)</f>
        <v>4.47</v>
      </c>
      <c r="P2006" s="14">
        <f>VLOOKUP($A2006,[3]Sheet1!$A$1:$U$10001,6,0)</f>
        <v>4.085</v>
      </c>
      <c r="Q2006" s="14">
        <f>VLOOKUP($A2006,[3]Sheet1!$A$1:$U$10001,20,0)</f>
        <v>3.61</v>
      </c>
      <c r="R2006" s="14">
        <f>VLOOKUP($A2006,[3]Sheet1!$A$1:$X$10001,24,0)</f>
        <v>3.5550000000000002</v>
      </c>
      <c r="S2006" s="14">
        <f>VLOOKUP($A2006,[3]Sheet1!$A$1:$AB$10001,25,0)</f>
        <v>4.21</v>
      </c>
      <c r="T2006" s="14">
        <f>VLOOKUP($A2006,[3]Sheet1!$A$1:$AB$10001,26,0)</f>
        <v>4.1150000000000002</v>
      </c>
      <c r="U2006" s="14">
        <f>VLOOKUP($A2006,[3]Sheet1!$A$1:$AB$10001,27,0)</f>
        <v>3.9849999999999999</v>
      </c>
      <c r="V2006" s="14">
        <f>VLOOKUP($A2006,[3]Sheet1!$A$1:$AB$10001,28,0)</f>
        <v>4.0250000000000004</v>
      </c>
      <c r="W2006" s="14">
        <f>VLOOKUP($A2006,[3]Sheet1!$A$1:$AC$10001,29,0)</f>
        <v>4.0049999999999999</v>
      </c>
      <c r="X2006" s="14" t="s">
        <v>66</v>
      </c>
      <c r="AE2006" s="2">
        <v>36716</v>
      </c>
      <c r="AF2006" s="1">
        <v>3.36</v>
      </c>
    </row>
    <row r="2007" spans="1:32" x14ac:dyDescent="0.2">
      <c r="A2007" s="2">
        <v>36700</v>
      </c>
      <c r="B2007" s="5">
        <f t="shared" si="161"/>
        <v>6</v>
      </c>
      <c r="C2007" s="1" t="s">
        <v>45</v>
      </c>
      <c r="D2007" s="14">
        <f>VLOOKUP($A2007,[3]Sheet1!$A$1:$U$10001,15,0)</f>
        <v>5.32</v>
      </c>
      <c r="E2007" s="14">
        <f>VLOOKUP($A2007,[3]Sheet1!$A$1:$U$10001,16,0)</f>
        <v>3.8650000000000002</v>
      </c>
      <c r="F2007" s="14">
        <f>VLOOKUP($A2007,[3]Sheet1!$A$1:$X$10001,22,0)</f>
        <v>3.8050000000000002</v>
      </c>
      <c r="G2007" s="7">
        <f>VLOOKUP($A2007,[3]Sheet1!$A$1:$X$10001,3,0)</f>
        <v>4.125</v>
      </c>
      <c r="H2007" s="14">
        <f>VLOOKUP($A2007,[3]Sheet1!$A$1:$U$10001,2,0)</f>
        <v>4.3650000000000002</v>
      </c>
      <c r="I2007" s="14">
        <f>VLOOKUP($A2007,[3]Sheet1!$A$1:$U$10001,21,0)</f>
        <v>4.4249999999999998</v>
      </c>
      <c r="J2007" s="14">
        <f>VLOOKUP($A2007,[3]Sheet1!$A$1:$U$10001,13,0)</f>
        <v>4.4400000000000004</v>
      </c>
      <c r="K2007" s="14">
        <f>VLOOKUP($A2007,[3]Sheet1!$A$1:$Z$10001,24,0)</f>
        <v>3.89</v>
      </c>
      <c r="L2007" s="14">
        <f>VLOOKUP($A2007,[3]Sheet1!$A$1:$U$10001,17,0)</f>
        <v>4.01</v>
      </c>
      <c r="M2007" s="14">
        <f>VLOOKUP($A2007,[3]Sheet1!$A$1:$U$10001,14,0)</f>
        <v>4.88</v>
      </c>
      <c r="N2007" s="14">
        <f>VLOOKUP($A2007,[3]Sheet1!$A$1:$X$10001,23,0)</f>
        <v>3.73</v>
      </c>
      <c r="O2007" s="14">
        <f>VLOOKUP($A2007,[3]Sheet1!$A$1:$U$10001,4,0)</f>
        <v>4.875</v>
      </c>
      <c r="P2007" s="14">
        <f>VLOOKUP($A2007,[3]Sheet1!$A$1:$U$10001,6,0)</f>
        <v>4.38</v>
      </c>
      <c r="Q2007" s="14">
        <f>VLOOKUP($A2007,[3]Sheet1!$A$1:$U$10001,20,0)</f>
        <v>3.92</v>
      </c>
      <c r="R2007" s="14">
        <f>VLOOKUP($A2007,[3]Sheet1!$A$1:$X$10001,24,0)</f>
        <v>3.89</v>
      </c>
      <c r="S2007" s="14">
        <f>VLOOKUP($A2007,[3]Sheet1!$A$1:$AB$10001,25,0)</f>
        <v>4.5149999999999997</v>
      </c>
      <c r="T2007" s="14">
        <f>VLOOKUP($A2007,[3]Sheet1!$A$1:$AB$10001,26,0)</f>
        <v>4.3949999999999996</v>
      </c>
      <c r="U2007" s="14">
        <f>VLOOKUP($A2007,[3]Sheet1!$A$1:$AB$10001,27,0)</f>
        <v>4.26</v>
      </c>
      <c r="V2007" s="14">
        <f>VLOOKUP($A2007,[3]Sheet1!$A$1:$AB$10001,28,0)</f>
        <v>4.28</v>
      </c>
      <c r="W2007" s="14">
        <f>VLOOKUP($A2007,[3]Sheet1!$A$1:$AC$10001,29,0)</f>
        <v>4.2649999999999997</v>
      </c>
      <c r="X2007" s="14" t="s">
        <v>66</v>
      </c>
      <c r="AE2007" s="2">
        <v>36717</v>
      </c>
      <c r="AF2007" s="1">
        <v>3.36</v>
      </c>
    </row>
    <row r="2008" spans="1:32" x14ac:dyDescent="0.2">
      <c r="A2008" s="2">
        <v>36701</v>
      </c>
      <c r="B2008" s="5">
        <f t="shared" si="161"/>
        <v>6</v>
      </c>
      <c r="C2008" s="1" t="s">
        <v>46</v>
      </c>
      <c r="D2008" s="14">
        <f>VLOOKUP($A2008,[3]Sheet1!$A$1:$U$10001,15,0)</f>
        <v>4.97</v>
      </c>
      <c r="E2008" s="14">
        <f>VLOOKUP($A2008,[3]Sheet1!$A$1:$U$10001,16,0)</f>
        <v>3.74</v>
      </c>
      <c r="F2008" s="14">
        <f>VLOOKUP($A2008,[3]Sheet1!$A$1:$X$10001,22,0)</f>
        <v>3.66</v>
      </c>
      <c r="G2008" s="7">
        <f>VLOOKUP($A2008,[3]Sheet1!$A$1:$X$10001,3,0)</f>
        <v>3.94</v>
      </c>
      <c r="H2008" s="14">
        <f>VLOOKUP($A2008,[3]Sheet1!$A$1:$U$10001,2,0)</f>
        <v>4.2300000000000004</v>
      </c>
      <c r="I2008" s="14">
        <f>VLOOKUP($A2008,[3]Sheet1!$A$1:$U$10001,21,0)</f>
        <v>4.415</v>
      </c>
      <c r="J2008" s="14">
        <f>VLOOKUP($A2008,[3]Sheet1!$A$1:$U$10001,13,0)</f>
        <v>4.3049999999999997</v>
      </c>
      <c r="K2008" s="14">
        <f>VLOOKUP($A2008,[3]Sheet1!$A$1:$Z$10001,24,0)</f>
        <v>3.78</v>
      </c>
      <c r="L2008" s="14">
        <f>VLOOKUP($A2008,[3]Sheet1!$A$1:$U$10001,17,0)</f>
        <v>3.8450000000000002</v>
      </c>
      <c r="M2008" s="14">
        <f>VLOOKUP($A2008,[3]Sheet1!$A$1:$U$10001,14,0)</f>
        <v>4.7149999999999999</v>
      </c>
      <c r="N2008" s="14">
        <f>VLOOKUP($A2008,[3]Sheet1!$A$1:$X$10001,23,0)</f>
        <v>3.7149999999999999</v>
      </c>
      <c r="O2008" s="14">
        <f>VLOOKUP($A2008,[3]Sheet1!$A$1:$U$10001,4,0)</f>
        <v>4.6849999999999996</v>
      </c>
      <c r="P2008" s="14">
        <f>VLOOKUP($A2008,[3]Sheet1!$A$1:$U$10001,6,0)</f>
        <v>4.26</v>
      </c>
      <c r="Q2008" s="14">
        <f>VLOOKUP($A2008,[3]Sheet1!$A$1:$U$10001,20,0)</f>
        <v>3.69</v>
      </c>
      <c r="R2008" s="14">
        <f>VLOOKUP($A2008,[3]Sheet1!$A$1:$X$10001,24,0)</f>
        <v>3.78</v>
      </c>
      <c r="S2008" s="14">
        <f>VLOOKUP($A2008,[3]Sheet1!$A$1:$AB$10001,25,0)</f>
        <v>4.5049999999999999</v>
      </c>
      <c r="T2008" s="14">
        <f>VLOOKUP($A2008,[3]Sheet1!$A$1:$AB$10001,26,0)</f>
        <v>4.3250000000000002</v>
      </c>
      <c r="U2008" s="14">
        <f>VLOOKUP($A2008,[3]Sheet1!$A$1:$AB$10001,27,0)</f>
        <v>4.2149999999999999</v>
      </c>
      <c r="V2008" s="14">
        <f>VLOOKUP($A2008,[3]Sheet1!$A$1:$AB$10001,28,0)</f>
        <v>4.25</v>
      </c>
      <c r="W2008" s="14">
        <f>VLOOKUP($A2008,[3]Sheet1!$A$1:$AC$10001,29,0)</f>
        <v>4.2300000000000004</v>
      </c>
      <c r="X2008" s="14" t="s">
        <v>66</v>
      </c>
      <c r="AE2008" s="2">
        <v>36718</v>
      </c>
      <c r="AF2008" s="1">
        <v>3.68</v>
      </c>
    </row>
    <row r="2009" spans="1:32" x14ac:dyDescent="0.2">
      <c r="A2009" s="2">
        <v>36702</v>
      </c>
      <c r="B2009" s="5">
        <f t="shared" si="161"/>
        <v>6</v>
      </c>
      <c r="C2009" s="1" t="s">
        <v>47</v>
      </c>
      <c r="D2009" s="14">
        <f>VLOOKUP($A2009,[3]Sheet1!$A$1:$U$10001,15,0)</f>
        <v>4.97</v>
      </c>
      <c r="E2009" s="14">
        <f>VLOOKUP($A2009,[3]Sheet1!$A$1:$U$10001,16,0)</f>
        <v>3.74</v>
      </c>
      <c r="F2009" s="14">
        <f>VLOOKUP($A2009,[3]Sheet1!$A$1:$X$10001,22,0)</f>
        <v>3.66</v>
      </c>
      <c r="G2009" s="7">
        <f>VLOOKUP($A2009,[3]Sheet1!$A$1:$X$10001,3,0)</f>
        <v>3.94</v>
      </c>
      <c r="H2009" s="14">
        <f>VLOOKUP($A2009,[3]Sheet1!$A$1:$U$10001,2,0)</f>
        <v>4.2300000000000004</v>
      </c>
      <c r="I2009" s="14">
        <f>VLOOKUP($A2009,[3]Sheet1!$A$1:$U$10001,21,0)</f>
        <v>4.415</v>
      </c>
      <c r="J2009" s="14">
        <f>VLOOKUP($A2009,[3]Sheet1!$A$1:$U$10001,13,0)</f>
        <v>4.3049999999999997</v>
      </c>
      <c r="K2009" s="14">
        <f>VLOOKUP($A2009,[3]Sheet1!$A$1:$Z$10001,24,0)</f>
        <v>3.78</v>
      </c>
      <c r="L2009" s="14">
        <f>VLOOKUP($A2009,[3]Sheet1!$A$1:$U$10001,17,0)</f>
        <v>3.8450000000000002</v>
      </c>
      <c r="M2009" s="14">
        <f>VLOOKUP($A2009,[3]Sheet1!$A$1:$U$10001,14,0)</f>
        <v>4.7149999999999999</v>
      </c>
      <c r="N2009" s="14">
        <f>VLOOKUP($A2009,[3]Sheet1!$A$1:$X$10001,23,0)</f>
        <v>3.7149999999999999</v>
      </c>
      <c r="O2009" s="14">
        <f>VLOOKUP($A2009,[3]Sheet1!$A$1:$U$10001,4,0)</f>
        <v>4.6849999999999996</v>
      </c>
      <c r="P2009" s="14">
        <f>VLOOKUP($A2009,[3]Sheet1!$A$1:$U$10001,6,0)</f>
        <v>4.26</v>
      </c>
      <c r="Q2009" s="14">
        <f>VLOOKUP($A2009,[3]Sheet1!$A$1:$U$10001,20,0)</f>
        <v>3.69</v>
      </c>
      <c r="R2009" s="14">
        <f>VLOOKUP($A2009,[3]Sheet1!$A$1:$X$10001,24,0)</f>
        <v>3.78</v>
      </c>
      <c r="S2009" s="14">
        <f>VLOOKUP($A2009,[3]Sheet1!$A$1:$AB$10001,25,0)</f>
        <v>4.5049999999999999</v>
      </c>
      <c r="T2009" s="14">
        <f>VLOOKUP($A2009,[3]Sheet1!$A$1:$AB$10001,26,0)</f>
        <v>4.3250000000000002</v>
      </c>
      <c r="U2009" s="14">
        <f>VLOOKUP($A2009,[3]Sheet1!$A$1:$AB$10001,27,0)</f>
        <v>4.2149999999999999</v>
      </c>
      <c r="V2009" s="14">
        <f>VLOOKUP($A2009,[3]Sheet1!$A$1:$AB$10001,28,0)</f>
        <v>4.25</v>
      </c>
      <c r="W2009" s="14">
        <f>VLOOKUP($A2009,[3]Sheet1!$A$1:$AC$10001,29,0)</f>
        <v>4.2300000000000004</v>
      </c>
      <c r="X2009" s="14" t="s">
        <v>66</v>
      </c>
      <c r="AE2009" s="2">
        <v>36719</v>
      </c>
      <c r="AF2009" s="1">
        <v>3.7650000000000001</v>
      </c>
    </row>
    <row r="2010" spans="1:32" x14ac:dyDescent="0.2">
      <c r="A2010" s="2">
        <v>36703</v>
      </c>
      <c r="B2010" s="5">
        <f t="shared" si="161"/>
        <v>6</v>
      </c>
      <c r="C2010" s="1" t="s">
        <v>48</v>
      </c>
      <c r="D2010" s="14">
        <f>VLOOKUP($A2010,[3]Sheet1!$A$1:$U$10001,15,0)</f>
        <v>4.97</v>
      </c>
      <c r="E2010" s="14">
        <f>VLOOKUP($A2010,[3]Sheet1!$A$1:$U$10001,16,0)</f>
        <v>3.74</v>
      </c>
      <c r="F2010" s="14">
        <f>VLOOKUP($A2010,[3]Sheet1!$A$1:$X$10001,22,0)</f>
        <v>3.66</v>
      </c>
      <c r="G2010" s="7">
        <f>VLOOKUP($A2010,[3]Sheet1!$A$1:$X$10001,3,0)</f>
        <v>3.94</v>
      </c>
      <c r="H2010" s="14">
        <f>VLOOKUP($A2010,[3]Sheet1!$A$1:$U$10001,2,0)</f>
        <v>4.2300000000000004</v>
      </c>
      <c r="I2010" s="14">
        <f>VLOOKUP($A2010,[3]Sheet1!$A$1:$U$10001,21,0)</f>
        <v>4.415</v>
      </c>
      <c r="J2010" s="14">
        <f>VLOOKUP($A2010,[3]Sheet1!$A$1:$U$10001,13,0)</f>
        <v>4.3049999999999997</v>
      </c>
      <c r="K2010" s="14">
        <f>VLOOKUP($A2010,[3]Sheet1!$A$1:$Z$10001,24,0)</f>
        <v>3.78</v>
      </c>
      <c r="L2010" s="14">
        <f>VLOOKUP($A2010,[3]Sheet1!$A$1:$U$10001,17,0)</f>
        <v>3.8450000000000002</v>
      </c>
      <c r="M2010" s="14">
        <f>VLOOKUP($A2010,[3]Sheet1!$A$1:$U$10001,14,0)</f>
        <v>4.7149999999999999</v>
      </c>
      <c r="N2010" s="14">
        <f>VLOOKUP($A2010,[3]Sheet1!$A$1:$X$10001,23,0)</f>
        <v>3.7149999999999999</v>
      </c>
      <c r="O2010" s="14">
        <f>VLOOKUP($A2010,[3]Sheet1!$A$1:$U$10001,4,0)</f>
        <v>4.6849999999999996</v>
      </c>
      <c r="P2010" s="14">
        <f>VLOOKUP($A2010,[3]Sheet1!$A$1:$U$10001,6,0)</f>
        <v>4.26</v>
      </c>
      <c r="Q2010" s="14">
        <f>VLOOKUP($A2010,[3]Sheet1!$A$1:$U$10001,20,0)</f>
        <v>3.69</v>
      </c>
      <c r="R2010" s="14">
        <f>VLOOKUP($A2010,[3]Sheet1!$A$1:$X$10001,24,0)</f>
        <v>3.78</v>
      </c>
      <c r="S2010" s="14">
        <f>VLOOKUP($A2010,[3]Sheet1!$A$1:$AB$10001,25,0)</f>
        <v>4.5049999999999999</v>
      </c>
      <c r="T2010" s="14">
        <f>VLOOKUP($A2010,[3]Sheet1!$A$1:$AB$10001,26,0)</f>
        <v>4.3250000000000002</v>
      </c>
      <c r="U2010" s="14">
        <f>VLOOKUP($A2010,[3]Sheet1!$A$1:$AB$10001,27,0)</f>
        <v>4.2149999999999999</v>
      </c>
      <c r="V2010" s="14">
        <f>VLOOKUP($A2010,[3]Sheet1!$A$1:$AB$10001,28,0)</f>
        <v>4.25</v>
      </c>
      <c r="W2010" s="14">
        <f>VLOOKUP($A2010,[3]Sheet1!$A$1:$AC$10001,29,0)</f>
        <v>4.2300000000000004</v>
      </c>
      <c r="X2010" s="14" t="s">
        <v>66</v>
      </c>
      <c r="AE2010" s="2">
        <v>36720</v>
      </c>
      <c r="AF2010" s="1">
        <v>3.855</v>
      </c>
    </row>
    <row r="2011" spans="1:32" x14ac:dyDescent="0.2">
      <c r="A2011" s="2">
        <v>36704</v>
      </c>
      <c r="B2011" s="5">
        <f t="shared" si="161"/>
        <v>6</v>
      </c>
      <c r="C2011" s="1" t="s">
        <v>49</v>
      </c>
      <c r="D2011" s="14">
        <f>VLOOKUP($A2011,[3]Sheet1!$A$1:$U$10001,15,0)</f>
        <v>5.0149999999999997</v>
      </c>
      <c r="E2011" s="14">
        <f>VLOOKUP($A2011,[3]Sheet1!$A$1:$U$10001,16,0)</f>
        <v>3.75</v>
      </c>
      <c r="F2011" s="14">
        <f>VLOOKUP($A2011,[3]Sheet1!$A$1:$X$10001,22,0)</f>
        <v>3.7050000000000001</v>
      </c>
      <c r="G2011" s="7">
        <f>VLOOKUP($A2011,[3]Sheet1!$A$1:$X$10001,3,0)</f>
        <v>4.0449999999999999</v>
      </c>
      <c r="H2011" s="14">
        <f>VLOOKUP($A2011,[3]Sheet1!$A$1:$U$10001,2,0)</f>
        <v>4.2850000000000001</v>
      </c>
      <c r="I2011" s="14">
        <f>VLOOKUP($A2011,[3]Sheet1!$A$1:$U$10001,21,0)</f>
        <v>4.3650000000000002</v>
      </c>
      <c r="J2011" s="14">
        <f>VLOOKUP($A2011,[3]Sheet1!$A$1:$U$10001,13,0)</f>
        <v>3.76</v>
      </c>
      <c r="K2011" s="14">
        <f>VLOOKUP($A2011,[3]Sheet1!$A$1:$Z$10001,24,0)</f>
        <v>3.79</v>
      </c>
      <c r="L2011" s="14">
        <f>VLOOKUP($A2011,[3]Sheet1!$A$1:$U$10001,17,0)</f>
        <v>3.855</v>
      </c>
      <c r="M2011" s="14">
        <f>VLOOKUP($A2011,[3]Sheet1!$A$1:$U$10001,14,0)</f>
        <v>4.8049999999999997</v>
      </c>
      <c r="N2011" s="14">
        <f>VLOOKUP($A2011,[3]Sheet1!$A$1:$X$10001,23,0)</f>
        <v>3.6</v>
      </c>
      <c r="O2011" s="14">
        <f>VLOOKUP($A2011,[3]Sheet1!$A$1:$U$10001,4,0)</f>
        <v>4.83</v>
      </c>
      <c r="P2011" s="14">
        <f>VLOOKUP($A2011,[3]Sheet1!$A$1:$U$10001,6,0)</f>
        <v>4.3150000000000004</v>
      </c>
      <c r="Q2011" s="14">
        <f>VLOOKUP($A2011,[3]Sheet1!$A$1:$U$10001,20,0)</f>
        <v>3.7450000000000001</v>
      </c>
      <c r="R2011" s="14">
        <f>VLOOKUP($A2011,[3]Sheet1!$A$1:$X$10001,24,0)</f>
        <v>3.79</v>
      </c>
      <c r="S2011" s="14">
        <f>VLOOKUP($A2011,[3]Sheet1!$A$1:$AB$10001,25,0)</f>
        <v>4.4349999999999996</v>
      </c>
      <c r="T2011" s="14">
        <f>VLOOKUP($A2011,[3]Sheet1!$A$1:$AB$10001,26,0)</f>
        <v>4.3150000000000004</v>
      </c>
      <c r="U2011" s="14">
        <f>VLOOKUP($A2011,[3]Sheet1!$A$1:$AB$10001,27,0)</f>
        <v>4.1849999999999996</v>
      </c>
      <c r="V2011" s="14">
        <f>VLOOKUP($A2011,[3]Sheet1!$A$1:$AB$10001,28,0)</f>
        <v>4.21</v>
      </c>
      <c r="W2011" s="14">
        <f>VLOOKUP($A2011,[3]Sheet1!$A$1:$AC$10001,29,0)</f>
        <v>4.2050000000000001</v>
      </c>
      <c r="X2011" s="14" t="s">
        <v>66</v>
      </c>
      <c r="AE2011" s="2">
        <v>36721</v>
      </c>
      <c r="AF2011" s="1">
        <v>3.62</v>
      </c>
    </row>
    <row r="2012" spans="1:32" x14ac:dyDescent="0.2">
      <c r="A2012" s="2">
        <v>36705</v>
      </c>
      <c r="B2012" s="5">
        <f t="shared" si="161"/>
        <v>6</v>
      </c>
      <c r="C2012" s="1" t="s">
        <v>50</v>
      </c>
      <c r="D2012" s="14">
        <f>VLOOKUP($A2012,[3]Sheet1!$A$1:$U$10001,15,0)</f>
        <v>5.2649999999999997</v>
      </c>
      <c r="E2012" s="14">
        <f>VLOOKUP($A2012,[3]Sheet1!$A$1:$U$10001,16,0)</f>
        <v>3.86</v>
      </c>
      <c r="F2012" s="14">
        <f>VLOOKUP($A2012,[3]Sheet1!$A$1:$X$10001,22,0)</f>
        <v>3.83</v>
      </c>
      <c r="G2012" s="7">
        <f>VLOOKUP($A2012,[3]Sheet1!$A$1:$X$10001,3,0)</f>
        <v>4.2149999999999999</v>
      </c>
      <c r="H2012" s="14">
        <f>VLOOKUP($A2012,[3]Sheet1!$A$1:$U$10001,2,0)</f>
        <v>4.4950000000000001</v>
      </c>
      <c r="I2012" s="14">
        <f>VLOOKUP($A2012,[3]Sheet1!$A$1:$U$10001,21,0)</f>
        <v>4.5549999999999997</v>
      </c>
      <c r="J2012" s="14">
        <f>VLOOKUP($A2012,[3]Sheet1!$A$1:$U$10001,13,0)</f>
        <v>4.5650000000000004</v>
      </c>
      <c r="K2012" s="14">
        <f>VLOOKUP($A2012,[3]Sheet1!$A$1:$Z$10001,24,0)</f>
        <v>3.9750000000000001</v>
      </c>
      <c r="L2012" s="14">
        <f>VLOOKUP($A2012,[3]Sheet1!$A$1:$U$10001,17,0)</f>
        <v>3.95</v>
      </c>
      <c r="M2012" s="14">
        <f>VLOOKUP($A2012,[3]Sheet1!$A$1:$U$10001,14,0)</f>
        <v>4.7750000000000004</v>
      </c>
      <c r="N2012" s="14">
        <f>VLOOKUP($A2012,[3]Sheet1!$A$1:$X$10001,23,0)</f>
        <v>3.4</v>
      </c>
      <c r="O2012" s="14">
        <f>VLOOKUP($A2012,[3]Sheet1!$A$1:$U$10001,4,0)</f>
        <v>5.09</v>
      </c>
      <c r="P2012" s="14">
        <f>VLOOKUP($A2012,[3]Sheet1!$A$1:$U$10001,6,0)</f>
        <v>4.5199999999999996</v>
      </c>
      <c r="Q2012" s="14">
        <f>VLOOKUP($A2012,[3]Sheet1!$A$1:$U$10001,20,0)</f>
        <v>3.8650000000000002</v>
      </c>
      <c r="R2012" s="14">
        <f>VLOOKUP($A2012,[3]Sheet1!$A$1:$X$10001,24,0)</f>
        <v>3.9750000000000001</v>
      </c>
      <c r="S2012" s="14">
        <f>VLOOKUP($A2012,[3]Sheet1!$A$1:$AB$10001,25,0)</f>
        <v>4.6449999999999996</v>
      </c>
      <c r="T2012" s="14">
        <f>VLOOKUP($A2012,[3]Sheet1!$A$1:$AB$10001,26,0)</f>
        <v>4.51</v>
      </c>
      <c r="U2012" s="14">
        <f>VLOOKUP($A2012,[3]Sheet1!$A$1:$AB$10001,27,0)</f>
        <v>4.3849999999999998</v>
      </c>
      <c r="V2012" s="14">
        <f>VLOOKUP($A2012,[3]Sheet1!$A$1:$AB$10001,28,0)</f>
        <v>4.38</v>
      </c>
      <c r="W2012" s="14">
        <f>VLOOKUP($A2012,[3]Sheet1!$A$1:$AC$10001,29,0)</f>
        <v>4.3899999999999997</v>
      </c>
      <c r="X2012" s="14" t="s">
        <v>66</v>
      </c>
      <c r="AE2012" s="2">
        <v>36722</v>
      </c>
      <c r="AF2012" s="1">
        <v>3.45</v>
      </c>
    </row>
    <row r="2013" spans="1:32" x14ac:dyDescent="0.2">
      <c r="A2013" s="2">
        <v>36706</v>
      </c>
      <c r="B2013" s="5">
        <f t="shared" si="161"/>
        <v>6</v>
      </c>
      <c r="C2013" s="1" t="s">
        <v>51</v>
      </c>
      <c r="D2013" s="14">
        <f>VLOOKUP($A2013,[3]Sheet1!$A$1:$U$10001,15,0)</f>
        <v>5.2149999999999999</v>
      </c>
      <c r="E2013" s="14">
        <f>VLOOKUP($A2013,[3]Sheet1!$A$1:$U$10001,16,0)</f>
        <v>3.8</v>
      </c>
      <c r="F2013" s="14">
        <f>VLOOKUP($A2013,[3]Sheet1!$A$1:$X$10001,22,0)</f>
        <v>3.7749999999999999</v>
      </c>
      <c r="G2013" s="7">
        <f>VLOOKUP($A2013,[3]Sheet1!$A$1:$X$10001,3,0)</f>
        <v>4.165</v>
      </c>
      <c r="H2013" s="14">
        <f>VLOOKUP($A2013,[3]Sheet1!$A$1:$U$10001,2,0)</f>
        <v>4.45</v>
      </c>
      <c r="I2013" s="14">
        <f>VLOOKUP($A2013,[3]Sheet1!$A$1:$U$10001,21,0)</f>
        <v>4.4749999999999996</v>
      </c>
      <c r="J2013" s="14">
        <f>VLOOKUP($A2013,[3]Sheet1!$A$1:$U$10001,13,0)</f>
        <v>4.57</v>
      </c>
      <c r="K2013" s="14">
        <f>VLOOKUP($A2013,[3]Sheet1!$A$1:$Z$10001,24,0)</f>
        <v>3.85</v>
      </c>
      <c r="L2013" s="14">
        <f>VLOOKUP($A2013,[3]Sheet1!$A$1:$U$10001,17,0)</f>
        <v>3.9049999999999998</v>
      </c>
      <c r="M2013" s="14">
        <f>VLOOKUP($A2013,[3]Sheet1!$A$1:$U$10001,14,0)</f>
        <v>5.09</v>
      </c>
      <c r="N2013" s="14">
        <f>VLOOKUP($A2013,[3]Sheet1!$A$1:$X$10001,23,0)</f>
        <v>3.605</v>
      </c>
      <c r="O2013" s="14">
        <f>VLOOKUP($A2013,[3]Sheet1!$A$1:$U$10001,4,0)</f>
        <v>5.1050000000000004</v>
      </c>
      <c r="P2013" s="14">
        <f>VLOOKUP($A2013,[3]Sheet1!$A$1:$U$10001,6,0)</f>
        <v>4.4550000000000001</v>
      </c>
      <c r="Q2013" s="14">
        <f>VLOOKUP($A2013,[3]Sheet1!$A$1:$U$10001,20,0)</f>
        <v>3.79</v>
      </c>
      <c r="R2013" s="14">
        <f>VLOOKUP($A2013,[3]Sheet1!$A$1:$X$10001,24,0)</f>
        <v>3.85</v>
      </c>
      <c r="S2013" s="14">
        <f>VLOOKUP($A2013,[3]Sheet1!$A$1:$AB$10001,25,0)</f>
        <v>4.55</v>
      </c>
      <c r="T2013" s="14">
        <f>VLOOKUP($A2013,[3]Sheet1!$A$1:$AB$10001,26,0)</f>
        <v>4.45</v>
      </c>
      <c r="U2013" s="14">
        <f>VLOOKUP($A2013,[3]Sheet1!$A$1:$AB$10001,27,0)</f>
        <v>4.32</v>
      </c>
      <c r="V2013" s="14">
        <f>VLOOKUP($A2013,[3]Sheet1!$A$1:$AB$10001,28,0)</f>
        <v>4.3449999999999998</v>
      </c>
      <c r="W2013" s="14">
        <f>VLOOKUP($A2013,[3]Sheet1!$A$1:$AC$10001,29,0)</f>
        <v>4.34</v>
      </c>
      <c r="X2013" s="14" t="s">
        <v>66</v>
      </c>
      <c r="AE2013" s="2">
        <v>36723</v>
      </c>
      <c r="AF2013" s="1">
        <v>3.45</v>
      </c>
    </row>
    <row r="2014" spans="1:32" x14ac:dyDescent="0.2">
      <c r="A2014" s="2">
        <v>36707</v>
      </c>
      <c r="B2014" s="5">
        <f t="shared" si="161"/>
        <v>6</v>
      </c>
      <c r="C2014" s="1" t="s">
        <v>45</v>
      </c>
      <c r="D2014" s="14">
        <f>VLOOKUP($A2014,[3]Sheet1!$A$1:$U$10001,15,0)</f>
        <v>5.0350000000000001</v>
      </c>
      <c r="E2014" s="14">
        <f>VLOOKUP($A2014,[3]Sheet1!$A$1:$U$10001,16,0)</f>
        <v>3.6349999999999998</v>
      </c>
      <c r="F2014" s="14">
        <f>VLOOKUP($A2014,[3]Sheet1!$A$1:$X$10001,22,0)</f>
        <v>3.6</v>
      </c>
      <c r="G2014" s="7">
        <f>VLOOKUP($A2014,[3]Sheet1!$A$1:$X$10001,3,0)</f>
        <v>3.91</v>
      </c>
      <c r="H2014" s="14">
        <f>VLOOKUP($A2014,[3]Sheet1!$A$1:$U$10001,2,0)</f>
        <v>4.1900000000000004</v>
      </c>
      <c r="I2014" s="14">
        <f>VLOOKUP($A2014,[3]Sheet1!$A$1:$U$10001,21,0)</f>
        <v>4.2649999999999997</v>
      </c>
      <c r="J2014" s="14">
        <f>VLOOKUP($A2014,[3]Sheet1!$A$1:$U$10001,13,0)</f>
        <v>4.2450000000000001</v>
      </c>
      <c r="K2014" s="14">
        <f>VLOOKUP($A2014,[3]Sheet1!$A$1:$Z$10001,24,0)</f>
        <v>3.69</v>
      </c>
      <c r="L2014" s="14">
        <f>VLOOKUP($A2014,[3]Sheet1!$A$1:$U$10001,17,0)</f>
        <v>3.7450000000000001</v>
      </c>
      <c r="M2014" s="14">
        <f>VLOOKUP($A2014,[3]Sheet1!$A$1:$U$10001,14,0)</f>
        <v>4.875</v>
      </c>
      <c r="N2014" s="14">
        <f>VLOOKUP($A2014,[3]Sheet1!$A$1:$X$10001,23,0)</f>
        <v>3.4849999999999999</v>
      </c>
      <c r="O2014" s="14">
        <f>VLOOKUP($A2014,[3]Sheet1!$A$1:$U$10001,4,0)</f>
        <v>4.8250000000000002</v>
      </c>
      <c r="P2014" s="14">
        <f>VLOOKUP($A2014,[3]Sheet1!$A$1:$U$10001,6,0)</f>
        <v>4.2450000000000001</v>
      </c>
      <c r="Q2014" s="14">
        <f>VLOOKUP($A2014,[3]Sheet1!$A$1:$U$10001,20,0)</f>
        <v>3.62</v>
      </c>
      <c r="R2014" s="14">
        <f>VLOOKUP($A2014,[3]Sheet1!$A$1:$X$10001,24,0)</f>
        <v>3.69</v>
      </c>
      <c r="S2014" s="14">
        <f>VLOOKUP($A2014,[3]Sheet1!$A$1:$AB$10001,25,0)</f>
        <v>4.3499999999999996</v>
      </c>
      <c r="T2014" s="14">
        <f>VLOOKUP($A2014,[3]Sheet1!$A$1:$AB$10001,26,0)</f>
        <v>4.2249999999999996</v>
      </c>
      <c r="U2014" s="14">
        <f>VLOOKUP($A2014,[3]Sheet1!$A$1:$AB$10001,27,0)</f>
        <v>4.0999999999999996</v>
      </c>
      <c r="V2014" s="14">
        <f>VLOOKUP($A2014,[3]Sheet1!$A$1:$AB$10001,28,0)</f>
        <v>4.17</v>
      </c>
      <c r="W2014" s="14">
        <f>VLOOKUP($A2014,[3]Sheet1!$A$1:$AC$10001,29,0)</f>
        <v>4.1050000000000004</v>
      </c>
      <c r="X2014" s="14" t="s">
        <v>66</v>
      </c>
      <c r="AE2014" s="2">
        <v>36724</v>
      </c>
      <c r="AF2014" s="1">
        <v>3.45</v>
      </c>
    </row>
    <row r="2015" spans="1:32" x14ac:dyDescent="0.2">
      <c r="A2015" s="2">
        <v>36708</v>
      </c>
      <c r="B2015" s="5">
        <f t="shared" si="161"/>
        <v>7</v>
      </c>
      <c r="C2015" s="1" t="s">
        <v>46</v>
      </c>
      <c r="D2015" s="14">
        <f>VLOOKUP($A2015,[3]Sheet1!$A$1:$U$10001,15,0)</f>
        <v>5.0449999999999999</v>
      </c>
      <c r="E2015" s="14">
        <f>VLOOKUP($A2015,[3]Sheet1!$A$1:$U$10001,16,0)</f>
        <v>3.8250000000000002</v>
      </c>
      <c r="F2015" s="14">
        <f>VLOOKUP($A2015,[3]Sheet1!$A$1:$X$10001,22,0)</f>
        <v>3.66</v>
      </c>
      <c r="G2015" s="7">
        <f>VLOOKUP($A2015,[3]Sheet1!$A$1:$X$10001,3,0)</f>
        <v>3.9449999999999998</v>
      </c>
      <c r="H2015" s="14">
        <f>VLOOKUP($A2015,[3]Sheet1!$A$1:$U$10001,2,0)</f>
        <v>4.2149999999999999</v>
      </c>
      <c r="I2015" s="14">
        <f>VLOOKUP($A2015,[3]Sheet1!$A$1:$U$10001,21,0)</f>
        <v>4.335</v>
      </c>
      <c r="J2015" s="14">
        <f>VLOOKUP($A2015,[3]Sheet1!$A$1:$U$10001,13,0)</f>
        <v>4.1449999999999996</v>
      </c>
      <c r="K2015" s="14">
        <f>VLOOKUP($A2015,[3]Sheet1!$A$1:$Z$10001,24,0)</f>
        <v>3.79</v>
      </c>
      <c r="L2015" s="14">
        <f>VLOOKUP($A2015,[3]Sheet1!$A$1:$U$10001,17,0)</f>
        <v>3.895</v>
      </c>
      <c r="M2015" s="14">
        <f>VLOOKUP($A2015,[3]Sheet1!$A$1:$U$10001,14,0)</f>
        <v>4.7300000000000004</v>
      </c>
      <c r="N2015" s="14">
        <f>VLOOKUP($A2015,[3]Sheet1!$A$1:$X$10001,23,0)</f>
        <v>3.5150000000000001</v>
      </c>
      <c r="O2015" s="14">
        <f>VLOOKUP($A2015,[3]Sheet1!$A$1:$U$10001,4,0)</f>
        <v>4.7300000000000004</v>
      </c>
      <c r="P2015" s="14">
        <f>VLOOKUP($A2015,[3]Sheet1!$A$1:$U$10001,6,0)</f>
        <v>4.29</v>
      </c>
      <c r="Q2015" s="14">
        <f>VLOOKUP($A2015,[3]Sheet1!$A$1:$U$10001,20,0)</f>
        <v>3.6850000000000001</v>
      </c>
      <c r="R2015" s="14">
        <f>VLOOKUP($A2015,[3]Sheet1!$A$1:$X$10001,24,0)</f>
        <v>3.79</v>
      </c>
      <c r="S2015" s="14">
        <f>VLOOKUP($A2015,[3]Sheet1!$A$1:$AB$10001,25,0)</f>
        <v>4.4000000000000004</v>
      </c>
      <c r="T2015" s="14">
        <f>VLOOKUP($A2015,[3]Sheet1!$A$1:$AB$10001,26,0)</f>
        <v>4.3250000000000002</v>
      </c>
      <c r="U2015" s="14">
        <f>VLOOKUP($A2015,[3]Sheet1!$A$1:$AB$10001,27,0)</f>
        <v>4.1349999999999998</v>
      </c>
      <c r="V2015" s="14">
        <f>VLOOKUP($A2015,[3]Sheet1!$A$1:$AB$10001,28,0)</f>
        <v>4.1900000000000004</v>
      </c>
      <c r="W2015" s="14">
        <f>VLOOKUP($A2015,[3]Sheet1!$A$1:$AC$10001,29,0)</f>
        <v>4.165</v>
      </c>
      <c r="X2015" s="14" t="s">
        <v>66</v>
      </c>
      <c r="AE2015" s="2">
        <v>36725</v>
      </c>
      <c r="AF2015" s="1">
        <v>3.4950000000000001</v>
      </c>
    </row>
    <row r="2016" spans="1:32" x14ac:dyDescent="0.2">
      <c r="A2016" s="2">
        <v>36709</v>
      </c>
      <c r="B2016" s="5">
        <f t="shared" si="161"/>
        <v>7</v>
      </c>
      <c r="C2016" s="1" t="s">
        <v>47</v>
      </c>
      <c r="D2016" s="14">
        <f>VLOOKUP($A2016,[3]Sheet1!$A$1:$U$10001,15,0)</f>
        <v>5.0449999999999999</v>
      </c>
      <c r="E2016" s="14">
        <f>VLOOKUP($A2016,[3]Sheet1!$A$1:$U$10001,16,0)</f>
        <v>3.8250000000000002</v>
      </c>
      <c r="F2016" s="14">
        <f>VLOOKUP($A2016,[3]Sheet1!$A$1:$X$10001,22,0)</f>
        <v>3.66</v>
      </c>
      <c r="G2016" s="7">
        <f>VLOOKUP($A2016,[3]Sheet1!$A$1:$X$10001,3,0)</f>
        <v>3.9449999999999998</v>
      </c>
      <c r="H2016" s="14">
        <f>VLOOKUP($A2016,[3]Sheet1!$A$1:$U$10001,2,0)</f>
        <v>4.2149999999999999</v>
      </c>
      <c r="I2016" s="14">
        <f>VLOOKUP($A2016,[3]Sheet1!$A$1:$U$10001,21,0)</f>
        <v>4.335</v>
      </c>
      <c r="J2016" s="14">
        <f>VLOOKUP($A2016,[3]Sheet1!$A$1:$U$10001,13,0)</f>
        <v>4.1449999999999996</v>
      </c>
      <c r="K2016" s="14">
        <f>VLOOKUP($A2016,[3]Sheet1!$A$1:$Z$10001,24,0)</f>
        <v>3.79</v>
      </c>
      <c r="L2016" s="14">
        <f>VLOOKUP($A2016,[3]Sheet1!$A$1:$U$10001,17,0)</f>
        <v>3.895</v>
      </c>
      <c r="M2016" s="14">
        <f>VLOOKUP($A2016,[3]Sheet1!$A$1:$U$10001,14,0)</f>
        <v>4.7300000000000004</v>
      </c>
      <c r="N2016" s="14">
        <f>VLOOKUP($A2016,[3]Sheet1!$A$1:$X$10001,23,0)</f>
        <v>3.5150000000000001</v>
      </c>
      <c r="O2016" s="14">
        <f>VLOOKUP($A2016,[3]Sheet1!$A$1:$U$10001,4,0)</f>
        <v>4.7300000000000004</v>
      </c>
      <c r="P2016" s="14">
        <f>VLOOKUP($A2016,[3]Sheet1!$A$1:$U$10001,6,0)</f>
        <v>4.29</v>
      </c>
      <c r="Q2016" s="14">
        <f>VLOOKUP($A2016,[3]Sheet1!$A$1:$U$10001,20,0)</f>
        <v>3.6850000000000001</v>
      </c>
      <c r="R2016" s="14">
        <f>VLOOKUP($A2016,[3]Sheet1!$A$1:$X$10001,24,0)</f>
        <v>3.79</v>
      </c>
      <c r="S2016" s="14">
        <f>VLOOKUP($A2016,[3]Sheet1!$A$1:$AB$10001,25,0)</f>
        <v>4.4000000000000004</v>
      </c>
      <c r="T2016" s="14">
        <f>VLOOKUP($A2016,[3]Sheet1!$A$1:$AB$10001,26,0)</f>
        <v>4.3250000000000002</v>
      </c>
      <c r="U2016" s="14">
        <f>VLOOKUP($A2016,[3]Sheet1!$A$1:$AB$10001,27,0)</f>
        <v>4.1349999999999998</v>
      </c>
      <c r="V2016" s="14">
        <f>VLOOKUP($A2016,[3]Sheet1!$A$1:$AB$10001,28,0)</f>
        <v>4.1900000000000004</v>
      </c>
      <c r="W2016" s="14">
        <f>VLOOKUP($A2016,[3]Sheet1!$A$1:$AC$10001,29,0)</f>
        <v>4.165</v>
      </c>
      <c r="X2016" s="14" t="s">
        <v>66</v>
      </c>
      <c r="AE2016" s="2">
        <v>36726</v>
      </c>
      <c r="AF2016" s="1">
        <v>3.2549999999999999</v>
      </c>
    </row>
    <row r="2017" spans="1:32" x14ac:dyDescent="0.2">
      <c r="A2017" s="2">
        <v>36710</v>
      </c>
      <c r="B2017" s="5">
        <f t="shared" si="161"/>
        <v>7</v>
      </c>
      <c r="C2017" s="1" t="s">
        <v>48</v>
      </c>
      <c r="D2017" s="14">
        <f>VLOOKUP($A2017,[3]Sheet1!$A$1:$U$10001,15,0)</f>
        <v>5.0449999999999999</v>
      </c>
      <c r="E2017" s="14">
        <f>VLOOKUP($A2017,[3]Sheet1!$A$1:$U$10001,16,0)</f>
        <v>3.8250000000000002</v>
      </c>
      <c r="F2017" s="14">
        <f>VLOOKUP($A2017,[3]Sheet1!$A$1:$X$10001,22,0)</f>
        <v>3.66</v>
      </c>
      <c r="G2017" s="7">
        <f>VLOOKUP($A2017,[3]Sheet1!$A$1:$X$10001,3,0)</f>
        <v>3.9449999999999998</v>
      </c>
      <c r="H2017" s="14">
        <f>VLOOKUP($A2017,[3]Sheet1!$A$1:$U$10001,2,0)</f>
        <v>4.2149999999999999</v>
      </c>
      <c r="I2017" s="14">
        <f>VLOOKUP($A2017,[3]Sheet1!$A$1:$U$10001,21,0)</f>
        <v>4.335</v>
      </c>
      <c r="J2017" s="14">
        <f>VLOOKUP($A2017,[3]Sheet1!$A$1:$U$10001,13,0)</f>
        <v>4.1449999999999996</v>
      </c>
      <c r="K2017" s="14">
        <f>VLOOKUP($A2017,[3]Sheet1!$A$1:$Z$10001,24,0)</f>
        <v>3.79</v>
      </c>
      <c r="L2017" s="14">
        <f>VLOOKUP($A2017,[3]Sheet1!$A$1:$U$10001,17,0)</f>
        <v>3.895</v>
      </c>
      <c r="M2017" s="14">
        <f>VLOOKUP($A2017,[3]Sheet1!$A$1:$U$10001,14,0)</f>
        <v>4.7300000000000004</v>
      </c>
      <c r="N2017" s="14">
        <f>VLOOKUP($A2017,[3]Sheet1!$A$1:$X$10001,23,0)</f>
        <v>3.5150000000000001</v>
      </c>
      <c r="O2017" s="14">
        <f>VLOOKUP($A2017,[3]Sheet1!$A$1:$U$10001,4,0)</f>
        <v>4.7300000000000004</v>
      </c>
      <c r="P2017" s="14">
        <f>VLOOKUP($A2017,[3]Sheet1!$A$1:$U$10001,6,0)</f>
        <v>4.29</v>
      </c>
      <c r="Q2017" s="14">
        <f>VLOOKUP($A2017,[3]Sheet1!$A$1:$U$10001,20,0)</f>
        <v>3.6850000000000001</v>
      </c>
      <c r="R2017" s="14">
        <f>VLOOKUP($A2017,[3]Sheet1!$A$1:$X$10001,24,0)</f>
        <v>3.79</v>
      </c>
      <c r="S2017" s="14">
        <f>VLOOKUP($A2017,[3]Sheet1!$A$1:$AB$10001,25,0)</f>
        <v>4.4000000000000004</v>
      </c>
      <c r="T2017" s="14">
        <f>VLOOKUP($A2017,[3]Sheet1!$A$1:$AB$10001,26,0)</f>
        <v>4.3250000000000002</v>
      </c>
      <c r="U2017" s="14">
        <f>VLOOKUP($A2017,[3]Sheet1!$A$1:$AB$10001,27,0)</f>
        <v>4.1349999999999998</v>
      </c>
      <c r="V2017" s="14">
        <f>VLOOKUP($A2017,[3]Sheet1!$A$1:$AB$10001,28,0)</f>
        <v>4.1900000000000004</v>
      </c>
      <c r="W2017" s="14">
        <f>VLOOKUP($A2017,[3]Sheet1!$A$1:$AC$10001,29,0)</f>
        <v>4.165</v>
      </c>
      <c r="X2017" s="14" t="s">
        <v>66</v>
      </c>
      <c r="AE2017" s="2">
        <v>36727</v>
      </c>
      <c r="AF2017" s="1">
        <v>3.3</v>
      </c>
    </row>
    <row r="2018" spans="1:32" x14ac:dyDescent="0.2">
      <c r="A2018" s="2">
        <v>36711</v>
      </c>
      <c r="B2018" s="5">
        <f t="shared" si="161"/>
        <v>7</v>
      </c>
      <c r="C2018" s="1" t="s">
        <v>49</v>
      </c>
      <c r="D2018" s="14">
        <f>VLOOKUP($A2018,[3]Sheet1!$A$1:$U$10001,15,0)</f>
        <v>5.0449999999999999</v>
      </c>
      <c r="E2018" s="14">
        <f>VLOOKUP($A2018,[3]Sheet1!$A$1:$U$10001,16,0)</f>
        <v>3.8250000000000002</v>
      </c>
      <c r="F2018" s="14">
        <f>VLOOKUP($A2018,[3]Sheet1!$A$1:$X$10001,22,0)</f>
        <v>3.66</v>
      </c>
      <c r="G2018" s="7">
        <f>VLOOKUP($A2018,[3]Sheet1!$A$1:$X$10001,3,0)</f>
        <v>3.9449999999999998</v>
      </c>
      <c r="H2018" s="14">
        <f>VLOOKUP($A2018,[3]Sheet1!$A$1:$U$10001,2,0)</f>
        <v>4.2149999999999999</v>
      </c>
      <c r="I2018" s="14">
        <f>VLOOKUP($A2018,[3]Sheet1!$A$1:$U$10001,21,0)</f>
        <v>4.335</v>
      </c>
      <c r="J2018" s="14">
        <f>VLOOKUP($A2018,[3]Sheet1!$A$1:$U$10001,13,0)</f>
        <v>4.1449999999999996</v>
      </c>
      <c r="K2018" s="14">
        <f>VLOOKUP($A2018,[3]Sheet1!$A$1:$Z$10001,24,0)</f>
        <v>3.79</v>
      </c>
      <c r="L2018" s="14">
        <f>VLOOKUP($A2018,[3]Sheet1!$A$1:$U$10001,17,0)</f>
        <v>3.895</v>
      </c>
      <c r="M2018" s="14">
        <f>VLOOKUP($A2018,[3]Sheet1!$A$1:$U$10001,14,0)</f>
        <v>4.7300000000000004</v>
      </c>
      <c r="N2018" s="14">
        <f>VLOOKUP($A2018,[3]Sheet1!$A$1:$X$10001,23,0)</f>
        <v>3.5150000000000001</v>
      </c>
      <c r="O2018" s="14">
        <f>VLOOKUP($A2018,[3]Sheet1!$A$1:$U$10001,4,0)</f>
        <v>4.7300000000000004</v>
      </c>
      <c r="P2018" s="14">
        <f>VLOOKUP($A2018,[3]Sheet1!$A$1:$U$10001,6,0)</f>
        <v>4.29</v>
      </c>
      <c r="Q2018" s="14">
        <f>VLOOKUP($A2018,[3]Sheet1!$A$1:$U$10001,20,0)</f>
        <v>3.6850000000000001</v>
      </c>
      <c r="R2018" s="14">
        <f>VLOOKUP($A2018,[3]Sheet1!$A$1:$X$10001,24,0)</f>
        <v>3.79</v>
      </c>
      <c r="S2018" s="14">
        <f>VLOOKUP($A2018,[3]Sheet1!$A$1:$AB$10001,25,0)</f>
        <v>4.4000000000000004</v>
      </c>
      <c r="T2018" s="14">
        <f>VLOOKUP($A2018,[3]Sheet1!$A$1:$AB$10001,26,0)</f>
        <v>4.3250000000000002</v>
      </c>
      <c r="U2018" s="14">
        <f>VLOOKUP($A2018,[3]Sheet1!$A$1:$AB$10001,27,0)</f>
        <v>4.1349999999999998</v>
      </c>
      <c r="V2018" s="14">
        <f>VLOOKUP($A2018,[3]Sheet1!$A$1:$AB$10001,28,0)</f>
        <v>4.1900000000000004</v>
      </c>
      <c r="W2018" s="14">
        <f>VLOOKUP($A2018,[3]Sheet1!$A$1:$AC$10001,29,0)</f>
        <v>4.165</v>
      </c>
      <c r="X2018" s="14" t="s">
        <v>66</v>
      </c>
      <c r="AE2018" s="2">
        <v>36728</v>
      </c>
      <c r="AF2018" s="1">
        <v>3.2149999999999999</v>
      </c>
    </row>
    <row r="2019" spans="1:32" x14ac:dyDescent="0.2">
      <c r="A2019" s="2">
        <v>36712</v>
      </c>
      <c r="B2019" s="5">
        <f t="shared" si="161"/>
        <v>7</v>
      </c>
      <c r="C2019" s="1" t="s">
        <v>50</v>
      </c>
      <c r="D2019" s="14">
        <f>VLOOKUP($A2019,[3]Sheet1!$A$1:$U$10001,15,0)</f>
        <v>5.0449999999999999</v>
      </c>
      <c r="E2019" s="14">
        <f>VLOOKUP($A2019,[3]Sheet1!$A$1:$U$10001,16,0)</f>
        <v>3.8250000000000002</v>
      </c>
      <c r="F2019" s="14">
        <f>VLOOKUP($A2019,[3]Sheet1!$A$1:$X$10001,22,0)</f>
        <v>3.66</v>
      </c>
      <c r="G2019" s="7">
        <f>VLOOKUP($A2019,[3]Sheet1!$A$1:$X$10001,3,0)</f>
        <v>3.9449999999999998</v>
      </c>
      <c r="H2019" s="14">
        <f>VLOOKUP($A2019,[3]Sheet1!$A$1:$U$10001,2,0)</f>
        <v>4.2149999999999999</v>
      </c>
      <c r="I2019" s="14">
        <f>VLOOKUP($A2019,[3]Sheet1!$A$1:$U$10001,21,0)</f>
        <v>4.335</v>
      </c>
      <c r="J2019" s="14">
        <f>VLOOKUP($A2019,[3]Sheet1!$A$1:$U$10001,13,0)</f>
        <v>4.1449999999999996</v>
      </c>
      <c r="K2019" s="14">
        <f>VLOOKUP($A2019,[3]Sheet1!$A$1:$Z$10001,24,0)</f>
        <v>3.79</v>
      </c>
      <c r="L2019" s="14">
        <f>VLOOKUP($A2019,[3]Sheet1!$A$1:$U$10001,17,0)</f>
        <v>3.895</v>
      </c>
      <c r="M2019" s="14">
        <f>VLOOKUP($A2019,[3]Sheet1!$A$1:$U$10001,14,0)</f>
        <v>4.7300000000000004</v>
      </c>
      <c r="N2019" s="14">
        <f>VLOOKUP($A2019,[3]Sheet1!$A$1:$X$10001,23,0)</f>
        <v>3.5150000000000001</v>
      </c>
      <c r="O2019" s="14">
        <f>VLOOKUP($A2019,[3]Sheet1!$A$1:$U$10001,4,0)</f>
        <v>4.7300000000000004</v>
      </c>
      <c r="P2019" s="14">
        <f>VLOOKUP($A2019,[3]Sheet1!$A$1:$U$10001,6,0)</f>
        <v>4.29</v>
      </c>
      <c r="Q2019" s="14">
        <f>VLOOKUP($A2019,[3]Sheet1!$A$1:$U$10001,20,0)</f>
        <v>3.6850000000000001</v>
      </c>
      <c r="R2019" s="14">
        <f>VLOOKUP($A2019,[3]Sheet1!$A$1:$X$10001,24,0)</f>
        <v>3.79</v>
      </c>
      <c r="S2019" s="14">
        <f>VLOOKUP($A2019,[3]Sheet1!$A$1:$AB$10001,25,0)</f>
        <v>4.4000000000000004</v>
      </c>
      <c r="T2019" s="14">
        <f>VLOOKUP($A2019,[3]Sheet1!$A$1:$AB$10001,26,0)</f>
        <v>4.3250000000000002</v>
      </c>
      <c r="U2019" s="14">
        <f>VLOOKUP($A2019,[3]Sheet1!$A$1:$AB$10001,27,0)</f>
        <v>4.1349999999999998</v>
      </c>
      <c r="V2019" s="14">
        <f>VLOOKUP($A2019,[3]Sheet1!$A$1:$AB$10001,28,0)</f>
        <v>4.1900000000000004</v>
      </c>
      <c r="W2019" s="14">
        <f>VLOOKUP($A2019,[3]Sheet1!$A$1:$AC$10001,29,0)</f>
        <v>4.165</v>
      </c>
      <c r="X2019" s="14" t="s">
        <v>66</v>
      </c>
      <c r="AE2019" s="2">
        <v>36729</v>
      </c>
      <c r="AF2019" s="1">
        <v>3.23</v>
      </c>
    </row>
    <row r="2020" spans="1:32" x14ac:dyDescent="0.2">
      <c r="A2020" s="2">
        <v>36713</v>
      </c>
      <c r="B2020" s="5">
        <f t="shared" si="161"/>
        <v>7</v>
      </c>
      <c r="C2020" s="1" t="s">
        <v>51</v>
      </c>
      <c r="D2020" s="14">
        <f>VLOOKUP($A2020,[3]Sheet1!$A$1:$U$10001,15,0)</f>
        <v>4.7350000000000003</v>
      </c>
      <c r="E2020" s="14">
        <f>VLOOKUP($A2020,[3]Sheet1!$A$1:$U$10001,16,0)</f>
        <v>3.875</v>
      </c>
      <c r="F2020" s="14">
        <f>VLOOKUP($A2020,[3]Sheet1!$A$1:$X$10001,22,0)</f>
        <v>3.76</v>
      </c>
      <c r="G2020" s="7">
        <f>VLOOKUP($A2020,[3]Sheet1!$A$1:$X$10001,3,0)</f>
        <v>3.96</v>
      </c>
      <c r="H2020" s="14">
        <f>VLOOKUP($A2020,[3]Sheet1!$A$1:$U$10001,2,0)</f>
        <v>4.16</v>
      </c>
      <c r="I2020" s="14">
        <f>VLOOKUP($A2020,[3]Sheet1!$A$1:$U$10001,21,0)</f>
        <v>4.24</v>
      </c>
      <c r="J2020" s="14">
        <f>VLOOKUP($A2020,[3]Sheet1!$A$1:$U$10001,13,0)</f>
        <v>4.1399999999999997</v>
      </c>
      <c r="K2020" s="14">
        <f>VLOOKUP($A2020,[3]Sheet1!$A$1:$Z$10001,24,0)</f>
        <v>3.855</v>
      </c>
      <c r="L2020" s="14">
        <f>VLOOKUP($A2020,[3]Sheet1!$A$1:$U$10001,17,0)</f>
        <v>3.9049999999999998</v>
      </c>
      <c r="M2020" s="14">
        <f>VLOOKUP($A2020,[3]Sheet1!$A$1:$U$10001,14,0)</f>
        <v>4.49</v>
      </c>
      <c r="N2020" s="14">
        <f>VLOOKUP($A2020,[3]Sheet1!$A$1:$X$10001,23,0)</f>
        <v>3.5649999999999999</v>
      </c>
      <c r="O2020" s="14">
        <f>VLOOKUP($A2020,[3]Sheet1!$A$1:$U$10001,4,0)</f>
        <v>4.84</v>
      </c>
      <c r="P2020" s="14">
        <f>VLOOKUP($A2020,[3]Sheet1!$A$1:$U$10001,6,0)</f>
        <v>4.2</v>
      </c>
      <c r="Q2020" s="14">
        <f>VLOOKUP($A2020,[3]Sheet1!$A$1:$U$10001,20,0)</f>
        <v>3.7250000000000001</v>
      </c>
      <c r="R2020" s="14">
        <f>VLOOKUP($A2020,[3]Sheet1!$A$1:$X$10001,24,0)</f>
        <v>3.855</v>
      </c>
      <c r="S2020" s="14">
        <f>VLOOKUP($A2020,[3]Sheet1!$A$1:$AB$10001,25,0)</f>
        <v>4.2750000000000004</v>
      </c>
      <c r="T2020" s="14">
        <f>VLOOKUP($A2020,[3]Sheet1!$A$1:$AB$10001,26,0)</f>
        <v>4.25</v>
      </c>
      <c r="U2020" s="14">
        <f>VLOOKUP($A2020,[3]Sheet1!$A$1:$AB$10001,27,0)</f>
        <v>4.0350000000000001</v>
      </c>
      <c r="V2020" s="14">
        <f>VLOOKUP($A2020,[3]Sheet1!$A$1:$AB$10001,28,0)</f>
        <v>4.1349999999999998</v>
      </c>
      <c r="W2020" s="14">
        <f>VLOOKUP($A2020,[3]Sheet1!$A$1:$AC$10001,29,0)</f>
        <v>4.07</v>
      </c>
      <c r="X2020" s="14" t="s">
        <v>66</v>
      </c>
      <c r="AE2020" s="2">
        <v>36730</v>
      </c>
      <c r="AF2020" s="1">
        <v>3.23</v>
      </c>
    </row>
    <row r="2021" spans="1:32" x14ac:dyDescent="0.2">
      <c r="A2021" s="2">
        <v>36714</v>
      </c>
      <c r="B2021" s="5">
        <f t="shared" si="161"/>
        <v>7</v>
      </c>
      <c r="C2021" s="1" t="s">
        <v>45</v>
      </c>
      <c r="D2021" s="14">
        <f>VLOOKUP($A2021,[3]Sheet1!$A$1:$U$10001,15,0)</f>
        <v>4.7050000000000001</v>
      </c>
      <c r="E2021" s="14">
        <f>VLOOKUP($A2021,[3]Sheet1!$A$1:$U$10001,16,0)</f>
        <v>3.605</v>
      </c>
      <c r="F2021" s="14">
        <f>VLOOKUP($A2021,[3]Sheet1!$A$1:$X$10001,22,0)</f>
        <v>3.4950000000000001</v>
      </c>
      <c r="G2021" s="7">
        <f>VLOOKUP($A2021,[3]Sheet1!$A$1:$X$10001,3,0)</f>
        <v>3.6549999999999998</v>
      </c>
      <c r="H2021" s="14">
        <f>VLOOKUP($A2021,[3]Sheet1!$A$1:$U$10001,2,0)</f>
        <v>3.94</v>
      </c>
      <c r="I2021" s="14">
        <f>VLOOKUP($A2021,[3]Sheet1!$A$1:$U$10001,21,0)</f>
        <v>4.03</v>
      </c>
      <c r="J2021" s="14">
        <f>VLOOKUP($A2021,[3]Sheet1!$A$1:$U$10001,13,0)</f>
        <v>3.75</v>
      </c>
      <c r="K2021" s="14">
        <f>VLOOKUP($A2021,[3]Sheet1!$A$1:$Z$10001,24,0)</f>
        <v>3.5649999999999999</v>
      </c>
      <c r="L2021" s="14">
        <f>VLOOKUP($A2021,[3]Sheet1!$A$1:$U$10001,17,0)</f>
        <v>3.625</v>
      </c>
      <c r="M2021" s="14">
        <f>VLOOKUP($A2021,[3]Sheet1!$A$1:$U$10001,14,0)</f>
        <v>4.1349999999999998</v>
      </c>
      <c r="N2021" s="14">
        <f>VLOOKUP($A2021,[3]Sheet1!$A$1:$X$10001,23,0)</f>
        <v>3.375</v>
      </c>
      <c r="O2021" s="14">
        <f>VLOOKUP($A2021,[3]Sheet1!$A$1:$U$10001,4,0)</f>
        <v>4.5549999999999997</v>
      </c>
      <c r="P2021" s="14">
        <f>VLOOKUP($A2021,[3]Sheet1!$A$1:$U$10001,6,0)</f>
        <v>3.97</v>
      </c>
      <c r="Q2021" s="14">
        <f>VLOOKUP($A2021,[3]Sheet1!$A$1:$U$10001,20,0)</f>
        <v>3.51</v>
      </c>
      <c r="R2021" s="14">
        <f>VLOOKUP($A2021,[3]Sheet1!$A$1:$X$10001,24,0)</f>
        <v>3.5649999999999999</v>
      </c>
      <c r="S2021" s="14">
        <f>VLOOKUP($A2021,[3]Sheet1!$A$1:$AB$10001,25,0)</f>
        <v>4.085</v>
      </c>
      <c r="T2021" s="14">
        <f>VLOOKUP($A2021,[3]Sheet1!$A$1:$AB$10001,26,0)</f>
        <v>4.03</v>
      </c>
      <c r="U2021" s="14">
        <f>VLOOKUP($A2021,[3]Sheet1!$A$1:$AB$10001,27,0)</f>
        <v>3.83</v>
      </c>
      <c r="V2021" s="14">
        <f>VLOOKUP($A2021,[3]Sheet1!$A$1:$AB$10001,28,0)</f>
        <v>3.95</v>
      </c>
      <c r="W2021" s="14">
        <f>VLOOKUP($A2021,[3]Sheet1!$A$1:$AC$10001,29,0)</f>
        <v>3.855</v>
      </c>
      <c r="X2021" s="14" t="s">
        <v>66</v>
      </c>
      <c r="AE2021" s="2">
        <v>36731</v>
      </c>
      <c r="AF2021" s="1">
        <v>3.23</v>
      </c>
    </row>
    <row r="2022" spans="1:32" x14ac:dyDescent="0.2">
      <c r="A2022" s="2">
        <v>36715</v>
      </c>
      <c r="B2022" s="5">
        <f t="shared" si="161"/>
        <v>7</v>
      </c>
      <c r="C2022" s="1" t="s">
        <v>46</v>
      </c>
      <c r="D2022" s="14">
        <f>VLOOKUP($A2022,[3]Sheet1!$A$1:$U$10001,15,0)</f>
        <v>4.4800000000000004</v>
      </c>
      <c r="E2022" s="14">
        <f>VLOOKUP($A2022,[3]Sheet1!$A$1:$U$10001,16,0)</f>
        <v>3.36</v>
      </c>
      <c r="F2022" s="14">
        <f>VLOOKUP($A2022,[3]Sheet1!$A$1:$X$10001,22,0)</f>
        <v>3.27</v>
      </c>
      <c r="G2022" s="7">
        <f>VLOOKUP($A2022,[3]Sheet1!$A$1:$X$10001,3,0)</f>
        <v>3.39</v>
      </c>
      <c r="H2022" s="14">
        <f>VLOOKUP($A2022,[3]Sheet1!$A$1:$U$10001,2,0)</f>
        <v>3.7450000000000001</v>
      </c>
      <c r="I2022" s="14">
        <f>VLOOKUP($A2022,[3]Sheet1!$A$1:$U$10001,21,0)</f>
        <v>3.9950000000000001</v>
      </c>
      <c r="J2022" s="14">
        <f>VLOOKUP($A2022,[3]Sheet1!$A$1:$U$10001,13,0)</f>
        <v>3.415</v>
      </c>
      <c r="K2022" s="14">
        <f>VLOOKUP($A2022,[3]Sheet1!$A$1:$Z$10001,24,0)</f>
        <v>3.36</v>
      </c>
      <c r="L2022" s="14">
        <f>VLOOKUP($A2022,[3]Sheet1!$A$1:$U$10001,17,0)</f>
        <v>3.39</v>
      </c>
      <c r="M2022" s="14">
        <f>VLOOKUP($A2022,[3]Sheet1!$A$1:$U$10001,14,0)</f>
        <v>3.5950000000000002</v>
      </c>
      <c r="N2022" s="14">
        <f>VLOOKUP($A2022,[3]Sheet1!$A$1:$X$10001,23,0)</f>
        <v>3.08</v>
      </c>
      <c r="O2022" s="14">
        <f>VLOOKUP($A2022,[3]Sheet1!$A$1:$U$10001,4,0)</f>
        <v>4.1349999999999998</v>
      </c>
      <c r="P2022" s="14">
        <f>VLOOKUP($A2022,[3]Sheet1!$A$1:$U$10001,6,0)</f>
        <v>3.85</v>
      </c>
      <c r="Q2022" s="14">
        <f>VLOOKUP($A2022,[3]Sheet1!$A$1:$U$10001,20,0)</f>
        <v>3.25</v>
      </c>
      <c r="R2022" s="14">
        <f>VLOOKUP($A2022,[3]Sheet1!$A$1:$X$10001,24,0)</f>
        <v>3.36</v>
      </c>
      <c r="S2022" s="14">
        <f>VLOOKUP($A2022,[3]Sheet1!$A$1:$AB$10001,25,0)</f>
        <v>4.0449999999999999</v>
      </c>
      <c r="T2022" s="14">
        <f>VLOOKUP($A2022,[3]Sheet1!$A$1:$AB$10001,26,0)</f>
        <v>3.94</v>
      </c>
      <c r="U2022" s="14">
        <f>VLOOKUP($A2022,[3]Sheet1!$A$1:$AB$10001,27,0)</f>
        <v>3.79</v>
      </c>
      <c r="V2022" s="14">
        <f>VLOOKUP($A2022,[3]Sheet1!$A$1:$AB$10001,28,0)</f>
        <v>3.9049999999999998</v>
      </c>
      <c r="W2022" s="14">
        <f>VLOOKUP($A2022,[3]Sheet1!$A$1:$AC$10001,29,0)</f>
        <v>3.82</v>
      </c>
      <c r="X2022" s="14" t="s">
        <v>66</v>
      </c>
      <c r="AE2022" s="2">
        <v>36732</v>
      </c>
      <c r="AF2022" s="1">
        <v>3.02</v>
      </c>
    </row>
    <row r="2023" spans="1:32" x14ac:dyDescent="0.2">
      <c r="A2023" s="2">
        <v>36716</v>
      </c>
      <c r="B2023" s="5">
        <f t="shared" si="161"/>
        <v>7</v>
      </c>
      <c r="C2023" s="1" t="s">
        <v>47</v>
      </c>
      <c r="D2023" s="14">
        <f>VLOOKUP($A2023,[3]Sheet1!$A$1:$U$10001,15,0)</f>
        <v>4.4800000000000004</v>
      </c>
      <c r="E2023" s="14">
        <f>VLOOKUP($A2023,[3]Sheet1!$A$1:$U$10001,16,0)</f>
        <v>3.36</v>
      </c>
      <c r="F2023" s="14">
        <f>VLOOKUP($A2023,[3]Sheet1!$A$1:$X$10001,22,0)</f>
        <v>3.27</v>
      </c>
      <c r="G2023" s="7">
        <f>VLOOKUP($A2023,[3]Sheet1!$A$1:$X$10001,3,0)</f>
        <v>3.39</v>
      </c>
      <c r="H2023" s="14">
        <f>VLOOKUP($A2023,[3]Sheet1!$A$1:$U$10001,2,0)</f>
        <v>3.7450000000000001</v>
      </c>
      <c r="I2023" s="14">
        <f>VLOOKUP($A2023,[3]Sheet1!$A$1:$U$10001,21,0)</f>
        <v>3.9950000000000001</v>
      </c>
      <c r="J2023" s="14">
        <f>VLOOKUP($A2023,[3]Sheet1!$A$1:$U$10001,13,0)</f>
        <v>3.415</v>
      </c>
      <c r="K2023" s="14">
        <f>VLOOKUP($A2023,[3]Sheet1!$A$1:$Z$10001,24,0)</f>
        <v>3.36</v>
      </c>
      <c r="L2023" s="14">
        <f>VLOOKUP($A2023,[3]Sheet1!$A$1:$U$10001,17,0)</f>
        <v>3.39</v>
      </c>
      <c r="M2023" s="14">
        <f>VLOOKUP($A2023,[3]Sheet1!$A$1:$U$10001,14,0)</f>
        <v>3.5950000000000002</v>
      </c>
      <c r="N2023" s="14">
        <f>VLOOKUP($A2023,[3]Sheet1!$A$1:$X$10001,23,0)</f>
        <v>3.08</v>
      </c>
      <c r="O2023" s="14">
        <f>VLOOKUP($A2023,[3]Sheet1!$A$1:$U$10001,4,0)</f>
        <v>4.1349999999999998</v>
      </c>
      <c r="P2023" s="14">
        <f>VLOOKUP($A2023,[3]Sheet1!$A$1:$U$10001,6,0)</f>
        <v>3.85</v>
      </c>
      <c r="Q2023" s="14">
        <f>VLOOKUP($A2023,[3]Sheet1!$A$1:$U$10001,20,0)</f>
        <v>3.25</v>
      </c>
      <c r="R2023" s="14">
        <f>VLOOKUP($A2023,[3]Sheet1!$A$1:$X$10001,24,0)</f>
        <v>3.36</v>
      </c>
      <c r="S2023" s="14">
        <f>VLOOKUP($A2023,[3]Sheet1!$A$1:$AB$10001,25,0)</f>
        <v>4.0449999999999999</v>
      </c>
      <c r="T2023" s="14">
        <f>VLOOKUP($A2023,[3]Sheet1!$A$1:$AB$10001,26,0)</f>
        <v>3.94</v>
      </c>
      <c r="U2023" s="14">
        <f>VLOOKUP($A2023,[3]Sheet1!$A$1:$AB$10001,27,0)</f>
        <v>3.79</v>
      </c>
      <c r="V2023" s="14">
        <f>VLOOKUP($A2023,[3]Sheet1!$A$1:$AB$10001,28,0)</f>
        <v>3.9049999999999998</v>
      </c>
      <c r="W2023" s="14">
        <f>VLOOKUP($A2023,[3]Sheet1!$A$1:$AC$10001,29,0)</f>
        <v>3.82</v>
      </c>
      <c r="X2023" s="14" t="s">
        <v>66</v>
      </c>
      <c r="AE2023" s="2">
        <v>36733</v>
      </c>
      <c r="AF2023" s="1">
        <v>2.96</v>
      </c>
    </row>
    <row r="2024" spans="1:32" x14ac:dyDescent="0.2">
      <c r="A2024" s="2">
        <v>36717</v>
      </c>
      <c r="B2024" s="5">
        <f t="shared" si="161"/>
        <v>7</v>
      </c>
      <c r="C2024" s="1" t="s">
        <v>48</v>
      </c>
      <c r="D2024" s="14">
        <f>VLOOKUP($A2024,[3]Sheet1!$A$1:$U$10001,15,0)</f>
        <v>4.4800000000000004</v>
      </c>
      <c r="E2024" s="14">
        <f>VLOOKUP($A2024,[3]Sheet1!$A$1:$U$10001,16,0)</f>
        <v>3.36</v>
      </c>
      <c r="F2024" s="14">
        <f>VLOOKUP($A2024,[3]Sheet1!$A$1:$X$10001,22,0)</f>
        <v>3.27</v>
      </c>
      <c r="G2024" s="7">
        <f>VLOOKUP($A2024,[3]Sheet1!$A$1:$X$10001,3,0)</f>
        <v>3.39</v>
      </c>
      <c r="H2024" s="14">
        <f>VLOOKUP($A2024,[3]Sheet1!$A$1:$U$10001,2,0)</f>
        <v>3.7450000000000001</v>
      </c>
      <c r="I2024" s="14">
        <f>VLOOKUP($A2024,[3]Sheet1!$A$1:$U$10001,21,0)</f>
        <v>3.9950000000000001</v>
      </c>
      <c r="J2024" s="14">
        <f>VLOOKUP($A2024,[3]Sheet1!$A$1:$U$10001,13,0)</f>
        <v>3.415</v>
      </c>
      <c r="K2024" s="14">
        <f>VLOOKUP($A2024,[3]Sheet1!$A$1:$Z$10001,24,0)</f>
        <v>3.36</v>
      </c>
      <c r="L2024" s="14">
        <f>VLOOKUP($A2024,[3]Sheet1!$A$1:$U$10001,17,0)</f>
        <v>3.39</v>
      </c>
      <c r="M2024" s="14">
        <f>VLOOKUP($A2024,[3]Sheet1!$A$1:$U$10001,14,0)</f>
        <v>3.5950000000000002</v>
      </c>
      <c r="N2024" s="14">
        <f>VLOOKUP($A2024,[3]Sheet1!$A$1:$X$10001,23,0)</f>
        <v>3.08</v>
      </c>
      <c r="O2024" s="14">
        <f>VLOOKUP($A2024,[3]Sheet1!$A$1:$U$10001,4,0)</f>
        <v>4.1349999999999998</v>
      </c>
      <c r="P2024" s="14">
        <f>VLOOKUP($A2024,[3]Sheet1!$A$1:$U$10001,6,0)</f>
        <v>3.85</v>
      </c>
      <c r="Q2024" s="14">
        <f>VLOOKUP($A2024,[3]Sheet1!$A$1:$U$10001,20,0)</f>
        <v>3.25</v>
      </c>
      <c r="R2024" s="14">
        <f>VLOOKUP($A2024,[3]Sheet1!$A$1:$X$10001,24,0)</f>
        <v>3.36</v>
      </c>
      <c r="S2024" s="14">
        <f>VLOOKUP($A2024,[3]Sheet1!$A$1:$AB$10001,25,0)</f>
        <v>4.0449999999999999</v>
      </c>
      <c r="T2024" s="14">
        <f>VLOOKUP($A2024,[3]Sheet1!$A$1:$AB$10001,26,0)</f>
        <v>3.94</v>
      </c>
      <c r="U2024" s="14">
        <f>VLOOKUP($A2024,[3]Sheet1!$A$1:$AB$10001,27,0)</f>
        <v>3.79</v>
      </c>
      <c r="V2024" s="14">
        <f>VLOOKUP($A2024,[3]Sheet1!$A$1:$AB$10001,28,0)</f>
        <v>3.9049999999999998</v>
      </c>
      <c r="W2024" s="14">
        <f>VLOOKUP($A2024,[3]Sheet1!$A$1:$AC$10001,29,0)</f>
        <v>3.82</v>
      </c>
      <c r="X2024" s="14" t="s">
        <v>66</v>
      </c>
      <c r="AE2024" s="2">
        <v>36734</v>
      </c>
      <c r="AF2024" s="1">
        <v>2.92</v>
      </c>
    </row>
    <row r="2025" spans="1:32" x14ac:dyDescent="0.2">
      <c r="A2025" s="2">
        <v>36718</v>
      </c>
      <c r="B2025" s="5">
        <f t="shared" si="161"/>
        <v>7</v>
      </c>
      <c r="C2025" s="1" t="s">
        <v>49</v>
      </c>
      <c r="D2025" s="14">
        <f>VLOOKUP($A2025,[3]Sheet1!$A$1:$U$10001,15,0)</f>
        <v>4.8049999999999997</v>
      </c>
      <c r="E2025" s="14">
        <f>VLOOKUP($A2025,[3]Sheet1!$A$1:$U$10001,16,0)</f>
        <v>3.7149999999999999</v>
      </c>
      <c r="F2025" s="14">
        <f>VLOOKUP($A2025,[3]Sheet1!$A$1:$X$10001,22,0)</f>
        <v>3.5950000000000002</v>
      </c>
      <c r="G2025" s="7">
        <f>VLOOKUP($A2025,[3]Sheet1!$A$1:$X$10001,3,0)</f>
        <v>3.82</v>
      </c>
      <c r="H2025" s="14">
        <f>VLOOKUP($A2025,[3]Sheet1!$A$1:$U$10001,2,0)</f>
        <v>4.0650000000000004</v>
      </c>
      <c r="I2025" s="14">
        <f>VLOOKUP($A2025,[3]Sheet1!$A$1:$U$10001,21,0)</f>
        <v>4.18</v>
      </c>
      <c r="J2025" s="14">
        <f>VLOOKUP($A2025,[3]Sheet1!$A$1:$U$10001,13,0)</f>
        <v>4.0449999999999999</v>
      </c>
      <c r="K2025" s="14">
        <f>VLOOKUP($A2025,[3]Sheet1!$A$1:$Z$10001,24,0)</f>
        <v>3.68</v>
      </c>
      <c r="L2025" s="14">
        <f>VLOOKUP($A2025,[3]Sheet1!$A$1:$U$10001,17,0)</f>
        <v>3.72</v>
      </c>
      <c r="M2025" s="14">
        <f>VLOOKUP($A2025,[3]Sheet1!$A$1:$U$10001,14,0)</f>
        <v>4.49</v>
      </c>
      <c r="N2025" s="14">
        <f>VLOOKUP($A2025,[3]Sheet1!$A$1:$X$10001,23,0)</f>
        <v>3.34</v>
      </c>
      <c r="O2025" s="14">
        <f>VLOOKUP($A2025,[3]Sheet1!$A$1:$U$10001,4,0)</f>
        <v>4.74</v>
      </c>
      <c r="P2025" s="14">
        <f>VLOOKUP($A2025,[3]Sheet1!$A$1:$U$10001,6,0)</f>
        <v>4.16</v>
      </c>
      <c r="Q2025" s="14">
        <f>VLOOKUP($A2025,[3]Sheet1!$A$1:$U$10001,20,0)</f>
        <v>3.66</v>
      </c>
      <c r="R2025" s="14">
        <f>VLOOKUP($A2025,[3]Sheet1!$A$1:$X$10001,24,0)</f>
        <v>3.68</v>
      </c>
      <c r="S2025" s="14">
        <f>VLOOKUP($A2025,[3]Sheet1!$A$1:$AB$10001,25,0)</f>
        <v>4.1950000000000003</v>
      </c>
      <c r="T2025" s="14">
        <f>VLOOKUP($A2025,[3]Sheet1!$A$1:$AB$10001,26,0)</f>
        <v>4.1849999999999996</v>
      </c>
      <c r="U2025" s="14">
        <f>VLOOKUP($A2025,[3]Sheet1!$A$1:$AB$10001,27,0)</f>
        <v>3.9849999999999999</v>
      </c>
      <c r="V2025" s="14">
        <f>VLOOKUP($A2025,[3]Sheet1!$A$1:$AB$10001,28,0)</f>
        <v>4.0999999999999996</v>
      </c>
      <c r="W2025" s="14">
        <f>VLOOKUP($A2025,[3]Sheet1!$A$1:$AC$10001,29,0)</f>
        <v>4.0049999999999999</v>
      </c>
      <c r="X2025" s="14" t="s">
        <v>66</v>
      </c>
      <c r="AE2025" s="2">
        <v>36735</v>
      </c>
      <c r="AF2025" s="1">
        <v>3.09</v>
      </c>
    </row>
    <row r="2026" spans="1:32" x14ac:dyDescent="0.2">
      <c r="A2026" s="2">
        <v>36719</v>
      </c>
      <c r="B2026" s="5">
        <f t="shared" si="161"/>
        <v>7</v>
      </c>
      <c r="C2026" s="1" t="s">
        <v>50</v>
      </c>
      <c r="D2026" s="14">
        <f>VLOOKUP($A2026,[3]Sheet1!$A$1:$U$10001,15,0)</f>
        <v>4.6900000000000004</v>
      </c>
      <c r="E2026" s="14">
        <f>VLOOKUP($A2026,[3]Sheet1!$A$1:$U$10001,16,0)</f>
        <v>3.72</v>
      </c>
      <c r="F2026" s="14">
        <f>VLOOKUP($A2026,[3]Sheet1!$A$1:$X$10001,22,0)</f>
        <v>3.7050000000000001</v>
      </c>
      <c r="G2026" s="7">
        <f>VLOOKUP($A2026,[3]Sheet1!$A$1:$X$10001,3,0)</f>
        <v>3.835</v>
      </c>
      <c r="H2026" s="14">
        <f>VLOOKUP($A2026,[3]Sheet1!$A$1:$U$10001,2,0)</f>
        <v>4.1399999999999997</v>
      </c>
      <c r="I2026" s="14">
        <f>VLOOKUP($A2026,[3]Sheet1!$A$1:$U$10001,21,0)</f>
        <v>4.165</v>
      </c>
      <c r="J2026" s="14">
        <f>VLOOKUP($A2026,[3]Sheet1!$A$1:$U$10001,13,0)</f>
        <v>4.0049999999999999</v>
      </c>
      <c r="K2026" s="14">
        <f>VLOOKUP($A2026,[3]Sheet1!$A$1:$Z$10001,24,0)</f>
        <v>3.7650000000000001</v>
      </c>
      <c r="L2026" s="14">
        <f>VLOOKUP($A2026,[3]Sheet1!$A$1:$U$10001,17,0)</f>
        <v>3.81</v>
      </c>
      <c r="M2026" s="14">
        <f>VLOOKUP($A2026,[3]Sheet1!$A$1:$U$10001,14,0)</f>
        <v>4.5250000000000004</v>
      </c>
      <c r="N2026" s="14">
        <f>VLOOKUP($A2026,[3]Sheet1!$A$1:$X$10001,23,0)</f>
        <v>3.52</v>
      </c>
      <c r="O2026" s="14">
        <f>VLOOKUP($A2026,[3]Sheet1!$A$1:$U$10001,4,0)</f>
        <v>4.6500000000000004</v>
      </c>
      <c r="P2026" s="14">
        <f>VLOOKUP($A2026,[3]Sheet1!$A$1:$U$10001,6,0)</f>
        <v>4.1849999999999996</v>
      </c>
      <c r="Q2026" s="14">
        <f>VLOOKUP($A2026,[3]Sheet1!$A$1:$U$10001,20,0)</f>
        <v>3.61</v>
      </c>
      <c r="R2026" s="14">
        <f>VLOOKUP($A2026,[3]Sheet1!$A$1:$X$10001,24,0)</f>
        <v>3.7650000000000001</v>
      </c>
      <c r="S2026" s="14">
        <f>VLOOKUP($A2026,[3]Sheet1!$A$1:$AB$10001,25,0)</f>
        <v>4.21</v>
      </c>
      <c r="T2026" s="14">
        <f>VLOOKUP($A2026,[3]Sheet1!$A$1:$AB$10001,26,0)</f>
        <v>4.1950000000000003</v>
      </c>
      <c r="U2026" s="14">
        <f>VLOOKUP($A2026,[3]Sheet1!$A$1:$AB$10001,27,0)</f>
        <v>4.01</v>
      </c>
      <c r="V2026" s="14">
        <f>VLOOKUP($A2026,[3]Sheet1!$A$1:$AB$10001,28,0)</f>
        <v>4.12</v>
      </c>
      <c r="W2026" s="14">
        <f>VLOOKUP($A2026,[3]Sheet1!$A$1:$AC$10001,29,0)</f>
        <v>4.0199999999999996</v>
      </c>
      <c r="X2026" s="14" t="s">
        <v>66</v>
      </c>
      <c r="AE2026" s="2">
        <v>36736</v>
      </c>
      <c r="AF2026" s="1">
        <v>3.1549999999999998</v>
      </c>
    </row>
    <row r="2027" spans="1:32" x14ac:dyDescent="0.2">
      <c r="A2027" s="2">
        <v>36720</v>
      </c>
      <c r="B2027" s="5">
        <f t="shared" si="161"/>
        <v>7</v>
      </c>
      <c r="C2027" s="1" t="s">
        <v>51</v>
      </c>
      <c r="D2027" s="14">
        <f>VLOOKUP($A2027,[3]Sheet1!$A$1:$U$10001,15,0)</f>
        <v>4.8899999999999997</v>
      </c>
      <c r="E2027" s="14">
        <f>VLOOKUP($A2027,[3]Sheet1!$A$1:$U$10001,16,0)</f>
        <v>3.8650000000000002</v>
      </c>
      <c r="F2027" s="14">
        <f>VLOOKUP($A2027,[3]Sheet1!$A$1:$X$10001,22,0)</f>
        <v>3.74</v>
      </c>
      <c r="G2027" s="7">
        <f>VLOOKUP($A2027,[3]Sheet1!$A$1:$X$10001,3,0)</f>
        <v>3.97</v>
      </c>
      <c r="H2027" s="14">
        <f>VLOOKUP($A2027,[3]Sheet1!$A$1:$U$10001,2,0)</f>
        <v>4.2649999999999997</v>
      </c>
      <c r="I2027" s="14">
        <f>VLOOKUP($A2027,[3]Sheet1!$A$1:$U$10001,21,0)</f>
        <v>4.2850000000000001</v>
      </c>
      <c r="J2027" s="14">
        <f>VLOOKUP($A2027,[3]Sheet1!$A$1:$U$10001,13,0)</f>
        <v>4.1150000000000002</v>
      </c>
      <c r="K2027" s="14">
        <f>VLOOKUP($A2027,[3]Sheet1!$A$1:$Z$10001,24,0)</f>
        <v>3.855</v>
      </c>
      <c r="L2027" s="14">
        <f>VLOOKUP($A2027,[3]Sheet1!$A$1:$U$10001,17,0)</f>
        <v>3.88</v>
      </c>
      <c r="M2027" s="14">
        <f>VLOOKUP($A2027,[3]Sheet1!$A$1:$U$10001,14,0)</f>
        <v>4.6550000000000002</v>
      </c>
      <c r="N2027" s="14">
        <f>VLOOKUP($A2027,[3]Sheet1!$A$1:$X$10001,23,0)</f>
        <v>3.6349999999999998</v>
      </c>
      <c r="O2027" s="14">
        <f>VLOOKUP($A2027,[3]Sheet1!$A$1:$U$10001,4,0)</f>
        <v>4.8049999999999997</v>
      </c>
      <c r="P2027" s="14">
        <f>VLOOKUP($A2027,[3]Sheet1!$A$1:$U$10001,6,0)</f>
        <v>4.3099999999999996</v>
      </c>
      <c r="Q2027" s="14">
        <f>VLOOKUP($A2027,[3]Sheet1!$A$1:$U$10001,20,0)</f>
        <v>3.7050000000000001</v>
      </c>
      <c r="R2027" s="14">
        <f>VLOOKUP($A2027,[3]Sheet1!$A$1:$X$10001,24,0)</f>
        <v>3.855</v>
      </c>
      <c r="S2027" s="14">
        <f>VLOOKUP($A2027,[3]Sheet1!$A$1:$AB$10001,25,0)</f>
        <v>4.3449999999999998</v>
      </c>
      <c r="T2027" s="14">
        <f>VLOOKUP($A2027,[3]Sheet1!$A$1:$AB$10001,26,0)</f>
        <v>4.3250000000000002</v>
      </c>
      <c r="U2027" s="14">
        <f>VLOOKUP($A2027,[3]Sheet1!$A$1:$AB$10001,27,0)</f>
        <v>4.1550000000000002</v>
      </c>
      <c r="V2027" s="14">
        <f>VLOOKUP($A2027,[3]Sheet1!$A$1:$AB$10001,28,0)</f>
        <v>4.22</v>
      </c>
      <c r="W2027" s="14">
        <f>VLOOKUP($A2027,[3]Sheet1!$A$1:$AC$10001,29,0)</f>
        <v>4.1550000000000002</v>
      </c>
      <c r="X2027" s="14" t="s">
        <v>66</v>
      </c>
      <c r="AE2027" s="2">
        <v>36737</v>
      </c>
      <c r="AF2027" s="1">
        <v>3.1549999999999998</v>
      </c>
    </row>
    <row r="2028" spans="1:32" x14ac:dyDescent="0.2">
      <c r="A2028" s="2">
        <v>36721</v>
      </c>
      <c r="B2028" s="5">
        <f t="shared" si="161"/>
        <v>7</v>
      </c>
      <c r="C2028" s="1" t="s">
        <v>45</v>
      </c>
      <c r="D2028" s="14">
        <f>VLOOKUP($A2028,[3]Sheet1!$A$1:$U$10001,15,0)</f>
        <v>4.67</v>
      </c>
      <c r="E2028" s="14">
        <f>VLOOKUP($A2028,[3]Sheet1!$A$1:$U$10001,16,0)</f>
        <v>3.59</v>
      </c>
      <c r="F2028" s="14">
        <f>VLOOKUP($A2028,[3]Sheet1!$A$1:$X$10001,22,0)</f>
        <v>3.5350000000000001</v>
      </c>
      <c r="G2028" s="7">
        <f>VLOOKUP($A2028,[3]Sheet1!$A$1:$X$10001,3,0)</f>
        <v>3.6949999999999998</v>
      </c>
      <c r="H2028" s="14">
        <f>VLOOKUP($A2028,[3]Sheet1!$A$1:$U$10001,2,0)</f>
        <v>4.0650000000000004</v>
      </c>
      <c r="I2028" s="14">
        <f>VLOOKUP($A2028,[3]Sheet1!$A$1:$U$10001,21,0)</f>
        <v>4.07</v>
      </c>
      <c r="J2028" s="14">
        <f>VLOOKUP($A2028,[3]Sheet1!$A$1:$U$10001,13,0)</f>
        <v>3.88</v>
      </c>
      <c r="K2028" s="14">
        <f>VLOOKUP($A2028,[3]Sheet1!$A$1:$Z$10001,24,0)</f>
        <v>3.62</v>
      </c>
      <c r="L2028" s="14">
        <f>VLOOKUP($A2028,[3]Sheet1!$A$1:$U$10001,17,0)</f>
        <v>3.645</v>
      </c>
      <c r="M2028" s="14">
        <f>VLOOKUP($A2028,[3]Sheet1!$A$1:$U$10001,14,0)</f>
        <v>4.4349999999999996</v>
      </c>
      <c r="N2028" s="14">
        <f>VLOOKUP($A2028,[3]Sheet1!$A$1:$X$10001,23,0)</f>
        <v>3.3250000000000002</v>
      </c>
      <c r="O2028" s="14">
        <f>VLOOKUP($A2028,[3]Sheet1!$A$1:$U$10001,4,0)</f>
        <v>4.72</v>
      </c>
      <c r="P2028" s="14">
        <f>VLOOKUP($A2028,[3]Sheet1!$A$1:$U$10001,6,0)</f>
        <v>4.0949999999999998</v>
      </c>
      <c r="Q2028" s="14">
        <f>VLOOKUP($A2028,[3]Sheet1!$A$1:$U$10001,20,0)</f>
        <v>3.48</v>
      </c>
      <c r="R2028" s="14">
        <f>VLOOKUP($A2028,[3]Sheet1!$A$1:$X$10001,24,0)</f>
        <v>3.62</v>
      </c>
      <c r="S2028" s="14">
        <f>VLOOKUP($A2028,[3]Sheet1!$A$1:$AB$10001,25,0)</f>
        <v>4.0999999999999996</v>
      </c>
      <c r="T2028" s="14">
        <f>VLOOKUP($A2028,[3]Sheet1!$A$1:$AB$10001,26,0)</f>
        <v>4.0949999999999998</v>
      </c>
      <c r="U2028" s="14">
        <f>VLOOKUP($A2028,[3]Sheet1!$A$1:$AB$10001,27,0)</f>
        <v>3.93</v>
      </c>
      <c r="V2028" s="14">
        <f>VLOOKUP($A2028,[3]Sheet1!$A$1:$AB$10001,28,0)</f>
        <v>4.0250000000000004</v>
      </c>
      <c r="W2028" s="14">
        <f>VLOOKUP($A2028,[3]Sheet1!$A$1:$AC$10001,29,0)</f>
        <v>3.9449999999999998</v>
      </c>
      <c r="X2028" s="14" t="s">
        <v>66</v>
      </c>
      <c r="AE2028" s="2">
        <v>36738</v>
      </c>
      <c r="AF2028" s="1">
        <v>3.1549999999999998</v>
      </c>
    </row>
    <row r="2029" spans="1:32" x14ac:dyDescent="0.2">
      <c r="A2029" s="2">
        <v>36722</v>
      </c>
      <c r="B2029" s="5">
        <f t="shared" si="161"/>
        <v>7</v>
      </c>
      <c r="C2029" s="1" t="s">
        <v>46</v>
      </c>
      <c r="D2029" s="14">
        <f>VLOOKUP($A2029,[3]Sheet1!$A$1:$U$10001,15,0)</f>
        <v>4.7549999999999999</v>
      </c>
      <c r="E2029" s="14">
        <f>VLOOKUP($A2029,[3]Sheet1!$A$1:$U$10001,16,0)</f>
        <v>3.51</v>
      </c>
      <c r="F2029" s="14">
        <f>VLOOKUP($A2029,[3]Sheet1!$A$1:$X$10001,22,0)</f>
        <v>3.4049999999999998</v>
      </c>
      <c r="G2029" s="7">
        <f>VLOOKUP($A2029,[3]Sheet1!$A$1:$X$10001,3,0)</f>
        <v>3.5350000000000001</v>
      </c>
      <c r="H2029" s="14">
        <f>VLOOKUP($A2029,[3]Sheet1!$A$1:$U$10001,2,0)</f>
        <v>4.0750000000000002</v>
      </c>
      <c r="I2029" s="14">
        <f>VLOOKUP($A2029,[3]Sheet1!$A$1:$U$10001,21,0)</f>
        <v>4.18</v>
      </c>
      <c r="J2029" s="14">
        <f>VLOOKUP($A2029,[3]Sheet1!$A$1:$U$10001,13,0)</f>
        <v>3.7</v>
      </c>
      <c r="K2029" s="14">
        <f>VLOOKUP($A2029,[3]Sheet1!$A$1:$Z$10001,24,0)</f>
        <v>3.45</v>
      </c>
      <c r="L2029" s="14">
        <f>VLOOKUP($A2029,[3]Sheet1!$A$1:$U$10001,17,0)</f>
        <v>3.5350000000000001</v>
      </c>
      <c r="M2029" s="14">
        <f>VLOOKUP($A2029,[3]Sheet1!$A$1:$U$10001,14,0)</f>
        <v>4.18</v>
      </c>
      <c r="N2029" s="14">
        <f>VLOOKUP($A2029,[3]Sheet1!$A$1:$X$10001,23,0)</f>
        <v>3.2050000000000001</v>
      </c>
      <c r="O2029" s="14">
        <f>VLOOKUP($A2029,[3]Sheet1!$A$1:$U$10001,4,0)</f>
        <v>4.6550000000000002</v>
      </c>
      <c r="P2029" s="14">
        <f>VLOOKUP($A2029,[3]Sheet1!$A$1:$U$10001,6,0)</f>
        <v>4.1550000000000002</v>
      </c>
      <c r="Q2029" s="14">
        <f>VLOOKUP($A2029,[3]Sheet1!$A$1:$U$10001,20,0)</f>
        <v>3.4649999999999999</v>
      </c>
      <c r="R2029" s="14">
        <f>VLOOKUP($A2029,[3]Sheet1!$A$1:$X$10001,24,0)</f>
        <v>3.45</v>
      </c>
      <c r="S2029" s="14">
        <f>VLOOKUP($A2029,[3]Sheet1!$A$1:$AB$10001,25,0)</f>
        <v>4.22</v>
      </c>
      <c r="T2029" s="14">
        <f>VLOOKUP($A2029,[3]Sheet1!$A$1:$AB$10001,26,0)</f>
        <v>4.1900000000000004</v>
      </c>
      <c r="U2029" s="14">
        <f>VLOOKUP($A2029,[3]Sheet1!$A$1:$AB$10001,27,0)</f>
        <v>3.99</v>
      </c>
      <c r="V2029" s="14">
        <f>VLOOKUP($A2029,[3]Sheet1!$A$1:$AB$10001,28,0)</f>
        <v>4.0949999999999998</v>
      </c>
      <c r="W2029" s="14">
        <f>VLOOKUP($A2029,[3]Sheet1!$A$1:$AC$10001,29,0)</f>
        <v>4.0049999999999999</v>
      </c>
      <c r="X2029" s="14" t="s">
        <v>66</v>
      </c>
      <c r="AE2029" s="2">
        <v>36739</v>
      </c>
      <c r="AF2029" s="1">
        <v>3.0750000000000002</v>
      </c>
    </row>
    <row r="2030" spans="1:32" x14ac:dyDescent="0.2">
      <c r="A2030" s="2">
        <v>36723</v>
      </c>
      <c r="B2030" s="5">
        <f t="shared" si="161"/>
        <v>7</v>
      </c>
      <c r="C2030" s="1" t="s">
        <v>47</v>
      </c>
      <c r="D2030" s="14">
        <f>VLOOKUP($A2030,[3]Sheet1!$A$1:$U$10001,15,0)</f>
        <v>4.7549999999999999</v>
      </c>
      <c r="E2030" s="14">
        <f>VLOOKUP($A2030,[3]Sheet1!$A$1:$U$10001,16,0)</f>
        <v>3.51</v>
      </c>
      <c r="F2030" s="14">
        <f>VLOOKUP($A2030,[3]Sheet1!$A$1:$X$10001,22,0)</f>
        <v>3.4049999999999998</v>
      </c>
      <c r="G2030" s="7">
        <f>VLOOKUP($A2030,[3]Sheet1!$A$1:$X$10001,3,0)</f>
        <v>3.5350000000000001</v>
      </c>
      <c r="H2030" s="14">
        <f>VLOOKUP($A2030,[3]Sheet1!$A$1:$U$10001,2,0)</f>
        <v>4.0750000000000002</v>
      </c>
      <c r="I2030" s="14">
        <f>VLOOKUP($A2030,[3]Sheet1!$A$1:$U$10001,21,0)</f>
        <v>4.18</v>
      </c>
      <c r="J2030" s="14">
        <f>VLOOKUP($A2030,[3]Sheet1!$A$1:$U$10001,13,0)</f>
        <v>3.7</v>
      </c>
      <c r="K2030" s="14">
        <f>VLOOKUP($A2030,[3]Sheet1!$A$1:$Z$10001,24,0)</f>
        <v>3.45</v>
      </c>
      <c r="L2030" s="14">
        <f>VLOOKUP($A2030,[3]Sheet1!$A$1:$U$10001,17,0)</f>
        <v>3.5350000000000001</v>
      </c>
      <c r="M2030" s="14">
        <f>VLOOKUP($A2030,[3]Sheet1!$A$1:$U$10001,14,0)</f>
        <v>4.18</v>
      </c>
      <c r="N2030" s="14">
        <f>VLOOKUP($A2030,[3]Sheet1!$A$1:$X$10001,23,0)</f>
        <v>3.2050000000000001</v>
      </c>
      <c r="O2030" s="14">
        <f>VLOOKUP($A2030,[3]Sheet1!$A$1:$U$10001,4,0)</f>
        <v>4.6550000000000002</v>
      </c>
      <c r="P2030" s="14">
        <f>VLOOKUP($A2030,[3]Sheet1!$A$1:$U$10001,6,0)</f>
        <v>4.1550000000000002</v>
      </c>
      <c r="Q2030" s="14">
        <f>VLOOKUP($A2030,[3]Sheet1!$A$1:$U$10001,20,0)</f>
        <v>3.4649999999999999</v>
      </c>
      <c r="R2030" s="14">
        <f>VLOOKUP($A2030,[3]Sheet1!$A$1:$X$10001,24,0)</f>
        <v>3.45</v>
      </c>
      <c r="S2030" s="14">
        <f>VLOOKUP($A2030,[3]Sheet1!$A$1:$AB$10001,25,0)</f>
        <v>4.22</v>
      </c>
      <c r="T2030" s="14">
        <f>VLOOKUP($A2030,[3]Sheet1!$A$1:$AB$10001,26,0)</f>
        <v>4.1900000000000004</v>
      </c>
      <c r="U2030" s="14">
        <f>VLOOKUP($A2030,[3]Sheet1!$A$1:$AB$10001,27,0)</f>
        <v>3.99</v>
      </c>
      <c r="V2030" s="14">
        <f>VLOOKUP($A2030,[3]Sheet1!$A$1:$AB$10001,28,0)</f>
        <v>4.0949999999999998</v>
      </c>
      <c r="W2030" s="14">
        <f>VLOOKUP($A2030,[3]Sheet1!$A$1:$AC$10001,29,0)</f>
        <v>4.0049999999999999</v>
      </c>
      <c r="X2030" s="14" t="s">
        <v>66</v>
      </c>
      <c r="AE2030" s="2">
        <v>36740</v>
      </c>
      <c r="AF2030" s="1">
        <v>3.03</v>
      </c>
    </row>
    <row r="2031" spans="1:32" x14ac:dyDescent="0.2">
      <c r="A2031" s="2">
        <v>36724</v>
      </c>
      <c r="B2031" s="5">
        <f t="shared" si="161"/>
        <v>7</v>
      </c>
      <c r="C2031" s="1" t="s">
        <v>48</v>
      </c>
      <c r="D2031" s="14">
        <f>VLOOKUP($A2031,[3]Sheet1!$A$1:$U$10001,15,0)</f>
        <v>4.7549999999999999</v>
      </c>
      <c r="E2031" s="14">
        <f>VLOOKUP($A2031,[3]Sheet1!$A$1:$U$10001,16,0)</f>
        <v>3.51</v>
      </c>
      <c r="F2031" s="14">
        <f>VLOOKUP($A2031,[3]Sheet1!$A$1:$X$10001,22,0)</f>
        <v>3.4049999999999998</v>
      </c>
      <c r="G2031" s="7">
        <f>VLOOKUP($A2031,[3]Sheet1!$A$1:$X$10001,3,0)</f>
        <v>3.5350000000000001</v>
      </c>
      <c r="H2031" s="14">
        <f>VLOOKUP($A2031,[3]Sheet1!$A$1:$U$10001,2,0)</f>
        <v>4.0750000000000002</v>
      </c>
      <c r="I2031" s="14">
        <f>VLOOKUP($A2031,[3]Sheet1!$A$1:$U$10001,21,0)</f>
        <v>4.18</v>
      </c>
      <c r="J2031" s="14">
        <f>VLOOKUP($A2031,[3]Sheet1!$A$1:$U$10001,13,0)</f>
        <v>3.7</v>
      </c>
      <c r="K2031" s="14">
        <f>VLOOKUP($A2031,[3]Sheet1!$A$1:$Z$10001,24,0)</f>
        <v>3.45</v>
      </c>
      <c r="L2031" s="14">
        <f>VLOOKUP($A2031,[3]Sheet1!$A$1:$U$10001,17,0)</f>
        <v>3.5350000000000001</v>
      </c>
      <c r="M2031" s="14">
        <f>VLOOKUP($A2031,[3]Sheet1!$A$1:$U$10001,14,0)</f>
        <v>4.18</v>
      </c>
      <c r="N2031" s="14">
        <f>VLOOKUP($A2031,[3]Sheet1!$A$1:$X$10001,23,0)</f>
        <v>3.2050000000000001</v>
      </c>
      <c r="O2031" s="14">
        <f>VLOOKUP($A2031,[3]Sheet1!$A$1:$U$10001,4,0)</f>
        <v>4.6550000000000002</v>
      </c>
      <c r="P2031" s="14">
        <f>VLOOKUP($A2031,[3]Sheet1!$A$1:$U$10001,6,0)</f>
        <v>4.1550000000000002</v>
      </c>
      <c r="Q2031" s="14">
        <f>VLOOKUP($A2031,[3]Sheet1!$A$1:$U$10001,20,0)</f>
        <v>3.4649999999999999</v>
      </c>
      <c r="R2031" s="14">
        <f>VLOOKUP($A2031,[3]Sheet1!$A$1:$X$10001,24,0)</f>
        <v>3.45</v>
      </c>
      <c r="S2031" s="14">
        <f>VLOOKUP($A2031,[3]Sheet1!$A$1:$AB$10001,25,0)</f>
        <v>4.22</v>
      </c>
      <c r="T2031" s="14">
        <f>VLOOKUP($A2031,[3]Sheet1!$A$1:$AB$10001,26,0)</f>
        <v>4.1900000000000004</v>
      </c>
      <c r="U2031" s="14">
        <f>VLOOKUP($A2031,[3]Sheet1!$A$1:$AB$10001,27,0)</f>
        <v>3.99</v>
      </c>
      <c r="V2031" s="14">
        <f>VLOOKUP($A2031,[3]Sheet1!$A$1:$AB$10001,28,0)</f>
        <v>4.0949999999999998</v>
      </c>
      <c r="W2031" s="14">
        <f>VLOOKUP($A2031,[3]Sheet1!$A$1:$AC$10001,29,0)</f>
        <v>4.0049999999999999</v>
      </c>
      <c r="X2031" s="14" t="s">
        <v>66</v>
      </c>
      <c r="AE2031" s="2">
        <v>36741</v>
      </c>
      <c r="AF2031" s="1">
        <v>3.1549999999999998</v>
      </c>
    </row>
    <row r="2032" spans="1:32" x14ac:dyDescent="0.2">
      <c r="A2032" s="2">
        <v>36725</v>
      </c>
      <c r="B2032" s="5">
        <f t="shared" si="161"/>
        <v>7</v>
      </c>
      <c r="C2032" s="1" t="s">
        <v>49</v>
      </c>
      <c r="D2032" s="14">
        <f>VLOOKUP($A2032,[3]Sheet1!$A$1:$U$10001,15,0)</f>
        <v>4.4349999999999996</v>
      </c>
      <c r="E2032" s="14">
        <f>VLOOKUP($A2032,[3]Sheet1!$A$1:$U$10001,16,0)</f>
        <v>3.4449999999999998</v>
      </c>
      <c r="F2032" s="14" t="str">
        <f>VLOOKUP($A2032,[3]Sheet1!$A$1:$X$10001,22,0)</f>
        <v>3..42</v>
      </c>
      <c r="G2032" s="7">
        <f>VLOOKUP($A2032,[3]Sheet1!$A$1:$X$10001,3,0)</f>
        <v>3.73</v>
      </c>
      <c r="H2032" s="14">
        <f>VLOOKUP($A2032,[3]Sheet1!$A$1:$U$10001,2,0)</f>
        <v>4.12</v>
      </c>
      <c r="I2032" s="14">
        <f>VLOOKUP($A2032,[3]Sheet1!$A$1:$U$10001,21,0)</f>
        <v>4.1349999999999998</v>
      </c>
      <c r="J2032" s="14">
        <f>VLOOKUP($A2032,[3]Sheet1!$A$1:$U$10001,13,0)</f>
        <v>3.92</v>
      </c>
      <c r="K2032" s="14">
        <f>VLOOKUP($A2032,[3]Sheet1!$A$1:$Z$10001,24,0)</f>
        <v>3.4950000000000001</v>
      </c>
      <c r="L2032" s="14">
        <f>VLOOKUP($A2032,[3]Sheet1!$A$1:$U$10001,17,0)</f>
        <v>3.5150000000000001</v>
      </c>
      <c r="M2032" s="14">
        <f>VLOOKUP($A2032,[3]Sheet1!$A$1:$U$10001,14,0)</f>
        <v>4.58</v>
      </c>
      <c r="N2032" s="14">
        <f>VLOOKUP($A2032,[3]Sheet1!$A$1:$X$10001,23,0)</f>
        <v>3.1850000000000001</v>
      </c>
      <c r="O2032" s="14">
        <f>VLOOKUP($A2032,[3]Sheet1!$A$1:$U$10001,4,0)</f>
        <v>4.7050000000000001</v>
      </c>
      <c r="P2032" s="14">
        <f>VLOOKUP($A2032,[3]Sheet1!$A$1:$U$10001,6,0)</f>
        <v>4.1399999999999997</v>
      </c>
      <c r="Q2032" s="14">
        <f>VLOOKUP($A2032,[3]Sheet1!$A$1:$U$10001,20,0)</f>
        <v>3.415</v>
      </c>
      <c r="R2032" s="14">
        <f>VLOOKUP($A2032,[3]Sheet1!$A$1:$X$10001,24,0)</f>
        <v>3.4950000000000001</v>
      </c>
      <c r="S2032" s="14">
        <f>VLOOKUP($A2032,[3]Sheet1!$A$1:$AB$10001,25,0)</f>
        <v>4.1550000000000002</v>
      </c>
      <c r="T2032" s="14">
        <f>VLOOKUP($A2032,[3]Sheet1!$A$1:$AB$10001,26,0)</f>
        <v>4.1550000000000002</v>
      </c>
      <c r="U2032" s="14">
        <f>VLOOKUP($A2032,[3]Sheet1!$A$1:$AB$10001,27,0)</f>
        <v>3.98</v>
      </c>
      <c r="V2032" s="14">
        <f>VLOOKUP($A2032,[3]Sheet1!$A$1:$AB$10001,28,0)</f>
        <v>4.04</v>
      </c>
      <c r="W2032" s="14">
        <f>VLOOKUP($A2032,[3]Sheet1!$A$1:$AC$10001,29,0)</f>
        <v>3.98</v>
      </c>
      <c r="X2032" s="14" t="s">
        <v>66</v>
      </c>
      <c r="AE2032" s="2">
        <v>36742</v>
      </c>
      <c r="AF2032" s="1">
        <v>3.25</v>
      </c>
    </row>
    <row r="2033" spans="1:32" x14ac:dyDescent="0.2">
      <c r="A2033" s="2">
        <v>36726</v>
      </c>
      <c r="B2033" s="5">
        <f t="shared" si="161"/>
        <v>7</v>
      </c>
      <c r="C2033" s="1" t="s">
        <v>50</v>
      </c>
      <c r="D2033" s="14">
        <f>VLOOKUP($A2033,[3]Sheet1!$A$1:$U$10001,15,0)</f>
        <v>4.2450000000000001</v>
      </c>
      <c r="E2033" s="14">
        <f>VLOOKUP($A2033,[3]Sheet1!$A$1:$U$10001,16,0)</f>
        <v>3.24</v>
      </c>
      <c r="F2033" s="14">
        <f>VLOOKUP($A2033,[3]Sheet1!$A$1:$X$10001,22,0)</f>
        <v>3.19</v>
      </c>
      <c r="G2033" s="7">
        <f>VLOOKUP($A2033,[3]Sheet1!$A$1:$X$10001,3,0)</f>
        <v>3.6349999999999998</v>
      </c>
      <c r="H2033" s="14">
        <f>VLOOKUP($A2033,[3]Sheet1!$A$1:$U$10001,2,0)</f>
        <v>3.95</v>
      </c>
      <c r="I2033" s="14">
        <f>VLOOKUP($A2033,[3]Sheet1!$A$1:$U$10001,21,0)</f>
        <v>3.99</v>
      </c>
      <c r="J2033" s="14">
        <f>VLOOKUP($A2033,[3]Sheet1!$A$1:$U$10001,13,0)</f>
        <v>3.7250000000000001</v>
      </c>
      <c r="K2033" s="14">
        <f>VLOOKUP($A2033,[3]Sheet1!$A$1:$Z$10001,24,0)</f>
        <v>3.2549999999999999</v>
      </c>
      <c r="L2033" s="14">
        <f>VLOOKUP($A2033,[3]Sheet1!$A$1:$U$10001,17,0)</f>
        <v>3.2949999999999999</v>
      </c>
      <c r="M2033" s="14">
        <f>VLOOKUP($A2033,[3]Sheet1!$A$1:$U$10001,14,0)</f>
        <v>4.4550000000000001</v>
      </c>
      <c r="N2033" s="14">
        <f>VLOOKUP($A2033,[3]Sheet1!$A$1:$X$10001,23,0)</f>
        <v>3.01</v>
      </c>
      <c r="O2033" s="14">
        <f>VLOOKUP($A2033,[3]Sheet1!$A$1:$U$10001,4,0)</f>
        <v>4.6749999999999998</v>
      </c>
      <c r="P2033" s="14">
        <f>VLOOKUP($A2033,[3]Sheet1!$A$1:$U$10001,6,0)</f>
        <v>3.98</v>
      </c>
      <c r="Q2033" s="14">
        <f>VLOOKUP($A2033,[3]Sheet1!$A$1:$U$10001,20,0)</f>
        <v>3.145</v>
      </c>
      <c r="R2033" s="14">
        <f>VLOOKUP($A2033,[3]Sheet1!$A$1:$X$10001,24,0)</f>
        <v>3.2549999999999999</v>
      </c>
      <c r="S2033" s="14">
        <f>VLOOKUP($A2033,[3]Sheet1!$A$1:$AB$10001,25,0)</f>
        <v>4.0149999999999997</v>
      </c>
      <c r="T2033" s="14">
        <f>VLOOKUP($A2033,[3]Sheet1!$A$1:$AB$10001,26,0)</f>
        <v>3.99</v>
      </c>
      <c r="U2033" s="14">
        <f>VLOOKUP($A2033,[3]Sheet1!$A$1:$AB$10001,27,0)</f>
        <v>3.82</v>
      </c>
      <c r="V2033" s="14">
        <f>VLOOKUP($A2033,[3]Sheet1!$A$1:$AB$10001,28,0)</f>
        <v>3.88</v>
      </c>
      <c r="W2033" s="14">
        <f>VLOOKUP($A2033,[3]Sheet1!$A$1:$AC$10001,29,0)</f>
        <v>3.83</v>
      </c>
      <c r="X2033" s="14" t="s">
        <v>66</v>
      </c>
      <c r="AE2033" s="2">
        <v>36743</v>
      </c>
      <c r="AF2033" s="1">
        <v>3.2050000000000001</v>
      </c>
    </row>
    <row r="2034" spans="1:32" x14ac:dyDescent="0.2">
      <c r="A2034" s="2">
        <v>36727</v>
      </c>
      <c r="B2034" s="5">
        <f t="shared" si="161"/>
        <v>7</v>
      </c>
      <c r="C2034" s="1" t="s">
        <v>51</v>
      </c>
      <c r="D2034" s="14">
        <f>VLOOKUP($A2034,[3]Sheet1!$A$1:$U$10001,15,0)</f>
        <v>4.4349999999999996</v>
      </c>
      <c r="E2034" s="14">
        <f>VLOOKUP($A2034,[3]Sheet1!$A$1:$U$10001,16,0)</f>
        <v>3.3050000000000002</v>
      </c>
      <c r="F2034" s="14">
        <f>VLOOKUP($A2034,[3]Sheet1!$A$1:$X$10001,22,0)</f>
        <v>3.24</v>
      </c>
      <c r="G2034" s="7">
        <f>VLOOKUP($A2034,[3]Sheet1!$A$1:$X$10001,3,0)</f>
        <v>3.7250000000000001</v>
      </c>
      <c r="H2034" s="14">
        <f>VLOOKUP($A2034,[3]Sheet1!$A$1:$U$10001,2,0)</f>
        <v>4.04</v>
      </c>
      <c r="I2034" s="14">
        <f>VLOOKUP($A2034,[3]Sheet1!$A$1:$U$10001,21,0)</f>
        <v>4.0650000000000004</v>
      </c>
      <c r="J2034" s="14">
        <f>VLOOKUP($A2034,[3]Sheet1!$A$1:$U$10001,13,0)</f>
        <v>3.99</v>
      </c>
      <c r="K2034" s="14">
        <f>VLOOKUP($A2034,[3]Sheet1!$A$1:$Z$10001,24,0)</f>
        <v>3.3</v>
      </c>
      <c r="L2034" s="14">
        <f>VLOOKUP($A2034,[3]Sheet1!$A$1:$U$10001,17,0)</f>
        <v>3.4049999999999998</v>
      </c>
      <c r="M2034" s="14">
        <f>VLOOKUP($A2034,[3]Sheet1!$A$1:$U$10001,14,0)</f>
        <v>4.53</v>
      </c>
      <c r="N2034" s="14">
        <f>VLOOKUP($A2034,[3]Sheet1!$A$1:$X$10001,23,0)</f>
        <v>3.0350000000000001</v>
      </c>
      <c r="O2034" s="14">
        <f>VLOOKUP($A2034,[3]Sheet1!$A$1:$U$10001,4,0)</f>
        <v>4.76</v>
      </c>
      <c r="P2034" s="14">
        <f>VLOOKUP($A2034,[3]Sheet1!$A$1:$U$10001,6,0)</f>
        <v>4.0750000000000002</v>
      </c>
      <c r="Q2034" s="14">
        <f>VLOOKUP($A2034,[3]Sheet1!$A$1:$U$10001,20,0)</f>
        <v>3.32</v>
      </c>
      <c r="R2034" s="14">
        <f>VLOOKUP($A2034,[3]Sheet1!$A$1:$X$10001,24,0)</f>
        <v>3.3</v>
      </c>
      <c r="S2034" s="14">
        <f>VLOOKUP($A2034,[3]Sheet1!$A$1:$AB$10001,25,0)</f>
        <v>4.0999999999999996</v>
      </c>
      <c r="T2034" s="14">
        <f>VLOOKUP($A2034,[3]Sheet1!$A$1:$AB$10001,26,0)</f>
        <v>4.085</v>
      </c>
      <c r="U2034" s="14">
        <f>VLOOKUP($A2034,[3]Sheet1!$A$1:$AB$10001,27,0)</f>
        <v>3.92</v>
      </c>
      <c r="V2034" s="14">
        <f>VLOOKUP($A2034,[3]Sheet1!$A$1:$AB$10001,28,0)</f>
        <v>3.98</v>
      </c>
      <c r="W2034" s="14">
        <f>VLOOKUP($A2034,[3]Sheet1!$A$1:$AC$10001,29,0)</f>
        <v>3.92</v>
      </c>
      <c r="X2034" s="14" t="s">
        <v>66</v>
      </c>
      <c r="AE2034" s="2">
        <v>36744</v>
      </c>
      <c r="AF2034" s="1">
        <v>3.2050000000000001</v>
      </c>
    </row>
    <row r="2035" spans="1:32" x14ac:dyDescent="0.2">
      <c r="A2035" s="2">
        <v>36728</v>
      </c>
      <c r="B2035" s="5">
        <f t="shared" si="161"/>
        <v>7</v>
      </c>
      <c r="C2035" s="1" t="s">
        <v>45</v>
      </c>
      <c r="D2035" s="14">
        <f>VLOOKUP($A2035,[3]Sheet1!$A$1:$U$10001,15,0)</f>
        <v>4.2450000000000001</v>
      </c>
      <c r="E2035" s="14">
        <f>VLOOKUP($A2035,[3]Sheet1!$A$1:$U$10001,16,0)</f>
        <v>3.19</v>
      </c>
      <c r="F2035" s="14">
        <f>VLOOKUP($A2035,[3]Sheet1!$A$1:$X$10001,22,0)</f>
        <v>3.145</v>
      </c>
      <c r="G2035" s="7">
        <f>VLOOKUP($A2035,[3]Sheet1!$A$1:$X$10001,3,0)</f>
        <v>3.6150000000000002</v>
      </c>
      <c r="H2035" s="14">
        <f>VLOOKUP($A2035,[3]Sheet1!$A$1:$U$10001,2,0)</f>
        <v>3.9049999999999998</v>
      </c>
      <c r="I2035" s="14">
        <f>VLOOKUP($A2035,[3]Sheet1!$A$1:$U$10001,21,0)</f>
        <v>3.8650000000000002</v>
      </c>
      <c r="J2035" s="14">
        <f>VLOOKUP($A2035,[3]Sheet1!$A$1:$U$10001,13,0)</f>
        <v>4.0250000000000004</v>
      </c>
      <c r="K2035" s="14">
        <f>VLOOKUP($A2035,[3]Sheet1!$A$1:$Z$10001,24,0)</f>
        <v>3.2149999999999999</v>
      </c>
      <c r="L2035" s="14">
        <f>VLOOKUP($A2035,[3]Sheet1!$A$1:$U$10001,17,0)</f>
        <v>3.2949999999999999</v>
      </c>
      <c r="M2035" s="14">
        <f>VLOOKUP($A2035,[3]Sheet1!$A$1:$U$10001,14,0)</f>
        <v>4.4850000000000003</v>
      </c>
      <c r="N2035" s="14">
        <f>VLOOKUP($A2035,[3]Sheet1!$A$1:$X$10001,23,0)</f>
        <v>3.0350000000000001</v>
      </c>
      <c r="O2035" s="14">
        <f>VLOOKUP($A2035,[3]Sheet1!$A$1:$U$10001,4,0)</f>
        <v>4.625</v>
      </c>
      <c r="P2035" s="14">
        <f>VLOOKUP($A2035,[3]Sheet1!$A$1:$U$10001,6,0)</f>
        <v>3.95</v>
      </c>
      <c r="Q2035" s="14">
        <f>VLOOKUP($A2035,[3]Sheet1!$A$1:$U$10001,20,0)</f>
        <v>3.165</v>
      </c>
      <c r="R2035" s="14">
        <f>VLOOKUP($A2035,[3]Sheet1!$A$1:$X$10001,24,0)</f>
        <v>3.2149999999999999</v>
      </c>
      <c r="S2035" s="14">
        <f>VLOOKUP($A2035,[3]Sheet1!$A$1:$AB$10001,25,0)</f>
        <v>3.91</v>
      </c>
      <c r="T2035" s="14">
        <f>VLOOKUP($A2035,[3]Sheet1!$A$1:$AB$10001,26,0)</f>
        <v>3.915</v>
      </c>
      <c r="U2035" s="14">
        <f>VLOOKUP($A2035,[3]Sheet1!$A$1:$AB$10001,27,0)</f>
        <v>3.75</v>
      </c>
      <c r="V2035" s="14">
        <f>VLOOKUP($A2035,[3]Sheet1!$A$1:$AB$10001,28,0)</f>
        <v>3.82</v>
      </c>
      <c r="W2035" s="14">
        <f>VLOOKUP($A2035,[3]Sheet1!$A$1:$AC$10001,29,0)</f>
        <v>3.7549999999999999</v>
      </c>
      <c r="X2035" s="14" t="s">
        <v>66</v>
      </c>
      <c r="AE2035" s="2">
        <v>36745</v>
      </c>
      <c r="AF2035" s="1">
        <v>3.2050000000000001</v>
      </c>
    </row>
    <row r="2036" spans="1:32" x14ac:dyDescent="0.2">
      <c r="A2036" s="2">
        <v>36729</v>
      </c>
      <c r="B2036" s="5">
        <f t="shared" si="161"/>
        <v>7</v>
      </c>
      <c r="C2036" s="1" t="s">
        <v>46</v>
      </c>
      <c r="D2036" s="14">
        <f>VLOOKUP($A2036,[3]Sheet1!$A$1:$U$10001,15,0)</f>
        <v>4.2450000000000001</v>
      </c>
      <c r="E2036" s="14">
        <f>VLOOKUP($A2036,[3]Sheet1!$A$1:$U$10001,16,0)</f>
        <v>3.22</v>
      </c>
      <c r="F2036" s="14">
        <f>VLOOKUP($A2036,[3]Sheet1!$A$1:$X$10001,22,0)</f>
        <v>3.17</v>
      </c>
      <c r="G2036" s="7">
        <f>VLOOKUP($A2036,[3]Sheet1!$A$1:$X$10001,3,0)</f>
        <v>3.4950000000000001</v>
      </c>
      <c r="H2036" s="14">
        <f>VLOOKUP($A2036,[3]Sheet1!$A$1:$U$10001,2,0)</f>
        <v>3.9249999999999998</v>
      </c>
      <c r="I2036" s="14">
        <f>VLOOKUP($A2036,[3]Sheet1!$A$1:$U$10001,21,0)</f>
        <v>3.88</v>
      </c>
      <c r="J2036" s="14">
        <f>VLOOKUP($A2036,[3]Sheet1!$A$1:$U$10001,13,0)</f>
        <v>4.03</v>
      </c>
      <c r="K2036" s="14">
        <f>VLOOKUP($A2036,[3]Sheet1!$A$1:$Z$10001,24,0)</f>
        <v>3.23</v>
      </c>
      <c r="L2036" s="14">
        <f>VLOOKUP($A2036,[3]Sheet1!$A$1:$U$10001,17,0)</f>
        <v>3.3050000000000002</v>
      </c>
      <c r="M2036" s="14">
        <f>VLOOKUP($A2036,[3]Sheet1!$A$1:$U$10001,14,0)</f>
        <v>4.47</v>
      </c>
      <c r="N2036" s="14">
        <f>VLOOKUP($A2036,[3]Sheet1!$A$1:$X$10001,23,0)</f>
        <v>3.0750000000000002</v>
      </c>
      <c r="O2036" s="14">
        <f>VLOOKUP($A2036,[3]Sheet1!$A$1:$U$10001,4,0)</f>
        <v>4.62</v>
      </c>
      <c r="P2036" s="14">
        <f>VLOOKUP($A2036,[3]Sheet1!$A$1:$U$10001,6,0)</f>
        <v>3.97</v>
      </c>
      <c r="Q2036" s="14">
        <f>VLOOKUP($A2036,[3]Sheet1!$A$1:$U$10001,20,0)</f>
        <v>3.165</v>
      </c>
      <c r="R2036" s="14">
        <f>VLOOKUP($A2036,[3]Sheet1!$A$1:$X$10001,24,0)</f>
        <v>3.23</v>
      </c>
      <c r="S2036" s="14">
        <f>VLOOKUP($A2036,[3]Sheet1!$A$1:$AB$10001,25,0)</f>
        <v>3.9249999999999998</v>
      </c>
      <c r="T2036" s="14">
        <f>VLOOKUP($A2036,[3]Sheet1!$A$1:$AB$10001,26,0)</f>
        <v>3.9550000000000001</v>
      </c>
      <c r="U2036" s="14">
        <f>VLOOKUP($A2036,[3]Sheet1!$A$1:$AB$10001,27,0)</f>
        <v>3.75</v>
      </c>
      <c r="V2036" s="14">
        <f>VLOOKUP($A2036,[3]Sheet1!$A$1:$AB$10001,28,0)</f>
        <v>3.83</v>
      </c>
      <c r="W2036" s="14">
        <f>VLOOKUP($A2036,[3]Sheet1!$A$1:$AC$10001,29,0)</f>
        <v>3.7549999999999999</v>
      </c>
      <c r="X2036" s="14" t="s">
        <v>66</v>
      </c>
      <c r="AE2036" s="2">
        <v>36746</v>
      </c>
      <c r="AF2036" s="1">
        <v>3.3050000000000002</v>
      </c>
    </row>
    <row r="2037" spans="1:32" x14ac:dyDescent="0.2">
      <c r="A2037" s="2">
        <v>36730</v>
      </c>
      <c r="B2037" s="5">
        <f t="shared" si="161"/>
        <v>7</v>
      </c>
      <c r="C2037" s="1" t="s">
        <v>47</v>
      </c>
      <c r="D2037" s="14">
        <f>VLOOKUP($A2037,[3]Sheet1!$A$1:$U$10001,15,0)</f>
        <v>4.2450000000000001</v>
      </c>
      <c r="E2037" s="14">
        <f>VLOOKUP($A2037,[3]Sheet1!$A$1:$U$10001,16,0)</f>
        <v>3.22</v>
      </c>
      <c r="F2037" s="14">
        <f>VLOOKUP($A2037,[3]Sheet1!$A$1:$X$10001,22,0)</f>
        <v>3.17</v>
      </c>
      <c r="G2037" s="7">
        <f>VLOOKUP($A2037,[3]Sheet1!$A$1:$X$10001,3,0)</f>
        <v>3.4950000000000001</v>
      </c>
      <c r="H2037" s="14">
        <f>VLOOKUP($A2037,[3]Sheet1!$A$1:$U$10001,2,0)</f>
        <v>3.9249999999999998</v>
      </c>
      <c r="I2037" s="14">
        <f>VLOOKUP($A2037,[3]Sheet1!$A$1:$U$10001,21,0)</f>
        <v>3.88</v>
      </c>
      <c r="J2037" s="14">
        <f>VLOOKUP($A2037,[3]Sheet1!$A$1:$U$10001,13,0)</f>
        <v>4.03</v>
      </c>
      <c r="K2037" s="14">
        <f>VLOOKUP($A2037,[3]Sheet1!$A$1:$Z$10001,24,0)</f>
        <v>3.23</v>
      </c>
      <c r="L2037" s="14">
        <f>VLOOKUP($A2037,[3]Sheet1!$A$1:$U$10001,17,0)</f>
        <v>3.3050000000000002</v>
      </c>
      <c r="M2037" s="14">
        <f>VLOOKUP($A2037,[3]Sheet1!$A$1:$U$10001,14,0)</f>
        <v>4.47</v>
      </c>
      <c r="N2037" s="14">
        <f>VLOOKUP($A2037,[3]Sheet1!$A$1:$X$10001,23,0)</f>
        <v>3.0750000000000002</v>
      </c>
      <c r="O2037" s="14">
        <f>VLOOKUP($A2037,[3]Sheet1!$A$1:$U$10001,4,0)</f>
        <v>4.62</v>
      </c>
      <c r="P2037" s="14">
        <f>VLOOKUP($A2037,[3]Sheet1!$A$1:$U$10001,6,0)</f>
        <v>3.97</v>
      </c>
      <c r="Q2037" s="14">
        <f>VLOOKUP($A2037,[3]Sheet1!$A$1:$U$10001,20,0)</f>
        <v>3.165</v>
      </c>
      <c r="R2037" s="14">
        <f>VLOOKUP($A2037,[3]Sheet1!$A$1:$X$10001,24,0)</f>
        <v>3.23</v>
      </c>
      <c r="S2037" s="14">
        <f>VLOOKUP($A2037,[3]Sheet1!$A$1:$AB$10001,25,0)</f>
        <v>3.9249999999999998</v>
      </c>
      <c r="T2037" s="14">
        <f>VLOOKUP($A2037,[3]Sheet1!$A$1:$AB$10001,26,0)</f>
        <v>3.9550000000000001</v>
      </c>
      <c r="U2037" s="14">
        <f>VLOOKUP($A2037,[3]Sheet1!$A$1:$AB$10001,27,0)</f>
        <v>3.75</v>
      </c>
      <c r="V2037" s="14">
        <f>VLOOKUP($A2037,[3]Sheet1!$A$1:$AB$10001,28,0)</f>
        <v>3.83</v>
      </c>
      <c r="W2037" s="14">
        <f>VLOOKUP($A2037,[3]Sheet1!$A$1:$AC$10001,29,0)</f>
        <v>3.7549999999999999</v>
      </c>
      <c r="X2037" s="14" t="s">
        <v>66</v>
      </c>
      <c r="AE2037" s="2">
        <v>36747</v>
      </c>
      <c r="AF2037" s="1">
        <v>3.34</v>
      </c>
    </row>
    <row r="2038" spans="1:32" x14ac:dyDescent="0.2">
      <c r="A2038" s="2">
        <v>36731</v>
      </c>
      <c r="B2038" s="5">
        <f t="shared" si="161"/>
        <v>7</v>
      </c>
      <c r="C2038" s="1" t="s">
        <v>48</v>
      </c>
      <c r="D2038" s="14">
        <f>VLOOKUP($A2038,[3]Sheet1!$A$1:$U$10001,15,0)</f>
        <v>4.2450000000000001</v>
      </c>
      <c r="E2038" s="14">
        <f>VLOOKUP($A2038,[3]Sheet1!$A$1:$U$10001,16,0)</f>
        <v>3.22</v>
      </c>
      <c r="F2038" s="14">
        <f>VLOOKUP($A2038,[3]Sheet1!$A$1:$X$10001,22,0)</f>
        <v>3.17</v>
      </c>
      <c r="G2038" s="7">
        <f>VLOOKUP($A2038,[3]Sheet1!$A$1:$X$10001,3,0)</f>
        <v>3.4950000000000001</v>
      </c>
      <c r="H2038" s="14">
        <f>VLOOKUP($A2038,[3]Sheet1!$A$1:$U$10001,2,0)</f>
        <v>3.9249999999999998</v>
      </c>
      <c r="I2038" s="14">
        <f>VLOOKUP($A2038,[3]Sheet1!$A$1:$U$10001,21,0)</f>
        <v>3.88</v>
      </c>
      <c r="J2038" s="14">
        <f>VLOOKUP($A2038,[3]Sheet1!$A$1:$U$10001,13,0)</f>
        <v>4.03</v>
      </c>
      <c r="K2038" s="14">
        <f>VLOOKUP($A2038,[3]Sheet1!$A$1:$Z$10001,24,0)</f>
        <v>3.23</v>
      </c>
      <c r="L2038" s="14">
        <f>VLOOKUP($A2038,[3]Sheet1!$A$1:$U$10001,17,0)</f>
        <v>3.3050000000000002</v>
      </c>
      <c r="M2038" s="14">
        <f>VLOOKUP($A2038,[3]Sheet1!$A$1:$U$10001,14,0)</f>
        <v>4.47</v>
      </c>
      <c r="N2038" s="14">
        <f>VLOOKUP($A2038,[3]Sheet1!$A$1:$X$10001,23,0)</f>
        <v>3.0750000000000002</v>
      </c>
      <c r="O2038" s="14">
        <f>VLOOKUP($A2038,[3]Sheet1!$A$1:$U$10001,4,0)</f>
        <v>4.62</v>
      </c>
      <c r="P2038" s="14">
        <f>VLOOKUP($A2038,[3]Sheet1!$A$1:$U$10001,6,0)</f>
        <v>3.97</v>
      </c>
      <c r="Q2038" s="14">
        <f>VLOOKUP($A2038,[3]Sheet1!$A$1:$U$10001,20,0)</f>
        <v>3.165</v>
      </c>
      <c r="R2038" s="14">
        <f>VLOOKUP($A2038,[3]Sheet1!$A$1:$X$10001,24,0)</f>
        <v>3.23</v>
      </c>
      <c r="S2038" s="14">
        <f>VLOOKUP($A2038,[3]Sheet1!$A$1:$AB$10001,25,0)</f>
        <v>3.9249999999999998</v>
      </c>
      <c r="T2038" s="14">
        <f>VLOOKUP($A2038,[3]Sheet1!$A$1:$AB$10001,26,0)</f>
        <v>3.9550000000000001</v>
      </c>
      <c r="U2038" s="14">
        <f>VLOOKUP($A2038,[3]Sheet1!$A$1:$AB$10001,27,0)</f>
        <v>3.75</v>
      </c>
      <c r="V2038" s="14">
        <f>VLOOKUP($A2038,[3]Sheet1!$A$1:$AB$10001,28,0)</f>
        <v>3.83</v>
      </c>
      <c r="W2038" s="14">
        <f>VLOOKUP($A2038,[3]Sheet1!$A$1:$AC$10001,29,0)</f>
        <v>3.7549999999999999</v>
      </c>
      <c r="X2038" s="14" t="s">
        <v>66</v>
      </c>
      <c r="AE2038" s="2">
        <v>36748</v>
      </c>
      <c r="AF2038" s="1">
        <v>3.2050000000000001</v>
      </c>
    </row>
    <row r="2039" spans="1:32" x14ac:dyDescent="0.2">
      <c r="A2039" s="2">
        <v>36732</v>
      </c>
      <c r="B2039" s="5">
        <f t="shared" si="161"/>
        <v>7</v>
      </c>
      <c r="C2039" s="1" t="s">
        <v>49</v>
      </c>
      <c r="D2039" s="14">
        <f>VLOOKUP($A2039,[3]Sheet1!$A$1:$U$10001,15,0)</f>
        <v>3.895</v>
      </c>
      <c r="E2039" s="14">
        <f>VLOOKUP($A2039,[3]Sheet1!$A$1:$U$10001,16,0)</f>
        <v>2.96</v>
      </c>
      <c r="F2039" s="14">
        <f>VLOOKUP($A2039,[3]Sheet1!$A$1:$X$10001,22,0)</f>
        <v>2.9950000000000001</v>
      </c>
      <c r="G2039" s="7">
        <f>VLOOKUP($A2039,[3]Sheet1!$A$1:$X$10001,3,0)</f>
        <v>3.5750000000000002</v>
      </c>
      <c r="H2039" s="14">
        <f>VLOOKUP($A2039,[3]Sheet1!$A$1:$U$10001,2,0)</f>
        <v>3.8</v>
      </c>
      <c r="I2039" s="14">
        <f>VLOOKUP($A2039,[3]Sheet1!$A$1:$U$10001,21,0)</f>
        <v>3.74</v>
      </c>
      <c r="J2039" s="14">
        <f>VLOOKUP($A2039,[3]Sheet1!$A$1:$U$10001,13,0)</f>
        <v>4.04</v>
      </c>
      <c r="K2039" s="14">
        <f>VLOOKUP($A2039,[3]Sheet1!$A$1:$Z$10001,24,0)</f>
        <v>3.02</v>
      </c>
      <c r="L2039" s="14">
        <f>VLOOKUP($A2039,[3]Sheet1!$A$1:$U$10001,17,0)</f>
        <v>3.09</v>
      </c>
      <c r="M2039" s="14">
        <f>VLOOKUP($A2039,[3]Sheet1!$A$1:$U$10001,14,0)</f>
        <v>4.585</v>
      </c>
      <c r="N2039" s="14">
        <f>VLOOKUP($A2039,[3]Sheet1!$A$1:$X$10001,23,0)</f>
        <v>2.91</v>
      </c>
      <c r="O2039" s="14">
        <f>VLOOKUP($A2039,[3]Sheet1!$A$1:$U$10001,4,0)</f>
        <v>4.625</v>
      </c>
      <c r="P2039" s="14">
        <f>VLOOKUP($A2039,[3]Sheet1!$A$1:$U$10001,6,0)</f>
        <v>3.8</v>
      </c>
      <c r="Q2039" s="14">
        <f>VLOOKUP($A2039,[3]Sheet1!$A$1:$U$10001,20,0)</f>
        <v>2.9550000000000001</v>
      </c>
      <c r="R2039" s="14">
        <f>VLOOKUP($A2039,[3]Sheet1!$A$1:$X$10001,24,0)</f>
        <v>3.02</v>
      </c>
      <c r="S2039" s="14">
        <f>VLOOKUP($A2039,[3]Sheet1!$A$1:$AB$10001,25,0)</f>
        <v>3.7749999999999999</v>
      </c>
      <c r="T2039" s="14">
        <f>VLOOKUP($A2039,[3]Sheet1!$A$1:$AB$10001,26,0)</f>
        <v>3.77</v>
      </c>
      <c r="U2039" s="14">
        <f>VLOOKUP($A2039,[3]Sheet1!$A$1:$AB$10001,27,0)</f>
        <v>3.59</v>
      </c>
      <c r="V2039" s="14">
        <f>VLOOKUP($A2039,[3]Sheet1!$A$1:$AB$10001,28,0)</f>
        <v>3.69</v>
      </c>
      <c r="W2039" s="14">
        <f>VLOOKUP($A2039,[3]Sheet1!$A$1:$AC$10001,29,0)</f>
        <v>3.6</v>
      </c>
      <c r="X2039" s="14" t="s">
        <v>66</v>
      </c>
      <c r="AE2039" s="2">
        <v>36749</v>
      </c>
      <c r="AF2039" s="1">
        <v>2.99</v>
      </c>
    </row>
    <row r="2040" spans="1:32" x14ac:dyDescent="0.2">
      <c r="A2040" s="2">
        <v>36733</v>
      </c>
      <c r="B2040" s="5">
        <f t="shared" si="161"/>
        <v>7</v>
      </c>
      <c r="C2040" s="1" t="s">
        <v>50</v>
      </c>
      <c r="D2040" s="14">
        <f>VLOOKUP($A2040,[3]Sheet1!$A$1:$U$10001,15,0)</f>
        <v>4.0599999999999996</v>
      </c>
      <c r="E2040" s="14">
        <f>VLOOKUP($A2040,[3]Sheet1!$A$1:$U$10001,16,0)</f>
        <v>2.9</v>
      </c>
      <c r="F2040" s="14">
        <f>VLOOKUP($A2040,[3]Sheet1!$A$1:$X$10001,22,0)</f>
        <v>2.915</v>
      </c>
      <c r="G2040" s="7">
        <f>VLOOKUP($A2040,[3]Sheet1!$A$1:$X$10001,3,0)</f>
        <v>3.4750000000000001</v>
      </c>
      <c r="H2040" s="14">
        <f>VLOOKUP($A2040,[3]Sheet1!$A$1:$U$10001,2,0)</f>
        <v>3.7</v>
      </c>
      <c r="I2040" s="14">
        <f>VLOOKUP($A2040,[3]Sheet1!$A$1:$U$10001,21,0)</f>
        <v>3.6349999999999998</v>
      </c>
      <c r="J2040" s="14">
        <f>VLOOKUP($A2040,[3]Sheet1!$A$1:$U$10001,13,0)</f>
        <v>3.9750000000000001</v>
      </c>
      <c r="K2040" s="14">
        <f>VLOOKUP($A2040,[3]Sheet1!$A$1:$Z$10001,24,0)</f>
        <v>2.96</v>
      </c>
      <c r="L2040" s="14">
        <f>VLOOKUP($A2040,[3]Sheet1!$A$1:$U$10001,17,0)</f>
        <v>3.04</v>
      </c>
      <c r="M2040" s="14">
        <f>VLOOKUP($A2040,[3]Sheet1!$A$1:$U$10001,14,0)</f>
        <v>4.4349999999999996</v>
      </c>
      <c r="N2040" s="14">
        <f>VLOOKUP($A2040,[3]Sheet1!$A$1:$X$10001,23,0)</f>
        <v>2.83</v>
      </c>
      <c r="O2040" s="14">
        <f>VLOOKUP($A2040,[3]Sheet1!$A$1:$U$10001,4,0)</f>
        <v>4.53</v>
      </c>
      <c r="P2040" s="14">
        <f>VLOOKUP($A2040,[3]Sheet1!$A$1:$U$10001,6,0)</f>
        <v>3.7050000000000001</v>
      </c>
      <c r="Q2040" s="14">
        <f>VLOOKUP($A2040,[3]Sheet1!$A$1:$U$10001,20,0)</f>
        <v>2.9750000000000001</v>
      </c>
      <c r="R2040" s="14">
        <f>VLOOKUP($A2040,[3]Sheet1!$A$1:$X$10001,24,0)</f>
        <v>2.96</v>
      </c>
      <c r="S2040" s="14">
        <f>VLOOKUP($A2040,[3]Sheet1!$A$1:$AB$10001,25,0)</f>
        <v>3.67</v>
      </c>
      <c r="T2040" s="14">
        <f>VLOOKUP($A2040,[3]Sheet1!$A$1:$AB$10001,26,0)</f>
        <v>3.68</v>
      </c>
      <c r="U2040" s="14">
        <f>VLOOKUP($A2040,[3]Sheet1!$A$1:$AB$10001,27,0)</f>
        <v>3.4849999999999999</v>
      </c>
      <c r="V2040" s="14">
        <f>VLOOKUP($A2040,[3]Sheet1!$A$1:$AB$10001,28,0)</f>
        <v>3.58</v>
      </c>
      <c r="W2040" s="14">
        <f>VLOOKUP($A2040,[3]Sheet1!$A$1:$AC$10001,29,0)</f>
        <v>3.49</v>
      </c>
      <c r="X2040" s="14" t="s">
        <v>66</v>
      </c>
      <c r="AE2040" s="2">
        <v>36750</v>
      </c>
      <c r="AF2040" s="1">
        <v>2.855</v>
      </c>
    </row>
    <row r="2041" spans="1:32" x14ac:dyDescent="0.2">
      <c r="A2041" s="2">
        <v>36734</v>
      </c>
      <c r="B2041" s="5">
        <f t="shared" si="161"/>
        <v>7</v>
      </c>
      <c r="C2041" s="1" t="s">
        <v>51</v>
      </c>
      <c r="D2041" s="14">
        <f>VLOOKUP($A2041,[3]Sheet1!$A$1:$U$10001,15,0)</f>
        <v>4.05</v>
      </c>
      <c r="E2041" s="14">
        <f>VLOOKUP($A2041,[3]Sheet1!$A$1:$U$10001,16,0)</f>
        <v>2.88</v>
      </c>
      <c r="F2041" s="14">
        <f>VLOOKUP($A2041,[3]Sheet1!$A$1:$X$10001,22,0)</f>
        <v>2.91</v>
      </c>
      <c r="G2041" s="7">
        <f>VLOOKUP($A2041,[3]Sheet1!$A$1:$X$10001,3,0)</f>
        <v>3.46</v>
      </c>
      <c r="H2041" s="14">
        <f>VLOOKUP($A2041,[3]Sheet1!$A$1:$U$10001,2,0)</f>
        <v>3.7050000000000001</v>
      </c>
      <c r="I2041" s="14">
        <f>VLOOKUP($A2041,[3]Sheet1!$A$1:$U$10001,21,0)</f>
        <v>3.58</v>
      </c>
      <c r="J2041" s="14">
        <f>VLOOKUP($A2041,[3]Sheet1!$A$1:$U$10001,13,0)</f>
        <v>3.9849999999999999</v>
      </c>
      <c r="K2041" s="14">
        <f>VLOOKUP($A2041,[3]Sheet1!$A$1:$Z$10001,24,0)</f>
        <v>2.92</v>
      </c>
      <c r="L2041" s="14">
        <f>VLOOKUP($A2041,[3]Sheet1!$A$1:$U$10001,17,0)</f>
        <v>3.0249999999999999</v>
      </c>
      <c r="M2041" s="14">
        <f>VLOOKUP($A2041,[3]Sheet1!$A$1:$U$10001,14,0)</f>
        <v>4.3</v>
      </c>
      <c r="N2041" s="14">
        <f>VLOOKUP($A2041,[3]Sheet1!$A$1:$X$10001,23,0)</f>
        <v>2.79</v>
      </c>
      <c r="O2041" s="14">
        <f>VLOOKUP($A2041,[3]Sheet1!$A$1:$U$10001,4,0)</f>
        <v>4.53</v>
      </c>
      <c r="P2041" s="14">
        <f>VLOOKUP($A2041,[3]Sheet1!$A$1:$U$10001,6,0)</f>
        <v>3.6949999999999998</v>
      </c>
      <c r="Q2041" s="14">
        <f>VLOOKUP($A2041,[3]Sheet1!$A$1:$U$10001,20,0)</f>
        <v>2.97</v>
      </c>
      <c r="R2041" s="14">
        <f>VLOOKUP($A2041,[3]Sheet1!$A$1:$X$10001,24,0)</f>
        <v>2.92</v>
      </c>
      <c r="S2041" s="14">
        <f>VLOOKUP($A2041,[3]Sheet1!$A$1:$AB$10001,25,0)</f>
        <v>3.65</v>
      </c>
      <c r="T2041" s="14">
        <f>VLOOKUP($A2041,[3]Sheet1!$A$1:$AB$10001,26,0)</f>
        <v>3.6549999999999998</v>
      </c>
      <c r="U2041" s="14">
        <f>VLOOKUP($A2041,[3]Sheet1!$A$1:$AB$10001,27,0)</f>
        <v>3.47</v>
      </c>
      <c r="V2041" s="14">
        <f>VLOOKUP($A2041,[3]Sheet1!$A$1:$AB$10001,28,0)</f>
        <v>3.57</v>
      </c>
      <c r="W2041" s="14">
        <f>VLOOKUP($A2041,[3]Sheet1!$A$1:$AC$10001,29,0)</f>
        <v>3.47</v>
      </c>
      <c r="X2041" s="14" t="s">
        <v>66</v>
      </c>
      <c r="AE2041" s="2">
        <v>36751</v>
      </c>
      <c r="AF2041" s="1">
        <v>2.855</v>
      </c>
    </row>
    <row r="2042" spans="1:32" x14ac:dyDescent="0.2">
      <c r="A2042" s="2">
        <v>36735</v>
      </c>
      <c r="B2042" s="5">
        <f t="shared" si="161"/>
        <v>7</v>
      </c>
      <c r="C2042" s="1" t="s">
        <v>45</v>
      </c>
      <c r="D2042" s="14">
        <f>VLOOKUP($A2042,[3]Sheet1!$A$1:$U$10001,15,0)</f>
        <v>4.2350000000000003</v>
      </c>
      <c r="E2042" s="14">
        <f>VLOOKUP($A2042,[3]Sheet1!$A$1:$U$10001,16,0)</f>
        <v>3.085</v>
      </c>
      <c r="F2042" s="14">
        <f>VLOOKUP($A2042,[3]Sheet1!$A$1:$X$10001,22,0)</f>
        <v>3.0350000000000001</v>
      </c>
      <c r="G2042" s="7">
        <f>VLOOKUP($A2042,[3]Sheet1!$A$1:$X$10001,3,0)</f>
        <v>3.53</v>
      </c>
      <c r="H2042" s="14">
        <f>VLOOKUP($A2042,[3]Sheet1!$A$1:$U$10001,2,0)</f>
        <v>3.855</v>
      </c>
      <c r="I2042" s="14">
        <f>VLOOKUP($A2042,[3]Sheet1!$A$1:$U$10001,21,0)</f>
        <v>3.7549999999999999</v>
      </c>
      <c r="J2042" s="14">
        <f>VLOOKUP($A2042,[3]Sheet1!$A$1:$U$10001,13,0)</f>
        <v>4.0549999999999997</v>
      </c>
      <c r="K2042" s="14">
        <f>VLOOKUP($A2042,[3]Sheet1!$A$1:$Z$10001,24,0)</f>
        <v>3.09</v>
      </c>
      <c r="L2042" s="14">
        <f>VLOOKUP($A2042,[3]Sheet1!$A$1:$U$10001,17,0)</f>
        <v>3.1949999999999998</v>
      </c>
      <c r="M2042" s="14">
        <f>VLOOKUP($A2042,[3]Sheet1!$A$1:$U$10001,14,0)</f>
        <v>4.3849999999999998</v>
      </c>
      <c r="N2042" s="14">
        <f>VLOOKUP($A2042,[3]Sheet1!$A$1:$X$10001,23,0)</f>
        <v>2.92</v>
      </c>
      <c r="O2042" s="14">
        <f>VLOOKUP($A2042,[3]Sheet1!$A$1:$U$10001,4,0)</f>
        <v>4.62</v>
      </c>
      <c r="P2042" s="14">
        <f>VLOOKUP($A2042,[3]Sheet1!$A$1:$U$10001,6,0)</f>
        <v>3.86</v>
      </c>
      <c r="Q2042" s="14">
        <f>VLOOKUP($A2042,[3]Sheet1!$A$1:$U$10001,20,0)</f>
        <v>3.09</v>
      </c>
      <c r="R2042" s="14">
        <f>VLOOKUP($A2042,[3]Sheet1!$A$1:$X$10001,24,0)</f>
        <v>3.09</v>
      </c>
      <c r="S2042" s="14">
        <f>VLOOKUP($A2042,[3]Sheet1!$A$1:$AB$10001,25,0)</f>
        <v>3.82</v>
      </c>
      <c r="T2042" s="14">
        <f>VLOOKUP($A2042,[3]Sheet1!$A$1:$AB$10001,26,0)</f>
        <v>3.83</v>
      </c>
      <c r="U2042" s="14">
        <f>VLOOKUP($A2042,[3]Sheet1!$A$1:$AB$10001,27,0)</f>
        <v>3.645</v>
      </c>
      <c r="V2042" s="14">
        <f>VLOOKUP($A2042,[3]Sheet1!$A$1:$AB$10001,28,0)</f>
        <v>3.74</v>
      </c>
      <c r="W2042" s="14">
        <f>VLOOKUP($A2042,[3]Sheet1!$A$1:$AC$10001,29,0)</f>
        <v>3.645</v>
      </c>
      <c r="X2042" s="14" t="s">
        <v>66</v>
      </c>
      <c r="AE2042" s="2">
        <v>36752</v>
      </c>
      <c r="AF2042" s="1">
        <v>2.855</v>
      </c>
    </row>
    <row r="2043" spans="1:32" x14ac:dyDescent="0.2">
      <c r="A2043" s="2">
        <v>36736</v>
      </c>
      <c r="B2043" s="5">
        <f t="shared" si="161"/>
        <v>7</v>
      </c>
      <c r="C2043" s="1" t="s">
        <v>46</v>
      </c>
      <c r="D2043" s="14">
        <f>VLOOKUP($A2043,[3]Sheet1!$A$1:$U$10001,15,0)</f>
        <v>4.2850000000000001</v>
      </c>
      <c r="E2043" s="14">
        <f>VLOOKUP($A2043,[3]Sheet1!$A$1:$U$10001,16,0)</f>
        <v>3.1150000000000002</v>
      </c>
      <c r="F2043" s="14">
        <f>VLOOKUP($A2043,[3]Sheet1!$A$1:$X$10001,22,0)</f>
        <v>3.085</v>
      </c>
      <c r="G2043" s="7">
        <f>VLOOKUP($A2043,[3]Sheet1!$A$1:$X$10001,3,0)</f>
        <v>3.5049999999999999</v>
      </c>
      <c r="H2043" s="14">
        <f>VLOOKUP($A2043,[3]Sheet1!$A$1:$U$10001,2,0)</f>
        <v>3.9049999999999998</v>
      </c>
      <c r="I2043" s="14">
        <f>VLOOKUP($A2043,[3]Sheet1!$A$1:$U$10001,21,0)</f>
        <v>3.8849999999999998</v>
      </c>
      <c r="J2043" s="14">
        <f>VLOOKUP($A2043,[3]Sheet1!$A$1:$U$10001,13,0)</f>
        <v>4.09</v>
      </c>
      <c r="K2043" s="14">
        <f>VLOOKUP($A2043,[3]Sheet1!$A$1:$Z$10001,24,0)</f>
        <v>3.1549999999999998</v>
      </c>
      <c r="L2043" s="14">
        <f>VLOOKUP($A2043,[3]Sheet1!$A$1:$U$10001,17,0)</f>
        <v>3.23</v>
      </c>
      <c r="M2043" s="14">
        <f>VLOOKUP($A2043,[3]Sheet1!$A$1:$U$10001,14,0)</f>
        <v>4.46</v>
      </c>
      <c r="N2043" s="14">
        <f>VLOOKUP($A2043,[3]Sheet1!$A$1:$X$10001,23,0)</f>
        <v>3.03</v>
      </c>
      <c r="O2043" s="14">
        <f>VLOOKUP($A2043,[3]Sheet1!$A$1:$U$10001,4,0)</f>
        <v>4.6050000000000004</v>
      </c>
      <c r="P2043" s="14">
        <f>VLOOKUP($A2043,[3]Sheet1!$A$1:$U$10001,6,0)</f>
        <v>3.89</v>
      </c>
      <c r="Q2043" s="14">
        <f>VLOOKUP($A2043,[3]Sheet1!$A$1:$U$10001,20,0)</f>
        <v>3.18</v>
      </c>
      <c r="R2043" s="14">
        <f>VLOOKUP($A2043,[3]Sheet1!$A$1:$X$10001,24,0)</f>
        <v>3.1549999999999998</v>
      </c>
      <c r="S2043" s="14">
        <f>VLOOKUP($A2043,[3]Sheet1!$A$1:$AB$10001,25,0)</f>
        <v>3.9550000000000001</v>
      </c>
      <c r="T2043" s="14">
        <f>VLOOKUP($A2043,[3]Sheet1!$A$1:$AB$10001,26,0)</f>
        <v>3.915</v>
      </c>
      <c r="U2043" s="14">
        <f>VLOOKUP($A2043,[3]Sheet1!$A$1:$AB$10001,27,0)</f>
        <v>3.77</v>
      </c>
      <c r="V2043" s="14">
        <f>VLOOKUP($A2043,[3]Sheet1!$A$1:$AB$10001,28,0)</f>
        <v>3.855</v>
      </c>
      <c r="W2043" s="14">
        <f>VLOOKUP($A2043,[3]Sheet1!$A$1:$AC$10001,29,0)</f>
        <v>3.7749999999999999</v>
      </c>
      <c r="X2043" s="14" t="s">
        <v>66</v>
      </c>
      <c r="AE2043" s="2">
        <v>36753</v>
      </c>
      <c r="AF2043" s="1">
        <v>2.97</v>
      </c>
    </row>
    <row r="2044" spans="1:32" x14ac:dyDescent="0.2">
      <c r="A2044" s="2">
        <v>36737</v>
      </c>
      <c r="B2044" s="5">
        <f t="shared" si="161"/>
        <v>7</v>
      </c>
      <c r="C2044" s="1" t="s">
        <v>47</v>
      </c>
      <c r="D2044" s="14">
        <f>VLOOKUP($A2044,[3]Sheet1!$A$1:$U$10001,15,0)</f>
        <v>4.2850000000000001</v>
      </c>
      <c r="E2044" s="14">
        <f>VLOOKUP($A2044,[3]Sheet1!$A$1:$U$10001,16,0)</f>
        <v>3.1150000000000002</v>
      </c>
      <c r="F2044" s="14">
        <f>VLOOKUP($A2044,[3]Sheet1!$A$1:$X$10001,22,0)</f>
        <v>3.085</v>
      </c>
      <c r="G2044" s="7">
        <f>VLOOKUP($A2044,[3]Sheet1!$A$1:$X$10001,3,0)</f>
        <v>3.5049999999999999</v>
      </c>
      <c r="H2044" s="14">
        <f>VLOOKUP($A2044,[3]Sheet1!$A$1:$U$10001,2,0)</f>
        <v>3.9049999999999998</v>
      </c>
      <c r="I2044" s="14">
        <f>VLOOKUP($A2044,[3]Sheet1!$A$1:$U$10001,21,0)</f>
        <v>3.8849999999999998</v>
      </c>
      <c r="J2044" s="14">
        <f>VLOOKUP($A2044,[3]Sheet1!$A$1:$U$10001,13,0)</f>
        <v>4.09</v>
      </c>
      <c r="K2044" s="14">
        <f>VLOOKUP($A2044,[3]Sheet1!$A$1:$Z$10001,24,0)</f>
        <v>3.1549999999999998</v>
      </c>
      <c r="L2044" s="14">
        <f>VLOOKUP($A2044,[3]Sheet1!$A$1:$U$10001,17,0)</f>
        <v>3.23</v>
      </c>
      <c r="M2044" s="14">
        <f>VLOOKUP($A2044,[3]Sheet1!$A$1:$U$10001,14,0)</f>
        <v>4.46</v>
      </c>
      <c r="N2044" s="14">
        <f>VLOOKUP($A2044,[3]Sheet1!$A$1:$X$10001,23,0)</f>
        <v>3.03</v>
      </c>
      <c r="O2044" s="14">
        <f>VLOOKUP($A2044,[3]Sheet1!$A$1:$U$10001,4,0)</f>
        <v>4.6050000000000004</v>
      </c>
      <c r="P2044" s="14">
        <f>VLOOKUP($A2044,[3]Sheet1!$A$1:$U$10001,6,0)</f>
        <v>3.89</v>
      </c>
      <c r="Q2044" s="14">
        <f>VLOOKUP($A2044,[3]Sheet1!$A$1:$U$10001,20,0)</f>
        <v>3.18</v>
      </c>
      <c r="R2044" s="14">
        <f>VLOOKUP($A2044,[3]Sheet1!$A$1:$X$10001,24,0)</f>
        <v>3.1549999999999998</v>
      </c>
      <c r="S2044" s="14">
        <f>VLOOKUP($A2044,[3]Sheet1!$A$1:$AB$10001,25,0)</f>
        <v>3.9550000000000001</v>
      </c>
      <c r="T2044" s="14">
        <f>VLOOKUP($A2044,[3]Sheet1!$A$1:$AB$10001,26,0)</f>
        <v>3.915</v>
      </c>
      <c r="U2044" s="14">
        <f>VLOOKUP($A2044,[3]Sheet1!$A$1:$AB$10001,27,0)</f>
        <v>3.77</v>
      </c>
      <c r="V2044" s="14">
        <f>VLOOKUP($A2044,[3]Sheet1!$A$1:$AB$10001,28,0)</f>
        <v>3.855</v>
      </c>
      <c r="W2044" s="14">
        <f>VLOOKUP($A2044,[3]Sheet1!$A$1:$AC$10001,29,0)</f>
        <v>3.7749999999999999</v>
      </c>
      <c r="X2044" s="14" t="s">
        <v>66</v>
      </c>
      <c r="AE2044" s="2">
        <v>36754</v>
      </c>
      <c r="AF2044" s="1">
        <v>2.97</v>
      </c>
    </row>
    <row r="2045" spans="1:32" x14ac:dyDescent="0.2">
      <c r="A2045" s="2">
        <v>36738</v>
      </c>
      <c r="B2045" s="5">
        <f t="shared" si="161"/>
        <v>7</v>
      </c>
      <c r="C2045" s="1" t="s">
        <v>48</v>
      </c>
      <c r="D2045" s="14">
        <f>VLOOKUP($A2045,[3]Sheet1!$A$1:$U$10001,15,0)</f>
        <v>4.2850000000000001</v>
      </c>
      <c r="E2045" s="14">
        <f>VLOOKUP($A2045,[3]Sheet1!$A$1:$U$10001,16,0)</f>
        <v>3.1150000000000002</v>
      </c>
      <c r="F2045" s="14">
        <f>VLOOKUP($A2045,[3]Sheet1!$A$1:$X$10001,22,0)</f>
        <v>3.085</v>
      </c>
      <c r="G2045" s="7">
        <f>VLOOKUP($A2045,[3]Sheet1!$A$1:$X$10001,3,0)</f>
        <v>3.5049999999999999</v>
      </c>
      <c r="H2045" s="14">
        <f>VLOOKUP($A2045,[3]Sheet1!$A$1:$U$10001,2,0)</f>
        <v>3.9049999999999998</v>
      </c>
      <c r="I2045" s="14">
        <f>VLOOKUP($A2045,[3]Sheet1!$A$1:$U$10001,21,0)</f>
        <v>3.8849999999999998</v>
      </c>
      <c r="J2045" s="14">
        <f>VLOOKUP($A2045,[3]Sheet1!$A$1:$U$10001,13,0)</f>
        <v>4.09</v>
      </c>
      <c r="K2045" s="14">
        <f>VLOOKUP($A2045,[3]Sheet1!$A$1:$Z$10001,24,0)</f>
        <v>3.1549999999999998</v>
      </c>
      <c r="L2045" s="14">
        <f>VLOOKUP($A2045,[3]Sheet1!$A$1:$U$10001,17,0)</f>
        <v>3.23</v>
      </c>
      <c r="M2045" s="14">
        <f>VLOOKUP($A2045,[3]Sheet1!$A$1:$U$10001,14,0)</f>
        <v>4.46</v>
      </c>
      <c r="N2045" s="14">
        <f>VLOOKUP($A2045,[3]Sheet1!$A$1:$X$10001,23,0)</f>
        <v>3.03</v>
      </c>
      <c r="O2045" s="14">
        <f>VLOOKUP($A2045,[3]Sheet1!$A$1:$U$10001,4,0)</f>
        <v>4.6050000000000004</v>
      </c>
      <c r="P2045" s="14">
        <f>VLOOKUP($A2045,[3]Sheet1!$A$1:$U$10001,6,0)</f>
        <v>3.89</v>
      </c>
      <c r="Q2045" s="14">
        <f>VLOOKUP($A2045,[3]Sheet1!$A$1:$U$10001,20,0)</f>
        <v>3.18</v>
      </c>
      <c r="R2045" s="14">
        <f>VLOOKUP($A2045,[3]Sheet1!$A$1:$X$10001,24,0)</f>
        <v>3.1549999999999998</v>
      </c>
      <c r="S2045" s="14">
        <f>VLOOKUP($A2045,[3]Sheet1!$A$1:$AB$10001,25,0)</f>
        <v>3.9550000000000001</v>
      </c>
      <c r="T2045" s="14">
        <f>VLOOKUP($A2045,[3]Sheet1!$A$1:$AB$10001,26,0)</f>
        <v>3.915</v>
      </c>
      <c r="U2045" s="14">
        <f>VLOOKUP($A2045,[3]Sheet1!$A$1:$AB$10001,27,0)</f>
        <v>3.77</v>
      </c>
      <c r="V2045" s="14">
        <f>VLOOKUP($A2045,[3]Sheet1!$A$1:$AB$10001,28,0)</f>
        <v>3.855</v>
      </c>
      <c r="W2045" s="14">
        <f>VLOOKUP($A2045,[3]Sheet1!$A$1:$AC$10001,29,0)</f>
        <v>3.7749999999999999</v>
      </c>
      <c r="X2045" s="14" t="s">
        <v>66</v>
      </c>
      <c r="AE2045" s="2">
        <v>36755</v>
      </c>
      <c r="AF2045" s="1">
        <v>3.07</v>
      </c>
    </row>
    <row r="2046" spans="1:32" x14ac:dyDescent="0.2">
      <c r="A2046" s="2">
        <v>36739</v>
      </c>
      <c r="B2046" s="5">
        <f t="shared" si="161"/>
        <v>8</v>
      </c>
      <c r="C2046" s="1" t="s">
        <v>49</v>
      </c>
      <c r="D2046" s="14">
        <f>VLOOKUP($A2046,[3]Sheet1!$A$1:$U$10001,15,0)</f>
        <v>4.2149999999999999</v>
      </c>
      <c r="E2046" s="14">
        <f>VLOOKUP($A2046,[3]Sheet1!$A$1:$U$10001,16,0)</f>
        <v>3.0150000000000001</v>
      </c>
      <c r="F2046" s="14">
        <f>VLOOKUP($A2046,[3]Sheet1!$A$1:$X$10001,22,0)</f>
        <v>3.01</v>
      </c>
      <c r="G2046" s="7">
        <f>VLOOKUP($A2046,[3]Sheet1!$A$1:$X$10001,3,0)</f>
        <v>3.5150000000000001</v>
      </c>
      <c r="H2046" s="14">
        <f>VLOOKUP($A2046,[3]Sheet1!$A$1:$U$10001,2,0)</f>
        <v>3.7549999999999999</v>
      </c>
      <c r="I2046" s="14">
        <f>VLOOKUP($A2046,[3]Sheet1!$A$1:$U$10001,21,0)</f>
        <v>3.76</v>
      </c>
      <c r="J2046" s="14">
        <f>VLOOKUP($A2046,[3]Sheet1!$A$1:$U$10001,13,0)</f>
        <v>3.8450000000000002</v>
      </c>
      <c r="K2046" s="14">
        <f>VLOOKUP($A2046,[3]Sheet1!$A$1:$Z$10001,24,0)</f>
        <v>3.0750000000000002</v>
      </c>
      <c r="L2046" s="14">
        <f>VLOOKUP($A2046,[3]Sheet1!$A$1:$U$10001,17,0)</f>
        <v>3.12</v>
      </c>
      <c r="M2046" s="14">
        <f>VLOOKUP($A2046,[3]Sheet1!$A$1:$U$10001,14,0)</f>
        <v>3.92</v>
      </c>
      <c r="N2046" s="14">
        <f>VLOOKUP($A2046,[3]Sheet1!$A$1:$X$10001,23,0)</f>
        <v>3.04</v>
      </c>
      <c r="O2046" s="14">
        <f>VLOOKUP($A2046,[3]Sheet1!$A$1:$U$10001,4,0)</f>
        <v>4.6150000000000002</v>
      </c>
      <c r="P2046" s="14">
        <f>VLOOKUP($A2046,[3]Sheet1!$A$1:$U$10001,6,0)</f>
        <v>3.76</v>
      </c>
      <c r="Q2046" s="14">
        <f>VLOOKUP($A2046,[3]Sheet1!$A$1:$U$10001,20,0)</f>
        <v>3.0950000000000002</v>
      </c>
      <c r="R2046" s="14">
        <f>VLOOKUP($A2046,[3]Sheet1!$A$1:$X$10001,24,0)</f>
        <v>3.0750000000000002</v>
      </c>
      <c r="S2046" s="14">
        <f>VLOOKUP($A2046,[3]Sheet1!$A$1:$AB$10001,25,0)</f>
        <v>3.855</v>
      </c>
      <c r="T2046" s="14">
        <f>VLOOKUP($A2046,[3]Sheet1!$A$1:$AB$10001,26,0)</f>
        <v>3.7850000000000001</v>
      </c>
      <c r="U2046" s="14">
        <f>VLOOKUP($A2046,[3]Sheet1!$A$1:$AB$10001,27,0)</f>
        <v>3.68</v>
      </c>
      <c r="V2046" s="14">
        <f>VLOOKUP($A2046,[3]Sheet1!$A$1:$AB$10001,28,0)</f>
        <v>3.72</v>
      </c>
      <c r="W2046" s="14">
        <f>VLOOKUP($A2046,[3]Sheet1!$A$1:$AC$10001,29,0)</f>
        <v>3.6749999999999998</v>
      </c>
      <c r="X2046" s="14" t="s">
        <v>66</v>
      </c>
      <c r="AE2046" s="2">
        <v>36756</v>
      </c>
      <c r="AF2046" s="1">
        <v>3.29</v>
      </c>
    </row>
    <row r="2047" spans="1:32" x14ac:dyDescent="0.2">
      <c r="A2047" s="2">
        <v>36740</v>
      </c>
      <c r="B2047" s="5">
        <f t="shared" si="161"/>
        <v>8</v>
      </c>
      <c r="C2047" s="1" t="s">
        <v>50</v>
      </c>
      <c r="D2047" s="14">
        <f>VLOOKUP($A2047,[3]Sheet1!$A$1:$U$10001,15,0)</f>
        <v>4.2850000000000001</v>
      </c>
      <c r="E2047" s="14">
        <f>VLOOKUP($A2047,[3]Sheet1!$A$1:$U$10001,16,0)</f>
        <v>3</v>
      </c>
      <c r="F2047" s="14">
        <f>VLOOKUP($A2047,[3]Sheet1!$A$1:$X$10001,22,0)</f>
        <v>2.9849999999999999</v>
      </c>
      <c r="G2047" s="7">
        <f>VLOOKUP($A2047,[3]Sheet1!$A$1:$X$10001,3,0)</f>
        <v>3.4950000000000001</v>
      </c>
      <c r="H2047" s="14">
        <f>VLOOKUP($A2047,[3]Sheet1!$A$1:$U$10001,2,0)</f>
        <v>3.76</v>
      </c>
      <c r="I2047" s="14">
        <f>VLOOKUP($A2047,[3]Sheet1!$A$1:$U$10001,21,0)</f>
        <v>3.74</v>
      </c>
      <c r="J2047" s="14">
        <f>VLOOKUP($A2047,[3]Sheet1!$A$1:$U$10001,13,0)</f>
        <v>3.7</v>
      </c>
      <c r="K2047" s="14">
        <f>VLOOKUP($A2047,[3]Sheet1!$A$1:$Z$10001,24,0)</f>
        <v>3.03</v>
      </c>
      <c r="L2047" s="14">
        <f>VLOOKUP($A2047,[3]Sheet1!$A$1:$U$10001,17,0)</f>
        <v>3.165</v>
      </c>
      <c r="M2047" s="14">
        <f>VLOOKUP($A2047,[3]Sheet1!$A$1:$U$10001,14,0)</f>
        <v>4.33</v>
      </c>
      <c r="N2047" s="14">
        <f>VLOOKUP($A2047,[3]Sheet1!$A$1:$X$10001,23,0)</f>
        <v>2.97</v>
      </c>
      <c r="O2047" s="14">
        <f>VLOOKUP($A2047,[3]Sheet1!$A$1:$U$10001,4,0)</f>
        <v>4.5350000000000001</v>
      </c>
      <c r="P2047" s="14">
        <f>VLOOKUP($A2047,[3]Sheet1!$A$1:$U$10001,6,0)</f>
        <v>3.78</v>
      </c>
      <c r="Q2047" s="14">
        <f>VLOOKUP($A2047,[3]Sheet1!$A$1:$U$10001,20,0)</f>
        <v>3.11</v>
      </c>
      <c r="R2047" s="14">
        <f>VLOOKUP($A2047,[3]Sheet1!$A$1:$X$10001,24,0)</f>
        <v>3.03</v>
      </c>
      <c r="S2047" s="14">
        <f>VLOOKUP($A2047,[3]Sheet1!$A$1:$AB$10001,25,0)</f>
        <v>3.8650000000000002</v>
      </c>
      <c r="T2047" s="14">
        <f>VLOOKUP($A2047,[3]Sheet1!$A$1:$AB$10001,26,0)</f>
        <v>3.7949999999999999</v>
      </c>
      <c r="U2047" s="14">
        <f>VLOOKUP($A2047,[3]Sheet1!$A$1:$AB$10001,27,0)</f>
        <v>3.68</v>
      </c>
      <c r="V2047" s="14">
        <f>VLOOKUP($A2047,[3]Sheet1!$A$1:$AB$10001,28,0)</f>
        <v>3.7250000000000001</v>
      </c>
      <c r="W2047" s="14">
        <f>VLOOKUP($A2047,[3]Sheet1!$A$1:$AC$10001,29,0)</f>
        <v>3.6850000000000001</v>
      </c>
      <c r="X2047" s="14" t="s">
        <v>66</v>
      </c>
      <c r="AE2047" s="2">
        <v>36757</v>
      </c>
      <c r="AF2047" s="1">
        <v>3.3149999999999999</v>
      </c>
    </row>
    <row r="2048" spans="1:32" x14ac:dyDescent="0.2">
      <c r="A2048" s="2">
        <v>36741</v>
      </c>
      <c r="B2048" s="5">
        <f t="shared" si="161"/>
        <v>8</v>
      </c>
      <c r="C2048" s="1" t="s">
        <v>51</v>
      </c>
      <c r="D2048" s="14">
        <f>VLOOKUP($A2048,[3]Sheet1!$A$1:$U$10001,15,0)</f>
        <v>4.4749999999999996</v>
      </c>
      <c r="E2048" s="14">
        <f>VLOOKUP($A2048,[3]Sheet1!$A$1:$U$10001,16,0)</f>
        <v>3.16</v>
      </c>
      <c r="F2048" s="14">
        <f>VLOOKUP($A2048,[3]Sheet1!$A$1:$X$10001,22,0)</f>
        <v>3.1</v>
      </c>
      <c r="G2048" s="7">
        <f>VLOOKUP($A2048,[3]Sheet1!$A$1:$X$10001,3,0)</f>
        <v>3.625</v>
      </c>
      <c r="H2048" s="14">
        <f>VLOOKUP($A2048,[3]Sheet1!$A$1:$U$10001,2,0)</f>
        <v>3.9849999999999999</v>
      </c>
      <c r="I2048" s="14">
        <f>VLOOKUP($A2048,[3]Sheet1!$A$1:$U$10001,21,0)</f>
        <v>4.04</v>
      </c>
      <c r="J2048" s="14">
        <f>VLOOKUP($A2048,[3]Sheet1!$A$1:$U$10001,13,0)</f>
        <v>3.7250000000000001</v>
      </c>
      <c r="K2048" s="14">
        <f>VLOOKUP($A2048,[3]Sheet1!$A$1:$Z$10001,24,0)</f>
        <v>3.1549999999999998</v>
      </c>
      <c r="L2048" s="14">
        <f>VLOOKUP($A2048,[3]Sheet1!$A$1:$U$10001,17,0)</f>
        <v>3.27</v>
      </c>
      <c r="M2048" s="14">
        <f>VLOOKUP($A2048,[3]Sheet1!$A$1:$U$10001,14,0)</f>
        <v>4.4400000000000004</v>
      </c>
      <c r="N2048" s="14">
        <f>VLOOKUP($A2048,[3]Sheet1!$A$1:$X$10001,23,0)</f>
        <v>3.08</v>
      </c>
      <c r="O2048" s="14">
        <f>VLOOKUP($A2048,[3]Sheet1!$A$1:$U$10001,4,0)</f>
        <v>4.6449999999999996</v>
      </c>
      <c r="P2048" s="14">
        <f>VLOOKUP($A2048,[3]Sheet1!$A$1:$U$10001,6,0)</f>
        <v>4.0549999999999997</v>
      </c>
      <c r="Q2048" s="14">
        <f>VLOOKUP($A2048,[3]Sheet1!$A$1:$U$10001,20,0)</f>
        <v>3.2850000000000001</v>
      </c>
      <c r="R2048" s="14">
        <f>VLOOKUP($A2048,[3]Sheet1!$A$1:$X$10001,24,0)</f>
        <v>3.1549999999999998</v>
      </c>
      <c r="S2048" s="14">
        <f>VLOOKUP($A2048,[3]Sheet1!$A$1:$AB$10001,25,0)</f>
        <v>4.16</v>
      </c>
      <c r="T2048" s="14">
        <f>VLOOKUP($A2048,[3]Sheet1!$A$1:$AB$10001,26,0)</f>
        <v>4.08</v>
      </c>
      <c r="U2048" s="14">
        <f>VLOOKUP($A2048,[3]Sheet1!$A$1:$AB$10001,27,0)</f>
        <v>3.9550000000000001</v>
      </c>
      <c r="V2048" s="14">
        <f>VLOOKUP($A2048,[3]Sheet1!$A$1:$AB$10001,28,0)</f>
        <v>3.99</v>
      </c>
      <c r="W2048" s="14">
        <f>VLOOKUP($A2048,[3]Sheet1!$A$1:$AC$10001,29,0)</f>
        <v>3.9550000000000001</v>
      </c>
      <c r="X2048" s="14" t="s">
        <v>66</v>
      </c>
      <c r="AE2048" s="2">
        <v>36758</v>
      </c>
      <c r="AF2048" s="1">
        <v>3.3149999999999999</v>
      </c>
    </row>
    <row r="2049" spans="1:32" x14ac:dyDescent="0.2">
      <c r="A2049" s="2">
        <v>36742</v>
      </c>
      <c r="B2049" s="5">
        <f t="shared" si="161"/>
        <v>8</v>
      </c>
      <c r="C2049" s="1" t="s">
        <v>45</v>
      </c>
      <c r="D2049" s="14">
        <f>VLOOKUP($A2049,[3]Sheet1!$A$1:$U$10001,15,0)</f>
        <v>4.6500000000000004</v>
      </c>
      <c r="E2049" s="14">
        <f>VLOOKUP($A2049,[3]Sheet1!$A$1:$U$10001,16,0)</f>
        <v>3.24</v>
      </c>
      <c r="F2049" s="14">
        <f>VLOOKUP($A2049,[3]Sheet1!$A$1:$X$10001,22,0)</f>
        <v>3.17</v>
      </c>
      <c r="G2049" s="7">
        <f>VLOOKUP($A2049,[3]Sheet1!$A$1:$X$10001,3,0)</f>
        <v>3.4750000000000001</v>
      </c>
      <c r="H2049" s="14">
        <f>VLOOKUP($A2049,[3]Sheet1!$A$1:$U$10001,2,0)</f>
        <v>4.1449999999999996</v>
      </c>
      <c r="I2049" s="14">
        <f>VLOOKUP($A2049,[3]Sheet1!$A$1:$U$10001,21,0)</f>
        <v>4.22</v>
      </c>
      <c r="J2049" s="14">
        <f>VLOOKUP($A2049,[3]Sheet1!$A$1:$U$10001,13,0)</f>
        <v>3.7850000000000001</v>
      </c>
      <c r="K2049" s="14">
        <f>VLOOKUP($A2049,[3]Sheet1!$A$1:$Z$10001,24,0)</f>
        <v>3.25</v>
      </c>
      <c r="L2049" s="14">
        <f>VLOOKUP($A2049,[3]Sheet1!$A$1:$U$10001,17,0)</f>
        <v>3.41</v>
      </c>
      <c r="M2049" s="14">
        <f>VLOOKUP($A2049,[3]Sheet1!$A$1:$U$10001,14,0)</f>
        <v>4.5350000000000001</v>
      </c>
      <c r="N2049" s="14">
        <f>VLOOKUP($A2049,[3]Sheet1!$A$1:$X$10001,23,0)</f>
        <v>3.1850000000000001</v>
      </c>
      <c r="O2049" s="14">
        <f>VLOOKUP($A2049,[3]Sheet1!$A$1:$U$10001,4,0)</f>
        <v>4.7549999999999999</v>
      </c>
      <c r="P2049" s="14">
        <f>VLOOKUP($A2049,[3]Sheet1!$A$1:$U$10001,6,0)</f>
        <v>4.1900000000000004</v>
      </c>
      <c r="Q2049" s="14">
        <f>VLOOKUP($A2049,[3]Sheet1!$A$1:$U$10001,20,0)</f>
        <v>3.41</v>
      </c>
      <c r="R2049" s="14">
        <f>VLOOKUP($A2049,[3]Sheet1!$A$1:$X$10001,24,0)</f>
        <v>3.25</v>
      </c>
      <c r="S2049" s="14">
        <f>VLOOKUP($A2049,[3]Sheet1!$A$1:$AB$10001,25,0)</f>
        <v>4.29</v>
      </c>
      <c r="T2049" s="14">
        <f>VLOOKUP($A2049,[3]Sheet1!$A$1:$AB$10001,26,0)</f>
        <v>4.2149999999999999</v>
      </c>
      <c r="U2049" s="14">
        <f>VLOOKUP($A2049,[3]Sheet1!$A$1:$AB$10001,27,0)</f>
        <v>4.1050000000000004</v>
      </c>
      <c r="V2049" s="14">
        <f>VLOOKUP($A2049,[3]Sheet1!$A$1:$AB$10001,28,0)</f>
        <v>4.1349999999999998</v>
      </c>
      <c r="W2049" s="14">
        <f>VLOOKUP($A2049,[3]Sheet1!$A$1:$AC$10001,29,0)</f>
        <v>4.0999999999999996</v>
      </c>
      <c r="X2049" s="14" t="s">
        <v>66</v>
      </c>
      <c r="AE2049" s="2">
        <v>36759</v>
      </c>
      <c r="AF2049" s="1">
        <v>3.3149999999999999</v>
      </c>
    </row>
    <row r="2050" spans="1:32" x14ac:dyDescent="0.2">
      <c r="A2050" s="2">
        <v>36743</v>
      </c>
      <c r="B2050" s="5">
        <f t="shared" si="161"/>
        <v>8</v>
      </c>
      <c r="C2050" s="1" t="s">
        <v>46</v>
      </c>
      <c r="D2050" s="14">
        <f>VLOOKUP($A2050,[3]Sheet1!$A$1:$U$10001,15,0)</f>
        <v>4.5750000000000002</v>
      </c>
      <c r="E2050" s="14">
        <f>VLOOKUP($A2050,[3]Sheet1!$A$1:$U$10001,16,0)</f>
        <v>3.17</v>
      </c>
      <c r="F2050" s="14">
        <f>VLOOKUP($A2050,[3]Sheet1!$A$1:$X$10001,22,0)</f>
        <v>3.125</v>
      </c>
      <c r="G2050" s="7">
        <f>VLOOKUP($A2050,[3]Sheet1!$A$1:$X$10001,3,0)</f>
        <v>3.29</v>
      </c>
      <c r="H2050" s="14">
        <f>VLOOKUP($A2050,[3]Sheet1!$A$1:$U$10001,2,0)</f>
        <v>4.1900000000000004</v>
      </c>
      <c r="I2050" s="14">
        <f>VLOOKUP($A2050,[3]Sheet1!$A$1:$U$10001,21,0)</f>
        <v>4.25</v>
      </c>
      <c r="J2050" s="14">
        <f>VLOOKUP($A2050,[3]Sheet1!$A$1:$U$10001,13,0)</f>
        <v>3.7949999999999999</v>
      </c>
      <c r="K2050" s="14">
        <f>VLOOKUP($A2050,[3]Sheet1!$A$1:$Z$10001,24,0)</f>
        <v>3.2050000000000001</v>
      </c>
      <c r="L2050" s="14">
        <f>VLOOKUP($A2050,[3]Sheet1!$A$1:$U$10001,17,0)</f>
        <v>3.33</v>
      </c>
      <c r="M2050" s="14">
        <f>VLOOKUP($A2050,[3]Sheet1!$A$1:$U$10001,14,0)</f>
        <v>4.5449999999999999</v>
      </c>
      <c r="N2050" s="14">
        <f>VLOOKUP($A2050,[3]Sheet1!$A$1:$X$10001,23,0)</f>
        <v>3.1549999999999998</v>
      </c>
      <c r="O2050" s="14">
        <f>VLOOKUP($A2050,[3]Sheet1!$A$1:$U$10001,4,0)</f>
        <v>4.75</v>
      </c>
      <c r="P2050" s="14">
        <f>VLOOKUP($A2050,[3]Sheet1!$A$1:$U$10001,6,0)</f>
        <v>4.2249999999999996</v>
      </c>
      <c r="Q2050" s="14">
        <f>VLOOKUP($A2050,[3]Sheet1!$A$1:$U$10001,20,0)</f>
        <v>3.37</v>
      </c>
      <c r="R2050" s="14">
        <f>VLOOKUP($A2050,[3]Sheet1!$A$1:$X$10001,24,0)</f>
        <v>3.2050000000000001</v>
      </c>
      <c r="S2050" s="14">
        <f>VLOOKUP($A2050,[3]Sheet1!$A$1:$AB$10001,25,0)</f>
        <v>4.32</v>
      </c>
      <c r="T2050" s="14">
        <f>VLOOKUP($A2050,[3]Sheet1!$A$1:$AB$10001,26,0)</f>
        <v>4.2549999999999999</v>
      </c>
      <c r="U2050" s="14">
        <f>VLOOKUP($A2050,[3]Sheet1!$A$1:$AB$10001,27,0)</f>
        <v>4.13</v>
      </c>
      <c r="V2050" s="14">
        <f>VLOOKUP($A2050,[3]Sheet1!$A$1:$AB$10001,28,0)</f>
        <v>4.1500000000000004</v>
      </c>
      <c r="W2050" s="14">
        <f>VLOOKUP($A2050,[3]Sheet1!$A$1:$AC$10001,29,0)</f>
        <v>4.1399999999999997</v>
      </c>
      <c r="X2050" s="14" t="s">
        <v>66</v>
      </c>
      <c r="AE2050" s="2">
        <v>36760</v>
      </c>
      <c r="AF2050" s="1">
        <v>3.48</v>
      </c>
    </row>
    <row r="2051" spans="1:32" x14ac:dyDescent="0.2">
      <c r="A2051" s="2">
        <v>36744</v>
      </c>
      <c r="B2051" s="5">
        <f t="shared" si="161"/>
        <v>8</v>
      </c>
      <c r="C2051" s="1" t="s">
        <v>47</v>
      </c>
      <c r="D2051" s="14">
        <f>VLOOKUP($A2051,[3]Sheet1!$A$1:$U$10001,15,0)</f>
        <v>4.5750000000000002</v>
      </c>
      <c r="E2051" s="14">
        <f>VLOOKUP($A2051,[3]Sheet1!$A$1:$U$10001,16,0)</f>
        <v>3.17</v>
      </c>
      <c r="F2051" s="14">
        <f>VLOOKUP($A2051,[3]Sheet1!$A$1:$X$10001,22,0)</f>
        <v>3.125</v>
      </c>
      <c r="G2051" s="7">
        <f>VLOOKUP($A2051,[3]Sheet1!$A$1:$X$10001,3,0)</f>
        <v>3.29</v>
      </c>
      <c r="H2051" s="14">
        <f>VLOOKUP($A2051,[3]Sheet1!$A$1:$U$10001,2,0)</f>
        <v>4.1900000000000004</v>
      </c>
      <c r="I2051" s="14">
        <f>VLOOKUP($A2051,[3]Sheet1!$A$1:$U$10001,21,0)</f>
        <v>4.25</v>
      </c>
      <c r="J2051" s="14">
        <f>VLOOKUP($A2051,[3]Sheet1!$A$1:$U$10001,13,0)</f>
        <v>3.7949999999999999</v>
      </c>
      <c r="K2051" s="14">
        <f>VLOOKUP($A2051,[3]Sheet1!$A$1:$Z$10001,24,0)</f>
        <v>3.2050000000000001</v>
      </c>
      <c r="L2051" s="14">
        <f>VLOOKUP($A2051,[3]Sheet1!$A$1:$U$10001,17,0)</f>
        <v>3.33</v>
      </c>
      <c r="M2051" s="14">
        <f>VLOOKUP($A2051,[3]Sheet1!$A$1:$U$10001,14,0)</f>
        <v>4.5449999999999999</v>
      </c>
      <c r="N2051" s="14">
        <f>VLOOKUP($A2051,[3]Sheet1!$A$1:$X$10001,23,0)</f>
        <v>3.1549999999999998</v>
      </c>
      <c r="O2051" s="14">
        <f>VLOOKUP($A2051,[3]Sheet1!$A$1:$U$10001,4,0)</f>
        <v>4.75</v>
      </c>
      <c r="P2051" s="14">
        <f>VLOOKUP($A2051,[3]Sheet1!$A$1:$U$10001,6,0)</f>
        <v>4.2249999999999996</v>
      </c>
      <c r="Q2051" s="14">
        <f>VLOOKUP($A2051,[3]Sheet1!$A$1:$U$10001,20,0)</f>
        <v>3.37</v>
      </c>
      <c r="R2051" s="14">
        <f>VLOOKUP($A2051,[3]Sheet1!$A$1:$X$10001,24,0)</f>
        <v>3.2050000000000001</v>
      </c>
      <c r="S2051" s="14">
        <f>VLOOKUP($A2051,[3]Sheet1!$A$1:$AB$10001,25,0)</f>
        <v>4.32</v>
      </c>
      <c r="T2051" s="14">
        <f>VLOOKUP($A2051,[3]Sheet1!$A$1:$AB$10001,26,0)</f>
        <v>4.2549999999999999</v>
      </c>
      <c r="U2051" s="14">
        <f>VLOOKUP($A2051,[3]Sheet1!$A$1:$AB$10001,27,0)</f>
        <v>4.13</v>
      </c>
      <c r="V2051" s="14">
        <f>VLOOKUP($A2051,[3]Sheet1!$A$1:$AB$10001,28,0)</f>
        <v>4.1500000000000004</v>
      </c>
      <c r="W2051" s="14">
        <f>VLOOKUP($A2051,[3]Sheet1!$A$1:$AC$10001,29,0)</f>
        <v>4.1399999999999997</v>
      </c>
      <c r="X2051" s="14" t="s">
        <v>66</v>
      </c>
      <c r="AE2051" s="2">
        <v>36761</v>
      </c>
      <c r="AF2051" s="1">
        <v>3.605</v>
      </c>
    </row>
    <row r="2052" spans="1:32" x14ac:dyDescent="0.2">
      <c r="A2052" s="2">
        <v>36745</v>
      </c>
      <c r="B2052" s="5">
        <f t="shared" ref="B2052:B2115" si="162">IF(A2052&lt;&gt;"",MONTH(A2052),0)</f>
        <v>8</v>
      </c>
      <c r="C2052" s="1" t="s">
        <v>48</v>
      </c>
      <c r="D2052" s="14">
        <f>VLOOKUP($A2052,[3]Sheet1!$A$1:$U$10001,15,0)</f>
        <v>4.5750000000000002</v>
      </c>
      <c r="E2052" s="14">
        <f>VLOOKUP($A2052,[3]Sheet1!$A$1:$U$10001,16,0)</f>
        <v>3.17</v>
      </c>
      <c r="F2052" s="14">
        <f>VLOOKUP($A2052,[3]Sheet1!$A$1:$X$10001,22,0)</f>
        <v>3.125</v>
      </c>
      <c r="G2052" s="7">
        <f>VLOOKUP($A2052,[3]Sheet1!$A$1:$X$10001,3,0)</f>
        <v>3.29</v>
      </c>
      <c r="H2052" s="14">
        <f>VLOOKUP($A2052,[3]Sheet1!$A$1:$U$10001,2,0)</f>
        <v>4.1900000000000004</v>
      </c>
      <c r="I2052" s="14">
        <f>VLOOKUP($A2052,[3]Sheet1!$A$1:$U$10001,21,0)</f>
        <v>4.25</v>
      </c>
      <c r="J2052" s="14">
        <f>VLOOKUP($A2052,[3]Sheet1!$A$1:$U$10001,13,0)</f>
        <v>3.7949999999999999</v>
      </c>
      <c r="K2052" s="14">
        <f>VLOOKUP($A2052,[3]Sheet1!$A$1:$Z$10001,24,0)</f>
        <v>3.2050000000000001</v>
      </c>
      <c r="L2052" s="14">
        <f>VLOOKUP($A2052,[3]Sheet1!$A$1:$U$10001,17,0)</f>
        <v>3.33</v>
      </c>
      <c r="M2052" s="14">
        <f>VLOOKUP($A2052,[3]Sheet1!$A$1:$U$10001,14,0)</f>
        <v>4.5449999999999999</v>
      </c>
      <c r="N2052" s="14">
        <f>VLOOKUP($A2052,[3]Sheet1!$A$1:$X$10001,23,0)</f>
        <v>3.1549999999999998</v>
      </c>
      <c r="O2052" s="14">
        <f>VLOOKUP($A2052,[3]Sheet1!$A$1:$U$10001,4,0)</f>
        <v>4.75</v>
      </c>
      <c r="P2052" s="14">
        <f>VLOOKUP($A2052,[3]Sheet1!$A$1:$U$10001,6,0)</f>
        <v>4.2249999999999996</v>
      </c>
      <c r="Q2052" s="14">
        <f>VLOOKUP($A2052,[3]Sheet1!$A$1:$U$10001,20,0)</f>
        <v>3.37</v>
      </c>
      <c r="R2052" s="14">
        <f>VLOOKUP($A2052,[3]Sheet1!$A$1:$X$10001,24,0)</f>
        <v>3.2050000000000001</v>
      </c>
      <c r="S2052" s="14">
        <f>VLOOKUP($A2052,[3]Sheet1!$A$1:$AB$10001,25,0)</f>
        <v>4.32</v>
      </c>
      <c r="T2052" s="14">
        <f>VLOOKUP($A2052,[3]Sheet1!$A$1:$AB$10001,26,0)</f>
        <v>4.2549999999999999</v>
      </c>
      <c r="U2052" s="14">
        <f>VLOOKUP($A2052,[3]Sheet1!$A$1:$AB$10001,27,0)</f>
        <v>4.13</v>
      </c>
      <c r="V2052" s="14">
        <f>VLOOKUP($A2052,[3]Sheet1!$A$1:$AB$10001,28,0)</f>
        <v>4.1500000000000004</v>
      </c>
      <c r="W2052" s="14">
        <f>VLOOKUP($A2052,[3]Sheet1!$A$1:$AC$10001,29,0)</f>
        <v>4.1399999999999997</v>
      </c>
      <c r="X2052" s="14" t="s">
        <v>66</v>
      </c>
      <c r="AE2052" s="2">
        <v>36762</v>
      </c>
      <c r="AF2052" s="1">
        <v>3.47</v>
      </c>
    </row>
    <row r="2053" spans="1:32" x14ac:dyDescent="0.2">
      <c r="A2053" s="2">
        <v>36746</v>
      </c>
      <c r="B2053" s="5">
        <f t="shared" si="162"/>
        <v>8</v>
      </c>
      <c r="C2053" s="1" t="s">
        <v>49</v>
      </c>
      <c r="D2053" s="14">
        <f>VLOOKUP($A2053,[3]Sheet1!$A$1:$U$10001,15,0)</f>
        <v>4.5750000000000002</v>
      </c>
      <c r="E2053" s="14">
        <f>VLOOKUP($A2053,[3]Sheet1!$A$1:$U$10001,16,0)</f>
        <v>3.1749999999999998</v>
      </c>
      <c r="F2053" s="14">
        <f>VLOOKUP($A2053,[3]Sheet1!$A$1:$X$10001,22,0)</f>
        <v>3.2149999999999999</v>
      </c>
      <c r="G2053" s="7">
        <f>VLOOKUP($A2053,[3]Sheet1!$A$1:$X$10001,3,0)</f>
        <v>3.4449999999999998</v>
      </c>
      <c r="H2053" s="14">
        <f>VLOOKUP($A2053,[3]Sheet1!$A$1:$U$10001,2,0)</f>
        <v>4.37</v>
      </c>
      <c r="I2053" s="14">
        <f>VLOOKUP($A2053,[3]Sheet1!$A$1:$U$10001,21,0)</f>
        <v>4.3849999999999998</v>
      </c>
      <c r="J2053" s="14">
        <f>VLOOKUP($A2053,[3]Sheet1!$A$1:$U$10001,13,0)</f>
        <v>3.82</v>
      </c>
      <c r="K2053" s="14">
        <f>VLOOKUP($A2053,[3]Sheet1!$A$1:$Z$10001,24,0)</f>
        <v>3.3050000000000002</v>
      </c>
      <c r="L2053" s="14">
        <f>VLOOKUP($A2053,[3]Sheet1!$A$1:$U$10001,17,0)</f>
        <v>3.4449999999999998</v>
      </c>
      <c r="M2053" s="14">
        <f>VLOOKUP($A2053,[3]Sheet1!$A$1:$U$10001,14,0)</f>
        <v>4.585</v>
      </c>
      <c r="N2053" s="14">
        <f>VLOOKUP($A2053,[3]Sheet1!$A$1:$X$10001,23,0)</f>
        <v>3.1549999999999998</v>
      </c>
      <c r="O2053" s="14">
        <f>VLOOKUP($A2053,[3]Sheet1!$A$1:$U$10001,4,0)</f>
        <v>4.87</v>
      </c>
      <c r="P2053" s="14">
        <f>VLOOKUP($A2053,[3]Sheet1!$A$1:$U$10001,6,0)</f>
        <v>4.3849999999999998</v>
      </c>
      <c r="Q2053" s="14">
        <f>VLOOKUP($A2053,[3]Sheet1!$A$1:$U$10001,20,0)</f>
        <v>3.375</v>
      </c>
      <c r="R2053" s="14">
        <f>VLOOKUP($A2053,[3]Sheet1!$A$1:$X$10001,24,0)</f>
        <v>3.3050000000000002</v>
      </c>
      <c r="S2053" s="14">
        <f>VLOOKUP($A2053,[3]Sheet1!$A$1:$AB$10001,25,0)</f>
        <v>4.4850000000000003</v>
      </c>
      <c r="T2053" s="14">
        <f>VLOOKUP($A2053,[3]Sheet1!$A$1:$AB$10001,26,0)</f>
        <v>4.3849999999999998</v>
      </c>
      <c r="U2053" s="14">
        <f>VLOOKUP($A2053,[3]Sheet1!$A$1:$AB$10001,27,0)</f>
        <v>4.28</v>
      </c>
      <c r="V2053" s="14">
        <f>VLOOKUP($A2053,[3]Sheet1!$A$1:$AB$10001,28,0)</f>
        <v>4.2850000000000001</v>
      </c>
      <c r="W2053" s="14">
        <f>VLOOKUP($A2053,[3]Sheet1!$A$1:$AC$10001,29,0)</f>
        <v>4.2699999999999996</v>
      </c>
      <c r="X2053" s="14" t="s">
        <v>66</v>
      </c>
      <c r="AE2053" s="2">
        <v>36763</v>
      </c>
      <c r="AF2053" s="1">
        <v>3.165</v>
      </c>
    </row>
    <row r="2054" spans="1:32" x14ac:dyDescent="0.2">
      <c r="A2054" s="2">
        <v>36747</v>
      </c>
      <c r="B2054" s="5">
        <f t="shared" si="162"/>
        <v>8</v>
      </c>
      <c r="C2054" s="1" t="s">
        <v>50</v>
      </c>
      <c r="D2054" s="14">
        <f>VLOOKUP($A2054,[3]Sheet1!$A$1:$U$10001,15,0)</f>
        <v>4.5049999999999999</v>
      </c>
      <c r="E2054" s="14">
        <f>VLOOKUP($A2054,[3]Sheet1!$A$1:$U$10001,16,0)</f>
        <v>3.2749999999999999</v>
      </c>
      <c r="F2054" s="14">
        <f>VLOOKUP($A2054,[3]Sheet1!$A$1:$X$10001,22,0)</f>
        <v>3.27</v>
      </c>
      <c r="G2054" s="7">
        <f>VLOOKUP($A2054,[3]Sheet1!$A$1:$X$10001,3,0)</f>
        <v>3.45</v>
      </c>
      <c r="H2054" s="14">
        <f>VLOOKUP($A2054,[3]Sheet1!$A$1:$U$10001,2,0)</f>
        <v>4.3949999999999996</v>
      </c>
      <c r="I2054" s="14">
        <f>VLOOKUP($A2054,[3]Sheet1!$A$1:$U$10001,21,0)</f>
        <v>4.45</v>
      </c>
      <c r="J2054" s="14">
        <f>VLOOKUP($A2054,[3]Sheet1!$A$1:$U$10001,13,0)</f>
        <v>3.9449999999999998</v>
      </c>
      <c r="K2054" s="14">
        <f>VLOOKUP($A2054,[3]Sheet1!$A$1:$Z$10001,24,0)</f>
        <v>3.34</v>
      </c>
      <c r="L2054" s="14">
        <f>VLOOKUP($A2054,[3]Sheet1!$A$1:$U$10001,17,0)</f>
        <v>3.45</v>
      </c>
      <c r="M2054" s="14">
        <f>VLOOKUP($A2054,[3]Sheet1!$A$1:$U$10001,14,0)</f>
        <v>4.66</v>
      </c>
      <c r="N2054" s="14">
        <f>VLOOKUP($A2054,[3]Sheet1!$A$1:$X$10001,23,0)</f>
        <v>3.2650000000000001</v>
      </c>
      <c r="O2054" s="14">
        <f>VLOOKUP($A2054,[3]Sheet1!$A$1:$U$10001,4,0)</f>
        <v>4.875</v>
      </c>
      <c r="P2054" s="14">
        <f>VLOOKUP($A2054,[3]Sheet1!$A$1:$U$10001,6,0)</f>
        <v>4.4450000000000003</v>
      </c>
      <c r="Q2054" s="14">
        <f>VLOOKUP($A2054,[3]Sheet1!$A$1:$U$10001,20,0)</f>
        <v>3.375</v>
      </c>
      <c r="R2054" s="14">
        <f>VLOOKUP($A2054,[3]Sheet1!$A$1:$X$10001,24,0)</f>
        <v>3.34</v>
      </c>
      <c r="S2054" s="14">
        <f>VLOOKUP($A2054,[3]Sheet1!$A$1:$AB$10001,25,0)</f>
        <v>4.57</v>
      </c>
      <c r="T2054" s="14">
        <f>VLOOKUP($A2054,[3]Sheet1!$A$1:$AB$10001,26,0)</f>
        <v>4.4550000000000001</v>
      </c>
      <c r="U2054" s="14">
        <f>VLOOKUP($A2054,[3]Sheet1!$A$1:$AB$10001,27,0)</f>
        <v>4.3449999999999998</v>
      </c>
      <c r="V2054" s="14">
        <f>VLOOKUP($A2054,[3]Sheet1!$A$1:$AB$10001,28,0)</f>
        <v>4.3650000000000002</v>
      </c>
      <c r="W2054" s="14">
        <f>VLOOKUP($A2054,[3]Sheet1!$A$1:$AC$10001,29,0)</f>
        <v>4.3499999999999996</v>
      </c>
      <c r="X2054" s="14" t="s">
        <v>66</v>
      </c>
      <c r="AE2054" s="2">
        <v>36764</v>
      </c>
      <c r="AF2054" s="1">
        <v>3.145</v>
      </c>
    </row>
    <row r="2055" spans="1:32" x14ac:dyDescent="0.2">
      <c r="A2055" s="2">
        <v>36748</v>
      </c>
      <c r="B2055" s="5">
        <f t="shared" si="162"/>
        <v>8</v>
      </c>
      <c r="C2055" s="1" t="s">
        <v>51</v>
      </c>
      <c r="D2055" s="14">
        <f>VLOOKUP($A2055,[3]Sheet1!$A$1:$U$10001,15,0)</f>
        <v>4.3250000000000002</v>
      </c>
      <c r="E2055" s="14">
        <f>VLOOKUP($A2055,[3]Sheet1!$A$1:$U$10001,16,0)</f>
        <v>3.1749999999999998</v>
      </c>
      <c r="F2055" s="14">
        <f>VLOOKUP($A2055,[3]Sheet1!$A$1:$X$10001,22,0)</f>
        <v>3.17</v>
      </c>
      <c r="G2055" s="7">
        <f>VLOOKUP($A2055,[3]Sheet1!$A$1:$X$10001,3,0)</f>
        <v>3.5049999999999999</v>
      </c>
      <c r="H2055" s="14">
        <f>VLOOKUP($A2055,[3]Sheet1!$A$1:$U$10001,2,0)</f>
        <v>4.3899999999999997</v>
      </c>
      <c r="I2055" s="14">
        <f>VLOOKUP($A2055,[3]Sheet1!$A$1:$U$10001,21,0)</f>
        <v>4.4749999999999996</v>
      </c>
      <c r="J2055" s="14">
        <f>VLOOKUP($A2055,[3]Sheet1!$A$1:$U$10001,13,0)</f>
        <v>4.08</v>
      </c>
      <c r="K2055" s="14">
        <f>VLOOKUP($A2055,[3]Sheet1!$A$1:$Z$10001,24,0)</f>
        <v>3.2050000000000001</v>
      </c>
      <c r="L2055" s="14">
        <f>VLOOKUP($A2055,[3]Sheet1!$A$1:$U$10001,17,0)</f>
        <v>3.3450000000000002</v>
      </c>
      <c r="M2055" s="14">
        <f>VLOOKUP($A2055,[3]Sheet1!$A$1:$U$10001,14,0)</f>
        <v>4.6100000000000003</v>
      </c>
      <c r="N2055" s="14">
        <f>VLOOKUP($A2055,[3]Sheet1!$A$1:$X$10001,23,0)</f>
        <v>3.125</v>
      </c>
      <c r="O2055" s="14">
        <f>VLOOKUP($A2055,[3]Sheet1!$A$1:$U$10001,4,0)</f>
        <v>4.7699999999999996</v>
      </c>
      <c r="P2055" s="14">
        <f>VLOOKUP($A2055,[3]Sheet1!$A$1:$U$10001,6,0)</f>
        <v>4.46</v>
      </c>
      <c r="Q2055" s="14">
        <f>VLOOKUP($A2055,[3]Sheet1!$A$1:$U$10001,20,0)</f>
        <v>3.375</v>
      </c>
      <c r="R2055" s="14">
        <f>VLOOKUP($A2055,[3]Sheet1!$A$1:$X$10001,24,0)</f>
        <v>3.2050000000000001</v>
      </c>
      <c r="S2055" s="14">
        <f>VLOOKUP($A2055,[3]Sheet1!$A$1:$AB$10001,25,0)</f>
        <v>4.57</v>
      </c>
      <c r="T2055" s="14">
        <f>VLOOKUP($A2055,[3]Sheet1!$A$1:$AB$10001,26,0)</f>
        <v>4.4649999999999999</v>
      </c>
      <c r="U2055" s="14">
        <f>VLOOKUP($A2055,[3]Sheet1!$A$1:$AB$10001,27,0)</f>
        <v>4.3449999999999998</v>
      </c>
      <c r="V2055" s="14">
        <f>VLOOKUP($A2055,[3]Sheet1!$A$1:$AB$10001,28,0)</f>
        <v>4.37</v>
      </c>
      <c r="W2055" s="14">
        <f>VLOOKUP($A2055,[3]Sheet1!$A$1:$AC$10001,29,0)</f>
        <v>4.3550000000000004</v>
      </c>
      <c r="X2055" s="14" t="s">
        <v>66</v>
      </c>
      <c r="AE2055" s="2">
        <v>36765</v>
      </c>
      <c r="AF2055" s="1">
        <v>3.145</v>
      </c>
    </row>
    <row r="2056" spans="1:32" x14ac:dyDescent="0.2">
      <c r="A2056" s="2">
        <v>36749</v>
      </c>
      <c r="B2056" s="5">
        <f t="shared" si="162"/>
        <v>8</v>
      </c>
      <c r="C2056" s="1" t="s">
        <v>45</v>
      </c>
      <c r="D2056" s="14">
        <f>VLOOKUP($A2056,[3]Sheet1!$A$1:$U$10001,15,0)</f>
        <v>4.0449999999999999</v>
      </c>
      <c r="E2056" s="14">
        <f>VLOOKUP($A2056,[3]Sheet1!$A$1:$U$10001,16,0)</f>
        <v>2.92</v>
      </c>
      <c r="F2056" s="14">
        <f>VLOOKUP($A2056,[3]Sheet1!$A$1:$X$10001,22,0)</f>
        <v>2.93</v>
      </c>
      <c r="G2056" s="7">
        <f>VLOOKUP($A2056,[3]Sheet1!$A$1:$X$10001,3,0)</f>
        <v>3.51</v>
      </c>
      <c r="H2056" s="14">
        <f>VLOOKUP($A2056,[3]Sheet1!$A$1:$U$10001,2,0)</f>
        <v>4.3550000000000004</v>
      </c>
      <c r="I2056" s="14">
        <f>VLOOKUP($A2056,[3]Sheet1!$A$1:$U$10001,21,0)</f>
        <v>4.43</v>
      </c>
      <c r="J2056" s="14">
        <f>VLOOKUP($A2056,[3]Sheet1!$A$1:$U$10001,13,0)</f>
        <v>4.1749999999999998</v>
      </c>
      <c r="K2056" s="14">
        <f>VLOOKUP($A2056,[3]Sheet1!$A$1:$Z$10001,24,0)</f>
        <v>2.99</v>
      </c>
      <c r="L2056" s="14">
        <f>VLOOKUP($A2056,[3]Sheet1!$A$1:$U$10001,17,0)</f>
        <v>3.16</v>
      </c>
      <c r="M2056" s="14">
        <f>VLOOKUP($A2056,[3]Sheet1!$A$1:$U$10001,14,0)</f>
        <v>4.585</v>
      </c>
      <c r="N2056" s="14">
        <f>VLOOKUP($A2056,[3]Sheet1!$A$1:$X$10001,23,0)</f>
        <v>2.85</v>
      </c>
      <c r="O2056" s="14">
        <f>VLOOKUP($A2056,[3]Sheet1!$A$1:$U$10001,4,0)</f>
        <v>4.7649999999999997</v>
      </c>
      <c r="P2056" s="14">
        <f>VLOOKUP($A2056,[3]Sheet1!$A$1:$U$10001,6,0)</f>
        <v>4.41</v>
      </c>
      <c r="Q2056" s="14">
        <f>VLOOKUP($A2056,[3]Sheet1!$A$1:$U$10001,20,0)</f>
        <v>3.375</v>
      </c>
      <c r="R2056" s="14">
        <f>VLOOKUP($A2056,[3]Sheet1!$A$1:$X$10001,24,0)</f>
        <v>2.99</v>
      </c>
      <c r="S2056" s="14">
        <f>VLOOKUP($A2056,[3]Sheet1!$A$1:$AB$10001,25,0)</f>
        <v>4.49</v>
      </c>
      <c r="T2056" s="14">
        <f>VLOOKUP($A2056,[3]Sheet1!$A$1:$AB$10001,26,0)</f>
        <v>4.42</v>
      </c>
      <c r="U2056" s="14">
        <f>VLOOKUP($A2056,[3]Sheet1!$A$1:$AB$10001,27,0)</f>
        <v>4.29</v>
      </c>
      <c r="V2056" s="14">
        <f>VLOOKUP($A2056,[3]Sheet1!$A$1:$AB$10001,28,0)</f>
        <v>4.3150000000000004</v>
      </c>
      <c r="W2056" s="14">
        <f>VLOOKUP($A2056,[3]Sheet1!$A$1:$AC$10001,29,0)</f>
        <v>4.3</v>
      </c>
      <c r="X2056" s="14" t="s">
        <v>66</v>
      </c>
      <c r="AE2056" s="2">
        <v>36766</v>
      </c>
      <c r="AF2056" s="1">
        <v>3.145</v>
      </c>
    </row>
    <row r="2057" spans="1:32" x14ac:dyDescent="0.2">
      <c r="A2057" s="2">
        <v>36750</v>
      </c>
      <c r="B2057" s="5">
        <f t="shared" si="162"/>
        <v>8</v>
      </c>
      <c r="C2057" s="1" t="s">
        <v>46</v>
      </c>
      <c r="D2057" s="14">
        <f>VLOOKUP($A2057,[3]Sheet1!$A$1:$U$10001,15,0)</f>
        <v>4.0949999999999998</v>
      </c>
      <c r="E2057" s="14">
        <f>VLOOKUP($A2057,[3]Sheet1!$A$1:$U$10001,16,0)</f>
        <v>2.855</v>
      </c>
      <c r="F2057" s="14">
        <f>VLOOKUP($A2057,[3]Sheet1!$A$1:$X$10001,22,0)</f>
        <v>2.84</v>
      </c>
      <c r="G2057" s="7">
        <f>VLOOKUP($A2057,[3]Sheet1!$A$1:$X$10001,3,0)</f>
        <v>3.3650000000000002</v>
      </c>
      <c r="H2057" s="14">
        <f>VLOOKUP($A2057,[3]Sheet1!$A$1:$U$10001,2,0)</f>
        <v>4.3600000000000003</v>
      </c>
      <c r="I2057" s="14">
        <f>VLOOKUP($A2057,[3]Sheet1!$A$1:$U$10001,21,0)</f>
        <v>4.4450000000000003</v>
      </c>
      <c r="J2057" s="14">
        <f>VLOOKUP($A2057,[3]Sheet1!$A$1:$U$10001,13,0)</f>
        <v>3.9649999999999999</v>
      </c>
      <c r="K2057" s="14">
        <f>VLOOKUP($A2057,[3]Sheet1!$A$1:$Z$10001,24,0)</f>
        <v>2.855</v>
      </c>
      <c r="L2057" s="14">
        <f>VLOOKUP($A2057,[3]Sheet1!$A$1:$U$10001,17,0)</f>
        <v>3.03</v>
      </c>
      <c r="M2057" s="14">
        <f>VLOOKUP($A2057,[3]Sheet1!$A$1:$U$10001,14,0)</f>
        <v>4.5750000000000002</v>
      </c>
      <c r="N2057" s="14">
        <f>VLOOKUP($A2057,[3]Sheet1!$A$1:$X$10001,23,0)</f>
        <v>2.85</v>
      </c>
      <c r="O2057" s="14">
        <f>VLOOKUP($A2057,[3]Sheet1!$A$1:$U$10001,4,0)</f>
        <v>4.74</v>
      </c>
      <c r="P2057" s="14">
        <f>VLOOKUP($A2057,[3]Sheet1!$A$1:$U$10001,6,0)</f>
        <v>4.41</v>
      </c>
      <c r="Q2057" s="14">
        <f>VLOOKUP($A2057,[3]Sheet1!$A$1:$U$10001,20,0)</f>
        <v>2.96</v>
      </c>
      <c r="R2057" s="14">
        <f>VLOOKUP($A2057,[3]Sheet1!$A$1:$X$10001,24,0)</f>
        <v>2.855</v>
      </c>
      <c r="S2057" s="14">
        <f>VLOOKUP($A2057,[3]Sheet1!$A$1:$AB$10001,25,0)</f>
        <v>4.5049999999999999</v>
      </c>
      <c r="T2057" s="14">
        <f>VLOOKUP($A2057,[3]Sheet1!$A$1:$AB$10001,26,0)</f>
        <v>4.4349999999999996</v>
      </c>
      <c r="U2057" s="14">
        <f>VLOOKUP($A2057,[3]Sheet1!$A$1:$AB$10001,27,0)</f>
        <v>4.2949999999999999</v>
      </c>
      <c r="V2057" s="14">
        <f>VLOOKUP($A2057,[3]Sheet1!$A$1:$AB$10001,28,0)</f>
        <v>4.3150000000000004</v>
      </c>
      <c r="W2057" s="14">
        <f>VLOOKUP($A2057,[3]Sheet1!$A$1:$AC$10001,29,0)</f>
        <v>4.3099999999999996</v>
      </c>
      <c r="X2057" s="14" t="s">
        <v>66</v>
      </c>
      <c r="AE2057" s="2">
        <v>36767</v>
      </c>
      <c r="AF2057" s="1">
        <v>3.27</v>
      </c>
    </row>
    <row r="2058" spans="1:32" x14ac:dyDescent="0.2">
      <c r="A2058" s="2">
        <v>36751</v>
      </c>
      <c r="B2058" s="5">
        <f t="shared" si="162"/>
        <v>8</v>
      </c>
      <c r="C2058" s="1" t="s">
        <v>47</v>
      </c>
      <c r="D2058" s="14">
        <f>VLOOKUP($A2058,[3]Sheet1!$A$1:$U$10001,15,0)</f>
        <v>4.0949999999999998</v>
      </c>
      <c r="E2058" s="14">
        <f>VLOOKUP($A2058,[3]Sheet1!$A$1:$U$10001,16,0)</f>
        <v>2.855</v>
      </c>
      <c r="F2058" s="14">
        <f>VLOOKUP($A2058,[3]Sheet1!$A$1:$X$10001,22,0)</f>
        <v>2.84</v>
      </c>
      <c r="G2058" s="7">
        <f>VLOOKUP($A2058,[3]Sheet1!$A$1:$X$10001,3,0)</f>
        <v>3.3650000000000002</v>
      </c>
      <c r="H2058" s="14">
        <f>VLOOKUP($A2058,[3]Sheet1!$A$1:$U$10001,2,0)</f>
        <v>4.3600000000000003</v>
      </c>
      <c r="I2058" s="14">
        <f>VLOOKUP($A2058,[3]Sheet1!$A$1:$U$10001,21,0)</f>
        <v>4.4450000000000003</v>
      </c>
      <c r="J2058" s="14">
        <f>VLOOKUP($A2058,[3]Sheet1!$A$1:$U$10001,13,0)</f>
        <v>3.9649999999999999</v>
      </c>
      <c r="K2058" s="14">
        <f>VLOOKUP($A2058,[3]Sheet1!$A$1:$Z$10001,24,0)</f>
        <v>2.855</v>
      </c>
      <c r="L2058" s="14">
        <f>VLOOKUP($A2058,[3]Sheet1!$A$1:$U$10001,17,0)</f>
        <v>3.03</v>
      </c>
      <c r="M2058" s="14">
        <f>VLOOKUP($A2058,[3]Sheet1!$A$1:$U$10001,14,0)</f>
        <v>4.5750000000000002</v>
      </c>
      <c r="N2058" s="14">
        <f>VLOOKUP($A2058,[3]Sheet1!$A$1:$X$10001,23,0)</f>
        <v>2.85</v>
      </c>
      <c r="O2058" s="14">
        <f>VLOOKUP($A2058,[3]Sheet1!$A$1:$U$10001,4,0)</f>
        <v>4.74</v>
      </c>
      <c r="P2058" s="14">
        <f>VLOOKUP($A2058,[3]Sheet1!$A$1:$U$10001,6,0)</f>
        <v>4.41</v>
      </c>
      <c r="Q2058" s="14">
        <f>VLOOKUP($A2058,[3]Sheet1!$A$1:$U$10001,20,0)</f>
        <v>2.96</v>
      </c>
      <c r="R2058" s="14">
        <f>VLOOKUP($A2058,[3]Sheet1!$A$1:$X$10001,24,0)</f>
        <v>2.855</v>
      </c>
      <c r="S2058" s="14">
        <f>VLOOKUP($A2058,[3]Sheet1!$A$1:$AB$10001,25,0)</f>
        <v>4.5049999999999999</v>
      </c>
      <c r="T2058" s="14">
        <f>VLOOKUP($A2058,[3]Sheet1!$A$1:$AB$10001,26,0)</f>
        <v>4.4349999999999996</v>
      </c>
      <c r="U2058" s="14">
        <f>VLOOKUP($A2058,[3]Sheet1!$A$1:$AB$10001,27,0)</f>
        <v>4.2949999999999999</v>
      </c>
      <c r="V2058" s="14">
        <f>VLOOKUP($A2058,[3]Sheet1!$A$1:$AB$10001,28,0)</f>
        <v>4.3150000000000004</v>
      </c>
      <c r="W2058" s="14">
        <f>VLOOKUP($A2058,[3]Sheet1!$A$1:$AC$10001,29,0)</f>
        <v>4.3099999999999996</v>
      </c>
      <c r="X2058" s="14" t="s">
        <v>66</v>
      </c>
      <c r="AE2058" s="2">
        <v>36768</v>
      </c>
      <c r="AF2058" s="1">
        <v>3.4449999999999998</v>
      </c>
    </row>
    <row r="2059" spans="1:32" x14ac:dyDescent="0.2">
      <c r="A2059" s="2">
        <v>36752</v>
      </c>
      <c r="B2059" s="5">
        <f t="shared" si="162"/>
        <v>8</v>
      </c>
      <c r="C2059" s="1" t="s">
        <v>48</v>
      </c>
      <c r="D2059" s="14">
        <f>VLOOKUP($A2059,[3]Sheet1!$A$1:$U$10001,15,0)</f>
        <v>4.0949999999999998</v>
      </c>
      <c r="E2059" s="14">
        <f>VLOOKUP($A2059,[3]Sheet1!$A$1:$U$10001,16,0)</f>
        <v>2.855</v>
      </c>
      <c r="F2059" s="14">
        <f>VLOOKUP($A2059,[3]Sheet1!$A$1:$X$10001,22,0)</f>
        <v>2.84</v>
      </c>
      <c r="G2059" s="7">
        <f>VLOOKUP($A2059,[3]Sheet1!$A$1:$X$10001,3,0)</f>
        <v>3.3650000000000002</v>
      </c>
      <c r="H2059" s="14">
        <f>VLOOKUP($A2059,[3]Sheet1!$A$1:$U$10001,2,0)</f>
        <v>4.3600000000000003</v>
      </c>
      <c r="I2059" s="14">
        <f>VLOOKUP($A2059,[3]Sheet1!$A$1:$U$10001,21,0)</f>
        <v>4.4450000000000003</v>
      </c>
      <c r="J2059" s="14">
        <f>VLOOKUP($A2059,[3]Sheet1!$A$1:$U$10001,13,0)</f>
        <v>3.9649999999999999</v>
      </c>
      <c r="K2059" s="14">
        <f>VLOOKUP($A2059,[3]Sheet1!$A$1:$Z$10001,24,0)</f>
        <v>2.855</v>
      </c>
      <c r="L2059" s="14">
        <f>VLOOKUP($A2059,[3]Sheet1!$A$1:$U$10001,17,0)</f>
        <v>3.03</v>
      </c>
      <c r="M2059" s="14">
        <f>VLOOKUP($A2059,[3]Sheet1!$A$1:$U$10001,14,0)</f>
        <v>4.5750000000000002</v>
      </c>
      <c r="N2059" s="14">
        <f>VLOOKUP($A2059,[3]Sheet1!$A$1:$X$10001,23,0)</f>
        <v>2.85</v>
      </c>
      <c r="O2059" s="14">
        <f>VLOOKUP($A2059,[3]Sheet1!$A$1:$U$10001,4,0)</f>
        <v>4.74</v>
      </c>
      <c r="P2059" s="14">
        <f>VLOOKUP($A2059,[3]Sheet1!$A$1:$U$10001,6,0)</f>
        <v>4.41</v>
      </c>
      <c r="Q2059" s="14">
        <f>VLOOKUP($A2059,[3]Sheet1!$A$1:$U$10001,20,0)</f>
        <v>2.96</v>
      </c>
      <c r="R2059" s="14">
        <f>VLOOKUP($A2059,[3]Sheet1!$A$1:$X$10001,24,0)</f>
        <v>2.855</v>
      </c>
      <c r="S2059" s="14">
        <f>VLOOKUP($A2059,[3]Sheet1!$A$1:$AB$10001,25,0)</f>
        <v>4.5049999999999999</v>
      </c>
      <c r="T2059" s="14">
        <f>VLOOKUP($A2059,[3]Sheet1!$A$1:$AB$10001,26,0)</f>
        <v>4.4349999999999996</v>
      </c>
      <c r="U2059" s="14">
        <f>VLOOKUP($A2059,[3]Sheet1!$A$1:$AB$10001,27,0)</f>
        <v>4.2949999999999999</v>
      </c>
      <c r="V2059" s="14">
        <f>VLOOKUP($A2059,[3]Sheet1!$A$1:$AB$10001,28,0)</f>
        <v>4.3150000000000004</v>
      </c>
      <c r="W2059" s="14">
        <f>VLOOKUP($A2059,[3]Sheet1!$A$1:$AC$10001,29,0)</f>
        <v>4.3099999999999996</v>
      </c>
      <c r="X2059" s="14" t="s">
        <v>66</v>
      </c>
      <c r="AE2059" s="2">
        <v>36769</v>
      </c>
      <c r="AF2059" s="1">
        <v>3.6150000000000002</v>
      </c>
    </row>
    <row r="2060" spans="1:32" x14ac:dyDescent="0.2">
      <c r="A2060" s="2">
        <v>36753</v>
      </c>
      <c r="B2060" s="5">
        <f t="shared" si="162"/>
        <v>8</v>
      </c>
      <c r="C2060" s="1" t="s">
        <v>49</v>
      </c>
      <c r="D2060" s="14">
        <f>VLOOKUP($A2060,[3]Sheet1!$A$1:$U$10001,15,0)</f>
        <v>4.1349999999999998</v>
      </c>
      <c r="E2060" s="14">
        <f>VLOOKUP($A2060,[3]Sheet1!$A$1:$U$10001,16,0)</f>
        <v>2.92</v>
      </c>
      <c r="F2060" s="14">
        <f>VLOOKUP($A2060,[3]Sheet1!$A$1:$X$10001,22,0)</f>
        <v>2.9350000000000001</v>
      </c>
      <c r="G2060" s="7">
        <f>VLOOKUP($A2060,[3]Sheet1!$A$1:$X$10001,3,0)</f>
        <v>3.46</v>
      </c>
      <c r="H2060" s="14">
        <f>VLOOKUP($A2060,[3]Sheet1!$A$1:$U$10001,2,0)</f>
        <v>4.3499999999999996</v>
      </c>
      <c r="I2060" s="14">
        <f>VLOOKUP($A2060,[3]Sheet1!$A$1:$U$10001,21,0)</f>
        <v>4.43</v>
      </c>
      <c r="J2060" s="14">
        <f>VLOOKUP($A2060,[3]Sheet1!$A$1:$U$10001,13,0)</f>
        <v>4.0599999999999996</v>
      </c>
      <c r="K2060" s="14">
        <f>VLOOKUP($A2060,[3]Sheet1!$A$1:$Z$10001,24,0)</f>
        <v>2.97</v>
      </c>
      <c r="L2060" s="14">
        <f>VLOOKUP($A2060,[3]Sheet1!$A$1:$U$10001,17,0)</f>
        <v>3.09</v>
      </c>
      <c r="M2060" s="14">
        <f>VLOOKUP($A2060,[3]Sheet1!$A$1:$U$10001,14,0)</f>
        <v>4.5750000000000002</v>
      </c>
      <c r="N2060" s="14">
        <f>VLOOKUP($A2060,[3]Sheet1!$A$1:$X$10001,23,0)</f>
        <v>2.9350000000000001</v>
      </c>
      <c r="O2060" s="14">
        <f>VLOOKUP($A2060,[3]Sheet1!$A$1:$U$10001,4,0)</f>
        <v>4.7649999999999997</v>
      </c>
      <c r="P2060" s="14">
        <f>VLOOKUP($A2060,[3]Sheet1!$A$1:$U$10001,6,0)</f>
        <v>4.4050000000000002</v>
      </c>
      <c r="Q2060" s="14">
        <f>VLOOKUP($A2060,[3]Sheet1!$A$1:$U$10001,20,0)</f>
        <v>3.01</v>
      </c>
      <c r="R2060" s="14">
        <f>VLOOKUP($A2060,[3]Sheet1!$A$1:$X$10001,24,0)</f>
        <v>2.97</v>
      </c>
      <c r="S2060" s="14">
        <f>VLOOKUP($A2060,[3]Sheet1!$A$1:$AB$10001,25,0)</f>
        <v>4.4749999999999996</v>
      </c>
      <c r="T2060" s="14">
        <f>VLOOKUP($A2060,[3]Sheet1!$A$1:$AB$10001,26,0)</f>
        <v>4.415</v>
      </c>
      <c r="U2060" s="14">
        <f>VLOOKUP($A2060,[3]Sheet1!$A$1:$AB$10001,27,0)</f>
        <v>4.2850000000000001</v>
      </c>
      <c r="V2060" s="14">
        <f>VLOOKUP($A2060,[3]Sheet1!$A$1:$AB$10001,28,0)</f>
        <v>4.3099999999999996</v>
      </c>
      <c r="W2060" s="14">
        <f>VLOOKUP($A2060,[3]Sheet1!$A$1:$AC$10001,29,0)</f>
        <v>4.3</v>
      </c>
      <c r="X2060" s="14" t="s">
        <v>66</v>
      </c>
      <c r="AE2060" s="2">
        <v>36770</v>
      </c>
      <c r="AF2060" s="1">
        <v>3.59</v>
      </c>
    </row>
    <row r="2061" spans="1:32" x14ac:dyDescent="0.2">
      <c r="A2061" s="2">
        <v>36754</v>
      </c>
      <c r="B2061" s="5">
        <f t="shared" si="162"/>
        <v>8</v>
      </c>
      <c r="C2061" s="1" t="s">
        <v>50</v>
      </c>
      <c r="D2061" s="14">
        <f>VLOOKUP($A2061,[3]Sheet1!$A$1:$U$10001,15,0)</f>
        <v>4.1900000000000004</v>
      </c>
      <c r="E2061" s="14">
        <f>VLOOKUP($A2061,[3]Sheet1!$A$1:$U$10001,16,0)</f>
        <v>2.9249999999999998</v>
      </c>
      <c r="F2061" s="14">
        <f>VLOOKUP($A2061,[3]Sheet1!$A$1:$X$10001,22,0)</f>
        <v>2.93</v>
      </c>
      <c r="G2061" s="7">
        <f>VLOOKUP($A2061,[3]Sheet1!$A$1:$X$10001,3,0)</f>
        <v>3.41</v>
      </c>
      <c r="H2061" s="14">
        <f>VLOOKUP($A2061,[3]Sheet1!$A$1:$U$10001,2,0)</f>
        <v>4.1900000000000004</v>
      </c>
      <c r="I2061" s="14">
        <f>VLOOKUP($A2061,[3]Sheet1!$A$1:$U$10001,21,0)</f>
        <v>4.24</v>
      </c>
      <c r="J2061" s="14">
        <f>VLOOKUP($A2061,[3]Sheet1!$A$1:$U$10001,13,0)</f>
        <v>4.0999999999999996</v>
      </c>
      <c r="K2061" s="14">
        <f>VLOOKUP($A2061,[3]Sheet1!$A$1:$Z$10001,24,0)</f>
        <v>2.97</v>
      </c>
      <c r="L2061" s="14">
        <f>VLOOKUP($A2061,[3]Sheet1!$A$1:$U$10001,17,0)</f>
        <v>3.1</v>
      </c>
      <c r="M2061" s="14">
        <f>VLOOKUP($A2061,[3]Sheet1!$A$1:$U$10001,14,0)</f>
        <v>4.49</v>
      </c>
      <c r="N2061" s="14">
        <f>VLOOKUP($A2061,[3]Sheet1!$A$1:$X$10001,23,0)</f>
        <v>2.9350000000000001</v>
      </c>
      <c r="O2061" s="14">
        <f>VLOOKUP($A2061,[3]Sheet1!$A$1:$U$10001,4,0)</f>
        <v>4.68</v>
      </c>
      <c r="P2061" s="14">
        <f>VLOOKUP($A2061,[3]Sheet1!$A$1:$U$10001,6,0)</f>
        <v>4.2300000000000004</v>
      </c>
      <c r="Q2061" s="14">
        <f>VLOOKUP($A2061,[3]Sheet1!$A$1:$U$10001,20,0)</f>
        <v>3.06</v>
      </c>
      <c r="R2061" s="14">
        <f>VLOOKUP($A2061,[3]Sheet1!$A$1:$X$10001,24,0)</f>
        <v>2.97</v>
      </c>
      <c r="S2061" s="14">
        <f>VLOOKUP($A2061,[3]Sheet1!$A$1:$AB$10001,25,0)</f>
        <v>4.3150000000000004</v>
      </c>
      <c r="T2061" s="14">
        <f>VLOOKUP($A2061,[3]Sheet1!$A$1:$AB$10001,26,0)</f>
        <v>4.24</v>
      </c>
      <c r="U2061" s="14">
        <f>VLOOKUP($A2061,[3]Sheet1!$A$1:$AB$10001,27,0)</f>
        <v>4.1150000000000002</v>
      </c>
      <c r="V2061" s="14">
        <f>VLOOKUP($A2061,[3]Sheet1!$A$1:$AB$10001,28,0)</f>
        <v>4.13</v>
      </c>
      <c r="W2061" s="14">
        <f>VLOOKUP($A2061,[3]Sheet1!$A$1:$AC$10001,29,0)</f>
        <v>4.125</v>
      </c>
      <c r="X2061" s="14" t="s">
        <v>66</v>
      </c>
      <c r="AE2061" s="2">
        <v>36771</v>
      </c>
      <c r="AF2061" s="1">
        <v>3.55</v>
      </c>
    </row>
    <row r="2062" spans="1:32" x14ac:dyDescent="0.2">
      <c r="A2062" s="2">
        <v>36755</v>
      </c>
      <c r="B2062" s="5">
        <f t="shared" si="162"/>
        <v>8</v>
      </c>
      <c r="C2062" s="1" t="s">
        <v>51</v>
      </c>
      <c r="D2062" s="14">
        <f>VLOOKUP($A2062,[3]Sheet1!$A$1:$U$10001,15,0)</f>
        <v>4.3150000000000004</v>
      </c>
      <c r="E2062" s="14">
        <f>VLOOKUP($A2062,[3]Sheet1!$A$1:$U$10001,16,0)</f>
        <v>3.04</v>
      </c>
      <c r="F2062" s="14">
        <f>VLOOKUP($A2062,[3]Sheet1!$A$1:$X$10001,22,0)</f>
        <v>3.0150000000000001</v>
      </c>
      <c r="G2062" s="7">
        <f>VLOOKUP($A2062,[3]Sheet1!$A$1:$X$10001,3,0)</f>
        <v>3.41</v>
      </c>
      <c r="H2062" s="14">
        <f>VLOOKUP($A2062,[3]Sheet1!$A$1:$U$10001,2,0)</f>
        <v>4.2249999999999996</v>
      </c>
      <c r="I2062" s="14">
        <f>VLOOKUP($A2062,[3]Sheet1!$A$1:$U$10001,21,0)</f>
        <v>4.2350000000000003</v>
      </c>
      <c r="J2062" s="14">
        <f>VLOOKUP($A2062,[3]Sheet1!$A$1:$U$10001,13,0)</f>
        <v>4.0650000000000004</v>
      </c>
      <c r="K2062" s="14">
        <f>VLOOKUP($A2062,[3]Sheet1!$A$1:$Z$10001,24,0)</f>
        <v>3.07</v>
      </c>
      <c r="L2062" s="14">
        <f>VLOOKUP($A2062,[3]Sheet1!$A$1:$U$10001,17,0)</f>
        <v>3.18</v>
      </c>
      <c r="M2062" s="14">
        <f>VLOOKUP($A2062,[3]Sheet1!$A$1:$U$10001,14,0)</f>
        <v>4.46</v>
      </c>
      <c r="N2062" s="14">
        <f>VLOOKUP($A2062,[3]Sheet1!$A$1:$X$10001,23,0)</f>
        <v>3.04</v>
      </c>
      <c r="O2062" s="14">
        <f>VLOOKUP($A2062,[3]Sheet1!$A$1:$U$10001,4,0)</f>
        <v>4.7300000000000004</v>
      </c>
      <c r="P2062" s="14">
        <f>VLOOKUP($A2062,[3]Sheet1!$A$1:$U$10001,6,0)</f>
        <v>4.2450000000000001</v>
      </c>
      <c r="Q2062" s="14">
        <f>VLOOKUP($A2062,[3]Sheet1!$A$1:$U$10001,20,0)</f>
        <v>3.06</v>
      </c>
      <c r="R2062" s="14">
        <f>VLOOKUP($A2062,[3]Sheet1!$A$1:$X$10001,24,0)</f>
        <v>3.07</v>
      </c>
      <c r="S2062" s="14">
        <f>VLOOKUP($A2062,[3]Sheet1!$A$1:$AB$10001,25,0)</f>
        <v>4.3099999999999996</v>
      </c>
      <c r="T2062" s="14">
        <f>VLOOKUP($A2062,[3]Sheet1!$A$1:$AB$10001,26,0)</f>
        <v>4.24</v>
      </c>
      <c r="U2062" s="14">
        <f>VLOOKUP($A2062,[3]Sheet1!$A$1:$AB$10001,27,0)</f>
        <v>4.1150000000000002</v>
      </c>
      <c r="V2062" s="14">
        <f>VLOOKUP($A2062,[3]Sheet1!$A$1:$AB$10001,28,0)</f>
        <v>4.1399999999999997</v>
      </c>
      <c r="W2062" s="14">
        <f>VLOOKUP($A2062,[3]Sheet1!$A$1:$AC$10001,29,0)</f>
        <v>4.13</v>
      </c>
      <c r="X2062" s="14" t="s">
        <v>66</v>
      </c>
      <c r="AE2062" s="2">
        <v>36772</v>
      </c>
      <c r="AF2062" s="1">
        <v>3.55</v>
      </c>
    </row>
    <row r="2063" spans="1:32" x14ac:dyDescent="0.2">
      <c r="A2063" s="2">
        <v>36756</v>
      </c>
      <c r="B2063" s="5">
        <f t="shared" si="162"/>
        <v>8</v>
      </c>
      <c r="C2063" s="1" t="s">
        <v>45</v>
      </c>
      <c r="D2063" s="14">
        <f>VLOOKUP($A2063,[3]Sheet1!$A$1:$U$10001,15,0)</f>
        <v>4.6500000000000004</v>
      </c>
      <c r="E2063" s="14">
        <f>VLOOKUP($A2063,[3]Sheet1!$A$1:$U$10001,16,0)</f>
        <v>3.2149999999999999</v>
      </c>
      <c r="F2063" s="14">
        <f>VLOOKUP($A2063,[3]Sheet1!$A$1:$X$10001,22,0)</f>
        <v>3.23</v>
      </c>
      <c r="G2063" s="7">
        <f>VLOOKUP($A2063,[3]Sheet1!$A$1:$X$10001,3,0)</f>
        <v>3.4449999999999998</v>
      </c>
      <c r="H2063" s="14">
        <f>VLOOKUP($A2063,[3]Sheet1!$A$1:$U$10001,2,0)</f>
        <v>4.335</v>
      </c>
      <c r="I2063" s="14">
        <f>VLOOKUP($A2063,[3]Sheet1!$A$1:$U$10001,21,0)</f>
        <v>4.3650000000000002</v>
      </c>
      <c r="J2063" s="14">
        <f>VLOOKUP($A2063,[3]Sheet1!$A$1:$U$10001,13,0)</f>
        <v>4.3150000000000004</v>
      </c>
      <c r="K2063" s="14">
        <f>VLOOKUP($A2063,[3]Sheet1!$A$1:$Z$10001,24,0)</f>
        <v>3.29</v>
      </c>
      <c r="L2063" s="14">
        <f>VLOOKUP($A2063,[3]Sheet1!$A$1:$U$10001,17,0)</f>
        <v>3.42</v>
      </c>
      <c r="M2063" s="14">
        <f>VLOOKUP($A2063,[3]Sheet1!$A$1:$U$10001,14,0)</f>
        <v>4.6150000000000002</v>
      </c>
      <c r="N2063" s="14">
        <f>VLOOKUP($A2063,[3]Sheet1!$A$1:$X$10001,23,0)</f>
        <v>3.26</v>
      </c>
      <c r="O2063" s="14">
        <f>VLOOKUP($A2063,[3]Sheet1!$A$1:$U$10001,4,0)</f>
        <v>4.9249999999999998</v>
      </c>
      <c r="P2063" s="14">
        <f>VLOOKUP($A2063,[3]Sheet1!$A$1:$U$10001,6,0)</f>
        <v>4.375</v>
      </c>
      <c r="Q2063" s="14">
        <f>VLOOKUP($A2063,[3]Sheet1!$A$1:$U$10001,20,0)</f>
        <v>3.4</v>
      </c>
      <c r="R2063" s="14">
        <f>VLOOKUP($A2063,[3]Sheet1!$A$1:$X$10001,24,0)</f>
        <v>3.29</v>
      </c>
      <c r="S2063" s="14">
        <f>VLOOKUP($A2063,[3]Sheet1!$A$1:$AB$10001,25,0)</f>
        <v>4.4400000000000004</v>
      </c>
      <c r="T2063" s="14">
        <f>VLOOKUP($A2063,[3]Sheet1!$A$1:$AB$10001,26,0)</f>
        <v>4.37</v>
      </c>
      <c r="U2063" s="14">
        <f>VLOOKUP($A2063,[3]Sheet1!$A$1:$AB$10001,27,0)</f>
        <v>4.2450000000000001</v>
      </c>
      <c r="V2063" s="14">
        <f>VLOOKUP($A2063,[3]Sheet1!$A$1:$AB$10001,28,0)</f>
        <v>4.2750000000000004</v>
      </c>
      <c r="W2063" s="14">
        <f>VLOOKUP($A2063,[3]Sheet1!$A$1:$AC$10001,29,0)</f>
        <v>4.26</v>
      </c>
      <c r="X2063" s="14" t="s">
        <v>66</v>
      </c>
      <c r="AE2063" s="2">
        <v>36773</v>
      </c>
      <c r="AF2063" s="1">
        <v>3.55</v>
      </c>
    </row>
    <row r="2064" spans="1:32" x14ac:dyDescent="0.2">
      <c r="A2064" s="2">
        <v>36757</v>
      </c>
      <c r="B2064" s="5">
        <f t="shared" si="162"/>
        <v>8</v>
      </c>
      <c r="C2064" s="1" t="s">
        <v>46</v>
      </c>
      <c r="D2064" s="14">
        <f>VLOOKUP($A2064,[3]Sheet1!$A$1:$U$10001,15,0)</f>
        <v>4.7300000000000004</v>
      </c>
      <c r="E2064" s="14">
        <f>VLOOKUP($A2064,[3]Sheet1!$A$1:$U$10001,16,0)</f>
        <v>3.23</v>
      </c>
      <c r="F2064" s="14">
        <f>VLOOKUP($A2064,[3]Sheet1!$A$1:$X$10001,22,0)</f>
        <v>3.1949999999999998</v>
      </c>
      <c r="G2064" s="7">
        <f>VLOOKUP($A2064,[3]Sheet1!$A$1:$X$10001,3,0)</f>
        <v>3.3149999999999999</v>
      </c>
      <c r="H2064" s="14">
        <f>VLOOKUP($A2064,[3]Sheet1!$A$1:$U$10001,2,0)</f>
        <v>4.3150000000000004</v>
      </c>
      <c r="I2064" s="14">
        <f>VLOOKUP($A2064,[3]Sheet1!$A$1:$U$10001,21,0)</f>
        <v>4.3849999999999998</v>
      </c>
      <c r="J2064" s="14">
        <f>VLOOKUP($A2064,[3]Sheet1!$A$1:$U$10001,13,0)</f>
        <v>4.26</v>
      </c>
      <c r="K2064" s="14">
        <f>VLOOKUP($A2064,[3]Sheet1!$A$1:$Z$10001,24,0)</f>
        <v>3.3149999999999999</v>
      </c>
      <c r="L2064" s="14">
        <f>VLOOKUP($A2064,[3]Sheet1!$A$1:$U$10001,17,0)</f>
        <v>3.48</v>
      </c>
      <c r="M2064" s="14">
        <f>VLOOKUP($A2064,[3]Sheet1!$A$1:$U$10001,14,0)</f>
        <v>4.62</v>
      </c>
      <c r="N2064" s="14">
        <f>VLOOKUP($A2064,[3]Sheet1!$A$1:$X$10001,23,0)</f>
        <v>3.24</v>
      </c>
      <c r="O2064" s="14">
        <f>VLOOKUP($A2064,[3]Sheet1!$A$1:$U$10001,4,0)</f>
        <v>4.9249999999999998</v>
      </c>
      <c r="P2064" s="14">
        <f>VLOOKUP($A2064,[3]Sheet1!$A$1:$U$10001,6,0)</f>
        <v>4.38</v>
      </c>
      <c r="Q2064" s="14">
        <f>VLOOKUP($A2064,[3]Sheet1!$A$1:$U$10001,20,0)</f>
        <v>3.395</v>
      </c>
      <c r="R2064" s="14">
        <f>VLOOKUP($A2064,[3]Sheet1!$A$1:$X$10001,24,0)</f>
        <v>3.3149999999999999</v>
      </c>
      <c r="S2064" s="14">
        <f>VLOOKUP($A2064,[3]Sheet1!$A$1:$AB$10001,25,0)</f>
        <v>4.4450000000000003</v>
      </c>
      <c r="T2064" s="14">
        <f>VLOOKUP($A2064,[3]Sheet1!$A$1:$AB$10001,26,0)</f>
        <v>4.3949999999999996</v>
      </c>
      <c r="U2064" s="14">
        <f>VLOOKUP($A2064,[3]Sheet1!$A$1:$AB$10001,27,0)</f>
        <v>4.2549999999999999</v>
      </c>
      <c r="V2064" s="14">
        <f>VLOOKUP($A2064,[3]Sheet1!$A$1:$AB$10001,28,0)</f>
        <v>4.2949999999999999</v>
      </c>
      <c r="W2064" s="14">
        <f>VLOOKUP($A2064,[3]Sheet1!$A$1:$AC$10001,29,0)</f>
        <v>4.2699999999999996</v>
      </c>
      <c r="X2064" s="14" t="s">
        <v>66</v>
      </c>
      <c r="AE2064" s="2">
        <v>36774</v>
      </c>
      <c r="AF2064" s="1">
        <v>3.55</v>
      </c>
    </row>
    <row r="2065" spans="1:32" x14ac:dyDescent="0.2">
      <c r="A2065" s="2">
        <v>36758</v>
      </c>
      <c r="B2065" s="5">
        <f t="shared" si="162"/>
        <v>8</v>
      </c>
      <c r="C2065" s="1" t="s">
        <v>47</v>
      </c>
      <c r="D2065" s="14">
        <f>VLOOKUP($A2065,[3]Sheet1!$A$1:$U$10001,15,0)</f>
        <v>4.7300000000000004</v>
      </c>
      <c r="E2065" s="14">
        <f>VLOOKUP($A2065,[3]Sheet1!$A$1:$U$10001,16,0)</f>
        <v>3.23</v>
      </c>
      <c r="F2065" s="14">
        <f>VLOOKUP($A2065,[3]Sheet1!$A$1:$X$10001,22,0)</f>
        <v>3.1949999999999998</v>
      </c>
      <c r="G2065" s="7">
        <f>VLOOKUP($A2065,[3]Sheet1!$A$1:$X$10001,3,0)</f>
        <v>3.3149999999999999</v>
      </c>
      <c r="H2065" s="14">
        <f>VLOOKUP($A2065,[3]Sheet1!$A$1:$U$10001,2,0)</f>
        <v>4.3150000000000004</v>
      </c>
      <c r="I2065" s="14">
        <f>VLOOKUP($A2065,[3]Sheet1!$A$1:$U$10001,21,0)</f>
        <v>4.3849999999999998</v>
      </c>
      <c r="J2065" s="14">
        <f>VLOOKUP($A2065,[3]Sheet1!$A$1:$U$10001,13,0)</f>
        <v>4.26</v>
      </c>
      <c r="K2065" s="14">
        <f>VLOOKUP($A2065,[3]Sheet1!$A$1:$Z$10001,24,0)</f>
        <v>3.3149999999999999</v>
      </c>
      <c r="L2065" s="14">
        <f>VLOOKUP($A2065,[3]Sheet1!$A$1:$U$10001,17,0)</f>
        <v>3.48</v>
      </c>
      <c r="M2065" s="14">
        <f>VLOOKUP($A2065,[3]Sheet1!$A$1:$U$10001,14,0)</f>
        <v>4.62</v>
      </c>
      <c r="N2065" s="14">
        <f>VLOOKUP($A2065,[3]Sheet1!$A$1:$X$10001,23,0)</f>
        <v>3.24</v>
      </c>
      <c r="O2065" s="14">
        <f>VLOOKUP($A2065,[3]Sheet1!$A$1:$U$10001,4,0)</f>
        <v>4.9249999999999998</v>
      </c>
      <c r="P2065" s="14">
        <f>VLOOKUP($A2065,[3]Sheet1!$A$1:$U$10001,6,0)</f>
        <v>4.38</v>
      </c>
      <c r="Q2065" s="14">
        <f>VLOOKUP($A2065,[3]Sheet1!$A$1:$U$10001,20,0)</f>
        <v>3.395</v>
      </c>
      <c r="R2065" s="14">
        <f>VLOOKUP($A2065,[3]Sheet1!$A$1:$X$10001,24,0)</f>
        <v>3.3149999999999999</v>
      </c>
      <c r="S2065" s="14">
        <f>VLOOKUP($A2065,[3]Sheet1!$A$1:$AB$10001,25,0)</f>
        <v>4.4450000000000003</v>
      </c>
      <c r="T2065" s="14">
        <f>VLOOKUP($A2065,[3]Sheet1!$A$1:$AB$10001,26,0)</f>
        <v>4.3949999999999996</v>
      </c>
      <c r="U2065" s="14">
        <f>VLOOKUP($A2065,[3]Sheet1!$A$1:$AB$10001,27,0)</f>
        <v>4.2549999999999999</v>
      </c>
      <c r="V2065" s="14">
        <f>VLOOKUP($A2065,[3]Sheet1!$A$1:$AB$10001,28,0)</f>
        <v>4.2949999999999999</v>
      </c>
      <c r="W2065" s="14">
        <f>VLOOKUP($A2065,[3]Sheet1!$A$1:$AC$10001,29,0)</f>
        <v>4.2699999999999996</v>
      </c>
      <c r="X2065" s="14" t="s">
        <v>66</v>
      </c>
      <c r="AE2065" s="2">
        <v>36775</v>
      </c>
      <c r="AF2065" s="1">
        <v>3.85</v>
      </c>
    </row>
    <row r="2066" spans="1:32" x14ac:dyDescent="0.2">
      <c r="A2066" s="2">
        <v>36759</v>
      </c>
      <c r="B2066" s="5">
        <f t="shared" si="162"/>
        <v>8</v>
      </c>
      <c r="C2066" s="1" t="s">
        <v>48</v>
      </c>
      <c r="D2066" s="14">
        <f>VLOOKUP($A2066,[3]Sheet1!$A$1:$U$10001,15,0)</f>
        <v>4.7300000000000004</v>
      </c>
      <c r="E2066" s="14">
        <f>VLOOKUP($A2066,[3]Sheet1!$A$1:$U$10001,16,0)</f>
        <v>3.23</v>
      </c>
      <c r="F2066" s="14">
        <f>VLOOKUP($A2066,[3]Sheet1!$A$1:$X$10001,22,0)</f>
        <v>3.1949999999999998</v>
      </c>
      <c r="G2066" s="7">
        <f>VLOOKUP($A2066,[3]Sheet1!$A$1:$X$10001,3,0)</f>
        <v>3.3149999999999999</v>
      </c>
      <c r="H2066" s="14">
        <f>VLOOKUP($A2066,[3]Sheet1!$A$1:$U$10001,2,0)</f>
        <v>4.3150000000000004</v>
      </c>
      <c r="I2066" s="14">
        <f>VLOOKUP($A2066,[3]Sheet1!$A$1:$U$10001,21,0)</f>
        <v>4.3849999999999998</v>
      </c>
      <c r="J2066" s="14">
        <f>VLOOKUP($A2066,[3]Sheet1!$A$1:$U$10001,13,0)</f>
        <v>4.26</v>
      </c>
      <c r="K2066" s="14">
        <f>VLOOKUP($A2066,[3]Sheet1!$A$1:$Z$10001,24,0)</f>
        <v>3.3149999999999999</v>
      </c>
      <c r="L2066" s="14">
        <f>VLOOKUP($A2066,[3]Sheet1!$A$1:$U$10001,17,0)</f>
        <v>3.48</v>
      </c>
      <c r="M2066" s="14">
        <f>VLOOKUP($A2066,[3]Sheet1!$A$1:$U$10001,14,0)</f>
        <v>4.62</v>
      </c>
      <c r="N2066" s="14">
        <f>VLOOKUP($A2066,[3]Sheet1!$A$1:$X$10001,23,0)</f>
        <v>3.24</v>
      </c>
      <c r="O2066" s="14">
        <f>VLOOKUP($A2066,[3]Sheet1!$A$1:$U$10001,4,0)</f>
        <v>4.9249999999999998</v>
      </c>
      <c r="P2066" s="14">
        <f>VLOOKUP($A2066,[3]Sheet1!$A$1:$U$10001,6,0)</f>
        <v>4.38</v>
      </c>
      <c r="Q2066" s="14">
        <f>VLOOKUP($A2066,[3]Sheet1!$A$1:$U$10001,20,0)</f>
        <v>3.395</v>
      </c>
      <c r="R2066" s="14">
        <f>VLOOKUP($A2066,[3]Sheet1!$A$1:$X$10001,24,0)</f>
        <v>3.3149999999999999</v>
      </c>
      <c r="S2066" s="14">
        <f>VLOOKUP($A2066,[3]Sheet1!$A$1:$AB$10001,25,0)</f>
        <v>4.4450000000000003</v>
      </c>
      <c r="T2066" s="14">
        <f>VLOOKUP($A2066,[3]Sheet1!$A$1:$AB$10001,26,0)</f>
        <v>4.3949999999999996</v>
      </c>
      <c r="U2066" s="14">
        <f>VLOOKUP($A2066,[3]Sheet1!$A$1:$AB$10001,27,0)</f>
        <v>4.2549999999999999</v>
      </c>
      <c r="V2066" s="14">
        <f>VLOOKUP($A2066,[3]Sheet1!$A$1:$AB$10001,28,0)</f>
        <v>4.2949999999999999</v>
      </c>
      <c r="W2066" s="14">
        <f>VLOOKUP($A2066,[3]Sheet1!$A$1:$AC$10001,29,0)</f>
        <v>4.2699999999999996</v>
      </c>
      <c r="X2066" s="14" t="s">
        <v>66</v>
      </c>
      <c r="AE2066" s="2">
        <v>36776</v>
      </c>
      <c r="AF2066" s="1">
        <v>4.3449999999999998</v>
      </c>
    </row>
    <row r="2067" spans="1:32" x14ac:dyDescent="0.2">
      <c r="A2067" s="2">
        <v>36760</v>
      </c>
      <c r="B2067" s="5">
        <f t="shared" si="162"/>
        <v>8</v>
      </c>
      <c r="C2067" s="1" t="s">
        <v>49</v>
      </c>
      <c r="D2067" s="14">
        <f>VLOOKUP($A2067,[3]Sheet1!$A$1:$U$10001,15,0)</f>
        <v>4.87</v>
      </c>
      <c r="E2067" s="14">
        <f>VLOOKUP($A2067,[3]Sheet1!$A$1:$U$10001,16,0)</f>
        <v>3.32</v>
      </c>
      <c r="F2067" s="14">
        <f>VLOOKUP($A2067,[3]Sheet1!$A$1:$X$10001,22,0)</f>
        <v>3.3450000000000002</v>
      </c>
      <c r="G2067" s="7">
        <f>VLOOKUP($A2067,[3]Sheet1!$A$1:$X$10001,3,0)</f>
        <v>3.5649999999999999</v>
      </c>
      <c r="H2067" s="14">
        <f>VLOOKUP($A2067,[3]Sheet1!$A$1:$U$10001,2,0)</f>
        <v>4.5149999999999997</v>
      </c>
      <c r="I2067" s="14">
        <f>VLOOKUP($A2067,[3]Sheet1!$A$1:$U$10001,21,0)</f>
        <v>4.5750000000000002</v>
      </c>
      <c r="J2067" s="14">
        <f>VLOOKUP($A2067,[3]Sheet1!$A$1:$U$10001,13,0)</f>
        <v>4.62</v>
      </c>
      <c r="K2067" s="14">
        <f>VLOOKUP($A2067,[3]Sheet1!$A$1:$Z$10001,24,0)</f>
        <v>3.48</v>
      </c>
      <c r="L2067" s="14">
        <f>VLOOKUP($A2067,[3]Sheet1!$A$1:$U$10001,17,0)</f>
        <v>3.59</v>
      </c>
      <c r="M2067" s="14">
        <f>VLOOKUP($A2067,[3]Sheet1!$A$1:$U$10001,14,0)</f>
        <v>4.96</v>
      </c>
      <c r="N2067" s="14">
        <f>VLOOKUP($A2067,[3]Sheet1!$A$1:$X$10001,23,0)</f>
        <v>3.375</v>
      </c>
      <c r="O2067" s="14">
        <f>VLOOKUP($A2067,[3]Sheet1!$A$1:$U$10001,4,0)</f>
        <v>5.29</v>
      </c>
      <c r="P2067" s="14">
        <f>VLOOKUP($A2067,[3]Sheet1!$A$1:$U$10001,6,0)</f>
        <v>4.66</v>
      </c>
      <c r="Q2067" s="14">
        <f>VLOOKUP($A2067,[3]Sheet1!$A$1:$U$10001,20,0)</f>
        <v>3.49</v>
      </c>
      <c r="R2067" s="14">
        <f>VLOOKUP($A2067,[3]Sheet1!$A$1:$X$10001,24,0)</f>
        <v>3.48</v>
      </c>
      <c r="S2067" s="14">
        <f>VLOOKUP($A2067,[3]Sheet1!$A$1:$AB$10001,25,0)</f>
        <v>4.6399999999999997</v>
      </c>
      <c r="T2067" s="14">
        <f>VLOOKUP($A2067,[3]Sheet1!$A$1:$AB$10001,26,0)</f>
        <v>4.625</v>
      </c>
      <c r="U2067" s="14">
        <f>VLOOKUP($A2067,[3]Sheet1!$A$1:$AB$10001,27,0)</f>
        <v>4.4349999999999996</v>
      </c>
      <c r="V2067" s="14">
        <f>VLOOKUP($A2067,[3]Sheet1!$A$1:$AB$10001,28,0)</f>
        <v>4.5049999999999999</v>
      </c>
      <c r="W2067" s="14">
        <f>VLOOKUP($A2067,[3]Sheet1!$A$1:$AC$10001,29,0)</f>
        <v>4.4649999999999999</v>
      </c>
      <c r="X2067" s="14" t="s">
        <v>66</v>
      </c>
      <c r="AE2067" s="2">
        <v>36777</v>
      </c>
      <c r="AF2067" s="1">
        <v>4.32</v>
      </c>
    </row>
    <row r="2068" spans="1:32" x14ac:dyDescent="0.2">
      <c r="A2068" s="2">
        <v>36761</v>
      </c>
      <c r="B2068" s="5">
        <f t="shared" si="162"/>
        <v>8</v>
      </c>
      <c r="C2068" s="1" t="s">
        <v>50</v>
      </c>
      <c r="D2068" s="14">
        <f>VLOOKUP($A2068,[3]Sheet1!$A$1:$U$10001,15,0)</f>
        <v>4.8449999999999998</v>
      </c>
      <c r="E2068" s="14">
        <f>VLOOKUP($A2068,[3]Sheet1!$A$1:$U$10001,16,0)</f>
        <v>3.47</v>
      </c>
      <c r="F2068" s="14">
        <f>VLOOKUP($A2068,[3]Sheet1!$A$1:$X$10001,22,0)</f>
        <v>3.49</v>
      </c>
      <c r="G2068" s="7">
        <f>VLOOKUP($A2068,[3]Sheet1!$A$1:$X$10001,3,0)</f>
        <v>3.68</v>
      </c>
      <c r="H2068" s="14">
        <f>VLOOKUP($A2068,[3]Sheet1!$A$1:$U$10001,2,0)</f>
        <v>4.6849999999999996</v>
      </c>
      <c r="I2068" s="14">
        <f>VLOOKUP($A2068,[3]Sheet1!$A$1:$U$10001,21,0)</f>
        <v>4.7850000000000001</v>
      </c>
      <c r="J2068" s="14">
        <f>VLOOKUP($A2068,[3]Sheet1!$A$1:$U$10001,13,0)</f>
        <v>5.1550000000000002</v>
      </c>
      <c r="K2068" s="14">
        <f>VLOOKUP($A2068,[3]Sheet1!$A$1:$Z$10001,24,0)</f>
        <v>3.605</v>
      </c>
      <c r="L2068" s="14">
        <f>VLOOKUP($A2068,[3]Sheet1!$A$1:$U$10001,17,0)</f>
        <v>3.7</v>
      </c>
      <c r="M2068" s="14">
        <f>VLOOKUP($A2068,[3]Sheet1!$A$1:$U$10001,14,0)</f>
        <v>5.52</v>
      </c>
      <c r="N2068" s="14">
        <f>VLOOKUP($A2068,[3]Sheet1!$A$1:$X$10001,23,0)</f>
        <v>3.49</v>
      </c>
      <c r="O2068" s="14">
        <f>VLOOKUP($A2068,[3]Sheet1!$A$1:$U$10001,4,0)</f>
        <v>5.7750000000000004</v>
      </c>
      <c r="P2068" s="14">
        <f>VLOOKUP($A2068,[3]Sheet1!$A$1:$U$10001,6,0)</f>
        <v>4.8049999999999997</v>
      </c>
      <c r="Q2068" s="14">
        <f>VLOOKUP($A2068,[3]Sheet1!$A$1:$U$10001,20,0)</f>
        <v>3.49</v>
      </c>
      <c r="R2068" s="14">
        <f>VLOOKUP($A2068,[3]Sheet1!$A$1:$X$10001,24,0)</f>
        <v>3.605</v>
      </c>
      <c r="S2068" s="14">
        <f>VLOOKUP($A2068,[3]Sheet1!$A$1:$AB$10001,25,0)</f>
        <v>4.82</v>
      </c>
      <c r="T2068" s="14">
        <f>VLOOKUP($A2068,[3]Sheet1!$A$1:$AB$10001,26,0)</f>
        <v>4.8099999999999996</v>
      </c>
      <c r="U2068" s="14">
        <f>VLOOKUP($A2068,[3]Sheet1!$A$1:$AB$10001,27,0)</f>
        <v>4.6550000000000002</v>
      </c>
      <c r="V2068" s="14">
        <f>VLOOKUP($A2068,[3]Sheet1!$A$1:$AB$10001,28,0)</f>
        <v>4.6950000000000003</v>
      </c>
      <c r="W2068" s="14">
        <f>VLOOKUP($A2068,[3]Sheet1!$A$1:$AC$10001,29,0)</f>
        <v>4.6849999999999996</v>
      </c>
      <c r="X2068" s="14" t="s">
        <v>66</v>
      </c>
      <c r="AE2068" s="2">
        <v>36778</v>
      </c>
      <c r="AF2068" s="1">
        <v>4.0999999999999996</v>
      </c>
    </row>
    <row r="2069" spans="1:32" x14ac:dyDescent="0.2">
      <c r="A2069" s="2">
        <v>36762</v>
      </c>
      <c r="B2069" s="5">
        <f t="shared" si="162"/>
        <v>8</v>
      </c>
      <c r="C2069" s="1" t="s">
        <v>51</v>
      </c>
      <c r="D2069" s="14">
        <f>VLOOKUP($A2069,[3]Sheet1!$A$1:$U$10001,15,0)</f>
        <v>4.6950000000000003</v>
      </c>
      <c r="E2069" s="14">
        <f>VLOOKUP($A2069,[3]Sheet1!$A$1:$U$10001,16,0)</f>
        <v>3.3849999999999998</v>
      </c>
      <c r="F2069" s="14">
        <f>VLOOKUP($A2069,[3]Sheet1!$A$1:$X$10001,22,0)</f>
        <v>3.3650000000000002</v>
      </c>
      <c r="G2069" s="7">
        <f>VLOOKUP($A2069,[3]Sheet1!$A$1:$X$10001,3,0)</f>
        <v>3.6</v>
      </c>
      <c r="H2069" s="14">
        <f>VLOOKUP($A2069,[3]Sheet1!$A$1:$U$10001,2,0)</f>
        <v>4.6050000000000004</v>
      </c>
      <c r="I2069" s="14">
        <f>VLOOKUP($A2069,[3]Sheet1!$A$1:$U$10001,21,0)</f>
        <v>4.67</v>
      </c>
      <c r="J2069" s="14">
        <f>VLOOKUP($A2069,[3]Sheet1!$A$1:$U$10001,13,0)</f>
        <v>5.21</v>
      </c>
      <c r="K2069" s="14">
        <f>VLOOKUP($A2069,[3]Sheet1!$A$1:$Z$10001,24,0)</f>
        <v>3.47</v>
      </c>
      <c r="L2069" s="14">
        <f>VLOOKUP($A2069,[3]Sheet1!$A$1:$U$10001,17,0)</f>
        <v>3.61</v>
      </c>
      <c r="M2069" s="14">
        <f>VLOOKUP($A2069,[3]Sheet1!$A$1:$U$10001,14,0)</f>
        <v>5.4249999999999998</v>
      </c>
      <c r="N2069" s="14">
        <f>VLOOKUP($A2069,[3]Sheet1!$A$1:$X$10001,23,0)</f>
        <v>3.395</v>
      </c>
      <c r="O2069" s="14">
        <f>VLOOKUP($A2069,[3]Sheet1!$A$1:$U$10001,4,0)</f>
        <v>5.76</v>
      </c>
      <c r="P2069" s="14">
        <f>VLOOKUP($A2069,[3]Sheet1!$A$1:$U$10001,6,0)</f>
        <v>4.67</v>
      </c>
      <c r="Q2069" s="14">
        <f>VLOOKUP($A2069,[3]Sheet1!$A$1:$U$10001,20,0)</f>
        <v>3.4350000000000001</v>
      </c>
      <c r="R2069" s="14">
        <f>VLOOKUP($A2069,[3]Sheet1!$A$1:$X$10001,24,0)</f>
        <v>3.47</v>
      </c>
      <c r="S2069" s="14">
        <f>VLOOKUP($A2069,[3]Sheet1!$A$1:$AB$10001,25,0)</f>
        <v>4.72</v>
      </c>
      <c r="T2069" s="14">
        <f>VLOOKUP($A2069,[3]Sheet1!$A$1:$AB$10001,26,0)</f>
        <v>4.6550000000000002</v>
      </c>
      <c r="U2069" s="14">
        <f>VLOOKUP($A2069,[3]Sheet1!$A$1:$AB$10001,27,0)</f>
        <v>4.5250000000000004</v>
      </c>
      <c r="V2069" s="14">
        <f>VLOOKUP($A2069,[3]Sheet1!$A$1:$AB$10001,28,0)</f>
        <v>4.57</v>
      </c>
      <c r="W2069" s="14">
        <f>VLOOKUP($A2069,[3]Sheet1!$A$1:$AC$10001,29,0)</f>
        <v>4.55</v>
      </c>
      <c r="X2069" s="14" t="s">
        <v>66</v>
      </c>
      <c r="AE2069" s="2">
        <v>36779</v>
      </c>
      <c r="AF2069" s="1">
        <v>4.0999999999999996</v>
      </c>
    </row>
    <row r="2070" spans="1:32" x14ac:dyDescent="0.2">
      <c r="A2070" s="2">
        <v>36763</v>
      </c>
      <c r="B2070" s="5">
        <f t="shared" si="162"/>
        <v>8</v>
      </c>
      <c r="C2070" s="1" t="s">
        <v>45</v>
      </c>
      <c r="D2070" s="14">
        <f>VLOOKUP($A2070,[3]Sheet1!$A$1:$U$10001,15,0)</f>
        <v>4.375</v>
      </c>
      <c r="E2070" s="14">
        <f>VLOOKUP($A2070,[3]Sheet1!$A$1:$U$10001,16,0)</f>
        <v>3.12</v>
      </c>
      <c r="F2070" s="14">
        <f>VLOOKUP($A2070,[3]Sheet1!$A$1:$X$10001,22,0)</f>
        <v>3.04</v>
      </c>
      <c r="G2070" s="7">
        <f>VLOOKUP($A2070,[3]Sheet1!$A$1:$X$10001,3,0)</f>
        <v>3.32</v>
      </c>
      <c r="H2070" s="14">
        <f>VLOOKUP($A2070,[3]Sheet1!$A$1:$U$10001,2,0)</f>
        <v>4.3499999999999996</v>
      </c>
      <c r="I2070" s="14">
        <f>VLOOKUP($A2070,[3]Sheet1!$A$1:$U$10001,21,0)</f>
        <v>4.4649999999999999</v>
      </c>
      <c r="J2070" s="14">
        <f>VLOOKUP($A2070,[3]Sheet1!$A$1:$U$10001,13,0)</f>
        <v>5.16</v>
      </c>
      <c r="K2070" s="14">
        <f>VLOOKUP($A2070,[3]Sheet1!$A$1:$Z$10001,24,0)</f>
        <v>3.165</v>
      </c>
      <c r="L2070" s="14">
        <f>VLOOKUP($A2070,[3]Sheet1!$A$1:$U$10001,17,0)</f>
        <v>3.2450000000000001</v>
      </c>
      <c r="M2070" s="14">
        <f>VLOOKUP($A2070,[3]Sheet1!$A$1:$U$10001,14,0)</f>
        <v>5.2549999999999999</v>
      </c>
      <c r="N2070" s="14">
        <f>VLOOKUP($A2070,[3]Sheet1!$A$1:$X$10001,23,0)</f>
        <v>3.14</v>
      </c>
      <c r="O2070" s="14">
        <f>VLOOKUP($A2070,[3]Sheet1!$A$1:$U$10001,4,0)</f>
        <v>5.75</v>
      </c>
      <c r="P2070" s="14">
        <f>VLOOKUP($A2070,[3]Sheet1!$A$1:$U$10001,6,0)</f>
        <v>4.4450000000000003</v>
      </c>
      <c r="Q2070" s="14">
        <f>VLOOKUP($A2070,[3]Sheet1!$A$1:$U$10001,20,0)</f>
        <v>3.16</v>
      </c>
      <c r="R2070" s="14">
        <f>VLOOKUP($A2070,[3]Sheet1!$A$1:$X$10001,24,0)</f>
        <v>3.165</v>
      </c>
      <c r="S2070" s="14">
        <f>VLOOKUP($A2070,[3]Sheet1!$A$1:$AB$10001,25,0)</f>
        <v>4.5149999999999997</v>
      </c>
      <c r="T2070" s="14">
        <f>VLOOKUP($A2070,[3]Sheet1!$A$1:$AB$10001,26,0)</f>
        <v>4.4400000000000004</v>
      </c>
      <c r="U2070" s="14">
        <f>VLOOKUP($A2070,[3]Sheet1!$A$1:$AB$10001,27,0)</f>
        <v>4.32</v>
      </c>
      <c r="V2070" s="14">
        <f>VLOOKUP($A2070,[3]Sheet1!$A$1:$AB$10001,28,0)</f>
        <v>4.3449999999999998</v>
      </c>
      <c r="W2070" s="14">
        <f>VLOOKUP($A2070,[3]Sheet1!$A$1:$AC$10001,29,0)</f>
        <v>4.34</v>
      </c>
      <c r="X2070" s="14" t="s">
        <v>66</v>
      </c>
      <c r="AE2070" s="2">
        <v>36780</v>
      </c>
      <c r="AF2070" s="1">
        <v>4.0999999999999996</v>
      </c>
    </row>
    <row r="2071" spans="1:32" x14ac:dyDescent="0.2">
      <c r="A2071" s="2">
        <v>36764</v>
      </c>
      <c r="B2071" s="5">
        <f t="shared" si="162"/>
        <v>8</v>
      </c>
      <c r="C2071" s="1" t="s">
        <v>46</v>
      </c>
      <c r="D2071" s="14">
        <f>VLOOKUP($A2071,[3]Sheet1!$A$1:$U$10001,15,0)</f>
        <v>4.4349999999999996</v>
      </c>
      <c r="E2071" s="14">
        <f>VLOOKUP($A2071,[3]Sheet1!$A$1:$U$10001,16,0)</f>
        <v>3.13</v>
      </c>
      <c r="F2071" s="14">
        <f>VLOOKUP($A2071,[3]Sheet1!$A$1:$X$10001,22,0)</f>
        <v>3.03</v>
      </c>
      <c r="G2071" s="7">
        <f>VLOOKUP($A2071,[3]Sheet1!$A$1:$X$10001,3,0)</f>
        <v>3.1949999999999998</v>
      </c>
      <c r="H2071" s="14">
        <f>VLOOKUP($A2071,[3]Sheet1!$A$1:$U$10001,2,0)</f>
        <v>4.4550000000000001</v>
      </c>
      <c r="I2071" s="14">
        <f>VLOOKUP($A2071,[3]Sheet1!$A$1:$U$10001,21,0)</f>
        <v>4.53</v>
      </c>
      <c r="J2071" s="14">
        <f>VLOOKUP($A2071,[3]Sheet1!$A$1:$U$10001,13,0)</f>
        <v>5.26</v>
      </c>
      <c r="K2071" s="14">
        <f>VLOOKUP($A2071,[3]Sheet1!$A$1:$Z$10001,24,0)</f>
        <v>3.145</v>
      </c>
      <c r="L2071" s="14">
        <f>VLOOKUP($A2071,[3]Sheet1!$A$1:$U$10001,17,0)</f>
        <v>3.2450000000000001</v>
      </c>
      <c r="M2071" s="14">
        <f>VLOOKUP($A2071,[3]Sheet1!$A$1:$U$10001,14,0)</f>
        <v>5.46</v>
      </c>
      <c r="N2071" s="14">
        <f>VLOOKUP($A2071,[3]Sheet1!$A$1:$X$10001,23,0)</f>
        <v>3.0950000000000002</v>
      </c>
      <c r="O2071" s="14">
        <f>VLOOKUP($A2071,[3]Sheet1!$A$1:$U$10001,4,0)</f>
        <v>6.4749999999999996</v>
      </c>
      <c r="P2071" s="14">
        <f>VLOOKUP($A2071,[3]Sheet1!$A$1:$U$10001,6,0)</f>
        <v>4.5350000000000001</v>
      </c>
      <c r="Q2071" s="14">
        <f>VLOOKUP($A2071,[3]Sheet1!$A$1:$U$10001,20,0)</f>
        <v>3.18</v>
      </c>
      <c r="R2071" s="14">
        <f>VLOOKUP($A2071,[3]Sheet1!$A$1:$X$10001,24,0)</f>
        <v>3.145</v>
      </c>
      <c r="S2071" s="14">
        <f>VLOOKUP($A2071,[3]Sheet1!$A$1:$AB$10001,25,0)</f>
        <v>4.5999999999999996</v>
      </c>
      <c r="T2071" s="14">
        <f>VLOOKUP($A2071,[3]Sheet1!$A$1:$AB$10001,26,0)</f>
        <v>4.5250000000000004</v>
      </c>
      <c r="U2071" s="14">
        <f>VLOOKUP($A2071,[3]Sheet1!$A$1:$AB$10001,27,0)</f>
        <v>4.4000000000000004</v>
      </c>
      <c r="V2071" s="14">
        <f>VLOOKUP($A2071,[3]Sheet1!$A$1:$AB$10001,28,0)</f>
        <v>4.4400000000000004</v>
      </c>
      <c r="W2071" s="14">
        <f>VLOOKUP($A2071,[3]Sheet1!$A$1:$AC$10001,29,0)</f>
        <v>4.4249999999999998</v>
      </c>
      <c r="X2071" s="14" t="s">
        <v>66</v>
      </c>
      <c r="AE2071" s="2">
        <v>36781</v>
      </c>
      <c r="AF2071" s="1">
        <v>4.24</v>
      </c>
    </row>
    <row r="2072" spans="1:32" x14ac:dyDescent="0.2">
      <c r="A2072" s="2">
        <v>36765</v>
      </c>
      <c r="B2072" s="5">
        <f t="shared" si="162"/>
        <v>8</v>
      </c>
      <c r="C2072" s="1" t="s">
        <v>47</v>
      </c>
      <c r="D2072" s="14">
        <f>VLOOKUP($A2072,[3]Sheet1!$A$1:$U$10001,15,0)</f>
        <v>4.4349999999999996</v>
      </c>
      <c r="E2072" s="14">
        <f>VLOOKUP($A2072,[3]Sheet1!$A$1:$U$10001,16,0)</f>
        <v>3.13</v>
      </c>
      <c r="F2072" s="14">
        <f>VLOOKUP($A2072,[3]Sheet1!$A$1:$X$10001,22,0)</f>
        <v>3.03</v>
      </c>
      <c r="G2072" s="7">
        <f>VLOOKUP($A2072,[3]Sheet1!$A$1:$X$10001,3,0)</f>
        <v>3.1949999999999998</v>
      </c>
      <c r="H2072" s="14">
        <f>VLOOKUP($A2072,[3]Sheet1!$A$1:$U$10001,2,0)</f>
        <v>4.4550000000000001</v>
      </c>
      <c r="I2072" s="14">
        <f>VLOOKUP($A2072,[3]Sheet1!$A$1:$U$10001,21,0)</f>
        <v>4.53</v>
      </c>
      <c r="J2072" s="14">
        <f>VLOOKUP($A2072,[3]Sheet1!$A$1:$U$10001,13,0)</f>
        <v>5.26</v>
      </c>
      <c r="K2072" s="14">
        <f>VLOOKUP($A2072,[3]Sheet1!$A$1:$Z$10001,24,0)</f>
        <v>3.145</v>
      </c>
      <c r="L2072" s="14">
        <f>VLOOKUP($A2072,[3]Sheet1!$A$1:$U$10001,17,0)</f>
        <v>3.2450000000000001</v>
      </c>
      <c r="M2072" s="14">
        <f>VLOOKUP($A2072,[3]Sheet1!$A$1:$U$10001,14,0)</f>
        <v>5.46</v>
      </c>
      <c r="N2072" s="14">
        <f>VLOOKUP($A2072,[3]Sheet1!$A$1:$X$10001,23,0)</f>
        <v>3.0950000000000002</v>
      </c>
      <c r="O2072" s="14">
        <f>VLOOKUP($A2072,[3]Sheet1!$A$1:$U$10001,4,0)</f>
        <v>6.4749999999999996</v>
      </c>
      <c r="P2072" s="14">
        <f>VLOOKUP($A2072,[3]Sheet1!$A$1:$U$10001,6,0)</f>
        <v>4.5350000000000001</v>
      </c>
      <c r="Q2072" s="14">
        <f>VLOOKUP($A2072,[3]Sheet1!$A$1:$U$10001,20,0)</f>
        <v>3.18</v>
      </c>
      <c r="R2072" s="14">
        <f>VLOOKUP($A2072,[3]Sheet1!$A$1:$X$10001,24,0)</f>
        <v>3.145</v>
      </c>
      <c r="S2072" s="14">
        <f>VLOOKUP($A2072,[3]Sheet1!$A$1:$AB$10001,25,0)</f>
        <v>4.5999999999999996</v>
      </c>
      <c r="T2072" s="14">
        <f>VLOOKUP($A2072,[3]Sheet1!$A$1:$AB$10001,26,0)</f>
        <v>4.5250000000000004</v>
      </c>
      <c r="U2072" s="14">
        <f>VLOOKUP($A2072,[3]Sheet1!$A$1:$AB$10001,27,0)</f>
        <v>4.4000000000000004</v>
      </c>
      <c r="V2072" s="14">
        <f>VLOOKUP($A2072,[3]Sheet1!$A$1:$AB$10001,28,0)</f>
        <v>4.4400000000000004</v>
      </c>
      <c r="W2072" s="14">
        <f>VLOOKUP($A2072,[3]Sheet1!$A$1:$AC$10001,29,0)</f>
        <v>4.4249999999999998</v>
      </c>
      <c r="X2072" s="14" t="s">
        <v>66</v>
      </c>
      <c r="AE2072" s="2">
        <v>36782</v>
      </c>
      <c r="AF2072" s="1">
        <v>4.3600000000000003</v>
      </c>
    </row>
    <row r="2073" spans="1:32" x14ac:dyDescent="0.2">
      <c r="A2073" s="2">
        <v>36766</v>
      </c>
      <c r="B2073" s="5">
        <f t="shared" si="162"/>
        <v>8</v>
      </c>
      <c r="C2073" s="1" t="s">
        <v>48</v>
      </c>
      <c r="D2073" s="14">
        <f>VLOOKUP($A2073,[3]Sheet1!$A$1:$U$10001,15,0)</f>
        <v>4.4349999999999996</v>
      </c>
      <c r="E2073" s="14">
        <f>VLOOKUP($A2073,[3]Sheet1!$A$1:$U$10001,16,0)</f>
        <v>3.13</v>
      </c>
      <c r="F2073" s="14">
        <f>VLOOKUP($A2073,[3]Sheet1!$A$1:$X$10001,22,0)</f>
        <v>3.03</v>
      </c>
      <c r="G2073" s="7">
        <f>VLOOKUP($A2073,[3]Sheet1!$A$1:$X$10001,3,0)</f>
        <v>3.1949999999999998</v>
      </c>
      <c r="H2073" s="14">
        <f>VLOOKUP($A2073,[3]Sheet1!$A$1:$U$10001,2,0)</f>
        <v>4.4550000000000001</v>
      </c>
      <c r="I2073" s="14">
        <f>VLOOKUP($A2073,[3]Sheet1!$A$1:$U$10001,21,0)</f>
        <v>4.53</v>
      </c>
      <c r="J2073" s="14">
        <f>VLOOKUP($A2073,[3]Sheet1!$A$1:$U$10001,13,0)</f>
        <v>5.26</v>
      </c>
      <c r="K2073" s="14">
        <f>VLOOKUP($A2073,[3]Sheet1!$A$1:$Z$10001,24,0)</f>
        <v>3.145</v>
      </c>
      <c r="L2073" s="14">
        <f>VLOOKUP($A2073,[3]Sheet1!$A$1:$U$10001,17,0)</f>
        <v>3.2450000000000001</v>
      </c>
      <c r="M2073" s="14">
        <f>VLOOKUP($A2073,[3]Sheet1!$A$1:$U$10001,14,0)</f>
        <v>5.46</v>
      </c>
      <c r="N2073" s="14">
        <f>VLOOKUP($A2073,[3]Sheet1!$A$1:$X$10001,23,0)</f>
        <v>3.0950000000000002</v>
      </c>
      <c r="O2073" s="14">
        <f>VLOOKUP($A2073,[3]Sheet1!$A$1:$U$10001,4,0)</f>
        <v>6.4749999999999996</v>
      </c>
      <c r="P2073" s="14">
        <f>VLOOKUP($A2073,[3]Sheet1!$A$1:$U$10001,6,0)</f>
        <v>4.5350000000000001</v>
      </c>
      <c r="Q2073" s="14">
        <f>VLOOKUP($A2073,[3]Sheet1!$A$1:$U$10001,20,0)</f>
        <v>3.18</v>
      </c>
      <c r="R2073" s="14">
        <f>VLOOKUP($A2073,[3]Sheet1!$A$1:$X$10001,24,0)</f>
        <v>3.145</v>
      </c>
      <c r="S2073" s="14">
        <f>VLOOKUP($A2073,[3]Sheet1!$A$1:$AB$10001,25,0)</f>
        <v>4.5999999999999996</v>
      </c>
      <c r="T2073" s="14">
        <f>VLOOKUP($A2073,[3]Sheet1!$A$1:$AB$10001,26,0)</f>
        <v>4.5250000000000004</v>
      </c>
      <c r="U2073" s="14">
        <f>VLOOKUP($A2073,[3]Sheet1!$A$1:$AB$10001,27,0)</f>
        <v>4.4000000000000004</v>
      </c>
      <c r="V2073" s="14">
        <f>VLOOKUP($A2073,[3]Sheet1!$A$1:$AB$10001,28,0)</f>
        <v>4.4400000000000004</v>
      </c>
      <c r="W2073" s="14">
        <f>VLOOKUP($A2073,[3]Sheet1!$A$1:$AC$10001,29,0)</f>
        <v>4.4249999999999998</v>
      </c>
      <c r="X2073" s="14" t="s">
        <v>66</v>
      </c>
      <c r="AE2073" s="2">
        <v>36783</v>
      </c>
      <c r="AF2073" s="1">
        <v>4.415</v>
      </c>
    </row>
    <row r="2074" spans="1:32" x14ac:dyDescent="0.2">
      <c r="A2074" s="2">
        <v>36767</v>
      </c>
      <c r="B2074" s="5">
        <f t="shared" si="162"/>
        <v>8</v>
      </c>
      <c r="C2074" s="1" t="s">
        <v>49</v>
      </c>
      <c r="D2074" s="14">
        <f>VLOOKUP($A2074,[3]Sheet1!$A$1:$U$10001,15,0)</f>
        <v>4.7450000000000001</v>
      </c>
      <c r="E2074" s="14">
        <f>VLOOKUP($A2074,[3]Sheet1!$A$1:$U$10001,16,0)</f>
        <v>3.2450000000000001</v>
      </c>
      <c r="F2074" s="14">
        <f>VLOOKUP($A2074,[3]Sheet1!$A$1:$X$10001,22,0)</f>
        <v>3.145</v>
      </c>
      <c r="G2074" s="7">
        <f>VLOOKUP($A2074,[3]Sheet1!$A$1:$X$10001,3,0)</f>
        <v>3.335</v>
      </c>
      <c r="H2074" s="14">
        <f>VLOOKUP($A2074,[3]Sheet1!$A$1:$U$10001,2,0)</f>
        <v>4.5199999999999996</v>
      </c>
      <c r="I2074" s="14">
        <f>VLOOKUP($A2074,[3]Sheet1!$A$1:$U$10001,21,0)</f>
        <v>4.6150000000000002</v>
      </c>
      <c r="J2074" s="14">
        <f>VLOOKUP($A2074,[3]Sheet1!$A$1:$U$10001,13,0)</f>
        <v>5.51</v>
      </c>
      <c r="K2074" s="14">
        <f>VLOOKUP($A2074,[3]Sheet1!$A$1:$Z$10001,24,0)</f>
        <v>3.27</v>
      </c>
      <c r="L2074" s="14">
        <f>VLOOKUP($A2074,[3]Sheet1!$A$1:$U$10001,17,0)</f>
        <v>3.47</v>
      </c>
      <c r="M2074" s="14">
        <f>VLOOKUP($A2074,[3]Sheet1!$A$1:$U$10001,14,0)</f>
        <v>5.835</v>
      </c>
      <c r="N2074" s="14">
        <f>VLOOKUP($A2074,[3]Sheet1!$A$1:$X$10001,23,0)</f>
        <v>3.1949999999999998</v>
      </c>
      <c r="O2074" s="14">
        <f>VLOOKUP($A2074,[3]Sheet1!$A$1:$U$10001,4,0)</f>
        <v>6.9249999999999998</v>
      </c>
      <c r="P2074" s="14">
        <f>VLOOKUP($A2074,[3]Sheet1!$A$1:$U$10001,6,0)</f>
        <v>4.625</v>
      </c>
      <c r="Q2074" s="14">
        <f>VLOOKUP($A2074,[3]Sheet1!$A$1:$U$10001,20,0)</f>
        <v>3.4249999999999998</v>
      </c>
      <c r="R2074" s="14">
        <f>VLOOKUP($A2074,[3]Sheet1!$A$1:$X$10001,24,0)</f>
        <v>3.27</v>
      </c>
      <c r="S2074" s="14">
        <f>VLOOKUP($A2074,[3]Sheet1!$A$1:$AB$10001,25,0)</f>
        <v>4.7</v>
      </c>
      <c r="T2074" s="14">
        <f>VLOOKUP($A2074,[3]Sheet1!$A$1:$AB$10001,26,0)</f>
        <v>4.6050000000000004</v>
      </c>
      <c r="U2074" s="14">
        <f>VLOOKUP($A2074,[3]Sheet1!$A$1:$AB$10001,27,0)</f>
        <v>4.4749999999999996</v>
      </c>
      <c r="V2074" s="14">
        <f>VLOOKUP($A2074,[3]Sheet1!$A$1:$AB$10001,28,0)</f>
        <v>4.4950000000000001</v>
      </c>
      <c r="W2074" s="14">
        <f>VLOOKUP($A2074,[3]Sheet1!$A$1:$AC$10001,29,0)</f>
        <v>4.51</v>
      </c>
      <c r="X2074" s="14" t="s">
        <v>66</v>
      </c>
      <c r="AE2074" s="2">
        <v>36784</v>
      </c>
      <c r="AF2074" s="1">
        <v>4.4400000000000004</v>
      </c>
    </row>
    <row r="2075" spans="1:32" x14ac:dyDescent="0.2">
      <c r="A2075" s="2">
        <v>36768</v>
      </c>
      <c r="B2075" s="5">
        <f t="shared" si="162"/>
        <v>8</v>
      </c>
      <c r="C2075" s="1" t="s">
        <v>50</v>
      </c>
      <c r="D2075" s="14">
        <f>VLOOKUP($A2075,[3]Sheet1!$A$1:$U$10001,15,0)</f>
        <v>4.93</v>
      </c>
      <c r="E2075" s="14">
        <f>VLOOKUP($A2075,[3]Sheet1!$A$1:$U$10001,16,0)</f>
        <v>3.41</v>
      </c>
      <c r="F2075" s="14">
        <f>VLOOKUP($A2075,[3]Sheet1!$A$1:$X$10001,22,0)</f>
        <v>3.29</v>
      </c>
      <c r="G2075" s="7">
        <f>VLOOKUP($A2075,[3]Sheet1!$A$1:$X$10001,3,0)</f>
        <v>3.4449999999999998</v>
      </c>
      <c r="H2075" s="14">
        <f>VLOOKUP($A2075,[3]Sheet1!$A$1:$U$10001,2,0)</f>
        <v>4.5049999999999999</v>
      </c>
      <c r="I2075" s="14">
        <f>VLOOKUP($A2075,[3]Sheet1!$A$1:$U$10001,21,0)</f>
        <v>4.62</v>
      </c>
      <c r="J2075" s="14">
        <f>VLOOKUP($A2075,[3]Sheet1!$A$1:$U$10001,13,0)</f>
        <v>6.25</v>
      </c>
      <c r="K2075" s="14">
        <f>VLOOKUP($A2075,[3]Sheet1!$A$1:$Z$10001,24,0)</f>
        <v>3.4449999999999998</v>
      </c>
      <c r="L2075" s="14">
        <f>VLOOKUP($A2075,[3]Sheet1!$A$1:$U$10001,17,0)</f>
        <v>3.62</v>
      </c>
      <c r="M2075" s="14">
        <f>VLOOKUP($A2075,[3]Sheet1!$A$1:$U$10001,14,0)</f>
        <v>6.8550000000000004</v>
      </c>
      <c r="N2075" s="14">
        <f>VLOOKUP($A2075,[3]Sheet1!$A$1:$X$10001,23,0)</f>
        <v>3.4</v>
      </c>
      <c r="O2075" s="14">
        <f>VLOOKUP($A2075,[3]Sheet1!$A$1:$U$10001,4,0)</f>
        <v>7.2850000000000001</v>
      </c>
      <c r="P2075" s="14">
        <f>VLOOKUP($A2075,[3]Sheet1!$A$1:$U$10001,6,0)</f>
        <v>4.665</v>
      </c>
      <c r="Q2075" s="14">
        <f>VLOOKUP($A2075,[3]Sheet1!$A$1:$U$10001,20,0)</f>
        <v>3.52</v>
      </c>
      <c r="R2075" s="14">
        <f>VLOOKUP($A2075,[3]Sheet1!$A$1:$X$10001,24,0)</f>
        <v>3.4449999999999998</v>
      </c>
      <c r="S2075" s="14">
        <f>VLOOKUP($A2075,[3]Sheet1!$A$1:$AB$10001,25,0)</f>
        <v>4.71</v>
      </c>
      <c r="T2075" s="14">
        <f>VLOOKUP($A2075,[3]Sheet1!$A$1:$AB$10001,26,0)</f>
        <v>4.63</v>
      </c>
      <c r="U2075" s="14">
        <f>VLOOKUP($A2075,[3]Sheet1!$A$1:$AB$10001,27,0)</f>
        <v>4.51</v>
      </c>
      <c r="V2075" s="14">
        <f>VLOOKUP($A2075,[3]Sheet1!$A$1:$AB$10001,28,0)</f>
        <v>4.54</v>
      </c>
      <c r="W2075" s="14">
        <f>VLOOKUP($A2075,[3]Sheet1!$A$1:$AC$10001,29,0)</f>
        <v>4.5449999999999999</v>
      </c>
      <c r="X2075" s="14" t="s">
        <v>66</v>
      </c>
      <c r="AE2075" s="2">
        <v>36785</v>
      </c>
      <c r="AF2075" s="1">
        <v>4.26</v>
      </c>
    </row>
    <row r="2076" spans="1:32" x14ac:dyDescent="0.2">
      <c r="A2076" s="2">
        <v>36769</v>
      </c>
      <c r="B2076" s="5">
        <f t="shared" si="162"/>
        <v>8</v>
      </c>
      <c r="C2076" s="1" t="s">
        <v>51</v>
      </c>
      <c r="D2076" s="14">
        <f>VLOOKUP($A2076,[3]Sheet1!$A$1:$U$10001,15,0)</f>
        <v>5.3049999999999997</v>
      </c>
      <c r="E2076" s="14">
        <f>VLOOKUP($A2076,[3]Sheet1!$A$1:$U$10001,16,0)</f>
        <v>3.63</v>
      </c>
      <c r="F2076" s="14">
        <f>VLOOKUP($A2076,[3]Sheet1!$A$1:$X$10001,22,0)</f>
        <v>3.52</v>
      </c>
      <c r="G2076" s="7">
        <f>VLOOKUP($A2076,[3]Sheet1!$A$1:$X$10001,3,0)</f>
        <v>3.56</v>
      </c>
      <c r="H2076" s="14">
        <f>VLOOKUP($A2076,[3]Sheet1!$A$1:$U$10001,2,0)</f>
        <v>4.54</v>
      </c>
      <c r="I2076" s="14">
        <f>VLOOKUP($A2076,[3]Sheet1!$A$1:$U$10001,21,0)</f>
        <v>4.5949999999999998</v>
      </c>
      <c r="J2076" s="14">
        <f>VLOOKUP($A2076,[3]Sheet1!$A$1:$U$10001,13,0)</f>
        <v>5.3150000000000004</v>
      </c>
      <c r="K2076" s="14">
        <f>VLOOKUP($A2076,[3]Sheet1!$A$1:$Z$10001,24,0)</f>
        <v>3.6150000000000002</v>
      </c>
      <c r="L2076" s="14">
        <f>VLOOKUP($A2076,[3]Sheet1!$A$1:$U$10001,17,0)</f>
        <v>3.87</v>
      </c>
      <c r="M2076" s="14">
        <f>VLOOKUP($A2076,[3]Sheet1!$A$1:$U$10001,14,0)</f>
        <v>5.53</v>
      </c>
      <c r="N2076" s="14">
        <f>VLOOKUP($A2076,[3]Sheet1!$A$1:$X$10001,23,0)</f>
        <v>3.3</v>
      </c>
      <c r="O2076" s="14">
        <f>VLOOKUP($A2076,[3]Sheet1!$A$1:$U$10001,4,0)</f>
        <v>6.13</v>
      </c>
      <c r="P2076" s="14">
        <f>VLOOKUP($A2076,[3]Sheet1!$A$1:$U$10001,6,0)</f>
        <v>4.6100000000000003</v>
      </c>
      <c r="Q2076" s="14">
        <f>VLOOKUP($A2076,[3]Sheet1!$A$1:$U$10001,20,0)</f>
        <v>3.8149999999999999</v>
      </c>
      <c r="R2076" s="14">
        <f>VLOOKUP($A2076,[3]Sheet1!$A$1:$X$10001,24,0)</f>
        <v>3.6150000000000002</v>
      </c>
      <c r="S2076" s="14">
        <f>VLOOKUP($A2076,[3]Sheet1!$A$1:$AB$10001,25,0)</f>
        <v>4.7050000000000001</v>
      </c>
      <c r="T2076" s="14">
        <f>VLOOKUP($A2076,[3]Sheet1!$A$1:$AB$10001,26,0)</f>
        <v>4.5999999999999996</v>
      </c>
      <c r="U2076" s="14">
        <f>VLOOKUP($A2076,[3]Sheet1!$A$1:$AB$10001,27,0)</f>
        <v>4.49</v>
      </c>
      <c r="V2076" s="14">
        <f>VLOOKUP($A2076,[3]Sheet1!$A$1:$AB$10001,28,0)</f>
        <v>4.54</v>
      </c>
      <c r="W2076" s="14">
        <f>VLOOKUP($A2076,[3]Sheet1!$A$1:$AC$10001,29,0)</f>
        <v>4.53</v>
      </c>
      <c r="X2076" s="14" t="s">
        <v>66</v>
      </c>
      <c r="AE2076" s="2">
        <v>36786</v>
      </c>
      <c r="AF2076" s="1">
        <v>4.26</v>
      </c>
    </row>
    <row r="2077" spans="1:32" x14ac:dyDescent="0.2">
      <c r="A2077" s="2">
        <v>36770</v>
      </c>
      <c r="B2077" s="5">
        <f t="shared" si="162"/>
        <v>9</v>
      </c>
      <c r="C2077" s="1" t="s">
        <v>45</v>
      </c>
      <c r="D2077" s="14">
        <f>VLOOKUP($A2077,[3]Sheet1!$A$1:$U$10001,15,0)</f>
        <v>5.6550000000000002</v>
      </c>
      <c r="E2077" s="14">
        <f>VLOOKUP($A2077,[3]Sheet1!$A$1:$U$10001,16,0)</f>
        <v>3.75</v>
      </c>
      <c r="F2077" s="14">
        <f>VLOOKUP($A2077,[3]Sheet1!$A$1:$X$10001,22,0)</f>
        <v>3.49</v>
      </c>
      <c r="G2077" s="7">
        <f>VLOOKUP($A2077,[3]Sheet1!$A$1:$X$10001,3,0)</f>
        <v>3.625</v>
      </c>
      <c r="H2077" s="14">
        <f>VLOOKUP($A2077,[3]Sheet1!$A$1:$U$10001,2,0)</f>
        <v>4.6550000000000002</v>
      </c>
      <c r="I2077" s="14">
        <f>VLOOKUP($A2077,[3]Sheet1!$A$1:$U$10001,21,0)</f>
        <v>4.76</v>
      </c>
      <c r="J2077" s="14">
        <f>VLOOKUP($A2077,[3]Sheet1!$A$1:$U$10001,13,0)</f>
        <v>5.0599999999999996</v>
      </c>
      <c r="K2077" s="14">
        <f>VLOOKUP($A2077,[3]Sheet1!$A$1:$Z$10001,24,0)</f>
        <v>3.59</v>
      </c>
      <c r="L2077" s="14">
        <f>VLOOKUP($A2077,[3]Sheet1!$A$1:$U$10001,17,0)</f>
        <v>4.1050000000000004</v>
      </c>
      <c r="M2077" s="14">
        <f>VLOOKUP($A2077,[3]Sheet1!$A$1:$U$10001,14,0)</f>
        <v>5.415</v>
      </c>
      <c r="N2077" s="14">
        <f>VLOOKUP($A2077,[3]Sheet1!$A$1:$X$10001,23,0)</f>
        <v>3.43</v>
      </c>
      <c r="O2077" s="14">
        <f>VLOOKUP($A2077,[3]Sheet1!$A$1:$U$10001,4,0)</f>
        <v>6.18</v>
      </c>
      <c r="P2077" s="14">
        <f>VLOOKUP($A2077,[3]Sheet1!$A$1:$U$10001,6,0)</f>
        <v>4.7850000000000001</v>
      </c>
      <c r="Q2077" s="14">
        <f>VLOOKUP($A2077,[3]Sheet1!$A$1:$U$10001,20,0)</f>
        <v>4.1150000000000002</v>
      </c>
      <c r="R2077" s="14">
        <f>VLOOKUP($A2077,[3]Sheet1!$A$1:$X$10001,24,0)</f>
        <v>3.59</v>
      </c>
      <c r="S2077" s="14">
        <f>VLOOKUP($A2077,[3]Sheet1!$A$1:$AB$10001,25,0)</f>
        <v>4.875</v>
      </c>
      <c r="T2077" s="14">
        <f>VLOOKUP($A2077,[3]Sheet1!$A$1:$AB$10001,26,0)</f>
        <v>4.8</v>
      </c>
      <c r="U2077" s="14">
        <f>VLOOKUP($A2077,[3]Sheet1!$A$1:$AB$10001,27,0)</f>
        <v>4.625</v>
      </c>
      <c r="V2077" s="14">
        <f>VLOOKUP($A2077,[3]Sheet1!$A$1:$AB$10001,28,0)</f>
        <v>4.7249999999999996</v>
      </c>
      <c r="W2077" s="14">
        <f>VLOOKUP($A2077,[3]Sheet1!$A$1:$AC$10001,29,0)</f>
        <v>4.6849999999999996</v>
      </c>
      <c r="X2077" s="14" t="s">
        <v>66</v>
      </c>
      <c r="AE2077" s="2">
        <v>36787</v>
      </c>
      <c r="AF2077" s="1">
        <v>4.26</v>
      </c>
    </row>
    <row r="2078" spans="1:32" x14ac:dyDescent="0.2">
      <c r="A2078" s="2">
        <v>36771</v>
      </c>
      <c r="B2078" s="5">
        <f t="shared" si="162"/>
        <v>9</v>
      </c>
      <c r="C2078" s="1" t="s">
        <v>46</v>
      </c>
      <c r="D2078" s="14">
        <f>VLOOKUP($A2078,[3]Sheet1!$A$1:$U$10001,15,0)</f>
        <v>5.6150000000000002</v>
      </c>
      <c r="E2078" s="14">
        <f>VLOOKUP($A2078,[3]Sheet1!$A$1:$U$10001,16,0)</f>
        <v>3.7850000000000001</v>
      </c>
      <c r="F2078" s="14">
        <f>VLOOKUP($A2078,[3]Sheet1!$A$1:$X$10001,22,0)</f>
        <v>3.4249999999999998</v>
      </c>
      <c r="G2078" s="7">
        <f>VLOOKUP($A2078,[3]Sheet1!$A$1:$X$10001,3,0)</f>
        <v>3.62</v>
      </c>
      <c r="H2078" s="14">
        <f>VLOOKUP($A2078,[3]Sheet1!$A$1:$U$10001,2,0)</f>
        <v>4.6050000000000004</v>
      </c>
      <c r="I2078" s="14">
        <f>VLOOKUP($A2078,[3]Sheet1!$A$1:$U$10001,21,0)</f>
        <v>4.7</v>
      </c>
      <c r="J2078" s="14">
        <f>VLOOKUP($A2078,[3]Sheet1!$A$1:$U$10001,13,0)</f>
        <v>5.18</v>
      </c>
      <c r="K2078" s="14">
        <f>VLOOKUP($A2078,[3]Sheet1!$A$1:$Z$10001,24,0)</f>
        <v>3.55</v>
      </c>
      <c r="L2078" s="14">
        <f>VLOOKUP($A2078,[3]Sheet1!$A$1:$U$10001,17,0)</f>
        <v>4.1399999999999997</v>
      </c>
      <c r="M2078" s="14">
        <f>VLOOKUP($A2078,[3]Sheet1!$A$1:$U$10001,14,0)</f>
        <v>5.5250000000000004</v>
      </c>
      <c r="N2078" s="14">
        <f>VLOOKUP($A2078,[3]Sheet1!$A$1:$X$10001,23,0)</f>
        <v>3.335</v>
      </c>
      <c r="O2078" s="14">
        <f>VLOOKUP($A2078,[3]Sheet1!$A$1:$U$10001,4,0)</f>
        <v>5.875</v>
      </c>
      <c r="P2078" s="14">
        <f>VLOOKUP($A2078,[3]Sheet1!$A$1:$U$10001,6,0)</f>
        <v>4.75</v>
      </c>
      <c r="Q2078" s="14">
        <f>VLOOKUP($A2078,[3]Sheet1!$A$1:$U$10001,20,0)</f>
        <v>4.1050000000000004</v>
      </c>
      <c r="R2078" s="14">
        <f>VLOOKUP($A2078,[3]Sheet1!$A$1:$X$10001,24,0)</f>
        <v>3.55</v>
      </c>
      <c r="S2078" s="14">
        <f>VLOOKUP($A2078,[3]Sheet1!$A$1:$AB$10001,25,0)</f>
        <v>4.84</v>
      </c>
      <c r="T2078" s="14">
        <f>VLOOKUP($A2078,[3]Sheet1!$A$1:$AB$10001,26,0)</f>
        <v>4.75</v>
      </c>
      <c r="U2078" s="14">
        <f>VLOOKUP($A2078,[3]Sheet1!$A$1:$AB$10001,27,0)</f>
        <v>4.55</v>
      </c>
      <c r="V2078" s="14">
        <f>VLOOKUP($A2078,[3]Sheet1!$A$1:$AB$10001,28,0)</f>
        <v>4.6449999999999996</v>
      </c>
      <c r="W2078" s="14">
        <f>VLOOKUP($A2078,[3]Sheet1!$A$1:$AC$10001,29,0)</f>
        <v>4.63</v>
      </c>
      <c r="X2078" s="14" t="s">
        <v>66</v>
      </c>
      <c r="AE2078" s="2">
        <v>36788</v>
      </c>
      <c r="AF2078" s="1">
        <v>4.0350000000000001</v>
      </c>
    </row>
    <row r="2079" spans="1:32" x14ac:dyDescent="0.2">
      <c r="A2079" s="2">
        <v>36772</v>
      </c>
      <c r="B2079" s="5">
        <f t="shared" si="162"/>
        <v>9</v>
      </c>
      <c r="C2079" s="1" t="s">
        <v>47</v>
      </c>
      <c r="D2079" s="14">
        <f>VLOOKUP($A2079,[3]Sheet1!$A$1:$U$10001,15,0)</f>
        <v>5.6150000000000002</v>
      </c>
      <c r="E2079" s="14">
        <f>VLOOKUP($A2079,[3]Sheet1!$A$1:$U$10001,16,0)</f>
        <v>3.7850000000000001</v>
      </c>
      <c r="F2079" s="14">
        <f>VLOOKUP($A2079,[3]Sheet1!$A$1:$X$10001,22,0)</f>
        <v>3.4249999999999998</v>
      </c>
      <c r="G2079" s="7">
        <f>VLOOKUP($A2079,[3]Sheet1!$A$1:$X$10001,3,0)</f>
        <v>3.62</v>
      </c>
      <c r="H2079" s="14">
        <f>VLOOKUP($A2079,[3]Sheet1!$A$1:$U$10001,2,0)</f>
        <v>4.6050000000000004</v>
      </c>
      <c r="I2079" s="14">
        <f>VLOOKUP($A2079,[3]Sheet1!$A$1:$U$10001,21,0)</f>
        <v>4.7</v>
      </c>
      <c r="J2079" s="14">
        <f>VLOOKUP($A2079,[3]Sheet1!$A$1:$U$10001,13,0)</f>
        <v>5.18</v>
      </c>
      <c r="K2079" s="14">
        <f>VLOOKUP($A2079,[3]Sheet1!$A$1:$Z$10001,24,0)</f>
        <v>3.55</v>
      </c>
      <c r="L2079" s="14">
        <f>VLOOKUP($A2079,[3]Sheet1!$A$1:$U$10001,17,0)</f>
        <v>4.1399999999999997</v>
      </c>
      <c r="M2079" s="14">
        <f>VLOOKUP($A2079,[3]Sheet1!$A$1:$U$10001,14,0)</f>
        <v>5.5250000000000004</v>
      </c>
      <c r="N2079" s="14">
        <f>VLOOKUP($A2079,[3]Sheet1!$A$1:$X$10001,23,0)</f>
        <v>3.335</v>
      </c>
      <c r="O2079" s="14">
        <f>VLOOKUP($A2079,[3]Sheet1!$A$1:$U$10001,4,0)</f>
        <v>5.875</v>
      </c>
      <c r="P2079" s="14">
        <f>VLOOKUP($A2079,[3]Sheet1!$A$1:$U$10001,6,0)</f>
        <v>4.75</v>
      </c>
      <c r="Q2079" s="14">
        <f>VLOOKUP($A2079,[3]Sheet1!$A$1:$U$10001,20,0)</f>
        <v>4.1050000000000004</v>
      </c>
      <c r="R2079" s="14">
        <f>VLOOKUP($A2079,[3]Sheet1!$A$1:$X$10001,24,0)</f>
        <v>3.55</v>
      </c>
      <c r="S2079" s="14">
        <f>VLOOKUP($A2079,[3]Sheet1!$A$1:$AB$10001,25,0)</f>
        <v>4.84</v>
      </c>
      <c r="T2079" s="14">
        <f>VLOOKUP($A2079,[3]Sheet1!$A$1:$AB$10001,26,0)</f>
        <v>4.75</v>
      </c>
      <c r="U2079" s="14">
        <f>VLOOKUP($A2079,[3]Sheet1!$A$1:$AB$10001,27,0)</f>
        <v>4.55</v>
      </c>
      <c r="V2079" s="14">
        <f>VLOOKUP($A2079,[3]Sheet1!$A$1:$AB$10001,28,0)</f>
        <v>4.6449999999999996</v>
      </c>
      <c r="W2079" s="14">
        <f>VLOOKUP($A2079,[3]Sheet1!$A$1:$AC$10001,29,0)</f>
        <v>4.63</v>
      </c>
      <c r="X2079" s="14" t="s">
        <v>66</v>
      </c>
      <c r="AE2079" s="2">
        <v>36789</v>
      </c>
      <c r="AF2079" s="1">
        <v>3.9249999999999998</v>
      </c>
    </row>
    <row r="2080" spans="1:32" x14ac:dyDescent="0.2">
      <c r="A2080" s="2">
        <v>36773</v>
      </c>
      <c r="B2080" s="5">
        <f t="shared" si="162"/>
        <v>9</v>
      </c>
      <c r="C2080" s="1" t="s">
        <v>48</v>
      </c>
      <c r="D2080" s="14">
        <f>VLOOKUP($A2080,[3]Sheet1!$A$1:$U$10001,15,0)</f>
        <v>5.6150000000000002</v>
      </c>
      <c r="E2080" s="14">
        <f>VLOOKUP($A2080,[3]Sheet1!$A$1:$U$10001,16,0)</f>
        <v>3.7850000000000001</v>
      </c>
      <c r="F2080" s="14">
        <f>VLOOKUP($A2080,[3]Sheet1!$A$1:$X$10001,22,0)</f>
        <v>3.4249999999999998</v>
      </c>
      <c r="G2080" s="7">
        <f>VLOOKUP($A2080,[3]Sheet1!$A$1:$X$10001,3,0)</f>
        <v>3.62</v>
      </c>
      <c r="H2080" s="14">
        <f>VLOOKUP($A2080,[3]Sheet1!$A$1:$U$10001,2,0)</f>
        <v>4.6050000000000004</v>
      </c>
      <c r="I2080" s="14">
        <f>VLOOKUP($A2080,[3]Sheet1!$A$1:$U$10001,21,0)</f>
        <v>4.7</v>
      </c>
      <c r="J2080" s="14">
        <f>VLOOKUP($A2080,[3]Sheet1!$A$1:$U$10001,13,0)</f>
        <v>5.18</v>
      </c>
      <c r="K2080" s="14">
        <f>VLOOKUP($A2080,[3]Sheet1!$A$1:$Z$10001,24,0)</f>
        <v>3.55</v>
      </c>
      <c r="L2080" s="14">
        <f>VLOOKUP($A2080,[3]Sheet1!$A$1:$U$10001,17,0)</f>
        <v>4.1399999999999997</v>
      </c>
      <c r="M2080" s="14">
        <f>VLOOKUP($A2080,[3]Sheet1!$A$1:$U$10001,14,0)</f>
        <v>5.5250000000000004</v>
      </c>
      <c r="N2080" s="14">
        <f>VLOOKUP($A2080,[3]Sheet1!$A$1:$X$10001,23,0)</f>
        <v>3.335</v>
      </c>
      <c r="O2080" s="14">
        <f>VLOOKUP($A2080,[3]Sheet1!$A$1:$U$10001,4,0)</f>
        <v>5.875</v>
      </c>
      <c r="P2080" s="14">
        <f>VLOOKUP($A2080,[3]Sheet1!$A$1:$U$10001,6,0)</f>
        <v>4.75</v>
      </c>
      <c r="Q2080" s="14">
        <f>VLOOKUP($A2080,[3]Sheet1!$A$1:$U$10001,20,0)</f>
        <v>4.1050000000000004</v>
      </c>
      <c r="R2080" s="14">
        <f>VLOOKUP($A2080,[3]Sheet1!$A$1:$X$10001,24,0)</f>
        <v>3.55</v>
      </c>
      <c r="S2080" s="14">
        <f>VLOOKUP($A2080,[3]Sheet1!$A$1:$AB$10001,25,0)</f>
        <v>4.84</v>
      </c>
      <c r="T2080" s="14">
        <f>VLOOKUP($A2080,[3]Sheet1!$A$1:$AB$10001,26,0)</f>
        <v>4.75</v>
      </c>
      <c r="U2080" s="14">
        <f>VLOOKUP($A2080,[3]Sheet1!$A$1:$AB$10001,27,0)</f>
        <v>4.55</v>
      </c>
      <c r="V2080" s="14">
        <f>VLOOKUP($A2080,[3]Sheet1!$A$1:$AB$10001,28,0)</f>
        <v>4.6449999999999996</v>
      </c>
      <c r="W2080" s="14">
        <f>VLOOKUP($A2080,[3]Sheet1!$A$1:$AC$10001,29,0)</f>
        <v>4.63</v>
      </c>
      <c r="X2080" s="14" t="s">
        <v>66</v>
      </c>
      <c r="AE2080" s="2">
        <v>36790</v>
      </c>
      <c r="AF2080" s="1">
        <v>3.88</v>
      </c>
    </row>
    <row r="2081" spans="1:32" x14ac:dyDescent="0.2">
      <c r="A2081" s="2">
        <v>36774</v>
      </c>
      <c r="B2081" s="5">
        <f t="shared" si="162"/>
        <v>9</v>
      </c>
      <c r="C2081" s="1" t="s">
        <v>49</v>
      </c>
      <c r="D2081" s="14">
        <f>VLOOKUP($A2081,[3]Sheet1!$A$1:$U$10001,15,0)</f>
        <v>5.6150000000000002</v>
      </c>
      <c r="E2081" s="14">
        <f>VLOOKUP($A2081,[3]Sheet1!$A$1:$U$10001,16,0)</f>
        <v>3.7850000000000001</v>
      </c>
      <c r="F2081" s="14">
        <f>VLOOKUP($A2081,[3]Sheet1!$A$1:$X$10001,22,0)</f>
        <v>3.4249999999999998</v>
      </c>
      <c r="G2081" s="7">
        <f>VLOOKUP($A2081,[3]Sheet1!$A$1:$X$10001,3,0)</f>
        <v>3.62</v>
      </c>
      <c r="H2081" s="14">
        <f>VLOOKUP($A2081,[3]Sheet1!$A$1:$U$10001,2,0)</f>
        <v>4.6050000000000004</v>
      </c>
      <c r="I2081" s="14">
        <f>VLOOKUP($A2081,[3]Sheet1!$A$1:$U$10001,21,0)</f>
        <v>4.7</v>
      </c>
      <c r="J2081" s="14">
        <f>VLOOKUP($A2081,[3]Sheet1!$A$1:$U$10001,13,0)</f>
        <v>5.18</v>
      </c>
      <c r="K2081" s="14">
        <f>VLOOKUP($A2081,[3]Sheet1!$A$1:$Z$10001,24,0)</f>
        <v>3.55</v>
      </c>
      <c r="L2081" s="14">
        <f>VLOOKUP($A2081,[3]Sheet1!$A$1:$U$10001,17,0)</f>
        <v>4.1399999999999997</v>
      </c>
      <c r="M2081" s="14">
        <f>VLOOKUP($A2081,[3]Sheet1!$A$1:$U$10001,14,0)</f>
        <v>5.5250000000000004</v>
      </c>
      <c r="N2081" s="14">
        <f>VLOOKUP($A2081,[3]Sheet1!$A$1:$X$10001,23,0)</f>
        <v>3.335</v>
      </c>
      <c r="O2081" s="14">
        <f>VLOOKUP($A2081,[3]Sheet1!$A$1:$U$10001,4,0)</f>
        <v>5.875</v>
      </c>
      <c r="P2081" s="14">
        <f>VLOOKUP($A2081,[3]Sheet1!$A$1:$U$10001,6,0)</f>
        <v>4.75</v>
      </c>
      <c r="Q2081" s="14">
        <f>VLOOKUP($A2081,[3]Sheet1!$A$1:$U$10001,20,0)</f>
        <v>4.1050000000000004</v>
      </c>
      <c r="R2081" s="14">
        <f>VLOOKUP($A2081,[3]Sheet1!$A$1:$X$10001,24,0)</f>
        <v>3.55</v>
      </c>
      <c r="S2081" s="14">
        <f>VLOOKUP($A2081,[3]Sheet1!$A$1:$AB$10001,25,0)</f>
        <v>4.84</v>
      </c>
      <c r="T2081" s="14">
        <f>VLOOKUP($A2081,[3]Sheet1!$A$1:$AB$10001,26,0)</f>
        <v>4.75</v>
      </c>
      <c r="U2081" s="14">
        <f>VLOOKUP($A2081,[3]Sheet1!$A$1:$AB$10001,27,0)</f>
        <v>4.55</v>
      </c>
      <c r="V2081" s="14">
        <f>VLOOKUP($A2081,[3]Sheet1!$A$1:$AB$10001,28,0)</f>
        <v>4.6449999999999996</v>
      </c>
      <c r="W2081" s="14">
        <f>VLOOKUP($A2081,[3]Sheet1!$A$1:$AC$10001,29,0)</f>
        <v>4.63</v>
      </c>
      <c r="X2081" s="14" t="s">
        <v>66</v>
      </c>
      <c r="AE2081" s="2">
        <v>36791</v>
      </c>
      <c r="AF2081" s="1">
        <v>3.8149999999999999</v>
      </c>
    </row>
    <row r="2082" spans="1:32" x14ac:dyDescent="0.2">
      <c r="A2082" s="2">
        <v>36775</v>
      </c>
      <c r="B2082" s="5">
        <f t="shared" si="162"/>
        <v>9</v>
      </c>
      <c r="C2082" s="1" t="s">
        <v>50</v>
      </c>
      <c r="D2082" s="14">
        <f>VLOOKUP($A2082,[3]Sheet1!$A$1:$U$10001,15,0)</f>
        <v>6.1449999999999996</v>
      </c>
      <c r="E2082" s="14">
        <f>VLOOKUP($A2082,[3]Sheet1!$A$1:$U$10001,16,0)</f>
        <v>4.3099999999999996</v>
      </c>
      <c r="F2082" s="14">
        <f>VLOOKUP($A2082,[3]Sheet1!$A$1:$X$10001,22,0)</f>
        <v>3.79</v>
      </c>
      <c r="G2082" s="7">
        <f>VLOOKUP($A2082,[3]Sheet1!$A$1:$X$10001,3,0)</f>
        <v>4.1500000000000004</v>
      </c>
      <c r="H2082" s="14">
        <f>VLOOKUP($A2082,[3]Sheet1!$A$1:$U$10001,2,0)</f>
        <v>4.8099999999999996</v>
      </c>
      <c r="I2082" s="14">
        <f>VLOOKUP($A2082,[3]Sheet1!$A$1:$U$10001,21,0)</f>
        <v>4.8049999999999997</v>
      </c>
      <c r="J2082" s="14">
        <f>VLOOKUP($A2082,[3]Sheet1!$A$1:$U$10001,13,0)</f>
        <v>5.3849999999999998</v>
      </c>
      <c r="K2082" s="14">
        <f>VLOOKUP($A2082,[3]Sheet1!$A$1:$Z$10001,24,0)</f>
        <v>3.85</v>
      </c>
      <c r="L2082" s="14">
        <f>VLOOKUP($A2082,[3]Sheet1!$A$1:$U$10001,17,0)</f>
        <v>4.5549999999999997</v>
      </c>
      <c r="M2082" s="14">
        <f>VLOOKUP($A2082,[3]Sheet1!$A$1:$U$10001,14,0)</f>
        <v>5.8550000000000004</v>
      </c>
      <c r="N2082" s="14">
        <f>VLOOKUP($A2082,[3]Sheet1!$A$1:$X$10001,23,0)</f>
        <v>3.81</v>
      </c>
      <c r="O2082" s="14">
        <f>VLOOKUP($A2082,[3]Sheet1!$A$1:$U$10001,4,0)</f>
        <v>6.2050000000000001</v>
      </c>
      <c r="P2082" s="14">
        <f>VLOOKUP($A2082,[3]Sheet1!$A$1:$U$10001,6,0)</f>
        <v>4.88</v>
      </c>
      <c r="Q2082" s="14">
        <f>VLOOKUP($A2082,[3]Sheet1!$A$1:$U$10001,20,0)</f>
        <v>4.34</v>
      </c>
      <c r="R2082" s="14">
        <f>VLOOKUP($A2082,[3]Sheet1!$A$1:$X$10001,24,0)</f>
        <v>3.85</v>
      </c>
      <c r="S2082" s="14">
        <f>VLOOKUP($A2082,[3]Sheet1!$A$1:$AB$10001,25,0)</f>
        <v>4.92</v>
      </c>
      <c r="T2082" s="14">
        <f>VLOOKUP($A2082,[3]Sheet1!$A$1:$AB$10001,26,0)</f>
        <v>4.84</v>
      </c>
      <c r="U2082" s="14">
        <f>VLOOKUP($A2082,[3]Sheet1!$A$1:$AB$10001,27,0)</f>
        <v>4.665</v>
      </c>
      <c r="V2082" s="14">
        <f>VLOOKUP($A2082,[3]Sheet1!$A$1:$AB$10001,28,0)</f>
        <v>4.7649999999999997</v>
      </c>
      <c r="W2082" s="14">
        <f>VLOOKUP($A2082,[3]Sheet1!$A$1:$AC$10001,29,0)</f>
        <v>4.7300000000000004</v>
      </c>
      <c r="X2082" s="14" t="s">
        <v>66</v>
      </c>
      <c r="AE2082" s="2">
        <v>36792</v>
      </c>
      <c r="AF2082" s="1">
        <v>3.7349999999999999</v>
      </c>
    </row>
    <row r="2083" spans="1:32" x14ac:dyDescent="0.2">
      <c r="A2083" s="2">
        <v>36776</v>
      </c>
      <c r="B2083" s="5">
        <f t="shared" si="162"/>
        <v>9</v>
      </c>
      <c r="C2083" s="1" t="s">
        <v>51</v>
      </c>
      <c r="D2083" s="14">
        <f>VLOOKUP($A2083,[3]Sheet1!$A$1:$U$10001,15,0)</f>
        <v>6.415</v>
      </c>
      <c r="E2083" s="14">
        <f>VLOOKUP($A2083,[3]Sheet1!$A$1:$U$10001,16,0)</f>
        <v>4.6100000000000003</v>
      </c>
      <c r="F2083" s="14">
        <f>VLOOKUP($A2083,[3]Sheet1!$A$1:$X$10001,22,0)</f>
        <v>4.24</v>
      </c>
      <c r="G2083" s="7">
        <f>VLOOKUP($A2083,[3]Sheet1!$A$1:$X$10001,3,0)</f>
        <v>4.58</v>
      </c>
      <c r="H2083" s="14">
        <f>VLOOKUP($A2083,[3]Sheet1!$A$1:$U$10001,2,0)</f>
        <v>4.8849999999999998</v>
      </c>
      <c r="I2083" s="14">
        <f>VLOOKUP($A2083,[3]Sheet1!$A$1:$U$10001,21,0)</f>
        <v>4.8949999999999996</v>
      </c>
      <c r="J2083" s="14">
        <f>VLOOKUP($A2083,[3]Sheet1!$A$1:$U$10001,13,0)</f>
        <v>5.89</v>
      </c>
      <c r="K2083" s="14">
        <f>VLOOKUP($A2083,[3]Sheet1!$A$1:$Z$10001,24,0)</f>
        <v>4.3449999999999998</v>
      </c>
      <c r="L2083" s="14">
        <f>VLOOKUP($A2083,[3]Sheet1!$A$1:$U$10001,17,0)</f>
        <v>4.76</v>
      </c>
      <c r="M2083" s="14">
        <f>VLOOKUP($A2083,[3]Sheet1!$A$1:$U$10001,14,0)</f>
        <v>6.2649999999999997</v>
      </c>
      <c r="N2083" s="14">
        <f>VLOOKUP($A2083,[3]Sheet1!$A$1:$X$10001,23,0)</f>
        <v>4.2249999999999996</v>
      </c>
      <c r="O2083" s="14">
        <f>VLOOKUP($A2083,[3]Sheet1!$A$1:$U$10001,4,0)</f>
        <v>6.34</v>
      </c>
      <c r="P2083" s="14">
        <f>VLOOKUP($A2083,[3]Sheet1!$A$1:$U$10001,6,0)</f>
        <v>4.9400000000000004</v>
      </c>
      <c r="Q2083" s="14">
        <f>VLOOKUP($A2083,[3]Sheet1!$A$1:$U$10001,20,0)</f>
        <v>4.6100000000000003</v>
      </c>
      <c r="R2083" s="14">
        <f>VLOOKUP($A2083,[3]Sheet1!$A$1:$X$10001,24,0)</f>
        <v>4.3449999999999998</v>
      </c>
      <c r="S2083" s="14">
        <f>VLOOKUP($A2083,[3]Sheet1!$A$1:$AB$10001,25,0)</f>
        <v>5.0250000000000004</v>
      </c>
      <c r="T2083" s="14">
        <f>VLOOKUP($A2083,[3]Sheet1!$A$1:$AB$10001,26,0)</f>
        <v>4.9450000000000003</v>
      </c>
      <c r="U2083" s="14">
        <f>VLOOKUP($A2083,[3]Sheet1!$A$1:$AB$10001,27,0)</f>
        <v>4.78</v>
      </c>
      <c r="V2083" s="14">
        <f>VLOOKUP($A2083,[3]Sheet1!$A$1:$AB$10001,28,0)</f>
        <v>4.8600000000000003</v>
      </c>
      <c r="W2083" s="14">
        <f>VLOOKUP($A2083,[3]Sheet1!$A$1:$AC$10001,29,0)</f>
        <v>4.835</v>
      </c>
      <c r="X2083" s="14" t="s">
        <v>66</v>
      </c>
      <c r="AE2083" s="2">
        <v>36793</v>
      </c>
      <c r="AF2083" s="1">
        <v>3.7349999999999999</v>
      </c>
    </row>
    <row r="2084" spans="1:32" x14ac:dyDescent="0.2">
      <c r="A2084" s="2">
        <v>36777</v>
      </c>
      <c r="B2084" s="5">
        <f t="shared" si="162"/>
        <v>9</v>
      </c>
      <c r="C2084" s="1" t="s">
        <v>45</v>
      </c>
      <c r="D2084" s="14">
        <f>VLOOKUP($A2084,[3]Sheet1!$A$1:$U$10001,15,0)</f>
        <v>6.0350000000000001</v>
      </c>
      <c r="E2084" s="14">
        <f>VLOOKUP($A2084,[3]Sheet1!$A$1:$U$10001,16,0)</f>
        <v>4.5650000000000004</v>
      </c>
      <c r="F2084" s="14">
        <f>VLOOKUP($A2084,[3]Sheet1!$A$1:$X$10001,22,0)</f>
        <v>4.18</v>
      </c>
      <c r="G2084" s="7">
        <f>VLOOKUP($A2084,[3]Sheet1!$A$1:$X$10001,3,0)</f>
        <v>4.53</v>
      </c>
      <c r="H2084" s="14">
        <f>VLOOKUP($A2084,[3]Sheet1!$A$1:$U$10001,2,0)</f>
        <v>4.84</v>
      </c>
      <c r="I2084" s="14">
        <f>VLOOKUP($A2084,[3]Sheet1!$A$1:$U$10001,21,0)</f>
        <v>4.8550000000000004</v>
      </c>
      <c r="J2084" s="14">
        <f>VLOOKUP($A2084,[3]Sheet1!$A$1:$U$10001,13,0)</f>
        <v>5.7149999999999999</v>
      </c>
      <c r="K2084" s="14">
        <f>VLOOKUP($A2084,[3]Sheet1!$A$1:$Z$10001,24,0)</f>
        <v>4.32</v>
      </c>
      <c r="L2084" s="14">
        <f>VLOOKUP($A2084,[3]Sheet1!$A$1:$U$10001,17,0)</f>
        <v>4.6150000000000002</v>
      </c>
      <c r="M2084" s="14">
        <f>VLOOKUP($A2084,[3]Sheet1!$A$1:$U$10001,14,0)</f>
        <v>6.13</v>
      </c>
      <c r="N2084" s="14">
        <f>VLOOKUP($A2084,[3]Sheet1!$A$1:$X$10001,23,0)</f>
        <v>4.1900000000000004</v>
      </c>
      <c r="O2084" s="14">
        <f>VLOOKUP($A2084,[3]Sheet1!$A$1:$U$10001,4,0)</f>
        <v>6.2249999999999996</v>
      </c>
      <c r="P2084" s="14">
        <f>VLOOKUP($A2084,[3]Sheet1!$A$1:$U$10001,6,0)</f>
        <v>4.8949999999999996</v>
      </c>
      <c r="Q2084" s="14">
        <f>VLOOKUP($A2084,[3]Sheet1!$A$1:$U$10001,20,0)</f>
        <v>4.3499999999999996</v>
      </c>
      <c r="R2084" s="14">
        <f>VLOOKUP($A2084,[3]Sheet1!$A$1:$X$10001,24,0)</f>
        <v>4.32</v>
      </c>
      <c r="S2084" s="14">
        <f>VLOOKUP($A2084,[3]Sheet1!$A$1:$AB$10001,25,0)</f>
        <v>4.96</v>
      </c>
      <c r="T2084" s="14">
        <f>VLOOKUP($A2084,[3]Sheet1!$A$1:$AB$10001,26,0)</f>
        <v>4.8600000000000003</v>
      </c>
      <c r="U2084" s="14">
        <f>VLOOKUP($A2084,[3]Sheet1!$A$1:$AB$10001,27,0)</f>
        <v>4.7350000000000003</v>
      </c>
      <c r="V2084" s="14">
        <f>VLOOKUP($A2084,[3]Sheet1!$A$1:$AB$10001,28,0)</f>
        <v>4.8150000000000004</v>
      </c>
      <c r="W2084" s="14">
        <f>VLOOKUP($A2084,[3]Sheet1!$A$1:$AC$10001,29,0)</f>
        <v>4.76</v>
      </c>
      <c r="X2084" s="14" t="s">
        <v>66</v>
      </c>
      <c r="AE2084" s="2">
        <v>36794</v>
      </c>
      <c r="AF2084" s="1">
        <v>3.7349999999999999</v>
      </c>
    </row>
    <row r="2085" spans="1:32" x14ac:dyDescent="0.2">
      <c r="A2085" s="2">
        <v>36778</v>
      </c>
      <c r="B2085" s="5">
        <f t="shared" si="162"/>
        <v>9</v>
      </c>
      <c r="C2085" s="1" t="s">
        <v>46</v>
      </c>
      <c r="D2085" s="14">
        <f>VLOOKUP($A2085,[3]Sheet1!$A$1:$U$10001,15,0)</f>
        <v>5.9950000000000001</v>
      </c>
      <c r="E2085" s="14">
        <f>VLOOKUP($A2085,[3]Sheet1!$A$1:$U$10001,16,0)</f>
        <v>4.4249999999999998</v>
      </c>
      <c r="F2085" s="14">
        <f>VLOOKUP($A2085,[3]Sheet1!$A$1:$X$10001,22,0)</f>
        <v>3.9350000000000001</v>
      </c>
      <c r="G2085" s="7">
        <f>VLOOKUP($A2085,[3]Sheet1!$A$1:$X$10001,3,0)</f>
        <v>4.3099999999999996</v>
      </c>
      <c r="H2085" s="14">
        <f>VLOOKUP($A2085,[3]Sheet1!$A$1:$U$10001,2,0)</f>
        <v>4.7</v>
      </c>
      <c r="I2085" s="14">
        <f>VLOOKUP($A2085,[3]Sheet1!$A$1:$U$10001,21,0)</f>
        <v>4.7450000000000001</v>
      </c>
      <c r="J2085" s="14">
        <f>VLOOKUP($A2085,[3]Sheet1!$A$1:$U$10001,13,0)</f>
        <v>5.45</v>
      </c>
      <c r="K2085" s="14">
        <f>VLOOKUP($A2085,[3]Sheet1!$A$1:$Z$10001,24,0)</f>
        <v>4.0999999999999996</v>
      </c>
      <c r="L2085" s="14">
        <f>VLOOKUP($A2085,[3]Sheet1!$A$1:$U$10001,17,0)</f>
        <v>4.46</v>
      </c>
      <c r="M2085" s="14">
        <f>VLOOKUP($A2085,[3]Sheet1!$A$1:$U$10001,14,0)</f>
        <v>6.085</v>
      </c>
      <c r="N2085" s="14">
        <f>VLOOKUP($A2085,[3]Sheet1!$A$1:$X$10001,23,0)</f>
        <v>3.9950000000000001</v>
      </c>
      <c r="O2085" s="14">
        <f>VLOOKUP($A2085,[3]Sheet1!$A$1:$U$10001,4,0)</f>
        <v>6.15</v>
      </c>
      <c r="P2085" s="14">
        <f>VLOOKUP($A2085,[3]Sheet1!$A$1:$U$10001,6,0)</f>
        <v>4.78</v>
      </c>
      <c r="Q2085" s="14">
        <f>VLOOKUP($A2085,[3]Sheet1!$A$1:$U$10001,20,0)</f>
        <v>4.375</v>
      </c>
      <c r="R2085" s="14">
        <f>VLOOKUP($A2085,[3]Sheet1!$A$1:$X$10001,24,0)</f>
        <v>4.0999999999999996</v>
      </c>
      <c r="S2085" s="14">
        <f>VLOOKUP($A2085,[3]Sheet1!$A$1:$AB$10001,25,0)</f>
        <v>4.9000000000000004</v>
      </c>
      <c r="T2085" s="14">
        <f>VLOOKUP($A2085,[3]Sheet1!$A$1:$AB$10001,26,0)</f>
        <v>4.76</v>
      </c>
      <c r="U2085" s="14">
        <f>VLOOKUP($A2085,[3]Sheet1!$A$1:$AB$10001,27,0)</f>
        <v>4.68</v>
      </c>
      <c r="V2085" s="14">
        <f>VLOOKUP($A2085,[3]Sheet1!$A$1:$AB$10001,28,0)</f>
        <v>4.7350000000000003</v>
      </c>
      <c r="W2085" s="14">
        <f>VLOOKUP($A2085,[3]Sheet1!$A$1:$AC$10001,29,0)</f>
        <v>4.72</v>
      </c>
      <c r="X2085" s="14" t="s">
        <v>66</v>
      </c>
      <c r="AE2085" s="2">
        <v>36795</v>
      </c>
      <c r="AF2085" s="1">
        <v>3.8250000000000002</v>
      </c>
    </row>
    <row r="2086" spans="1:32" x14ac:dyDescent="0.2">
      <c r="A2086" s="2">
        <v>36779</v>
      </c>
      <c r="B2086" s="5">
        <f t="shared" si="162"/>
        <v>9</v>
      </c>
      <c r="C2086" s="1" t="s">
        <v>47</v>
      </c>
      <c r="D2086" s="14">
        <f>VLOOKUP($A2086,[3]Sheet1!$A$1:$U$10001,15,0)</f>
        <v>5.9950000000000001</v>
      </c>
      <c r="E2086" s="14">
        <f>VLOOKUP($A2086,[3]Sheet1!$A$1:$U$10001,16,0)</f>
        <v>4.4249999999999998</v>
      </c>
      <c r="F2086" s="14">
        <f>VLOOKUP($A2086,[3]Sheet1!$A$1:$X$10001,22,0)</f>
        <v>3.9350000000000001</v>
      </c>
      <c r="G2086" s="7">
        <f>VLOOKUP($A2086,[3]Sheet1!$A$1:$X$10001,3,0)</f>
        <v>4.3099999999999996</v>
      </c>
      <c r="H2086" s="14">
        <f>VLOOKUP($A2086,[3]Sheet1!$A$1:$U$10001,2,0)</f>
        <v>4.7</v>
      </c>
      <c r="I2086" s="14">
        <f>VLOOKUP($A2086,[3]Sheet1!$A$1:$U$10001,21,0)</f>
        <v>4.7450000000000001</v>
      </c>
      <c r="J2086" s="14">
        <f>VLOOKUP($A2086,[3]Sheet1!$A$1:$U$10001,13,0)</f>
        <v>5.45</v>
      </c>
      <c r="K2086" s="14">
        <f>VLOOKUP($A2086,[3]Sheet1!$A$1:$Z$10001,24,0)</f>
        <v>4.0999999999999996</v>
      </c>
      <c r="L2086" s="14">
        <f>VLOOKUP($A2086,[3]Sheet1!$A$1:$U$10001,17,0)</f>
        <v>4.46</v>
      </c>
      <c r="M2086" s="14">
        <f>VLOOKUP($A2086,[3]Sheet1!$A$1:$U$10001,14,0)</f>
        <v>6.085</v>
      </c>
      <c r="N2086" s="14">
        <f>VLOOKUP($A2086,[3]Sheet1!$A$1:$X$10001,23,0)</f>
        <v>3.9950000000000001</v>
      </c>
      <c r="O2086" s="14">
        <f>VLOOKUP($A2086,[3]Sheet1!$A$1:$U$10001,4,0)</f>
        <v>6.15</v>
      </c>
      <c r="P2086" s="14">
        <f>VLOOKUP($A2086,[3]Sheet1!$A$1:$U$10001,6,0)</f>
        <v>4.78</v>
      </c>
      <c r="Q2086" s="14">
        <f>VLOOKUP($A2086,[3]Sheet1!$A$1:$U$10001,20,0)</f>
        <v>4.375</v>
      </c>
      <c r="R2086" s="14">
        <f>VLOOKUP($A2086,[3]Sheet1!$A$1:$X$10001,24,0)</f>
        <v>4.0999999999999996</v>
      </c>
      <c r="S2086" s="14">
        <f>VLOOKUP($A2086,[3]Sheet1!$A$1:$AB$10001,25,0)</f>
        <v>4.9000000000000004</v>
      </c>
      <c r="T2086" s="14">
        <f>VLOOKUP($A2086,[3]Sheet1!$A$1:$AB$10001,26,0)</f>
        <v>4.76</v>
      </c>
      <c r="U2086" s="14">
        <f>VLOOKUP($A2086,[3]Sheet1!$A$1:$AB$10001,27,0)</f>
        <v>4.68</v>
      </c>
      <c r="V2086" s="14">
        <f>VLOOKUP($A2086,[3]Sheet1!$A$1:$AB$10001,28,0)</f>
        <v>4.7350000000000003</v>
      </c>
      <c r="W2086" s="14">
        <f>VLOOKUP($A2086,[3]Sheet1!$A$1:$AC$10001,29,0)</f>
        <v>4.72</v>
      </c>
      <c r="X2086" s="14" t="s">
        <v>66</v>
      </c>
      <c r="AE2086" s="2">
        <v>36796</v>
      </c>
      <c r="AF2086" s="1">
        <v>4.0149999999999997</v>
      </c>
    </row>
    <row r="2087" spans="1:32" x14ac:dyDescent="0.2">
      <c r="A2087" s="2">
        <v>36780</v>
      </c>
      <c r="B2087" s="5">
        <f t="shared" si="162"/>
        <v>9</v>
      </c>
      <c r="C2087" s="1" t="s">
        <v>48</v>
      </c>
      <c r="D2087" s="14">
        <f>VLOOKUP($A2087,[3]Sheet1!$A$1:$U$10001,15,0)</f>
        <v>5.9950000000000001</v>
      </c>
      <c r="E2087" s="14">
        <f>VLOOKUP($A2087,[3]Sheet1!$A$1:$U$10001,16,0)</f>
        <v>4.4249999999999998</v>
      </c>
      <c r="F2087" s="14">
        <f>VLOOKUP($A2087,[3]Sheet1!$A$1:$X$10001,22,0)</f>
        <v>3.9350000000000001</v>
      </c>
      <c r="G2087" s="7">
        <f>VLOOKUP($A2087,[3]Sheet1!$A$1:$X$10001,3,0)</f>
        <v>4.3099999999999996</v>
      </c>
      <c r="H2087" s="14">
        <f>VLOOKUP($A2087,[3]Sheet1!$A$1:$U$10001,2,0)</f>
        <v>4.7</v>
      </c>
      <c r="I2087" s="14">
        <f>VLOOKUP($A2087,[3]Sheet1!$A$1:$U$10001,21,0)</f>
        <v>4.7450000000000001</v>
      </c>
      <c r="J2087" s="14">
        <f>VLOOKUP($A2087,[3]Sheet1!$A$1:$U$10001,13,0)</f>
        <v>5.45</v>
      </c>
      <c r="K2087" s="14">
        <f>VLOOKUP($A2087,[3]Sheet1!$A$1:$Z$10001,24,0)</f>
        <v>4.0999999999999996</v>
      </c>
      <c r="L2087" s="14">
        <f>VLOOKUP($A2087,[3]Sheet1!$A$1:$U$10001,17,0)</f>
        <v>4.46</v>
      </c>
      <c r="M2087" s="14">
        <f>VLOOKUP($A2087,[3]Sheet1!$A$1:$U$10001,14,0)</f>
        <v>6.085</v>
      </c>
      <c r="N2087" s="14">
        <f>VLOOKUP($A2087,[3]Sheet1!$A$1:$X$10001,23,0)</f>
        <v>3.9950000000000001</v>
      </c>
      <c r="O2087" s="14">
        <f>VLOOKUP($A2087,[3]Sheet1!$A$1:$U$10001,4,0)</f>
        <v>6.15</v>
      </c>
      <c r="P2087" s="14">
        <f>VLOOKUP($A2087,[3]Sheet1!$A$1:$U$10001,6,0)</f>
        <v>4.78</v>
      </c>
      <c r="Q2087" s="14">
        <f>VLOOKUP($A2087,[3]Sheet1!$A$1:$U$10001,20,0)</f>
        <v>4.375</v>
      </c>
      <c r="R2087" s="14">
        <f>VLOOKUP($A2087,[3]Sheet1!$A$1:$X$10001,24,0)</f>
        <v>4.0999999999999996</v>
      </c>
      <c r="S2087" s="14">
        <f>VLOOKUP($A2087,[3]Sheet1!$A$1:$AB$10001,25,0)</f>
        <v>4.9000000000000004</v>
      </c>
      <c r="T2087" s="14">
        <f>VLOOKUP($A2087,[3]Sheet1!$A$1:$AB$10001,26,0)</f>
        <v>4.76</v>
      </c>
      <c r="U2087" s="14">
        <f>VLOOKUP($A2087,[3]Sheet1!$A$1:$AB$10001,27,0)</f>
        <v>4.68</v>
      </c>
      <c r="V2087" s="14">
        <f>VLOOKUP($A2087,[3]Sheet1!$A$1:$AB$10001,28,0)</f>
        <v>4.7350000000000003</v>
      </c>
      <c r="W2087" s="14">
        <f>VLOOKUP($A2087,[3]Sheet1!$A$1:$AC$10001,29,0)</f>
        <v>4.72</v>
      </c>
      <c r="X2087" s="14" t="s">
        <v>66</v>
      </c>
      <c r="AE2087" s="2">
        <v>36797</v>
      </c>
      <c r="AF2087" s="1">
        <v>4.2350000000000003</v>
      </c>
    </row>
    <row r="2088" spans="1:32" x14ac:dyDescent="0.2">
      <c r="A2088" s="2">
        <v>36781</v>
      </c>
      <c r="B2088" s="5">
        <f t="shared" si="162"/>
        <v>9</v>
      </c>
      <c r="C2088" s="1" t="s">
        <v>49</v>
      </c>
      <c r="D2088" s="14">
        <f>VLOOKUP($A2088,[3]Sheet1!$A$1:$U$10001,15,0)</f>
        <v>6.1749999999999998</v>
      </c>
      <c r="E2088" s="14">
        <f>VLOOKUP($A2088,[3]Sheet1!$A$1:$U$10001,16,0)</f>
        <v>4.4950000000000001</v>
      </c>
      <c r="F2088" s="14">
        <f>VLOOKUP($A2088,[3]Sheet1!$A$1:$X$10001,22,0)</f>
        <v>4.07</v>
      </c>
      <c r="G2088" s="7">
        <f>VLOOKUP($A2088,[3]Sheet1!$A$1:$X$10001,3,0)</f>
        <v>4.5199999999999996</v>
      </c>
      <c r="H2088" s="14">
        <f>VLOOKUP($A2088,[3]Sheet1!$A$1:$U$10001,2,0)</f>
        <v>4.8949999999999996</v>
      </c>
      <c r="I2088" s="14">
        <f>VLOOKUP($A2088,[3]Sheet1!$A$1:$U$10001,21,0)</f>
        <v>4.8550000000000004</v>
      </c>
      <c r="J2088" s="14">
        <f>VLOOKUP($A2088,[3]Sheet1!$A$1:$U$10001,13,0)</f>
        <v>5.49</v>
      </c>
      <c r="K2088" s="14">
        <f>VLOOKUP($A2088,[3]Sheet1!$A$1:$Z$10001,24,0)</f>
        <v>4.24</v>
      </c>
      <c r="L2088" s="14">
        <f>VLOOKUP($A2088,[3]Sheet1!$A$1:$U$10001,17,0)</f>
        <v>4.58</v>
      </c>
      <c r="M2088" s="14">
        <f>VLOOKUP($A2088,[3]Sheet1!$A$1:$U$10001,14,0)</f>
        <v>6.27</v>
      </c>
      <c r="N2088" s="14">
        <f>VLOOKUP($A2088,[3]Sheet1!$A$1:$X$10001,23,0)</f>
        <v>4.1050000000000004</v>
      </c>
      <c r="O2088" s="14">
        <f>VLOOKUP($A2088,[3]Sheet1!$A$1:$U$10001,4,0)</f>
        <v>6.3250000000000002</v>
      </c>
      <c r="P2088" s="14">
        <f>VLOOKUP($A2088,[3]Sheet1!$A$1:$U$10001,6,0)</f>
        <v>4.9749999999999996</v>
      </c>
      <c r="Q2088" s="14">
        <f>VLOOKUP($A2088,[3]Sheet1!$A$1:$U$10001,20,0)</f>
        <v>4.45</v>
      </c>
      <c r="R2088" s="14">
        <f>VLOOKUP($A2088,[3]Sheet1!$A$1:$X$10001,24,0)</f>
        <v>4.24</v>
      </c>
      <c r="S2088" s="14">
        <f>VLOOKUP($A2088,[3]Sheet1!$A$1:$AB$10001,25,0)</f>
        <v>5.0449999999999999</v>
      </c>
      <c r="T2088" s="14">
        <f>VLOOKUP($A2088,[3]Sheet1!$A$1:$AB$10001,26,0)</f>
        <v>4.92</v>
      </c>
      <c r="U2088" s="14">
        <f>VLOOKUP($A2088,[3]Sheet1!$A$1:$AB$10001,27,0)</f>
        <v>4.8</v>
      </c>
      <c r="V2088" s="14">
        <f>VLOOKUP($A2088,[3]Sheet1!$A$1:$AB$10001,28,0)</f>
        <v>4.8949999999999996</v>
      </c>
      <c r="W2088" s="14">
        <f>VLOOKUP($A2088,[3]Sheet1!$A$1:$AC$10001,29,0)</f>
        <v>4.83</v>
      </c>
      <c r="X2088" s="14" t="s">
        <v>66</v>
      </c>
      <c r="AE2088" s="2">
        <v>36798</v>
      </c>
      <c r="AF2088" s="1">
        <v>4.2149999999999999</v>
      </c>
    </row>
    <row r="2089" spans="1:32" x14ac:dyDescent="0.2">
      <c r="A2089" s="2">
        <v>36782</v>
      </c>
      <c r="B2089" s="5">
        <f t="shared" si="162"/>
        <v>9</v>
      </c>
      <c r="C2089" s="1" t="s">
        <v>50</v>
      </c>
      <c r="D2089" s="14">
        <f>VLOOKUP($A2089,[3]Sheet1!$A$1:$U$10001,15,0)</f>
        <v>6.21</v>
      </c>
      <c r="E2089" s="14">
        <f>VLOOKUP($A2089,[3]Sheet1!$A$1:$U$10001,16,0)</f>
        <v>4.58</v>
      </c>
      <c r="F2089" s="14">
        <f>VLOOKUP($A2089,[3]Sheet1!$A$1:$X$10001,22,0)</f>
        <v>4.165</v>
      </c>
      <c r="G2089" s="7">
        <f>VLOOKUP($A2089,[3]Sheet1!$A$1:$X$10001,3,0)</f>
        <v>4.55</v>
      </c>
      <c r="H2089" s="14">
        <f>VLOOKUP($A2089,[3]Sheet1!$A$1:$U$10001,2,0)</f>
        <v>4.99</v>
      </c>
      <c r="I2089" s="14">
        <f>VLOOKUP($A2089,[3]Sheet1!$A$1:$U$10001,21,0)</f>
        <v>4.9749999999999996</v>
      </c>
      <c r="J2089" s="14">
        <f>VLOOKUP($A2089,[3]Sheet1!$A$1:$U$10001,13,0)</f>
        <v>5.5149999999999997</v>
      </c>
      <c r="K2089" s="14">
        <f>VLOOKUP($A2089,[3]Sheet1!$A$1:$Z$10001,24,0)</f>
        <v>4.3600000000000003</v>
      </c>
      <c r="L2089" s="14">
        <f>VLOOKUP($A2089,[3]Sheet1!$A$1:$U$10001,17,0)</f>
        <v>4.6449999999999996</v>
      </c>
      <c r="M2089" s="14">
        <f>VLOOKUP($A2089,[3]Sheet1!$A$1:$U$10001,14,0)</f>
        <v>6.32</v>
      </c>
      <c r="N2089" s="14">
        <f>VLOOKUP($A2089,[3]Sheet1!$A$1:$X$10001,23,0)</f>
        <v>4.2300000000000004</v>
      </c>
      <c r="O2089" s="14">
        <f>VLOOKUP($A2089,[3]Sheet1!$A$1:$U$10001,4,0)</f>
        <v>6.36</v>
      </c>
      <c r="P2089" s="14">
        <f>VLOOKUP($A2089,[3]Sheet1!$A$1:$U$10001,6,0)</f>
        <v>5.0449999999999999</v>
      </c>
      <c r="Q2089" s="14">
        <f>VLOOKUP($A2089,[3]Sheet1!$A$1:$U$10001,20,0)</f>
        <v>4.5449999999999999</v>
      </c>
      <c r="R2089" s="14">
        <f>VLOOKUP($A2089,[3]Sheet1!$A$1:$X$10001,24,0)</f>
        <v>4.3600000000000003</v>
      </c>
      <c r="S2089" s="14">
        <f>VLOOKUP($A2089,[3]Sheet1!$A$1:$AB$10001,25,0)</f>
        <v>5.12</v>
      </c>
      <c r="T2089" s="14">
        <f>VLOOKUP($A2089,[3]Sheet1!$A$1:$AB$10001,26,0)</f>
        <v>5.0250000000000004</v>
      </c>
      <c r="U2089" s="14">
        <f>VLOOKUP($A2089,[3]Sheet1!$A$1:$AB$10001,27,0)</f>
        <v>4.875</v>
      </c>
      <c r="V2089" s="14">
        <f>VLOOKUP($A2089,[3]Sheet1!$A$1:$AB$10001,28,0)</f>
        <v>4.95</v>
      </c>
      <c r="W2089" s="14">
        <f>VLOOKUP($A2089,[3]Sheet1!$A$1:$AC$10001,29,0)</f>
        <v>4.92</v>
      </c>
      <c r="X2089" s="14" t="s">
        <v>66</v>
      </c>
      <c r="AE2089" s="2">
        <v>36799</v>
      </c>
      <c r="AF2089" s="1">
        <v>4.45</v>
      </c>
    </row>
    <row r="2090" spans="1:32" x14ac:dyDescent="0.2">
      <c r="A2090" s="2">
        <v>36783</v>
      </c>
      <c r="B2090" s="5">
        <f t="shared" si="162"/>
        <v>9</v>
      </c>
      <c r="C2090" s="1" t="s">
        <v>51</v>
      </c>
      <c r="D2090" s="14">
        <f>VLOOKUP($A2090,[3]Sheet1!$A$1:$U$10001,15,0)</f>
        <v>6.33</v>
      </c>
      <c r="E2090" s="14">
        <f>VLOOKUP($A2090,[3]Sheet1!$A$1:$U$10001,16,0)</f>
        <v>4.625</v>
      </c>
      <c r="F2090" s="14">
        <f>VLOOKUP($A2090,[3]Sheet1!$A$1:$X$10001,22,0)</f>
        <v>4.24</v>
      </c>
      <c r="G2090" s="7">
        <f>VLOOKUP($A2090,[3]Sheet1!$A$1:$X$10001,3,0)</f>
        <v>4.6449999999999996</v>
      </c>
      <c r="H2090" s="14">
        <f>VLOOKUP($A2090,[3]Sheet1!$A$1:$U$10001,2,0)</f>
        <v>5.05</v>
      </c>
      <c r="I2090" s="14">
        <f>VLOOKUP($A2090,[3]Sheet1!$A$1:$U$10001,21,0)</f>
        <v>5.0650000000000004</v>
      </c>
      <c r="J2090" s="14">
        <f>VLOOKUP($A2090,[3]Sheet1!$A$1:$U$10001,13,0)</f>
        <v>5.53</v>
      </c>
      <c r="K2090" s="14">
        <f>VLOOKUP($A2090,[3]Sheet1!$A$1:$Z$10001,24,0)</f>
        <v>4.415</v>
      </c>
      <c r="L2090" s="14">
        <f>VLOOKUP($A2090,[3]Sheet1!$A$1:$U$10001,17,0)</f>
        <v>4.7249999999999996</v>
      </c>
      <c r="M2090" s="14">
        <f>VLOOKUP($A2090,[3]Sheet1!$A$1:$U$10001,14,0)</f>
        <v>6.2850000000000001</v>
      </c>
      <c r="N2090" s="14">
        <f>VLOOKUP($A2090,[3]Sheet1!$A$1:$X$10001,23,0)</f>
        <v>4.2149999999999999</v>
      </c>
      <c r="O2090" s="14">
        <f>VLOOKUP($A2090,[3]Sheet1!$A$1:$U$10001,4,0)</f>
        <v>6.39</v>
      </c>
      <c r="P2090" s="14">
        <f>VLOOKUP($A2090,[3]Sheet1!$A$1:$U$10001,6,0)</f>
        <v>5.0750000000000002</v>
      </c>
      <c r="Q2090" s="14">
        <f>VLOOKUP($A2090,[3]Sheet1!$A$1:$U$10001,20,0)</f>
        <v>4.6100000000000003</v>
      </c>
      <c r="R2090" s="14">
        <f>VLOOKUP($A2090,[3]Sheet1!$A$1:$X$10001,24,0)</f>
        <v>4.415</v>
      </c>
      <c r="S2090" s="14">
        <f>VLOOKUP($A2090,[3]Sheet1!$A$1:$AB$10001,25,0)</f>
        <v>5.2</v>
      </c>
      <c r="T2090" s="14">
        <f>VLOOKUP($A2090,[3]Sheet1!$A$1:$AB$10001,26,0)</f>
        <v>5.085</v>
      </c>
      <c r="U2090" s="14">
        <f>VLOOKUP($A2090,[3]Sheet1!$A$1:$AB$10001,27,0)</f>
        <v>4.9349999999999996</v>
      </c>
      <c r="V2090" s="14">
        <f>VLOOKUP($A2090,[3]Sheet1!$A$1:$AB$10001,28,0)</f>
        <v>5.01</v>
      </c>
      <c r="W2090" s="14">
        <f>VLOOKUP($A2090,[3]Sheet1!$A$1:$AC$10001,29,0)</f>
        <v>4.9749999999999996</v>
      </c>
      <c r="X2090" s="14" t="s">
        <v>66</v>
      </c>
      <c r="AE2090" s="2">
        <v>36800</v>
      </c>
      <c r="AF2090" s="1">
        <v>4.45</v>
      </c>
    </row>
    <row r="2091" spans="1:32" x14ac:dyDescent="0.2">
      <c r="A2091" s="2">
        <v>36784</v>
      </c>
      <c r="B2091" s="5">
        <f t="shared" si="162"/>
        <v>9</v>
      </c>
      <c r="C2091" s="1" t="s">
        <v>45</v>
      </c>
      <c r="D2091" s="14">
        <f>VLOOKUP($A2091,[3]Sheet1!$A$1:$U$10001,15,0)</f>
        <v>6.4649999999999999</v>
      </c>
      <c r="E2091" s="14">
        <f>VLOOKUP($A2091,[3]Sheet1!$A$1:$U$10001,16,0)</f>
        <v>4.63</v>
      </c>
      <c r="F2091" s="14">
        <f>VLOOKUP($A2091,[3]Sheet1!$A$1:$X$10001,22,0)</f>
        <v>4.24</v>
      </c>
      <c r="G2091" s="7">
        <f>VLOOKUP($A2091,[3]Sheet1!$A$1:$X$10001,3,0)</f>
        <v>4.68</v>
      </c>
      <c r="H2091" s="14">
        <f>VLOOKUP($A2091,[3]Sheet1!$A$1:$U$10001,2,0)</f>
        <v>5.0449999999999999</v>
      </c>
      <c r="I2091" s="14">
        <f>VLOOKUP($A2091,[3]Sheet1!$A$1:$U$10001,21,0)</f>
        <v>5.0999999999999996</v>
      </c>
      <c r="J2091" s="14">
        <f>VLOOKUP($A2091,[3]Sheet1!$A$1:$U$10001,13,0)</f>
        <v>5.4749999999999996</v>
      </c>
      <c r="K2091" s="14">
        <f>VLOOKUP($A2091,[3]Sheet1!$A$1:$Z$10001,24,0)</f>
        <v>4.4400000000000004</v>
      </c>
      <c r="L2091" s="14">
        <f>VLOOKUP($A2091,[3]Sheet1!$A$1:$U$10001,17,0)</f>
        <v>4.7649999999999997</v>
      </c>
      <c r="M2091" s="14">
        <f>VLOOKUP($A2091,[3]Sheet1!$A$1:$U$10001,14,0)</f>
        <v>6.32</v>
      </c>
      <c r="N2091" s="14">
        <f>VLOOKUP($A2091,[3]Sheet1!$A$1:$X$10001,23,0)</f>
        <v>4.2750000000000004</v>
      </c>
      <c r="O2091" s="14">
        <f>VLOOKUP($A2091,[3]Sheet1!$A$1:$U$10001,4,0)</f>
        <v>6.37</v>
      </c>
      <c r="P2091" s="14">
        <f>VLOOKUP($A2091,[3]Sheet1!$A$1:$U$10001,6,0)</f>
        <v>5.09</v>
      </c>
      <c r="Q2091" s="14">
        <f>VLOOKUP($A2091,[3]Sheet1!$A$1:$U$10001,20,0)</f>
        <v>4.66</v>
      </c>
      <c r="R2091" s="14">
        <f>VLOOKUP($A2091,[3]Sheet1!$A$1:$X$10001,24,0)</f>
        <v>4.4400000000000004</v>
      </c>
      <c r="S2091" s="14">
        <f>VLOOKUP($A2091,[3]Sheet1!$A$1:$AB$10001,25,0)</f>
        <v>5.22</v>
      </c>
      <c r="T2091" s="14">
        <f>VLOOKUP($A2091,[3]Sheet1!$A$1:$AB$10001,26,0)</f>
        <v>5.0949999999999998</v>
      </c>
      <c r="U2091" s="14">
        <f>VLOOKUP($A2091,[3]Sheet1!$A$1:$AB$10001,27,0)</f>
        <v>4.96</v>
      </c>
      <c r="V2091" s="14">
        <f>VLOOKUP($A2091,[3]Sheet1!$A$1:$AB$10001,28,0)</f>
        <v>5.0350000000000001</v>
      </c>
      <c r="W2091" s="14">
        <f>VLOOKUP($A2091,[3]Sheet1!$A$1:$AC$10001,29,0)</f>
        <v>4.9950000000000001</v>
      </c>
      <c r="X2091" s="14" t="s">
        <v>66</v>
      </c>
      <c r="AE2091" s="2">
        <v>36801</v>
      </c>
      <c r="AF2091" s="1">
        <v>4.45</v>
      </c>
    </row>
    <row r="2092" spans="1:32" x14ac:dyDescent="0.2">
      <c r="A2092" s="2">
        <v>36785</v>
      </c>
      <c r="B2092" s="5">
        <f t="shared" si="162"/>
        <v>9</v>
      </c>
      <c r="C2092" s="1" t="s">
        <v>46</v>
      </c>
      <c r="D2092" s="14">
        <f>VLOOKUP($A2092,[3]Sheet1!$A$1:$U$10001,15,0)</f>
        <v>6.68</v>
      </c>
      <c r="E2092" s="14">
        <f>VLOOKUP($A2092,[3]Sheet1!$A$1:$U$10001,16,0)</f>
        <v>4.88</v>
      </c>
      <c r="F2092" s="14">
        <f>VLOOKUP($A2092,[3]Sheet1!$A$1:$X$10001,22,0)</f>
        <v>4.165</v>
      </c>
      <c r="G2092" s="7">
        <f>VLOOKUP($A2092,[3]Sheet1!$A$1:$X$10001,3,0)</f>
        <v>4.59</v>
      </c>
      <c r="H2092" s="14">
        <f>VLOOKUP($A2092,[3]Sheet1!$A$1:$U$10001,2,0)</f>
        <v>5.1050000000000004</v>
      </c>
      <c r="I2092" s="14">
        <f>VLOOKUP($A2092,[3]Sheet1!$A$1:$U$10001,21,0)</f>
        <v>5.29</v>
      </c>
      <c r="J2092" s="14">
        <f>VLOOKUP($A2092,[3]Sheet1!$A$1:$U$10001,13,0)</f>
        <v>5.47</v>
      </c>
      <c r="K2092" s="14">
        <f>VLOOKUP($A2092,[3]Sheet1!$A$1:$Z$10001,24,0)</f>
        <v>4.26</v>
      </c>
      <c r="L2092" s="14">
        <f>VLOOKUP($A2092,[3]Sheet1!$A$1:$U$10001,17,0)</f>
        <v>4.95</v>
      </c>
      <c r="M2092" s="14">
        <f>VLOOKUP($A2092,[3]Sheet1!$A$1:$U$10001,14,0)</f>
        <v>6.05</v>
      </c>
      <c r="N2092" s="14">
        <f>VLOOKUP($A2092,[3]Sheet1!$A$1:$X$10001,23,0)</f>
        <v>4.2050000000000001</v>
      </c>
      <c r="O2092" s="14">
        <f>VLOOKUP($A2092,[3]Sheet1!$A$1:$U$10001,4,0)</f>
        <v>6.3949999999999996</v>
      </c>
      <c r="P2092" s="14">
        <f>VLOOKUP($A2092,[3]Sheet1!$A$1:$U$10001,6,0)</f>
        <v>5.1849999999999996</v>
      </c>
      <c r="Q2092" s="14">
        <f>VLOOKUP($A2092,[3]Sheet1!$A$1:$U$10001,20,0)</f>
        <v>4.8600000000000003</v>
      </c>
      <c r="R2092" s="14">
        <f>VLOOKUP($A2092,[3]Sheet1!$A$1:$X$10001,24,0)</f>
        <v>4.26</v>
      </c>
      <c r="S2092" s="14">
        <f>VLOOKUP($A2092,[3]Sheet1!$A$1:$AB$10001,25,0)</f>
        <v>5.415</v>
      </c>
      <c r="T2092" s="14">
        <f>VLOOKUP($A2092,[3]Sheet1!$A$1:$AB$10001,26,0)</f>
        <v>5.2350000000000003</v>
      </c>
      <c r="U2092" s="14">
        <f>VLOOKUP($A2092,[3]Sheet1!$A$1:$AB$10001,27,0)</f>
        <v>5.1449999999999996</v>
      </c>
      <c r="V2092" s="14">
        <f>VLOOKUP($A2092,[3]Sheet1!$A$1:$AB$10001,28,0)</f>
        <v>5.22</v>
      </c>
      <c r="W2092" s="14">
        <f>VLOOKUP($A2092,[3]Sheet1!$A$1:$AC$10001,29,0)</f>
        <v>5.17</v>
      </c>
      <c r="X2092" s="14" t="s">
        <v>66</v>
      </c>
      <c r="AE2092" s="2">
        <v>36802</v>
      </c>
      <c r="AF2092" s="1">
        <v>4.7050000000000001</v>
      </c>
    </row>
    <row r="2093" spans="1:32" x14ac:dyDescent="0.2">
      <c r="A2093" s="2">
        <v>36786</v>
      </c>
      <c r="B2093" s="5">
        <f t="shared" si="162"/>
        <v>9</v>
      </c>
      <c r="C2093" s="1" t="s">
        <v>47</v>
      </c>
      <c r="D2093" s="14">
        <f>VLOOKUP($A2093,[3]Sheet1!$A$1:$U$10001,15,0)</f>
        <v>6.68</v>
      </c>
      <c r="E2093" s="14">
        <f>VLOOKUP($A2093,[3]Sheet1!$A$1:$U$10001,16,0)</f>
        <v>4.88</v>
      </c>
      <c r="F2093" s="14">
        <f>VLOOKUP($A2093,[3]Sheet1!$A$1:$X$10001,22,0)</f>
        <v>4.165</v>
      </c>
      <c r="G2093" s="7">
        <f>VLOOKUP($A2093,[3]Sheet1!$A$1:$X$10001,3,0)</f>
        <v>4.59</v>
      </c>
      <c r="H2093" s="14">
        <f>VLOOKUP($A2093,[3]Sheet1!$A$1:$U$10001,2,0)</f>
        <v>5.1050000000000004</v>
      </c>
      <c r="I2093" s="14">
        <f>VLOOKUP($A2093,[3]Sheet1!$A$1:$U$10001,21,0)</f>
        <v>5.29</v>
      </c>
      <c r="J2093" s="14">
        <f>VLOOKUP($A2093,[3]Sheet1!$A$1:$U$10001,13,0)</f>
        <v>5.47</v>
      </c>
      <c r="K2093" s="14">
        <f>VLOOKUP($A2093,[3]Sheet1!$A$1:$Z$10001,24,0)</f>
        <v>4.26</v>
      </c>
      <c r="L2093" s="14">
        <f>VLOOKUP($A2093,[3]Sheet1!$A$1:$U$10001,17,0)</f>
        <v>4.95</v>
      </c>
      <c r="M2093" s="14">
        <f>VLOOKUP($A2093,[3]Sheet1!$A$1:$U$10001,14,0)</f>
        <v>6.05</v>
      </c>
      <c r="N2093" s="14">
        <f>VLOOKUP($A2093,[3]Sheet1!$A$1:$X$10001,23,0)</f>
        <v>4.2050000000000001</v>
      </c>
      <c r="O2093" s="14">
        <f>VLOOKUP($A2093,[3]Sheet1!$A$1:$U$10001,4,0)</f>
        <v>6.3949999999999996</v>
      </c>
      <c r="P2093" s="14">
        <f>VLOOKUP($A2093,[3]Sheet1!$A$1:$U$10001,6,0)</f>
        <v>5.1849999999999996</v>
      </c>
      <c r="Q2093" s="14">
        <f>VLOOKUP($A2093,[3]Sheet1!$A$1:$U$10001,20,0)</f>
        <v>4.8600000000000003</v>
      </c>
      <c r="R2093" s="14">
        <f>VLOOKUP($A2093,[3]Sheet1!$A$1:$X$10001,24,0)</f>
        <v>4.26</v>
      </c>
      <c r="S2093" s="14">
        <f>VLOOKUP($A2093,[3]Sheet1!$A$1:$AB$10001,25,0)</f>
        <v>5.415</v>
      </c>
      <c r="T2093" s="14">
        <f>VLOOKUP($A2093,[3]Sheet1!$A$1:$AB$10001,26,0)</f>
        <v>5.2350000000000003</v>
      </c>
      <c r="U2093" s="14">
        <f>VLOOKUP($A2093,[3]Sheet1!$A$1:$AB$10001,27,0)</f>
        <v>5.1449999999999996</v>
      </c>
      <c r="V2093" s="14">
        <f>VLOOKUP($A2093,[3]Sheet1!$A$1:$AB$10001,28,0)</f>
        <v>5.22</v>
      </c>
      <c r="W2093" s="14">
        <f>VLOOKUP($A2093,[3]Sheet1!$A$1:$AC$10001,29,0)</f>
        <v>5.17</v>
      </c>
      <c r="X2093" s="14" t="s">
        <v>66</v>
      </c>
      <c r="AE2093" s="2">
        <v>36803</v>
      </c>
      <c r="AF2093" s="1">
        <v>4.8150000000000004</v>
      </c>
    </row>
    <row r="2094" spans="1:32" x14ac:dyDescent="0.2">
      <c r="A2094" s="2">
        <v>36787</v>
      </c>
      <c r="B2094" s="5">
        <f t="shared" si="162"/>
        <v>9</v>
      </c>
      <c r="C2094" s="1" t="s">
        <v>48</v>
      </c>
      <c r="D2094" s="14">
        <f>VLOOKUP($A2094,[3]Sheet1!$A$1:$U$10001,15,0)</f>
        <v>6.68</v>
      </c>
      <c r="E2094" s="14">
        <f>VLOOKUP($A2094,[3]Sheet1!$A$1:$U$10001,16,0)</f>
        <v>4.88</v>
      </c>
      <c r="F2094" s="14">
        <f>VLOOKUP($A2094,[3]Sheet1!$A$1:$X$10001,22,0)</f>
        <v>4.165</v>
      </c>
      <c r="G2094" s="7">
        <f>VLOOKUP($A2094,[3]Sheet1!$A$1:$X$10001,3,0)</f>
        <v>4.59</v>
      </c>
      <c r="H2094" s="14">
        <f>VLOOKUP($A2094,[3]Sheet1!$A$1:$U$10001,2,0)</f>
        <v>5.1050000000000004</v>
      </c>
      <c r="I2094" s="14">
        <f>VLOOKUP($A2094,[3]Sheet1!$A$1:$U$10001,21,0)</f>
        <v>5.29</v>
      </c>
      <c r="J2094" s="14">
        <f>VLOOKUP($A2094,[3]Sheet1!$A$1:$U$10001,13,0)</f>
        <v>5.47</v>
      </c>
      <c r="K2094" s="14">
        <f>VLOOKUP($A2094,[3]Sheet1!$A$1:$Z$10001,24,0)</f>
        <v>4.26</v>
      </c>
      <c r="L2094" s="14">
        <f>VLOOKUP($A2094,[3]Sheet1!$A$1:$U$10001,17,0)</f>
        <v>4.95</v>
      </c>
      <c r="M2094" s="14">
        <f>VLOOKUP($A2094,[3]Sheet1!$A$1:$U$10001,14,0)</f>
        <v>6.05</v>
      </c>
      <c r="N2094" s="14">
        <f>VLOOKUP($A2094,[3]Sheet1!$A$1:$X$10001,23,0)</f>
        <v>4.2050000000000001</v>
      </c>
      <c r="O2094" s="14">
        <f>VLOOKUP($A2094,[3]Sheet1!$A$1:$U$10001,4,0)</f>
        <v>6.3949999999999996</v>
      </c>
      <c r="P2094" s="14">
        <f>VLOOKUP($A2094,[3]Sheet1!$A$1:$U$10001,6,0)</f>
        <v>5.1849999999999996</v>
      </c>
      <c r="Q2094" s="14">
        <f>VLOOKUP($A2094,[3]Sheet1!$A$1:$U$10001,20,0)</f>
        <v>4.8600000000000003</v>
      </c>
      <c r="R2094" s="14">
        <f>VLOOKUP($A2094,[3]Sheet1!$A$1:$X$10001,24,0)</f>
        <v>4.26</v>
      </c>
      <c r="S2094" s="14">
        <f>VLOOKUP($A2094,[3]Sheet1!$A$1:$AB$10001,25,0)</f>
        <v>5.415</v>
      </c>
      <c r="T2094" s="14">
        <f>VLOOKUP($A2094,[3]Sheet1!$A$1:$AB$10001,26,0)</f>
        <v>5.2350000000000003</v>
      </c>
      <c r="U2094" s="14">
        <f>VLOOKUP($A2094,[3]Sheet1!$A$1:$AB$10001,27,0)</f>
        <v>5.1449999999999996</v>
      </c>
      <c r="V2094" s="14">
        <f>VLOOKUP($A2094,[3]Sheet1!$A$1:$AB$10001,28,0)</f>
        <v>5.22</v>
      </c>
      <c r="W2094" s="14">
        <f>VLOOKUP($A2094,[3]Sheet1!$A$1:$AC$10001,29,0)</f>
        <v>5.17</v>
      </c>
      <c r="X2094" s="14" t="s">
        <v>66</v>
      </c>
      <c r="AE2094" s="2">
        <v>36804</v>
      </c>
      <c r="AF2094" s="1">
        <v>4.8099999999999996</v>
      </c>
    </row>
    <row r="2095" spans="1:32" x14ac:dyDescent="0.2">
      <c r="A2095" s="2">
        <v>36788</v>
      </c>
      <c r="B2095" s="5">
        <f t="shared" si="162"/>
        <v>9</v>
      </c>
      <c r="C2095" s="1" t="s">
        <v>49</v>
      </c>
      <c r="D2095" s="14">
        <f>VLOOKUP($A2095,[3]Sheet1!$A$1:$U$10001,15,0)</f>
        <v>6.39</v>
      </c>
      <c r="E2095" s="14">
        <f>VLOOKUP($A2095,[3]Sheet1!$A$1:$U$10001,16,0)</f>
        <v>4.6449999999999996</v>
      </c>
      <c r="F2095" s="14">
        <f>VLOOKUP($A2095,[3]Sheet1!$A$1:$X$10001,22,0)</f>
        <v>3.82</v>
      </c>
      <c r="G2095" s="7">
        <f>VLOOKUP($A2095,[3]Sheet1!$A$1:$X$10001,3,0)</f>
        <v>4.32</v>
      </c>
      <c r="H2095" s="14">
        <f>VLOOKUP($A2095,[3]Sheet1!$A$1:$U$10001,2,0)</f>
        <v>4.9450000000000003</v>
      </c>
      <c r="I2095" s="14">
        <f>VLOOKUP($A2095,[3]Sheet1!$A$1:$U$10001,21,0)</f>
        <v>5.0650000000000004</v>
      </c>
      <c r="J2095" s="14">
        <f>VLOOKUP($A2095,[3]Sheet1!$A$1:$U$10001,13,0)</f>
        <v>5.4850000000000003</v>
      </c>
      <c r="K2095" s="14">
        <f>VLOOKUP($A2095,[3]Sheet1!$A$1:$Z$10001,24,0)</f>
        <v>4.0350000000000001</v>
      </c>
      <c r="L2095" s="14">
        <f>VLOOKUP($A2095,[3]Sheet1!$A$1:$U$10001,17,0)</f>
        <v>4.7649999999999997</v>
      </c>
      <c r="M2095" s="14">
        <f>VLOOKUP($A2095,[3]Sheet1!$A$1:$U$10001,14,0)</f>
        <v>6.2750000000000004</v>
      </c>
      <c r="N2095" s="14">
        <f>VLOOKUP($A2095,[3]Sheet1!$A$1:$X$10001,23,0)</f>
        <v>3.94</v>
      </c>
      <c r="O2095" s="14">
        <f>VLOOKUP($A2095,[3]Sheet1!$A$1:$U$10001,4,0)</f>
        <v>6.31</v>
      </c>
      <c r="P2095" s="14">
        <f>VLOOKUP($A2095,[3]Sheet1!$A$1:$U$10001,6,0)</f>
        <v>5</v>
      </c>
      <c r="Q2095" s="14">
        <f>VLOOKUP($A2095,[3]Sheet1!$A$1:$U$10001,20,0)</f>
        <v>4.6449999999999996</v>
      </c>
      <c r="R2095" s="14">
        <f>VLOOKUP($A2095,[3]Sheet1!$A$1:$X$10001,24,0)</f>
        <v>4.0350000000000001</v>
      </c>
      <c r="S2095" s="14">
        <f>VLOOKUP($A2095,[3]Sheet1!$A$1:$AB$10001,25,0)</f>
        <v>5.2249999999999996</v>
      </c>
      <c r="T2095" s="14">
        <f>VLOOKUP($A2095,[3]Sheet1!$A$1:$AB$10001,26,0)</f>
        <v>5.05</v>
      </c>
      <c r="U2095" s="14">
        <f>VLOOKUP($A2095,[3]Sheet1!$A$1:$AB$10001,27,0)</f>
        <v>4.9400000000000004</v>
      </c>
      <c r="V2095" s="14">
        <f>VLOOKUP($A2095,[3]Sheet1!$A$1:$AB$10001,28,0)</f>
        <v>5.0049999999999999</v>
      </c>
      <c r="W2095" s="14">
        <f>VLOOKUP($A2095,[3]Sheet1!$A$1:$AC$10001,29,0)</f>
        <v>4.9649999999999999</v>
      </c>
      <c r="X2095" s="14" t="s">
        <v>66</v>
      </c>
      <c r="AE2095" s="2">
        <v>36805</v>
      </c>
      <c r="AF2095" s="1">
        <v>4.71</v>
      </c>
    </row>
    <row r="2096" spans="1:32" x14ac:dyDescent="0.2">
      <c r="A2096" s="2">
        <v>36789</v>
      </c>
      <c r="B2096" s="5">
        <f t="shared" si="162"/>
        <v>9</v>
      </c>
      <c r="C2096" s="1" t="s">
        <v>50</v>
      </c>
      <c r="D2096" s="14">
        <f>VLOOKUP($A2096,[3]Sheet1!$A$1:$U$10001,15,0)</f>
        <v>6.49</v>
      </c>
      <c r="E2096" s="14">
        <f>VLOOKUP($A2096,[3]Sheet1!$A$1:$U$10001,16,0)</f>
        <v>4.6900000000000004</v>
      </c>
      <c r="F2096" s="14">
        <f>VLOOKUP($A2096,[3]Sheet1!$A$1:$X$10001,22,0)</f>
        <v>3.73</v>
      </c>
      <c r="G2096" s="7">
        <f>VLOOKUP($A2096,[3]Sheet1!$A$1:$X$10001,3,0)</f>
        <v>4.08</v>
      </c>
      <c r="H2096" s="14">
        <f>VLOOKUP($A2096,[3]Sheet1!$A$1:$U$10001,2,0)</f>
        <v>5.0199999999999996</v>
      </c>
      <c r="I2096" s="14">
        <f>VLOOKUP($A2096,[3]Sheet1!$A$1:$U$10001,21,0)</f>
        <v>5.22</v>
      </c>
      <c r="J2096" s="14">
        <f>VLOOKUP($A2096,[3]Sheet1!$A$1:$U$10001,13,0)</f>
        <v>5.4850000000000003</v>
      </c>
      <c r="K2096" s="14">
        <f>VLOOKUP($A2096,[3]Sheet1!$A$1:$Z$10001,24,0)</f>
        <v>3.9249999999999998</v>
      </c>
      <c r="L2096" s="14">
        <f>VLOOKUP($A2096,[3]Sheet1!$A$1:$U$10001,17,0)</f>
        <v>4.7850000000000001</v>
      </c>
      <c r="M2096" s="14">
        <f>VLOOKUP($A2096,[3]Sheet1!$A$1:$U$10001,14,0)</f>
        <v>6.2</v>
      </c>
      <c r="N2096" s="14">
        <f>VLOOKUP($A2096,[3]Sheet1!$A$1:$X$10001,23,0)</f>
        <v>3.7549999999999999</v>
      </c>
      <c r="O2096" s="14">
        <f>VLOOKUP($A2096,[3]Sheet1!$A$1:$U$10001,4,0)</f>
        <v>6.25</v>
      </c>
      <c r="P2096" s="14">
        <f>VLOOKUP($A2096,[3]Sheet1!$A$1:$U$10001,6,0)</f>
        <v>5.12</v>
      </c>
      <c r="Q2096" s="14">
        <f>VLOOKUP($A2096,[3]Sheet1!$A$1:$U$10001,20,0)</f>
        <v>4.7050000000000001</v>
      </c>
      <c r="R2096" s="14">
        <f>VLOOKUP($A2096,[3]Sheet1!$A$1:$X$10001,24,0)</f>
        <v>3.9249999999999998</v>
      </c>
      <c r="S2096" s="14">
        <f>VLOOKUP($A2096,[3]Sheet1!$A$1:$AB$10001,25,0)</f>
        <v>5.38</v>
      </c>
      <c r="T2096" s="14">
        <f>VLOOKUP($A2096,[3]Sheet1!$A$1:$AB$10001,26,0)</f>
        <v>5.18</v>
      </c>
      <c r="U2096" s="14">
        <f>VLOOKUP($A2096,[3]Sheet1!$A$1:$AB$10001,27,0)</f>
        <v>5.0999999999999996</v>
      </c>
      <c r="V2096" s="14">
        <f>VLOOKUP($A2096,[3]Sheet1!$A$1:$AB$10001,28,0)</f>
        <v>5.1950000000000003</v>
      </c>
      <c r="W2096" s="14">
        <f>VLOOKUP($A2096,[3]Sheet1!$A$1:$AC$10001,29,0)</f>
        <v>5.1150000000000002</v>
      </c>
      <c r="X2096" s="14" t="s">
        <v>66</v>
      </c>
      <c r="AE2096" s="2">
        <v>36806</v>
      </c>
      <c r="AF2096" s="1">
        <v>4.3499999999999996</v>
      </c>
    </row>
    <row r="2097" spans="1:32" x14ac:dyDescent="0.2">
      <c r="A2097" s="2">
        <v>36790</v>
      </c>
      <c r="B2097" s="5">
        <f t="shared" si="162"/>
        <v>9</v>
      </c>
      <c r="C2097" s="1" t="s">
        <v>51</v>
      </c>
      <c r="D2097" s="14">
        <f>VLOOKUP($A2097,[3]Sheet1!$A$1:$U$10001,15,0)</f>
        <v>6.2050000000000001</v>
      </c>
      <c r="E2097" s="14">
        <f>VLOOKUP($A2097,[3]Sheet1!$A$1:$U$10001,16,0)</f>
        <v>4.6950000000000003</v>
      </c>
      <c r="F2097" s="14">
        <f>VLOOKUP($A2097,[3]Sheet1!$A$1:$X$10001,22,0)</f>
        <v>3.6349999999999998</v>
      </c>
      <c r="G2097" s="7">
        <f>VLOOKUP($A2097,[3]Sheet1!$A$1:$X$10001,3,0)</f>
        <v>4.0149999999999997</v>
      </c>
      <c r="H2097" s="14">
        <f>VLOOKUP($A2097,[3]Sheet1!$A$1:$U$10001,2,0)</f>
        <v>5.0750000000000002</v>
      </c>
      <c r="I2097" s="14">
        <f>VLOOKUP($A2097,[3]Sheet1!$A$1:$U$10001,21,0)</f>
        <v>5.2450000000000001</v>
      </c>
      <c r="J2097" s="14">
        <f>VLOOKUP($A2097,[3]Sheet1!$A$1:$U$10001,13,0)</f>
        <v>5.4349999999999996</v>
      </c>
      <c r="K2097" s="14">
        <f>VLOOKUP($A2097,[3]Sheet1!$A$1:$Z$10001,24,0)</f>
        <v>3.88</v>
      </c>
      <c r="L2097" s="14">
        <f>VLOOKUP($A2097,[3]Sheet1!$A$1:$U$10001,17,0)</f>
        <v>4.7949999999999999</v>
      </c>
      <c r="M2097" s="14">
        <f>VLOOKUP($A2097,[3]Sheet1!$A$1:$U$10001,14,0)</f>
        <v>6.0449999999999999</v>
      </c>
      <c r="N2097" s="14">
        <f>VLOOKUP($A2097,[3]Sheet1!$A$1:$X$10001,23,0)</f>
        <v>3.625</v>
      </c>
      <c r="O2097" s="14">
        <f>VLOOKUP($A2097,[3]Sheet1!$A$1:$U$10001,4,0)</f>
        <v>6.0750000000000002</v>
      </c>
      <c r="P2097" s="14">
        <f>VLOOKUP($A2097,[3]Sheet1!$A$1:$U$10001,6,0)</f>
        <v>5.18</v>
      </c>
      <c r="Q2097" s="14">
        <f>VLOOKUP($A2097,[3]Sheet1!$A$1:$U$10001,20,0)</f>
        <v>4.7050000000000001</v>
      </c>
      <c r="R2097" s="14">
        <f>VLOOKUP($A2097,[3]Sheet1!$A$1:$X$10001,24,0)</f>
        <v>3.88</v>
      </c>
      <c r="S2097" s="14">
        <f>VLOOKUP($A2097,[3]Sheet1!$A$1:$AB$10001,25,0)</f>
        <v>5.415</v>
      </c>
      <c r="T2097" s="14">
        <f>VLOOKUP($A2097,[3]Sheet1!$A$1:$AB$10001,26,0)</f>
        <v>5.2249999999999996</v>
      </c>
      <c r="U2097" s="14">
        <f>VLOOKUP($A2097,[3]Sheet1!$A$1:$AB$10001,27,0)</f>
        <v>5.15</v>
      </c>
      <c r="V2097" s="14">
        <f>VLOOKUP($A2097,[3]Sheet1!$A$1:$AB$10001,28,0)</f>
        <v>5.2649999999999997</v>
      </c>
      <c r="W2097" s="14">
        <f>VLOOKUP($A2097,[3]Sheet1!$A$1:$AC$10001,29,0)</f>
        <v>5.15</v>
      </c>
      <c r="X2097" s="14" t="s">
        <v>66</v>
      </c>
      <c r="AE2097" s="2">
        <v>36807</v>
      </c>
      <c r="AF2097" s="1">
        <v>4.3499999999999996</v>
      </c>
    </row>
    <row r="2098" spans="1:32" x14ac:dyDescent="0.2">
      <c r="A2098" s="2">
        <v>36791</v>
      </c>
      <c r="B2098" s="5">
        <f t="shared" si="162"/>
        <v>9</v>
      </c>
      <c r="C2098" s="1" t="s">
        <v>45</v>
      </c>
      <c r="D2098" s="14">
        <f>VLOOKUP($A2098,[3]Sheet1!$A$1:$U$10001,15,0)</f>
        <v>4.68</v>
      </c>
      <c r="E2098" s="14">
        <f>VLOOKUP($A2098,[3]Sheet1!$A$1:$U$10001,16,0)</f>
        <v>4.71</v>
      </c>
      <c r="F2098" s="14">
        <f>VLOOKUP($A2098,[3]Sheet1!$A$1:$X$10001,22,0)</f>
        <v>3.62</v>
      </c>
      <c r="G2098" s="7">
        <f>VLOOKUP($A2098,[3]Sheet1!$A$1:$X$10001,3,0)</f>
        <v>3.95</v>
      </c>
      <c r="H2098" s="14">
        <f>VLOOKUP($A2098,[3]Sheet1!$A$1:$U$10001,2,0)</f>
        <v>4.99</v>
      </c>
      <c r="I2098" s="14">
        <f>VLOOKUP($A2098,[3]Sheet1!$A$1:$U$10001,21,0)</f>
        <v>5.16</v>
      </c>
      <c r="J2098" s="14">
        <f>VLOOKUP($A2098,[3]Sheet1!$A$1:$U$10001,13,0)</f>
        <v>5.165</v>
      </c>
      <c r="K2098" s="14">
        <f>VLOOKUP($A2098,[3]Sheet1!$A$1:$Z$10001,24,0)</f>
        <v>3.8149999999999999</v>
      </c>
      <c r="L2098" s="14">
        <f>VLOOKUP($A2098,[3]Sheet1!$A$1:$U$10001,17,0)</f>
        <v>4.8</v>
      </c>
      <c r="M2098" s="14">
        <f>VLOOKUP($A2098,[3]Sheet1!$A$1:$U$10001,14,0)</f>
        <v>5.7450000000000001</v>
      </c>
      <c r="N2098" s="14">
        <f>VLOOKUP($A2098,[3]Sheet1!$A$1:$X$10001,23,0)</f>
        <v>3.62</v>
      </c>
      <c r="O2098" s="14">
        <f>VLOOKUP($A2098,[3]Sheet1!$A$1:$U$10001,4,0)</f>
        <v>5.7</v>
      </c>
      <c r="P2098" s="14">
        <f>VLOOKUP($A2098,[3]Sheet1!$A$1:$U$10001,6,0)</f>
        <v>5.08</v>
      </c>
      <c r="Q2098" s="14">
        <f>VLOOKUP($A2098,[3]Sheet1!$A$1:$U$10001,20,0)</f>
        <v>4.7050000000000001</v>
      </c>
      <c r="R2098" s="14">
        <f>VLOOKUP($A2098,[3]Sheet1!$A$1:$X$10001,24,0)</f>
        <v>3.8149999999999999</v>
      </c>
      <c r="S2098" s="14">
        <f>VLOOKUP($A2098,[3]Sheet1!$A$1:$AB$10001,25,0)</f>
        <v>5.34</v>
      </c>
      <c r="T2098" s="14">
        <f>VLOOKUP($A2098,[3]Sheet1!$A$1:$AB$10001,26,0)</f>
        <v>5.14</v>
      </c>
      <c r="U2098" s="14">
        <f>VLOOKUP($A2098,[3]Sheet1!$A$1:$AB$10001,27,0)</f>
        <v>5.0750000000000002</v>
      </c>
      <c r="V2098" s="14">
        <f>VLOOKUP($A2098,[3]Sheet1!$A$1:$AB$10001,28,0)</f>
        <v>5.2</v>
      </c>
      <c r="W2098" s="14">
        <f>VLOOKUP($A2098,[3]Sheet1!$A$1:$AC$10001,29,0)</f>
        <v>5.085</v>
      </c>
      <c r="X2098" s="14" t="s">
        <v>66</v>
      </c>
      <c r="AE2098" s="2">
        <v>36808</v>
      </c>
      <c r="AF2098" s="1">
        <v>4.3499999999999996</v>
      </c>
    </row>
    <row r="2099" spans="1:32" x14ac:dyDescent="0.2">
      <c r="A2099" s="2">
        <v>36792</v>
      </c>
      <c r="B2099" s="5">
        <f t="shared" si="162"/>
        <v>9</v>
      </c>
      <c r="C2099" s="1" t="s">
        <v>46</v>
      </c>
      <c r="D2099" s="14">
        <f>VLOOKUP($A2099,[3]Sheet1!$A$1:$U$10001,15,0)</f>
        <v>6.5250000000000004</v>
      </c>
      <c r="E2099" s="14">
        <f>VLOOKUP($A2099,[3]Sheet1!$A$1:$U$10001,16,0)</f>
        <v>4.7850000000000001</v>
      </c>
      <c r="F2099" s="14">
        <f>VLOOKUP($A2099,[3]Sheet1!$A$1:$X$10001,22,0)</f>
        <v>3.56</v>
      </c>
      <c r="G2099" s="7">
        <f>VLOOKUP($A2099,[3]Sheet1!$A$1:$X$10001,3,0)</f>
        <v>3.79</v>
      </c>
      <c r="H2099" s="14">
        <f>VLOOKUP($A2099,[3]Sheet1!$A$1:$U$10001,2,0)</f>
        <v>4.915</v>
      </c>
      <c r="I2099" s="14">
        <f>VLOOKUP($A2099,[3]Sheet1!$A$1:$U$10001,21,0)</f>
        <v>5.165</v>
      </c>
      <c r="J2099" s="14">
        <f>VLOOKUP($A2099,[3]Sheet1!$A$1:$U$10001,13,0)</f>
        <v>4.87</v>
      </c>
      <c r="K2099" s="14">
        <f>VLOOKUP($A2099,[3]Sheet1!$A$1:$Z$10001,24,0)</f>
        <v>3.7349999999999999</v>
      </c>
      <c r="L2099" s="14">
        <f>VLOOKUP($A2099,[3]Sheet1!$A$1:$U$10001,17,0)</f>
        <v>4.83</v>
      </c>
      <c r="M2099" s="14">
        <f>VLOOKUP($A2099,[3]Sheet1!$A$1:$U$10001,14,0)</f>
        <v>5.49</v>
      </c>
      <c r="N2099" s="14">
        <f>VLOOKUP($A2099,[3]Sheet1!$A$1:$X$10001,23,0)</f>
        <v>3.5049999999999999</v>
      </c>
      <c r="O2099" s="14">
        <f>VLOOKUP($A2099,[3]Sheet1!$A$1:$U$10001,4,0)</f>
        <v>5.34</v>
      </c>
      <c r="P2099" s="14">
        <f>VLOOKUP($A2099,[3]Sheet1!$A$1:$U$10001,6,0)</f>
        <v>5.0449999999999999</v>
      </c>
      <c r="Q2099" s="14">
        <f>VLOOKUP($A2099,[3]Sheet1!$A$1:$U$10001,20,0)</f>
        <v>4.7549999999999999</v>
      </c>
      <c r="R2099" s="14">
        <f>VLOOKUP($A2099,[3]Sheet1!$A$1:$X$10001,24,0)</f>
        <v>3.7349999999999999</v>
      </c>
      <c r="S2099" s="14">
        <f>VLOOKUP($A2099,[3]Sheet1!$A$1:$AB$10001,25,0)</f>
        <v>5.33</v>
      </c>
      <c r="T2099" s="14">
        <f>VLOOKUP($A2099,[3]Sheet1!$A$1:$AB$10001,26,0)</f>
        <v>5.14</v>
      </c>
      <c r="U2099" s="14">
        <f>VLOOKUP($A2099,[3]Sheet1!$A$1:$AB$10001,27,0)</f>
        <v>5.0549999999999997</v>
      </c>
      <c r="V2099" s="14">
        <f>VLOOKUP($A2099,[3]Sheet1!$A$1:$AB$10001,28,0)</f>
        <v>5.18</v>
      </c>
      <c r="W2099" s="14">
        <f>VLOOKUP($A2099,[3]Sheet1!$A$1:$AC$10001,29,0)</f>
        <v>5.07</v>
      </c>
      <c r="X2099" s="14" t="s">
        <v>66</v>
      </c>
      <c r="AE2099" s="2">
        <v>36809</v>
      </c>
      <c r="AF2099" s="1">
        <v>4.5449999999999999</v>
      </c>
    </row>
    <row r="2100" spans="1:32" x14ac:dyDescent="0.2">
      <c r="A2100" s="2">
        <v>36793</v>
      </c>
      <c r="B2100" s="5">
        <f t="shared" si="162"/>
        <v>9</v>
      </c>
      <c r="C2100" s="1" t="s">
        <v>47</v>
      </c>
      <c r="D2100" s="14">
        <f>VLOOKUP($A2100,[3]Sheet1!$A$1:$U$10001,15,0)</f>
        <v>6.5250000000000004</v>
      </c>
      <c r="E2100" s="14">
        <f>VLOOKUP($A2100,[3]Sheet1!$A$1:$U$10001,16,0)</f>
        <v>4.7850000000000001</v>
      </c>
      <c r="F2100" s="14">
        <f>VLOOKUP($A2100,[3]Sheet1!$A$1:$X$10001,22,0)</f>
        <v>3.56</v>
      </c>
      <c r="G2100" s="7">
        <f>VLOOKUP($A2100,[3]Sheet1!$A$1:$X$10001,3,0)</f>
        <v>3.79</v>
      </c>
      <c r="H2100" s="14">
        <f>VLOOKUP($A2100,[3]Sheet1!$A$1:$U$10001,2,0)</f>
        <v>4.915</v>
      </c>
      <c r="I2100" s="14">
        <f>VLOOKUP($A2100,[3]Sheet1!$A$1:$U$10001,21,0)</f>
        <v>5.165</v>
      </c>
      <c r="J2100" s="14">
        <f>VLOOKUP($A2100,[3]Sheet1!$A$1:$U$10001,13,0)</f>
        <v>4.87</v>
      </c>
      <c r="K2100" s="14">
        <f>VLOOKUP($A2100,[3]Sheet1!$A$1:$Z$10001,24,0)</f>
        <v>3.7349999999999999</v>
      </c>
      <c r="L2100" s="14">
        <f>VLOOKUP($A2100,[3]Sheet1!$A$1:$U$10001,17,0)</f>
        <v>4.83</v>
      </c>
      <c r="M2100" s="14">
        <f>VLOOKUP($A2100,[3]Sheet1!$A$1:$U$10001,14,0)</f>
        <v>5.49</v>
      </c>
      <c r="N2100" s="14">
        <f>VLOOKUP($A2100,[3]Sheet1!$A$1:$X$10001,23,0)</f>
        <v>3.5049999999999999</v>
      </c>
      <c r="O2100" s="14">
        <f>VLOOKUP($A2100,[3]Sheet1!$A$1:$U$10001,4,0)</f>
        <v>5.34</v>
      </c>
      <c r="P2100" s="14">
        <f>VLOOKUP($A2100,[3]Sheet1!$A$1:$U$10001,6,0)</f>
        <v>5.0449999999999999</v>
      </c>
      <c r="Q2100" s="14">
        <f>VLOOKUP($A2100,[3]Sheet1!$A$1:$U$10001,20,0)</f>
        <v>4.7549999999999999</v>
      </c>
      <c r="R2100" s="14">
        <f>VLOOKUP($A2100,[3]Sheet1!$A$1:$X$10001,24,0)</f>
        <v>3.7349999999999999</v>
      </c>
      <c r="S2100" s="14">
        <f>VLOOKUP($A2100,[3]Sheet1!$A$1:$AB$10001,25,0)</f>
        <v>5.33</v>
      </c>
      <c r="T2100" s="14">
        <f>VLOOKUP($A2100,[3]Sheet1!$A$1:$AB$10001,26,0)</f>
        <v>5.14</v>
      </c>
      <c r="U2100" s="14">
        <f>VLOOKUP($A2100,[3]Sheet1!$A$1:$AB$10001,27,0)</f>
        <v>5.0549999999999997</v>
      </c>
      <c r="V2100" s="14">
        <f>VLOOKUP($A2100,[3]Sheet1!$A$1:$AB$10001,28,0)</f>
        <v>5.18</v>
      </c>
      <c r="W2100" s="14">
        <f>VLOOKUP($A2100,[3]Sheet1!$A$1:$AC$10001,29,0)</f>
        <v>5.07</v>
      </c>
      <c r="X2100" s="14" t="s">
        <v>66</v>
      </c>
      <c r="AE2100" s="2">
        <v>36810</v>
      </c>
      <c r="AF2100" s="1">
        <v>4.5949999999999998</v>
      </c>
    </row>
    <row r="2101" spans="1:32" x14ac:dyDescent="0.2">
      <c r="A2101" s="2">
        <v>36794</v>
      </c>
      <c r="B2101" s="5">
        <f t="shared" si="162"/>
        <v>9</v>
      </c>
      <c r="C2101" s="1" t="s">
        <v>48</v>
      </c>
      <c r="D2101" s="14">
        <f>VLOOKUP($A2101,[3]Sheet1!$A$1:$U$10001,15,0)</f>
        <v>6.5250000000000004</v>
      </c>
      <c r="E2101" s="14">
        <f>VLOOKUP($A2101,[3]Sheet1!$A$1:$U$10001,16,0)</f>
        <v>4.7850000000000001</v>
      </c>
      <c r="F2101" s="14">
        <f>VLOOKUP($A2101,[3]Sheet1!$A$1:$X$10001,22,0)</f>
        <v>3.56</v>
      </c>
      <c r="G2101" s="7">
        <f>VLOOKUP($A2101,[3]Sheet1!$A$1:$X$10001,3,0)</f>
        <v>3.79</v>
      </c>
      <c r="H2101" s="14">
        <f>VLOOKUP($A2101,[3]Sheet1!$A$1:$U$10001,2,0)</f>
        <v>4.915</v>
      </c>
      <c r="I2101" s="14">
        <f>VLOOKUP($A2101,[3]Sheet1!$A$1:$U$10001,21,0)</f>
        <v>5.165</v>
      </c>
      <c r="J2101" s="14">
        <f>VLOOKUP($A2101,[3]Sheet1!$A$1:$U$10001,13,0)</f>
        <v>4.87</v>
      </c>
      <c r="K2101" s="14">
        <f>VLOOKUP($A2101,[3]Sheet1!$A$1:$Z$10001,24,0)</f>
        <v>3.7349999999999999</v>
      </c>
      <c r="L2101" s="14">
        <f>VLOOKUP($A2101,[3]Sheet1!$A$1:$U$10001,17,0)</f>
        <v>4.83</v>
      </c>
      <c r="M2101" s="14">
        <f>VLOOKUP($A2101,[3]Sheet1!$A$1:$U$10001,14,0)</f>
        <v>5.49</v>
      </c>
      <c r="N2101" s="14">
        <f>VLOOKUP($A2101,[3]Sheet1!$A$1:$X$10001,23,0)</f>
        <v>3.5049999999999999</v>
      </c>
      <c r="O2101" s="14">
        <f>VLOOKUP($A2101,[3]Sheet1!$A$1:$U$10001,4,0)</f>
        <v>5.34</v>
      </c>
      <c r="P2101" s="14">
        <f>VLOOKUP($A2101,[3]Sheet1!$A$1:$U$10001,6,0)</f>
        <v>5.0449999999999999</v>
      </c>
      <c r="Q2101" s="14">
        <f>VLOOKUP($A2101,[3]Sheet1!$A$1:$U$10001,20,0)</f>
        <v>4.7549999999999999</v>
      </c>
      <c r="R2101" s="14">
        <f>VLOOKUP($A2101,[3]Sheet1!$A$1:$X$10001,24,0)</f>
        <v>3.7349999999999999</v>
      </c>
      <c r="S2101" s="14">
        <f>VLOOKUP($A2101,[3]Sheet1!$A$1:$AB$10001,25,0)</f>
        <v>5.33</v>
      </c>
      <c r="T2101" s="14">
        <f>VLOOKUP($A2101,[3]Sheet1!$A$1:$AB$10001,26,0)</f>
        <v>5.14</v>
      </c>
      <c r="U2101" s="14">
        <f>VLOOKUP($A2101,[3]Sheet1!$A$1:$AB$10001,27,0)</f>
        <v>5.0549999999999997</v>
      </c>
      <c r="V2101" s="14">
        <f>VLOOKUP($A2101,[3]Sheet1!$A$1:$AB$10001,28,0)</f>
        <v>5.18</v>
      </c>
      <c r="W2101" s="14">
        <f>VLOOKUP($A2101,[3]Sheet1!$A$1:$AC$10001,29,0)</f>
        <v>5.07</v>
      </c>
      <c r="X2101" s="14" t="s">
        <v>66</v>
      </c>
      <c r="AE2101" s="2">
        <v>36811</v>
      </c>
      <c r="AF2101" s="1">
        <v>4.5949999999999998</v>
      </c>
    </row>
    <row r="2102" spans="1:32" x14ac:dyDescent="0.2">
      <c r="A2102" s="2">
        <v>36795</v>
      </c>
      <c r="B2102" s="5">
        <f t="shared" si="162"/>
        <v>9</v>
      </c>
      <c r="C2102" s="1" t="s">
        <v>49</v>
      </c>
      <c r="D2102" s="14">
        <f>VLOOKUP($A2102,[3]Sheet1!$A$1:$U$10001,15,0)</f>
        <v>6.44</v>
      </c>
      <c r="E2102" s="14">
        <f>VLOOKUP($A2102,[3]Sheet1!$A$1:$U$10001,16,0)</f>
        <v>4.7149999999999999</v>
      </c>
      <c r="F2102" s="14">
        <f>VLOOKUP($A2102,[3]Sheet1!$A$1:$X$10001,22,0)</f>
        <v>3.63</v>
      </c>
      <c r="G2102" s="7">
        <f>VLOOKUP($A2102,[3]Sheet1!$A$1:$X$10001,3,0)</f>
        <v>3.9049999999999998</v>
      </c>
      <c r="H2102" s="14">
        <f>VLOOKUP($A2102,[3]Sheet1!$A$1:$U$10001,2,0)</f>
        <v>4.9349999999999996</v>
      </c>
      <c r="I2102" s="14">
        <f>VLOOKUP($A2102,[3]Sheet1!$A$1:$U$10001,21,0)</f>
        <v>5.09</v>
      </c>
      <c r="J2102" s="14">
        <f>VLOOKUP($A2102,[3]Sheet1!$A$1:$U$10001,13,0)</f>
        <v>4.88</v>
      </c>
      <c r="K2102" s="14">
        <f>VLOOKUP($A2102,[3]Sheet1!$A$1:$Z$10001,24,0)</f>
        <v>3.8250000000000002</v>
      </c>
      <c r="L2102" s="14">
        <f>VLOOKUP($A2102,[3]Sheet1!$A$1:$U$10001,17,0)</f>
        <v>4.79</v>
      </c>
      <c r="M2102" s="14">
        <f>VLOOKUP($A2102,[3]Sheet1!$A$1:$U$10001,14,0)</f>
        <v>5.585</v>
      </c>
      <c r="N2102" s="14">
        <f>VLOOKUP($A2102,[3]Sheet1!$A$1:$X$10001,23,0)</f>
        <v>3.59</v>
      </c>
      <c r="O2102" s="14">
        <f>VLOOKUP($A2102,[3]Sheet1!$A$1:$U$10001,4,0)</f>
        <v>5.415</v>
      </c>
      <c r="P2102" s="14">
        <f>VLOOKUP($A2102,[3]Sheet1!$A$1:$U$10001,6,0)</f>
        <v>5.0049999999999999</v>
      </c>
      <c r="Q2102" s="14">
        <f>VLOOKUP($A2102,[3]Sheet1!$A$1:$U$10001,20,0)</f>
        <v>4.68</v>
      </c>
      <c r="R2102" s="14">
        <f>VLOOKUP($A2102,[3]Sheet1!$A$1:$X$10001,24,0)</f>
        <v>3.8250000000000002</v>
      </c>
      <c r="S2102" s="14">
        <f>VLOOKUP($A2102,[3]Sheet1!$A$1:$AB$10001,25,0)</f>
        <v>5.28</v>
      </c>
      <c r="T2102" s="14">
        <f>VLOOKUP($A2102,[3]Sheet1!$A$1:$AB$10001,26,0)</f>
        <v>5.0750000000000002</v>
      </c>
      <c r="U2102" s="14">
        <f>VLOOKUP($A2102,[3]Sheet1!$A$1:$AB$10001,27,0)</f>
        <v>4.9850000000000003</v>
      </c>
      <c r="V2102" s="14">
        <f>VLOOKUP($A2102,[3]Sheet1!$A$1:$AB$10001,28,0)</f>
        <v>5.1150000000000002</v>
      </c>
      <c r="W2102" s="14">
        <f>VLOOKUP($A2102,[3]Sheet1!$A$1:$AC$10001,29,0)</f>
        <v>4.9950000000000001</v>
      </c>
      <c r="X2102" s="14" t="s">
        <v>66</v>
      </c>
      <c r="AE2102" s="2">
        <v>36812</v>
      </c>
      <c r="AF2102" s="1">
        <v>4.9249999999999998</v>
      </c>
    </row>
    <row r="2103" spans="1:32" x14ac:dyDescent="0.2">
      <c r="A2103" s="2">
        <v>36796</v>
      </c>
      <c r="B2103" s="5">
        <f t="shared" si="162"/>
        <v>9</v>
      </c>
      <c r="C2103" s="1" t="s">
        <v>50</v>
      </c>
      <c r="D2103" s="14">
        <f>VLOOKUP($A2103,[3]Sheet1!$A$1:$U$10001,15,0)</f>
        <v>6.4450000000000003</v>
      </c>
      <c r="E2103" s="14">
        <f>VLOOKUP($A2103,[3]Sheet1!$A$1:$U$10001,16,0)</f>
        <v>4.7350000000000003</v>
      </c>
      <c r="F2103" s="14">
        <f>VLOOKUP($A2103,[3]Sheet1!$A$1:$X$10001,22,0)</f>
        <v>3.7850000000000001</v>
      </c>
      <c r="G2103" s="7">
        <f>VLOOKUP($A2103,[3]Sheet1!$A$1:$X$10001,3,0)</f>
        <v>4.1749999999999998</v>
      </c>
      <c r="H2103" s="14">
        <f>VLOOKUP($A2103,[3]Sheet1!$A$1:$U$10001,2,0)</f>
        <v>5.1050000000000004</v>
      </c>
      <c r="I2103" s="14">
        <f>VLOOKUP($A2103,[3]Sheet1!$A$1:$U$10001,21,0)</f>
        <v>5.2750000000000004</v>
      </c>
      <c r="J2103" s="14">
        <f>VLOOKUP($A2103,[3]Sheet1!$A$1:$U$10001,13,0)</f>
        <v>5.26</v>
      </c>
      <c r="K2103" s="14">
        <f>VLOOKUP($A2103,[3]Sheet1!$A$1:$Z$10001,24,0)</f>
        <v>4.0149999999999997</v>
      </c>
      <c r="L2103" s="14">
        <f>VLOOKUP($A2103,[3]Sheet1!$A$1:$U$10001,17,0)</f>
        <v>4.8</v>
      </c>
      <c r="M2103" s="14">
        <f>VLOOKUP($A2103,[3]Sheet1!$A$1:$U$10001,14,0)</f>
        <v>5.9</v>
      </c>
      <c r="N2103" s="14">
        <f>VLOOKUP($A2103,[3]Sheet1!$A$1:$X$10001,23,0)</f>
        <v>3.89</v>
      </c>
      <c r="O2103" s="14">
        <f>VLOOKUP($A2103,[3]Sheet1!$A$1:$U$10001,4,0)</f>
        <v>5.64</v>
      </c>
      <c r="P2103" s="14">
        <f>VLOOKUP($A2103,[3]Sheet1!$A$1:$U$10001,6,0)</f>
        <v>5.1550000000000002</v>
      </c>
      <c r="Q2103" s="14">
        <f>VLOOKUP($A2103,[3]Sheet1!$A$1:$U$10001,20,0)</f>
        <v>4.7050000000000001</v>
      </c>
      <c r="R2103" s="14">
        <f>VLOOKUP($A2103,[3]Sheet1!$A$1:$X$10001,24,0)</f>
        <v>4.0149999999999997</v>
      </c>
      <c r="S2103" s="14">
        <f>VLOOKUP($A2103,[3]Sheet1!$A$1:$AB$10001,25,0)</f>
        <v>5.4550000000000001</v>
      </c>
      <c r="T2103" s="14">
        <f>VLOOKUP($A2103,[3]Sheet1!$A$1:$AB$10001,26,0)</f>
        <v>5.2350000000000003</v>
      </c>
      <c r="U2103" s="14">
        <f>VLOOKUP($A2103,[3]Sheet1!$A$1:$AB$10001,27,0)</f>
        <v>5.15</v>
      </c>
      <c r="V2103" s="14">
        <f>VLOOKUP($A2103,[3]Sheet1!$A$1:$AB$10001,28,0)</f>
        <v>5.28</v>
      </c>
      <c r="W2103" s="14">
        <f>VLOOKUP($A2103,[3]Sheet1!$A$1:$AC$10001,29,0)</f>
        <v>5.165</v>
      </c>
      <c r="X2103" s="14" t="s">
        <v>66</v>
      </c>
      <c r="AE2103" s="2">
        <v>36813</v>
      </c>
      <c r="AF2103" s="1">
        <v>4.665</v>
      </c>
    </row>
    <row r="2104" spans="1:32" x14ac:dyDescent="0.2">
      <c r="A2104" s="2">
        <v>36797</v>
      </c>
      <c r="B2104" s="5">
        <f t="shared" si="162"/>
        <v>9</v>
      </c>
      <c r="C2104" s="1" t="s">
        <v>51</v>
      </c>
      <c r="D2104" s="14">
        <f>VLOOKUP($A2104,[3]Sheet1!$A$1:$U$10001,15,0)</f>
        <v>6.5949999999999998</v>
      </c>
      <c r="E2104" s="14">
        <f>VLOOKUP($A2104,[3]Sheet1!$A$1:$U$10001,16,0)</f>
        <v>4.8600000000000003</v>
      </c>
      <c r="F2104" s="14">
        <f>VLOOKUP($A2104,[3]Sheet1!$A$1:$X$10001,22,0)</f>
        <v>3.99</v>
      </c>
      <c r="G2104" s="7">
        <f>VLOOKUP($A2104,[3]Sheet1!$A$1:$X$10001,3,0)</f>
        <v>4.28</v>
      </c>
      <c r="H2104" s="14">
        <f>VLOOKUP($A2104,[3]Sheet1!$A$1:$U$10001,2,0)</f>
        <v>5.1749999999999998</v>
      </c>
      <c r="I2104" s="14">
        <f>VLOOKUP($A2104,[3]Sheet1!$A$1:$U$10001,21,0)</f>
        <v>5.35</v>
      </c>
      <c r="J2104" s="14">
        <f>VLOOKUP($A2104,[3]Sheet1!$A$1:$U$10001,13,0)</f>
        <v>5.47</v>
      </c>
      <c r="K2104" s="14">
        <f>VLOOKUP($A2104,[3]Sheet1!$A$1:$Z$10001,24,0)</f>
        <v>4.2350000000000003</v>
      </c>
      <c r="L2104" s="14">
        <f>VLOOKUP($A2104,[3]Sheet1!$A$1:$U$10001,17,0)</f>
        <v>4.8949999999999996</v>
      </c>
      <c r="M2104" s="14">
        <f>VLOOKUP($A2104,[3]Sheet1!$A$1:$U$10001,14,0)</f>
        <v>6.02</v>
      </c>
      <c r="N2104" s="14">
        <f>VLOOKUP($A2104,[3]Sheet1!$A$1:$X$10001,23,0)</f>
        <v>4.0199999999999996</v>
      </c>
      <c r="O2104" s="14">
        <f>VLOOKUP($A2104,[3]Sheet1!$A$1:$U$10001,4,0)</f>
        <v>5.75</v>
      </c>
      <c r="P2104" s="14">
        <f>VLOOKUP($A2104,[3]Sheet1!$A$1:$U$10001,6,0)</f>
        <v>5.22</v>
      </c>
      <c r="Q2104" s="14">
        <f>VLOOKUP($A2104,[3]Sheet1!$A$1:$U$10001,20,0)</f>
        <v>4.7699999999999996</v>
      </c>
      <c r="R2104" s="14">
        <f>VLOOKUP($A2104,[3]Sheet1!$A$1:$X$10001,24,0)</f>
        <v>4.2350000000000003</v>
      </c>
      <c r="S2104" s="14">
        <f>VLOOKUP($A2104,[3]Sheet1!$A$1:$AB$10001,25,0)</f>
        <v>5.5149999999999997</v>
      </c>
      <c r="T2104" s="14">
        <f>VLOOKUP($A2104,[3]Sheet1!$A$1:$AB$10001,26,0)</f>
        <v>5.29</v>
      </c>
      <c r="U2104" s="14">
        <f>VLOOKUP($A2104,[3]Sheet1!$A$1:$AB$10001,27,0)</f>
        <v>5.2050000000000001</v>
      </c>
      <c r="V2104" s="14">
        <f>VLOOKUP($A2104,[3]Sheet1!$A$1:$AB$10001,28,0)</f>
        <v>5.35</v>
      </c>
      <c r="W2104" s="14">
        <f>VLOOKUP($A2104,[3]Sheet1!$A$1:$AC$10001,29,0)</f>
        <v>5.23</v>
      </c>
      <c r="X2104" s="14" t="s">
        <v>66</v>
      </c>
      <c r="AE2104" s="2">
        <v>36814</v>
      </c>
      <c r="AF2104" s="1">
        <v>4.665</v>
      </c>
    </row>
    <row r="2105" spans="1:32" x14ac:dyDescent="0.2">
      <c r="A2105" s="2">
        <v>36798</v>
      </c>
      <c r="B2105" s="5">
        <f t="shared" si="162"/>
        <v>9</v>
      </c>
      <c r="C2105" s="1" t="s">
        <v>45</v>
      </c>
      <c r="D2105" s="14">
        <f>VLOOKUP($A2105,[3]Sheet1!$A$1:$U$10001,15,0)</f>
        <v>6.68</v>
      </c>
      <c r="E2105" s="14">
        <f>VLOOKUP($A2105,[3]Sheet1!$A$1:$U$10001,16,0)</f>
        <v>4.9800000000000004</v>
      </c>
      <c r="F2105" s="14">
        <f>VLOOKUP($A2105,[3]Sheet1!$A$1:$X$10001,22,0)</f>
        <v>4</v>
      </c>
      <c r="G2105" s="7">
        <f>VLOOKUP($A2105,[3]Sheet1!$A$1:$X$10001,3,0)</f>
        <v>4.33</v>
      </c>
      <c r="H2105" s="14">
        <f>VLOOKUP($A2105,[3]Sheet1!$A$1:$U$10001,2,0)</f>
        <v>5.0449999999999999</v>
      </c>
      <c r="I2105" s="14">
        <f>VLOOKUP($A2105,[3]Sheet1!$A$1:$U$10001,21,0)</f>
        <v>5.2050000000000001</v>
      </c>
      <c r="J2105" s="14">
        <f>VLOOKUP($A2105,[3]Sheet1!$A$1:$U$10001,13,0)</f>
        <v>5.3</v>
      </c>
      <c r="K2105" s="14">
        <f>VLOOKUP($A2105,[3]Sheet1!$A$1:$Z$10001,24,0)</f>
        <v>4.2149999999999999</v>
      </c>
      <c r="L2105" s="14">
        <f>VLOOKUP($A2105,[3]Sheet1!$A$1:$U$10001,17,0)</f>
        <v>5.0199999999999996</v>
      </c>
      <c r="M2105" s="14">
        <f>VLOOKUP($A2105,[3]Sheet1!$A$1:$U$10001,14,0)</f>
        <v>6.0449999999999999</v>
      </c>
      <c r="N2105" s="14">
        <f>VLOOKUP($A2105,[3]Sheet1!$A$1:$X$10001,23,0)</f>
        <v>4.0449999999999999</v>
      </c>
      <c r="O2105" s="14">
        <f>VLOOKUP($A2105,[3]Sheet1!$A$1:$U$10001,4,0)</f>
        <v>5.8449999999999998</v>
      </c>
      <c r="P2105" s="14">
        <f>VLOOKUP($A2105,[3]Sheet1!$A$1:$U$10001,6,0)</f>
        <v>5.09</v>
      </c>
      <c r="Q2105" s="14">
        <f>VLOOKUP($A2105,[3]Sheet1!$A$1:$U$10001,20,0)</f>
        <v>4.87</v>
      </c>
      <c r="R2105" s="14">
        <f>VLOOKUP($A2105,[3]Sheet1!$A$1:$X$10001,24,0)</f>
        <v>4.2149999999999999</v>
      </c>
      <c r="S2105" s="14">
        <f>VLOOKUP($A2105,[3]Sheet1!$A$1:$AB$10001,25,0)</f>
        <v>5.39</v>
      </c>
      <c r="T2105" s="14">
        <f>VLOOKUP($A2105,[3]Sheet1!$A$1:$AB$10001,26,0)</f>
        <v>5.15</v>
      </c>
      <c r="U2105" s="14">
        <f>VLOOKUP($A2105,[3]Sheet1!$A$1:$AB$10001,27,0)</f>
        <v>5.07</v>
      </c>
      <c r="V2105" s="14">
        <f>VLOOKUP($A2105,[3]Sheet1!$A$1:$AB$10001,28,0)</f>
        <v>5.22</v>
      </c>
      <c r="W2105" s="14">
        <f>VLOOKUP($A2105,[3]Sheet1!$A$1:$AC$10001,29,0)</f>
        <v>5.0949999999999998</v>
      </c>
      <c r="X2105" s="14" t="s">
        <v>66</v>
      </c>
      <c r="AE2105" s="2">
        <v>36815</v>
      </c>
      <c r="AF2105" s="1">
        <v>4.665</v>
      </c>
    </row>
    <row r="2106" spans="1:32" x14ac:dyDescent="0.2">
      <c r="A2106" s="2">
        <v>36799</v>
      </c>
      <c r="B2106" s="5">
        <f t="shared" si="162"/>
        <v>9</v>
      </c>
      <c r="C2106" s="1" t="s">
        <v>46</v>
      </c>
      <c r="D2106" s="14">
        <f>VLOOKUP($A2106,[3]Sheet1!$A$1:$U$10001,15,0)</f>
        <v>6.625</v>
      </c>
      <c r="E2106" s="14">
        <f>VLOOKUP($A2106,[3]Sheet1!$A$1:$U$10001,16,0)</f>
        <v>4.8550000000000004</v>
      </c>
      <c r="F2106" s="14">
        <f>VLOOKUP($A2106,[3]Sheet1!$A$1:$X$10001,22,0)</f>
        <v>4.21</v>
      </c>
      <c r="G2106" s="7">
        <f>VLOOKUP($A2106,[3]Sheet1!$A$1:$X$10001,3,0)</f>
        <v>4.8049999999999997</v>
      </c>
      <c r="H2106" s="14">
        <f>VLOOKUP($A2106,[3]Sheet1!$A$1:$U$10001,2,0)</f>
        <v>5.04</v>
      </c>
      <c r="I2106" s="14">
        <f>VLOOKUP($A2106,[3]Sheet1!$A$1:$U$10001,21,0)</f>
        <v>5.1050000000000004</v>
      </c>
      <c r="J2106" s="14">
        <f>VLOOKUP($A2106,[3]Sheet1!$A$1:$U$10001,13,0)</f>
        <v>5.25</v>
      </c>
      <c r="K2106" s="14">
        <f>VLOOKUP($A2106,[3]Sheet1!$A$1:$Z$10001,24,0)</f>
        <v>4.45</v>
      </c>
      <c r="L2106" s="14">
        <f>VLOOKUP($A2106,[3]Sheet1!$A$1:$U$10001,17,0)</f>
        <v>4.9550000000000001</v>
      </c>
      <c r="M2106" s="14">
        <f>VLOOKUP($A2106,[3]Sheet1!$A$1:$U$10001,14,0)</f>
        <v>5.84</v>
      </c>
      <c r="N2106" s="14">
        <f>VLOOKUP($A2106,[3]Sheet1!$A$1:$X$10001,23,0)</f>
        <v>4.34</v>
      </c>
      <c r="O2106" s="14">
        <f>VLOOKUP($A2106,[3]Sheet1!$A$1:$U$10001,4,0)</f>
        <v>5.6950000000000003</v>
      </c>
      <c r="P2106" s="14">
        <f>VLOOKUP($A2106,[3]Sheet1!$A$1:$U$10001,6,0)</f>
        <v>5.08</v>
      </c>
      <c r="Q2106" s="14">
        <f>VLOOKUP($A2106,[3]Sheet1!$A$1:$U$10001,20,0)</f>
        <v>4.83</v>
      </c>
      <c r="R2106" s="14">
        <f>VLOOKUP($A2106,[3]Sheet1!$A$1:$X$10001,24,0)</f>
        <v>4.45</v>
      </c>
      <c r="S2106" s="14">
        <f>VLOOKUP($A2106,[3]Sheet1!$A$1:$AB$10001,25,0)</f>
        <v>5.2750000000000004</v>
      </c>
      <c r="T2106" s="14">
        <f>VLOOKUP($A2106,[3]Sheet1!$A$1:$AB$10001,26,0)</f>
        <v>5.08</v>
      </c>
      <c r="U2106" s="14">
        <f>VLOOKUP($A2106,[3]Sheet1!$A$1:$AB$10001,27,0)</f>
        <v>5.04</v>
      </c>
      <c r="V2106" s="14">
        <f>VLOOKUP($A2106,[3]Sheet1!$A$1:$AB$10001,28,0)</f>
        <v>5.13</v>
      </c>
      <c r="W2106" s="14">
        <f>VLOOKUP($A2106,[3]Sheet1!$A$1:$AC$10001,29,0)</f>
        <v>5.0599999999999996</v>
      </c>
      <c r="X2106" s="14" t="s">
        <v>66</v>
      </c>
      <c r="AE2106" s="2">
        <v>36816</v>
      </c>
      <c r="AF2106" s="1">
        <v>4.78</v>
      </c>
    </row>
    <row r="2107" spans="1:32" x14ac:dyDescent="0.2">
      <c r="A2107" s="2">
        <v>36800</v>
      </c>
      <c r="B2107" s="5">
        <f t="shared" si="162"/>
        <v>10</v>
      </c>
      <c r="C2107" s="1" t="s">
        <v>47</v>
      </c>
      <c r="D2107" s="14">
        <f>VLOOKUP($A2107,[3]Sheet1!$A$1:$U$10001,15,0)</f>
        <v>6.625</v>
      </c>
      <c r="E2107" s="14">
        <f>VLOOKUP($A2107,[3]Sheet1!$A$1:$U$10001,16,0)</f>
        <v>4.8550000000000004</v>
      </c>
      <c r="F2107" s="14">
        <f>VLOOKUP($A2107,[3]Sheet1!$A$1:$X$10001,22,0)</f>
        <v>4.21</v>
      </c>
      <c r="G2107" s="7">
        <f>VLOOKUP($A2107,[3]Sheet1!$A$1:$X$10001,3,0)</f>
        <v>4.8049999999999997</v>
      </c>
      <c r="H2107" s="14">
        <f>VLOOKUP($A2107,[3]Sheet1!$A$1:$U$10001,2,0)</f>
        <v>5.04</v>
      </c>
      <c r="I2107" s="14">
        <f>VLOOKUP($A2107,[3]Sheet1!$A$1:$U$10001,21,0)</f>
        <v>5.1050000000000004</v>
      </c>
      <c r="J2107" s="14">
        <f>VLOOKUP($A2107,[3]Sheet1!$A$1:$U$10001,13,0)</f>
        <v>5.25</v>
      </c>
      <c r="K2107" s="14">
        <f>VLOOKUP($A2107,[3]Sheet1!$A$1:$Z$10001,24,0)</f>
        <v>4.45</v>
      </c>
      <c r="L2107" s="14">
        <f>VLOOKUP($A2107,[3]Sheet1!$A$1:$U$10001,17,0)</f>
        <v>4.9550000000000001</v>
      </c>
      <c r="M2107" s="14">
        <f>VLOOKUP($A2107,[3]Sheet1!$A$1:$U$10001,14,0)</f>
        <v>5.84</v>
      </c>
      <c r="N2107" s="14">
        <f>VLOOKUP($A2107,[3]Sheet1!$A$1:$X$10001,23,0)</f>
        <v>4.34</v>
      </c>
      <c r="O2107" s="14">
        <f>VLOOKUP($A2107,[3]Sheet1!$A$1:$U$10001,4,0)</f>
        <v>5.6950000000000003</v>
      </c>
      <c r="P2107" s="14">
        <f>VLOOKUP($A2107,[3]Sheet1!$A$1:$U$10001,6,0)</f>
        <v>5.08</v>
      </c>
      <c r="Q2107" s="14">
        <f>VLOOKUP($A2107,[3]Sheet1!$A$1:$U$10001,20,0)</f>
        <v>4.83</v>
      </c>
      <c r="R2107" s="14">
        <f>VLOOKUP($A2107,[3]Sheet1!$A$1:$X$10001,24,0)</f>
        <v>4.45</v>
      </c>
      <c r="S2107" s="14">
        <f>VLOOKUP($A2107,[3]Sheet1!$A$1:$AB$10001,25,0)</f>
        <v>5.2750000000000004</v>
      </c>
      <c r="T2107" s="14">
        <f>VLOOKUP($A2107,[3]Sheet1!$A$1:$AB$10001,26,0)</f>
        <v>5.08</v>
      </c>
      <c r="U2107" s="14">
        <f>VLOOKUP($A2107,[3]Sheet1!$A$1:$AB$10001,27,0)</f>
        <v>5.04</v>
      </c>
      <c r="V2107" s="14">
        <f>VLOOKUP($A2107,[3]Sheet1!$A$1:$AB$10001,28,0)</f>
        <v>5.13</v>
      </c>
      <c r="W2107" s="14">
        <f>VLOOKUP($A2107,[3]Sheet1!$A$1:$AC$10001,29,0)</f>
        <v>5.0599999999999996</v>
      </c>
      <c r="X2107" s="14" t="s">
        <v>66</v>
      </c>
      <c r="AE2107" s="2">
        <v>36817</v>
      </c>
      <c r="AF2107" s="1">
        <v>4.8550000000000004</v>
      </c>
    </row>
    <row r="2108" spans="1:32" x14ac:dyDescent="0.2">
      <c r="A2108" s="2">
        <v>36801</v>
      </c>
      <c r="B2108" s="5">
        <f t="shared" si="162"/>
        <v>10</v>
      </c>
      <c r="C2108" s="1" t="s">
        <v>48</v>
      </c>
      <c r="D2108" s="14">
        <f>VLOOKUP($A2108,[3]Sheet1!$A$1:$U$10001,15,0)</f>
        <v>6.625</v>
      </c>
      <c r="E2108" s="14">
        <f>VLOOKUP($A2108,[3]Sheet1!$A$1:$U$10001,16,0)</f>
        <v>4.8550000000000004</v>
      </c>
      <c r="F2108" s="14">
        <f>VLOOKUP($A2108,[3]Sheet1!$A$1:$X$10001,22,0)</f>
        <v>4.21</v>
      </c>
      <c r="G2108" s="7">
        <f>VLOOKUP($A2108,[3]Sheet1!$A$1:$X$10001,3,0)</f>
        <v>4.8049999999999997</v>
      </c>
      <c r="H2108" s="14">
        <f>VLOOKUP($A2108,[3]Sheet1!$A$1:$U$10001,2,0)</f>
        <v>5.04</v>
      </c>
      <c r="I2108" s="14">
        <f>VLOOKUP($A2108,[3]Sheet1!$A$1:$U$10001,21,0)</f>
        <v>5.1050000000000004</v>
      </c>
      <c r="J2108" s="14">
        <f>VLOOKUP($A2108,[3]Sheet1!$A$1:$U$10001,13,0)</f>
        <v>5.25</v>
      </c>
      <c r="K2108" s="14">
        <f>VLOOKUP($A2108,[3]Sheet1!$A$1:$Z$10001,24,0)</f>
        <v>4.45</v>
      </c>
      <c r="L2108" s="14">
        <f>VLOOKUP($A2108,[3]Sheet1!$A$1:$U$10001,17,0)</f>
        <v>4.9550000000000001</v>
      </c>
      <c r="M2108" s="14">
        <f>VLOOKUP($A2108,[3]Sheet1!$A$1:$U$10001,14,0)</f>
        <v>5.84</v>
      </c>
      <c r="N2108" s="14">
        <f>VLOOKUP($A2108,[3]Sheet1!$A$1:$X$10001,23,0)</f>
        <v>4.34</v>
      </c>
      <c r="O2108" s="14">
        <f>VLOOKUP($A2108,[3]Sheet1!$A$1:$U$10001,4,0)</f>
        <v>5.6950000000000003</v>
      </c>
      <c r="P2108" s="14">
        <f>VLOOKUP($A2108,[3]Sheet1!$A$1:$U$10001,6,0)</f>
        <v>5.08</v>
      </c>
      <c r="Q2108" s="14">
        <f>VLOOKUP($A2108,[3]Sheet1!$A$1:$U$10001,20,0)</f>
        <v>4.83</v>
      </c>
      <c r="R2108" s="14">
        <f>VLOOKUP($A2108,[3]Sheet1!$A$1:$X$10001,24,0)</f>
        <v>4.45</v>
      </c>
      <c r="S2108" s="14">
        <f>VLOOKUP($A2108,[3]Sheet1!$A$1:$AB$10001,25,0)</f>
        <v>5.2750000000000004</v>
      </c>
      <c r="T2108" s="14">
        <f>VLOOKUP($A2108,[3]Sheet1!$A$1:$AB$10001,26,0)</f>
        <v>5.08</v>
      </c>
      <c r="U2108" s="14">
        <f>VLOOKUP($A2108,[3]Sheet1!$A$1:$AB$10001,27,0)</f>
        <v>5.04</v>
      </c>
      <c r="V2108" s="14">
        <f>VLOOKUP($A2108,[3]Sheet1!$A$1:$AB$10001,28,0)</f>
        <v>5.13</v>
      </c>
      <c r="W2108" s="14">
        <f>VLOOKUP($A2108,[3]Sheet1!$A$1:$AC$10001,29,0)</f>
        <v>5.0599999999999996</v>
      </c>
      <c r="X2108" s="14" t="s">
        <v>66</v>
      </c>
      <c r="AE2108" s="2">
        <v>36818</v>
      </c>
      <c r="AF2108" s="1">
        <v>4.99</v>
      </c>
    </row>
    <row r="2109" spans="1:32" x14ac:dyDescent="0.2">
      <c r="A2109" s="2">
        <v>36802</v>
      </c>
      <c r="B2109" s="5">
        <f t="shared" si="162"/>
        <v>10</v>
      </c>
      <c r="C2109" s="1" t="s">
        <v>49</v>
      </c>
      <c r="D2109" s="14">
        <f>VLOOKUP($A2109,[3]Sheet1!$A$1:$U$10001,15,0)</f>
        <v>6.65</v>
      </c>
      <c r="E2109" s="14">
        <f>VLOOKUP($A2109,[3]Sheet1!$A$1:$U$10001,16,0)</f>
        <v>4.8</v>
      </c>
      <c r="F2109" s="14">
        <f>VLOOKUP($A2109,[3]Sheet1!$A$1:$X$10001,22,0)</f>
        <v>4.5250000000000004</v>
      </c>
      <c r="G2109" s="7">
        <f>VLOOKUP($A2109,[3]Sheet1!$A$1:$X$10001,3,0)</f>
        <v>4.99</v>
      </c>
      <c r="H2109" s="14">
        <f>VLOOKUP($A2109,[3]Sheet1!$A$1:$U$10001,2,0)</f>
        <v>5.1950000000000003</v>
      </c>
      <c r="I2109" s="14">
        <f>VLOOKUP($A2109,[3]Sheet1!$A$1:$U$10001,21,0)</f>
        <v>5.2350000000000003</v>
      </c>
      <c r="J2109" s="14">
        <f>VLOOKUP($A2109,[3]Sheet1!$A$1:$U$10001,13,0)</f>
        <v>5.29</v>
      </c>
      <c r="K2109" s="14">
        <f>VLOOKUP($A2109,[3]Sheet1!$A$1:$Z$10001,24,0)</f>
        <v>4.7050000000000001</v>
      </c>
      <c r="L2109" s="14">
        <f>VLOOKUP($A2109,[3]Sheet1!$A$1:$U$10001,17,0)</f>
        <v>4.9649999999999999</v>
      </c>
      <c r="M2109" s="14">
        <f>VLOOKUP($A2109,[3]Sheet1!$A$1:$U$10001,14,0)</f>
        <v>5.9850000000000003</v>
      </c>
      <c r="N2109" s="14">
        <f>VLOOKUP($A2109,[3]Sheet1!$A$1:$X$10001,23,0)</f>
        <v>4.5949999999999998</v>
      </c>
      <c r="O2109" s="14">
        <f>VLOOKUP($A2109,[3]Sheet1!$A$1:$U$10001,4,0)</f>
        <v>5.9749999999999996</v>
      </c>
      <c r="P2109" s="14">
        <f>VLOOKUP($A2109,[3]Sheet1!$A$1:$U$10001,6,0)</f>
        <v>5.21</v>
      </c>
      <c r="Q2109" s="14">
        <f>VLOOKUP($A2109,[3]Sheet1!$A$1:$U$10001,20,0)</f>
        <v>4.8</v>
      </c>
      <c r="R2109" s="14">
        <f>VLOOKUP($A2109,[3]Sheet1!$A$1:$X$10001,24,0)</f>
        <v>4.7050000000000001</v>
      </c>
      <c r="S2109" s="14">
        <f>VLOOKUP($A2109,[3]Sheet1!$A$1:$AB$10001,25,0)</f>
        <v>5.37</v>
      </c>
      <c r="T2109" s="14">
        <f>VLOOKUP($A2109,[3]Sheet1!$A$1:$AB$10001,26,0)</f>
        <v>5.23</v>
      </c>
      <c r="U2109" s="14">
        <f>VLOOKUP($A2109,[3]Sheet1!$A$1:$AB$10001,27,0)</f>
        <v>5.1349999999999998</v>
      </c>
      <c r="V2109" s="14">
        <f>VLOOKUP($A2109,[3]Sheet1!$A$1:$AB$10001,28,0)</f>
        <v>5.27</v>
      </c>
      <c r="W2109" s="14">
        <f>VLOOKUP($A2109,[3]Sheet1!$A$1:$AC$10001,29,0)</f>
        <v>5.14</v>
      </c>
      <c r="X2109" s="14" t="s">
        <v>66</v>
      </c>
      <c r="AE2109" s="2">
        <v>36819</v>
      </c>
      <c r="AF2109" s="1">
        <v>4.7549999999999999</v>
      </c>
    </row>
    <row r="2110" spans="1:32" x14ac:dyDescent="0.2">
      <c r="A2110" s="2">
        <v>36803</v>
      </c>
      <c r="B2110" s="5">
        <f t="shared" si="162"/>
        <v>10</v>
      </c>
      <c r="C2110" s="1" t="s">
        <v>50</v>
      </c>
      <c r="D2110" s="14">
        <f>VLOOKUP($A2110,[3]Sheet1!$A$1:$U$10001,15,0)</f>
        <v>6.7850000000000001</v>
      </c>
      <c r="E2110" s="14">
        <f>VLOOKUP($A2110,[3]Sheet1!$A$1:$U$10001,16,0)</f>
        <v>4.83</v>
      </c>
      <c r="F2110" s="14">
        <f>VLOOKUP($A2110,[3]Sheet1!$A$1:$X$10001,22,0)</f>
        <v>4.75</v>
      </c>
      <c r="G2110" s="7">
        <f>VLOOKUP($A2110,[3]Sheet1!$A$1:$X$10001,3,0)</f>
        <v>5.07</v>
      </c>
      <c r="H2110" s="14">
        <f>VLOOKUP($A2110,[3]Sheet1!$A$1:$U$10001,2,0)</f>
        <v>5.2050000000000001</v>
      </c>
      <c r="I2110" s="14">
        <f>VLOOKUP($A2110,[3]Sheet1!$A$1:$U$10001,21,0)</f>
        <v>5.2350000000000003</v>
      </c>
      <c r="J2110" s="14">
        <f>VLOOKUP($A2110,[3]Sheet1!$A$1:$U$10001,13,0)</f>
        <v>5.2850000000000001</v>
      </c>
      <c r="K2110" s="14">
        <f>VLOOKUP($A2110,[3]Sheet1!$A$1:$Z$10001,24,0)</f>
        <v>4.8150000000000004</v>
      </c>
      <c r="L2110" s="14">
        <f>VLOOKUP($A2110,[3]Sheet1!$A$1:$U$10001,17,0)</f>
        <v>4.9649999999999999</v>
      </c>
      <c r="M2110" s="14">
        <f>VLOOKUP($A2110,[3]Sheet1!$A$1:$U$10001,14,0)</f>
        <v>5.8550000000000004</v>
      </c>
      <c r="N2110" s="14">
        <f>VLOOKUP($A2110,[3]Sheet1!$A$1:$X$10001,23,0)</f>
        <v>4.665</v>
      </c>
      <c r="O2110" s="14">
        <f>VLOOKUP($A2110,[3]Sheet1!$A$1:$U$10001,4,0)</f>
        <v>6.01</v>
      </c>
      <c r="P2110" s="14">
        <f>VLOOKUP($A2110,[3]Sheet1!$A$1:$U$10001,6,0)</f>
        <v>5.25</v>
      </c>
      <c r="Q2110" s="14">
        <f>VLOOKUP($A2110,[3]Sheet1!$A$1:$U$10001,20,0)</f>
        <v>4.8499999999999996</v>
      </c>
      <c r="R2110" s="14">
        <f>VLOOKUP($A2110,[3]Sheet1!$A$1:$X$10001,24,0)</f>
        <v>4.8150000000000004</v>
      </c>
      <c r="S2110" s="14">
        <f>VLOOKUP($A2110,[3]Sheet1!$A$1:$AB$10001,25,0)</f>
        <v>5.3949999999999996</v>
      </c>
      <c r="T2110" s="14">
        <f>VLOOKUP($A2110,[3]Sheet1!$A$1:$AB$10001,26,0)</f>
        <v>5.2350000000000003</v>
      </c>
      <c r="U2110" s="14">
        <f>VLOOKUP($A2110,[3]Sheet1!$A$1:$AB$10001,27,0)</f>
        <v>5.15</v>
      </c>
      <c r="V2110" s="14">
        <f>VLOOKUP($A2110,[3]Sheet1!$A$1:$AB$10001,28,0)</f>
        <v>5.29</v>
      </c>
      <c r="W2110" s="14">
        <f>VLOOKUP($A2110,[3]Sheet1!$A$1:$AC$10001,29,0)</f>
        <v>5.1550000000000002</v>
      </c>
      <c r="X2110" s="14" t="s">
        <v>66</v>
      </c>
      <c r="AE2110" s="2">
        <v>36820</v>
      </c>
      <c r="AF2110" s="1">
        <v>4.53</v>
      </c>
    </row>
    <row r="2111" spans="1:32" x14ac:dyDescent="0.2">
      <c r="A2111" s="2">
        <v>36804</v>
      </c>
      <c r="B2111" s="5">
        <f t="shared" si="162"/>
        <v>10</v>
      </c>
      <c r="C2111" s="1" t="s">
        <v>51</v>
      </c>
      <c r="D2111" s="14">
        <f>VLOOKUP($A2111,[3]Sheet1!$A$1:$U$10001,15,0)</f>
        <v>6.7750000000000004</v>
      </c>
      <c r="E2111" s="14">
        <f>VLOOKUP($A2111,[3]Sheet1!$A$1:$U$10001,16,0)</f>
        <v>4.8550000000000004</v>
      </c>
      <c r="F2111" s="14">
        <f>VLOOKUP($A2111,[3]Sheet1!$A$1:$X$10001,22,0)</f>
        <v>4.75</v>
      </c>
      <c r="G2111" s="7">
        <f>VLOOKUP($A2111,[3]Sheet1!$A$1:$X$10001,3,0)</f>
        <v>5.03</v>
      </c>
      <c r="H2111" s="14">
        <f>VLOOKUP($A2111,[3]Sheet1!$A$1:$U$10001,2,0)</f>
        <v>5.16</v>
      </c>
      <c r="I2111" s="14">
        <f>VLOOKUP($A2111,[3]Sheet1!$A$1:$U$10001,21,0)</f>
        <v>5.2149999999999999</v>
      </c>
      <c r="J2111" s="14">
        <f>VLOOKUP($A2111,[3]Sheet1!$A$1:$U$10001,13,0)</f>
        <v>5.375</v>
      </c>
      <c r="K2111" s="14">
        <f>VLOOKUP($A2111,[3]Sheet1!$A$1:$Z$10001,24,0)</f>
        <v>4.8099999999999996</v>
      </c>
      <c r="L2111" s="14">
        <f>VLOOKUP($A2111,[3]Sheet1!$A$1:$U$10001,17,0)</f>
        <v>4.99</v>
      </c>
      <c r="M2111" s="14">
        <f>VLOOKUP($A2111,[3]Sheet1!$A$1:$U$10001,14,0)</f>
        <v>5.8250000000000002</v>
      </c>
      <c r="N2111" s="14">
        <f>VLOOKUP($A2111,[3]Sheet1!$A$1:$X$10001,23,0)</f>
        <v>4.74</v>
      </c>
      <c r="O2111" s="14">
        <f>VLOOKUP($A2111,[3]Sheet1!$A$1:$U$10001,4,0)</f>
        <v>6.02</v>
      </c>
      <c r="P2111" s="14">
        <f>VLOOKUP($A2111,[3]Sheet1!$A$1:$U$10001,6,0)</f>
        <v>5.2149999999999999</v>
      </c>
      <c r="Q2111" s="14">
        <f>VLOOKUP($A2111,[3]Sheet1!$A$1:$U$10001,20,0)</f>
        <v>4.875</v>
      </c>
      <c r="R2111" s="14">
        <f>VLOOKUP($A2111,[3]Sheet1!$A$1:$X$10001,24,0)</f>
        <v>4.8099999999999996</v>
      </c>
      <c r="S2111" s="14">
        <f>VLOOKUP($A2111,[3]Sheet1!$A$1:$AB$10001,25,0)</f>
        <v>5.39</v>
      </c>
      <c r="T2111" s="14">
        <f>VLOOKUP($A2111,[3]Sheet1!$A$1:$AB$10001,26,0)</f>
        <v>5.2050000000000001</v>
      </c>
      <c r="U2111" s="14">
        <f>VLOOKUP($A2111,[3]Sheet1!$A$1:$AB$10001,27,0)</f>
        <v>5.15</v>
      </c>
      <c r="V2111" s="14">
        <f>VLOOKUP($A2111,[3]Sheet1!$A$1:$AB$10001,28,0)</f>
        <v>5.29</v>
      </c>
      <c r="W2111" s="14">
        <f>VLOOKUP($A2111,[3]Sheet1!$A$1:$AC$10001,29,0)</f>
        <v>5.16</v>
      </c>
      <c r="X2111" s="14" t="s">
        <v>66</v>
      </c>
      <c r="AE2111" s="2">
        <v>36821</v>
      </c>
      <c r="AF2111" s="1">
        <v>4.53</v>
      </c>
    </row>
    <row r="2112" spans="1:32" x14ac:dyDescent="0.2">
      <c r="A2112" s="2">
        <v>36805</v>
      </c>
      <c r="B2112" s="5">
        <f t="shared" si="162"/>
        <v>10</v>
      </c>
      <c r="C2112" s="1" t="s">
        <v>45</v>
      </c>
      <c r="D2112" s="14">
        <f>VLOOKUP($A2112,[3]Sheet1!$A$1:$U$10001,15,0)</f>
        <v>6.6449999999999996</v>
      </c>
      <c r="E2112" s="14">
        <f>VLOOKUP($A2112,[3]Sheet1!$A$1:$U$10001,16,0)</f>
        <v>4.9550000000000001</v>
      </c>
      <c r="F2112" s="14">
        <f>VLOOKUP($A2112,[3]Sheet1!$A$1:$X$10001,22,0)</f>
        <v>4.67</v>
      </c>
      <c r="G2112" s="7">
        <f>VLOOKUP($A2112,[3]Sheet1!$A$1:$X$10001,3,0)</f>
        <v>4.7949999999999999</v>
      </c>
      <c r="H2112" s="14">
        <f>VLOOKUP($A2112,[3]Sheet1!$A$1:$U$10001,2,0)</f>
        <v>5.09</v>
      </c>
      <c r="I2112" s="14">
        <f>VLOOKUP($A2112,[3]Sheet1!$A$1:$U$10001,21,0)</f>
        <v>5.25</v>
      </c>
      <c r="J2112" s="14">
        <f>VLOOKUP($A2112,[3]Sheet1!$A$1:$U$10001,13,0)</f>
        <v>5.67</v>
      </c>
      <c r="K2112" s="14">
        <f>VLOOKUP($A2112,[3]Sheet1!$A$1:$Z$10001,24,0)</f>
        <v>4.71</v>
      </c>
      <c r="L2112" s="14">
        <f>VLOOKUP($A2112,[3]Sheet1!$A$1:$U$10001,17,0)</f>
        <v>5.0750000000000002</v>
      </c>
      <c r="M2112" s="14">
        <f>VLOOKUP($A2112,[3]Sheet1!$A$1:$U$10001,14,0)</f>
        <v>5.8650000000000002</v>
      </c>
      <c r="N2112" s="14">
        <f>VLOOKUP($A2112,[3]Sheet1!$A$1:$X$10001,23,0)</f>
        <v>4.59</v>
      </c>
      <c r="O2112" s="14">
        <f>VLOOKUP($A2112,[3]Sheet1!$A$1:$U$10001,4,0)</f>
        <v>6</v>
      </c>
      <c r="P2112" s="14">
        <f>VLOOKUP($A2112,[3]Sheet1!$A$1:$U$10001,6,0)</f>
        <v>5.1749999999999998</v>
      </c>
      <c r="Q2112" s="14">
        <f>VLOOKUP($A2112,[3]Sheet1!$A$1:$U$10001,20,0)</f>
        <v>4.9450000000000003</v>
      </c>
      <c r="R2112" s="14">
        <f>VLOOKUP($A2112,[3]Sheet1!$A$1:$X$10001,24,0)</f>
        <v>4.71</v>
      </c>
      <c r="S2112" s="14">
        <f>VLOOKUP($A2112,[3]Sheet1!$A$1:$AB$10001,25,0)</f>
        <v>5.4050000000000002</v>
      </c>
      <c r="T2112" s="14">
        <f>VLOOKUP($A2112,[3]Sheet1!$A$1:$AB$10001,26,0)</f>
        <v>5.19</v>
      </c>
      <c r="U2112" s="14">
        <f>VLOOKUP($A2112,[3]Sheet1!$A$1:$AB$10001,27,0)</f>
        <v>5.16</v>
      </c>
      <c r="V2112" s="14">
        <f>VLOOKUP($A2112,[3]Sheet1!$A$1:$AB$10001,28,0)</f>
        <v>5.2949999999999999</v>
      </c>
      <c r="W2112" s="14">
        <f>VLOOKUP($A2112,[3]Sheet1!$A$1:$AC$10001,29,0)</f>
        <v>5.1749999999999998</v>
      </c>
      <c r="X2112" s="14" t="s">
        <v>66</v>
      </c>
      <c r="AE2112" s="2">
        <v>36822</v>
      </c>
      <c r="AF2112" s="1">
        <v>4.53</v>
      </c>
    </row>
    <row r="2113" spans="1:32" x14ac:dyDescent="0.2">
      <c r="A2113" s="2">
        <v>36806</v>
      </c>
      <c r="B2113" s="5">
        <f t="shared" si="162"/>
        <v>10</v>
      </c>
      <c r="C2113" s="1" t="s">
        <v>46</v>
      </c>
      <c r="D2113" s="14">
        <f>VLOOKUP($A2113,[3]Sheet1!$A$1:$U$10001,15,0)</f>
        <v>6.2850000000000001</v>
      </c>
      <c r="E2113" s="14">
        <f>VLOOKUP($A2113,[3]Sheet1!$A$1:$U$10001,16,0)</f>
        <v>4.8150000000000004</v>
      </c>
      <c r="F2113" s="14">
        <f>VLOOKUP($A2113,[3]Sheet1!$A$1:$X$10001,22,0)</f>
        <v>4.3449999999999998</v>
      </c>
      <c r="G2113" s="7">
        <f>VLOOKUP($A2113,[3]Sheet1!$A$1:$X$10001,3,0)</f>
        <v>4.3150000000000004</v>
      </c>
      <c r="H2113" s="14">
        <f>VLOOKUP($A2113,[3]Sheet1!$A$1:$U$10001,2,0)</f>
        <v>4.8600000000000003</v>
      </c>
      <c r="I2113" s="14">
        <f>VLOOKUP($A2113,[3]Sheet1!$A$1:$U$10001,21,0)</f>
        <v>5.0599999999999996</v>
      </c>
      <c r="J2113" s="14">
        <f>VLOOKUP($A2113,[3]Sheet1!$A$1:$U$10001,13,0)</f>
        <v>5.4050000000000002</v>
      </c>
      <c r="K2113" s="14">
        <f>VLOOKUP($A2113,[3]Sheet1!$A$1:$Z$10001,24,0)</f>
        <v>4.3499999999999996</v>
      </c>
      <c r="L2113" s="14">
        <f>VLOOKUP($A2113,[3]Sheet1!$A$1:$U$10001,17,0)</f>
        <v>4.8849999999999998</v>
      </c>
      <c r="M2113" s="14">
        <f>VLOOKUP($A2113,[3]Sheet1!$A$1:$U$10001,14,0)</f>
        <v>5.56</v>
      </c>
      <c r="N2113" s="14">
        <f>VLOOKUP($A2113,[3]Sheet1!$A$1:$X$10001,23,0)</f>
        <v>4.3</v>
      </c>
      <c r="O2113" s="14">
        <f>VLOOKUP($A2113,[3]Sheet1!$A$1:$U$10001,4,0)</f>
        <v>5.7649999999999997</v>
      </c>
      <c r="P2113" s="14">
        <f>VLOOKUP($A2113,[3]Sheet1!$A$1:$U$10001,6,0)</f>
        <v>4.9649999999999999</v>
      </c>
      <c r="Q2113" s="14">
        <f>VLOOKUP($A2113,[3]Sheet1!$A$1:$U$10001,20,0)</f>
        <v>4.8049999999999997</v>
      </c>
      <c r="R2113" s="14">
        <f>VLOOKUP($A2113,[3]Sheet1!$A$1:$X$10001,24,0)</f>
        <v>4.3499999999999996</v>
      </c>
      <c r="S2113" s="14">
        <f>VLOOKUP($A2113,[3]Sheet1!$A$1:$AB$10001,25,0)</f>
        <v>5.24</v>
      </c>
      <c r="T2113" s="14">
        <f>VLOOKUP($A2113,[3]Sheet1!$A$1:$AB$10001,26,0)</f>
        <v>5</v>
      </c>
      <c r="U2113" s="14">
        <f>VLOOKUP($A2113,[3]Sheet1!$A$1:$AB$10001,27,0)</f>
        <v>4.99</v>
      </c>
      <c r="V2113" s="14">
        <f>VLOOKUP($A2113,[3]Sheet1!$A$1:$AB$10001,28,0)</f>
        <v>5.1349999999999998</v>
      </c>
      <c r="W2113" s="14">
        <f>VLOOKUP($A2113,[3]Sheet1!$A$1:$AC$10001,29,0)</f>
        <v>5</v>
      </c>
      <c r="X2113" s="14" t="s">
        <v>66</v>
      </c>
      <c r="AE2113" s="2">
        <v>36823</v>
      </c>
      <c r="AF2113" s="1">
        <v>4.5949999999999998</v>
      </c>
    </row>
    <row r="2114" spans="1:32" x14ac:dyDescent="0.2">
      <c r="A2114" s="2">
        <v>36807</v>
      </c>
      <c r="B2114" s="5">
        <f t="shared" si="162"/>
        <v>10</v>
      </c>
      <c r="C2114" s="1" t="s">
        <v>47</v>
      </c>
      <c r="D2114" s="14">
        <f>VLOOKUP($A2114,[3]Sheet1!$A$1:$U$10001,15,0)</f>
        <v>6.2850000000000001</v>
      </c>
      <c r="E2114" s="14">
        <f>VLOOKUP($A2114,[3]Sheet1!$A$1:$U$10001,16,0)</f>
        <v>4.8150000000000004</v>
      </c>
      <c r="F2114" s="14">
        <f>VLOOKUP($A2114,[3]Sheet1!$A$1:$X$10001,22,0)</f>
        <v>4.3449999999999998</v>
      </c>
      <c r="G2114" s="7">
        <f>VLOOKUP($A2114,[3]Sheet1!$A$1:$X$10001,3,0)</f>
        <v>4.3150000000000004</v>
      </c>
      <c r="H2114" s="14">
        <f>VLOOKUP($A2114,[3]Sheet1!$A$1:$U$10001,2,0)</f>
        <v>4.8600000000000003</v>
      </c>
      <c r="I2114" s="14">
        <f>VLOOKUP($A2114,[3]Sheet1!$A$1:$U$10001,21,0)</f>
        <v>5.0599999999999996</v>
      </c>
      <c r="J2114" s="14">
        <f>VLOOKUP($A2114,[3]Sheet1!$A$1:$U$10001,13,0)</f>
        <v>5.4050000000000002</v>
      </c>
      <c r="K2114" s="14">
        <f>VLOOKUP($A2114,[3]Sheet1!$A$1:$Z$10001,24,0)</f>
        <v>4.3499999999999996</v>
      </c>
      <c r="L2114" s="14">
        <f>VLOOKUP($A2114,[3]Sheet1!$A$1:$U$10001,17,0)</f>
        <v>4.8849999999999998</v>
      </c>
      <c r="M2114" s="14">
        <f>VLOOKUP($A2114,[3]Sheet1!$A$1:$U$10001,14,0)</f>
        <v>5.56</v>
      </c>
      <c r="N2114" s="14">
        <f>VLOOKUP($A2114,[3]Sheet1!$A$1:$X$10001,23,0)</f>
        <v>4.3</v>
      </c>
      <c r="O2114" s="14">
        <f>VLOOKUP($A2114,[3]Sheet1!$A$1:$U$10001,4,0)</f>
        <v>5.7649999999999997</v>
      </c>
      <c r="P2114" s="14">
        <f>VLOOKUP($A2114,[3]Sheet1!$A$1:$U$10001,6,0)</f>
        <v>4.9649999999999999</v>
      </c>
      <c r="Q2114" s="14">
        <f>VLOOKUP($A2114,[3]Sheet1!$A$1:$U$10001,20,0)</f>
        <v>4.8049999999999997</v>
      </c>
      <c r="R2114" s="14">
        <f>VLOOKUP($A2114,[3]Sheet1!$A$1:$X$10001,24,0)</f>
        <v>4.3499999999999996</v>
      </c>
      <c r="S2114" s="14">
        <f>VLOOKUP($A2114,[3]Sheet1!$A$1:$AB$10001,25,0)</f>
        <v>5.24</v>
      </c>
      <c r="T2114" s="14">
        <f>VLOOKUP($A2114,[3]Sheet1!$A$1:$AB$10001,26,0)</f>
        <v>5</v>
      </c>
      <c r="U2114" s="14">
        <f>VLOOKUP($A2114,[3]Sheet1!$A$1:$AB$10001,27,0)</f>
        <v>4.99</v>
      </c>
      <c r="V2114" s="14">
        <f>VLOOKUP($A2114,[3]Sheet1!$A$1:$AB$10001,28,0)</f>
        <v>5.1349999999999998</v>
      </c>
      <c r="W2114" s="14">
        <f>VLOOKUP($A2114,[3]Sheet1!$A$1:$AC$10001,29,0)</f>
        <v>5</v>
      </c>
      <c r="X2114" s="14" t="s">
        <v>66</v>
      </c>
      <c r="AE2114" s="2">
        <v>36824</v>
      </c>
      <c r="AF2114" s="1">
        <v>4.7050000000000001</v>
      </c>
    </row>
    <row r="2115" spans="1:32" x14ac:dyDescent="0.2">
      <c r="A2115" s="2">
        <v>36808</v>
      </c>
      <c r="B2115" s="5">
        <f t="shared" si="162"/>
        <v>10</v>
      </c>
      <c r="C2115" s="1" t="s">
        <v>48</v>
      </c>
      <c r="D2115" s="14">
        <f>VLOOKUP($A2115,[3]Sheet1!$A$1:$U$10001,15,0)</f>
        <v>6.2850000000000001</v>
      </c>
      <c r="E2115" s="14">
        <f>VLOOKUP($A2115,[3]Sheet1!$A$1:$U$10001,16,0)</f>
        <v>4.8150000000000004</v>
      </c>
      <c r="F2115" s="14">
        <f>VLOOKUP($A2115,[3]Sheet1!$A$1:$X$10001,22,0)</f>
        <v>4.3449999999999998</v>
      </c>
      <c r="G2115" s="7">
        <f>VLOOKUP($A2115,[3]Sheet1!$A$1:$X$10001,3,0)</f>
        <v>4.3150000000000004</v>
      </c>
      <c r="H2115" s="14">
        <f>VLOOKUP($A2115,[3]Sheet1!$A$1:$U$10001,2,0)</f>
        <v>4.8600000000000003</v>
      </c>
      <c r="I2115" s="14">
        <f>VLOOKUP($A2115,[3]Sheet1!$A$1:$U$10001,21,0)</f>
        <v>5.0599999999999996</v>
      </c>
      <c r="J2115" s="14">
        <f>VLOOKUP($A2115,[3]Sheet1!$A$1:$U$10001,13,0)</f>
        <v>5.4050000000000002</v>
      </c>
      <c r="K2115" s="14">
        <f>VLOOKUP($A2115,[3]Sheet1!$A$1:$Z$10001,24,0)</f>
        <v>4.3499999999999996</v>
      </c>
      <c r="L2115" s="14">
        <f>VLOOKUP($A2115,[3]Sheet1!$A$1:$U$10001,17,0)</f>
        <v>4.8849999999999998</v>
      </c>
      <c r="M2115" s="14">
        <f>VLOOKUP($A2115,[3]Sheet1!$A$1:$U$10001,14,0)</f>
        <v>5.56</v>
      </c>
      <c r="N2115" s="14">
        <f>VLOOKUP($A2115,[3]Sheet1!$A$1:$X$10001,23,0)</f>
        <v>4.3</v>
      </c>
      <c r="O2115" s="14">
        <f>VLOOKUP($A2115,[3]Sheet1!$A$1:$U$10001,4,0)</f>
        <v>5.7649999999999997</v>
      </c>
      <c r="P2115" s="14">
        <f>VLOOKUP($A2115,[3]Sheet1!$A$1:$U$10001,6,0)</f>
        <v>4.9649999999999999</v>
      </c>
      <c r="Q2115" s="14">
        <f>VLOOKUP($A2115,[3]Sheet1!$A$1:$U$10001,20,0)</f>
        <v>4.8049999999999997</v>
      </c>
      <c r="R2115" s="14">
        <f>VLOOKUP($A2115,[3]Sheet1!$A$1:$X$10001,24,0)</f>
        <v>4.3499999999999996</v>
      </c>
      <c r="S2115" s="14">
        <f>VLOOKUP($A2115,[3]Sheet1!$A$1:$AB$10001,25,0)</f>
        <v>5.24</v>
      </c>
      <c r="T2115" s="14">
        <f>VLOOKUP($A2115,[3]Sheet1!$A$1:$AB$10001,26,0)</f>
        <v>5</v>
      </c>
      <c r="U2115" s="14">
        <f>VLOOKUP($A2115,[3]Sheet1!$A$1:$AB$10001,27,0)</f>
        <v>4.99</v>
      </c>
      <c r="V2115" s="14">
        <f>VLOOKUP($A2115,[3]Sheet1!$A$1:$AB$10001,28,0)</f>
        <v>5.1349999999999998</v>
      </c>
      <c r="W2115" s="14">
        <f>VLOOKUP($A2115,[3]Sheet1!$A$1:$AC$10001,29,0)</f>
        <v>5</v>
      </c>
      <c r="X2115" s="14" t="s">
        <v>66</v>
      </c>
      <c r="AE2115" s="2">
        <v>36825</v>
      </c>
      <c r="AF2115" s="1">
        <v>4.5199999999999996</v>
      </c>
    </row>
    <row r="2116" spans="1:32" x14ac:dyDescent="0.2">
      <c r="A2116" s="2">
        <v>36809</v>
      </c>
      <c r="B2116" s="5">
        <f t="shared" ref="B2116:B2179" si="163">IF(A2116&lt;&gt;"",MONTH(A2116),0)</f>
        <v>10</v>
      </c>
      <c r="C2116" s="1" t="s">
        <v>49</v>
      </c>
      <c r="D2116" s="14">
        <f>VLOOKUP($A2116,[3]Sheet1!$A$1:$U$10001,15,0)</f>
        <v>6.2949999999999999</v>
      </c>
      <c r="E2116" s="14">
        <f>VLOOKUP($A2116,[3]Sheet1!$A$1:$U$10001,16,0)</f>
        <v>4.8099999999999996</v>
      </c>
      <c r="F2116" s="14">
        <f>VLOOKUP($A2116,[3]Sheet1!$A$1:$X$10001,22,0)</f>
        <v>4.4550000000000001</v>
      </c>
      <c r="G2116" s="7">
        <f>VLOOKUP($A2116,[3]Sheet1!$A$1:$X$10001,3,0)</f>
        <v>4.5650000000000004</v>
      </c>
      <c r="H2116" s="14">
        <f>VLOOKUP($A2116,[3]Sheet1!$A$1:$U$10001,2,0)</f>
        <v>4.96</v>
      </c>
      <c r="I2116" s="14">
        <f>VLOOKUP($A2116,[3]Sheet1!$A$1:$U$10001,21,0)</f>
        <v>5.0549999999999997</v>
      </c>
      <c r="J2116" s="14">
        <f>VLOOKUP($A2116,[3]Sheet1!$A$1:$U$10001,13,0)</f>
        <v>5.4450000000000003</v>
      </c>
      <c r="K2116" s="14">
        <f>VLOOKUP($A2116,[3]Sheet1!$A$1:$Z$10001,24,0)</f>
        <v>4.5449999999999999</v>
      </c>
      <c r="L2116" s="14">
        <f>VLOOKUP($A2116,[3]Sheet1!$A$1:$U$10001,17,0)</f>
        <v>5.04</v>
      </c>
      <c r="M2116" s="14">
        <f>VLOOKUP($A2116,[3]Sheet1!$A$1:$U$10001,14,0)</f>
        <v>5.5750000000000002</v>
      </c>
      <c r="N2116" s="14">
        <f>VLOOKUP($A2116,[3]Sheet1!$A$1:$X$10001,23,0)</f>
        <v>4.57</v>
      </c>
      <c r="O2116" s="14">
        <f>VLOOKUP($A2116,[3]Sheet1!$A$1:$U$10001,4,0)</f>
        <v>5.8049999999999997</v>
      </c>
      <c r="P2116" s="14">
        <f>VLOOKUP($A2116,[3]Sheet1!$A$1:$U$10001,6,0)</f>
        <v>5.0199999999999996</v>
      </c>
      <c r="Q2116" s="14">
        <f>VLOOKUP($A2116,[3]Sheet1!$A$1:$U$10001,20,0)</f>
        <v>4.8049999999999997</v>
      </c>
      <c r="R2116" s="14">
        <f>VLOOKUP($A2116,[3]Sheet1!$A$1:$X$10001,24,0)</f>
        <v>4.5449999999999999</v>
      </c>
      <c r="S2116" s="14">
        <f>VLOOKUP($A2116,[3]Sheet1!$A$1:$AB$10001,25,0)</f>
        <v>5.2149999999999999</v>
      </c>
      <c r="T2116" s="14">
        <f>VLOOKUP($A2116,[3]Sheet1!$A$1:$AB$10001,26,0)</f>
        <v>5.0149999999999997</v>
      </c>
      <c r="U2116" s="14">
        <f>VLOOKUP($A2116,[3]Sheet1!$A$1:$AB$10001,27,0)</f>
        <v>4.9950000000000001</v>
      </c>
      <c r="V2116" s="14">
        <f>VLOOKUP($A2116,[3]Sheet1!$A$1:$AB$10001,28,0)</f>
        <v>5.125</v>
      </c>
      <c r="W2116" s="14">
        <f>VLOOKUP($A2116,[3]Sheet1!$A$1:$AC$10001,29,0)</f>
        <v>5</v>
      </c>
      <c r="X2116" s="14" t="s">
        <v>66</v>
      </c>
      <c r="AE2116" s="2">
        <v>36826</v>
      </c>
      <c r="AF2116" s="1">
        <v>4.3650000000000002</v>
      </c>
    </row>
    <row r="2117" spans="1:32" x14ac:dyDescent="0.2">
      <c r="A2117" s="2">
        <v>36810</v>
      </c>
      <c r="B2117" s="5">
        <f t="shared" si="163"/>
        <v>10</v>
      </c>
      <c r="C2117" s="1" t="s">
        <v>50</v>
      </c>
      <c r="D2117" s="14">
        <f>VLOOKUP($A2117,[3]Sheet1!$A$1:$U$10001,15,0)</f>
        <v>6.42</v>
      </c>
      <c r="E2117" s="14">
        <f>VLOOKUP($A2117,[3]Sheet1!$A$1:$U$10001,16,0)</f>
        <v>4.8499999999999996</v>
      </c>
      <c r="F2117" s="14">
        <f>VLOOKUP($A2117,[3]Sheet1!$A$1:$X$10001,22,0)</f>
        <v>4.58</v>
      </c>
      <c r="G2117" s="7">
        <f>VLOOKUP($A2117,[3]Sheet1!$A$1:$X$10001,3,0)</f>
        <v>4.5549999999999997</v>
      </c>
      <c r="H2117" s="14">
        <f>VLOOKUP($A2117,[3]Sheet1!$A$1:$U$10001,2,0)</f>
        <v>5.0049999999999999</v>
      </c>
      <c r="I2117" s="14">
        <f>VLOOKUP($A2117,[3]Sheet1!$A$1:$U$10001,21,0)</f>
        <v>5.08</v>
      </c>
      <c r="J2117" s="14">
        <f>VLOOKUP($A2117,[3]Sheet1!$A$1:$U$10001,13,0)</f>
        <v>5.4450000000000003</v>
      </c>
      <c r="K2117" s="14">
        <f>VLOOKUP($A2117,[3]Sheet1!$A$1:$Z$10001,24,0)</f>
        <v>4.5949999999999998</v>
      </c>
      <c r="L2117" s="14">
        <f>VLOOKUP($A2117,[3]Sheet1!$A$1:$U$10001,17,0)</f>
        <v>5.0449999999999999</v>
      </c>
      <c r="M2117" s="14">
        <f>VLOOKUP($A2117,[3]Sheet1!$A$1:$U$10001,14,0)</f>
        <v>5.7149999999999999</v>
      </c>
      <c r="N2117" s="14">
        <f>VLOOKUP($A2117,[3]Sheet1!$A$1:$X$10001,23,0)</f>
        <v>4.5599999999999996</v>
      </c>
      <c r="O2117" s="14">
        <f>VLOOKUP($A2117,[3]Sheet1!$A$1:$U$10001,4,0)</f>
        <v>5.75</v>
      </c>
      <c r="P2117" s="14">
        <f>VLOOKUP($A2117,[3]Sheet1!$A$1:$U$10001,6,0)</f>
        <v>5.0549999999999997</v>
      </c>
      <c r="Q2117" s="14">
        <f>VLOOKUP($A2117,[3]Sheet1!$A$1:$U$10001,20,0)</f>
        <v>4.83</v>
      </c>
      <c r="R2117" s="14">
        <f>VLOOKUP($A2117,[3]Sheet1!$A$1:$X$10001,24,0)</f>
        <v>4.5949999999999998</v>
      </c>
      <c r="S2117" s="14">
        <f>VLOOKUP($A2117,[3]Sheet1!$A$1:$AB$10001,25,0)</f>
        <v>5.27</v>
      </c>
      <c r="T2117" s="14">
        <f>VLOOKUP($A2117,[3]Sheet1!$A$1:$AB$10001,26,0)</f>
        <v>5.0750000000000002</v>
      </c>
      <c r="U2117" s="14">
        <f>VLOOKUP($A2117,[3]Sheet1!$A$1:$AB$10001,27,0)</f>
        <v>5.0350000000000001</v>
      </c>
      <c r="V2117" s="14">
        <f>VLOOKUP($A2117,[3]Sheet1!$A$1:$AB$10001,28,0)</f>
        <v>5.1449999999999996</v>
      </c>
      <c r="W2117" s="14">
        <f>VLOOKUP($A2117,[3]Sheet1!$A$1:$AC$10001,29,0)</f>
        <v>5.0350000000000001</v>
      </c>
      <c r="X2117" s="14" t="s">
        <v>66</v>
      </c>
      <c r="AE2117" s="2">
        <v>36827</v>
      </c>
      <c r="AF2117" s="1">
        <v>4.1550000000000002</v>
      </c>
    </row>
    <row r="2118" spans="1:32" x14ac:dyDescent="0.2">
      <c r="A2118" s="2">
        <v>36811</v>
      </c>
      <c r="B2118" s="5">
        <f t="shared" si="163"/>
        <v>10</v>
      </c>
      <c r="C2118" s="1" t="s">
        <v>51</v>
      </c>
      <c r="D2118" s="14">
        <f>VLOOKUP($A2118,[3]Sheet1!$A$1:$U$10001,15,0)</f>
        <v>6.5049999999999999</v>
      </c>
      <c r="E2118" s="14">
        <f>VLOOKUP($A2118,[3]Sheet1!$A$1:$U$10001,16,0)</f>
        <v>4.9050000000000002</v>
      </c>
      <c r="F2118" s="14">
        <f>VLOOKUP($A2118,[3]Sheet1!$A$1:$X$10001,22,0)</f>
        <v>4.63</v>
      </c>
      <c r="G2118" s="7">
        <f>VLOOKUP($A2118,[3]Sheet1!$A$1:$X$10001,3,0)</f>
        <v>4.585</v>
      </c>
      <c r="H2118" s="14">
        <f>VLOOKUP($A2118,[3]Sheet1!$A$1:$U$10001,2,0)</f>
        <v>5.1050000000000004</v>
      </c>
      <c r="I2118" s="14">
        <f>VLOOKUP($A2118,[3]Sheet1!$A$1:$U$10001,21,0)</f>
        <v>5.16</v>
      </c>
      <c r="J2118" s="14">
        <f>VLOOKUP($A2118,[3]Sheet1!$A$1:$U$10001,13,0)</f>
        <v>5.44</v>
      </c>
      <c r="K2118" s="14">
        <f>VLOOKUP($A2118,[3]Sheet1!$A$1:$Z$10001,24,0)</f>
        <v>4.5949999999999998</v>
      </c>
      <c r="L2118" s="14">
        <f>VLOOKUP($A2118,[3]Sheet1!$A$1:$U$10001,17,0)</f>
        <v>5.1050000000000004</v>
      </c>
      <c r="M2118" s="14">
        <f>VLOOKUP($A2118,[3]Sheet1!$A$1:$U$10001,14,0)</f>
        <v>5.72</v>
      </c>
      <c r="N2118" s="14">
        <f>VLOOKUP($A2118,[3]Sheet1!$A$1:$X$10001,23,0)</f>
        <v>4.5199999999999996</v>
      </c>
      <c r="O2118" s="14">
        <f>VLOOKUP($A2118,[3]Sheet1!$A$1:$U$10001,4,0)</f>
        <v>5.63</v>
      </c>
      <c r="P2118" s="14">
        <f>VLOOKUP($A2118,[3]Sheet1!$A$1:$U$10001,6,0)</f>
        <v>5.12</v>
      </c>
      <c r="Q2118" s="14">
        <f>VLOOKUP($A2118,[3]Sheet1!$A$1:$U$10001,20,0)</f>
        <v>4.91</v>
      </c>
      <c r="R2118" s="14">
        <f>VLOOKUP($A2118,[3]Sheet1!$A$1:$X$10001,24,0)</f>
        <v>4.5949999999999998</v>
      </c>
      <c r="S2118" s="14">
        <f>VLOOKUP($A2118,[3]Sheet1!$A$1:$AB$10001,25,0)</f>
        <v>5.35</v>
      </c>
      <c r="T2118" s="14">
        <f>VLOOKUP($A2118,[3]Sheet1!$A$1:$AB$10001,26,0)</f>
        <v>5.13</v>
      </c>
      <c r="U2118" s="14">
        <f>VLOOKUP($A2118,[3]Sheet1!$A$1:$AB$10001,27,0)</f>
        <v>5.1100000000000003</v>
      </c>
      <c r="V2118" s="14">
        <f>VLOOKUP($A2118,[3]Sheet1!$A$1:$AB$10001,28,0)</f>
        <v>5.2249999999999996</v>
      </c>
      <c r="W2118" s="14">
        <f>VLOOKUP($A2118,[3]Sheet1!$A$1:$AC$10001,29,0)</f>
        <v>5.1150000000000002</v>
      </c>
      <c r="X2118" s="14" t="s">
        <v>66</v>
      </c>
      <c r="AE2118" s="2">
        <v>36828</v>
      </c>
      <c r="AF2118" s="1">
        <v>4.1550000000000002</v>
      </c>
    </row>
    <row r="2119" spans="1:32" x14ac:dyDescent="0.2">
      <c r="A2119" s="2">
        <v>36812</v>
      </c>
      <c r="B2119" s="5">
        <f t="shared" si="163"/>
        <v>10</v>
      </c>
      <c r="C2119" s="1" t="s">
        <v>45</v>
      </c>
      <c r="D2119" s="14">
        <f>VLOOKUP($A2119,[3]Sheet1!$A$1:$U$10001,15,0)</f>
        <v>7.0049999999999999</v>
      </c>
      <c r="E2119" s="14">
        <f>VLOOKUP($A2119,[3]Sheet1!$A$1:$U$10001,16,0)</f>
        <v>5.1050000000000004</v>
      </c>
      <c r="F2119" s="14">
        <f>VLOOKUP($A2119,[3]Sheet1!$A$1:$X$10001,22,0)</f>
        <v>4.8949999999999996</v>
      </c>
      <c r="G2119" s="7">
        <f>VLOOKUP($A2119,[3]Sheet1!$A$1:$X$10001,3,0)</f>
        <v>4.8</v>
      </c>
      <c r="H2119" s="14">
        <f>VLOOKUP($A2119,[3]Sheet1!$A$1:$U$10001,2,0)</f>
        <v>5.44</v>
      </c>
      <c r="I2119" s="14">
        <f>VLOOKUP($A2119,[3]Sheet1!$A$1:$U$10001,21,0)</f>
        <v>5.5449999999999999</v>
      </c>
      <c r="J2119" s="14">
        <f>VLOOKUP($A2119,[3]Sheet1!$A$1:$U$10001,13,0)</f>
        <v>5.5350000000000001</v>
      </c>
      <c r="K2119" s="14">
        <f>VLOOKUP($A2119,[3]Sheet1!$A$1:$Z$10001,24,0)</f>
        <v>4.9249999999999998</v>
      </c>
      <c r="L2119" s="14">
        <f>VLOOKUP($A2119,[3]Sheet1!$A$1:$U$10001,17,0)</f>
        <v>5.1950000000000003</v>
      </c>
      <c r="M2119" s="14">
        <f>VLOOKUP($A2119,[3]Sheet1!$A$1:$U$10001,14,0)</f>
        <v>5.9649999999999999</v>
      </c>
      <c r="N2119" s="14">
        <f>VLOOKUP($A2119,[3]Sheet1!$A$1:$X$10001,23,0)</f>
        <v>4.74</v>
      </c>
      <c r="O2119" s="14">
        <f>VLOOKUP($A2119,[3]Sheet1!$A$1:$U$10001,4,0)</f>
        <v>5.8150000000000004</v>
      </c>
      <c r="P2119" s="14">
        <f>VLOOKUP($A2119,[3]Sheet1!$A$1:$U$10001,6,0)</f>
        <v>5.49</v>
      </c>
      <c r="Q2119" s="14">
        <f>VLOOKUP($A2119,[3]Sheet1!$A$1:$U$10001,20,0)</f>
        <v>5.14</v>
      </c>
      <c r="R2119" s="14">
        <f>VLOOKUP($A2119,[3]Sheet1!$A$1:$X$10001,24,0)</f>
        <v>4.9249999999999998</v>
      </c>
      <c r="S2119" s="14">
        <f>VLOOKUP($A2119,[3]Sheet1!$A$1:$AB$10001,25,0)</f>
        <v>5.7249999999999996</v>
      </c>
      <c r="T2119" s="14">
        <f>VLOOKUP($A2119,[3]Sheet1!$A$1:$AB$10001,26,0)</f>
        <v>5.51</v>
      </c>
      <c r="U2119" s="14">
        <f>VLOOKUP($A2119,[3]Sheet1!$A$1:$AB$10001,27,0)</f>
        <v>5.46</v>
      </c>
      <c r="V2119" s="14">
        <f>VLOOKUP($A2119,[3]Sheet1!$A$1:$AB$10001,28,0)</f>
        <v>5.56</v>
      </c>
      <c r="W2119" s="14">
        <f>VLOOKUP($A2119,[3]Sheet1!$A$1:$AC$10001,29,0)</f>
        <v>5.4649999999999999</v>
      </c>
      <c r="X2119" s="14">
        <f>VLOOKUP($A2119,[3]Sheet1!$A$1:$AD$10001,30,0)</f>
        <v>5.8550000000000004</v>
      </c>
      <c r="AE2119" s="2">
        <v>36829</v>
      </c>
      <c r="AF2119" s="1">
        <v>4.1550000000000002</v>
      </c>
    </row>
    <row r="2120" spans="1:32" x14ac:dyDescent="0.2">
      <c r="A2120" s="2">
        <v>36813</v>
      </c>
      <c r="B2120" s="5">
        <f t="shared" si="163"/>
        <v>10</v>
      </c>
      <c r="C2120" s="1" t="s">
        <v>46</v>
      </c>
      <c r="D2120" s="14">
        <f>VLOOKUP($A2120,[3]Sheet1!$A$1:$U$10001,15,0)</f>
        <v>6.78</v>
      </c>
      <c r="E2120" s="14">
        <f>VLOOKUP($A2120,[3]Sheet1!$A$1:$U$10001,16,0)</f>
        <v>4.8550000000000004</v>
      </c>
      <c r="F2120" s="14">
        <f>VLOOKUP($A2120,[3]Sheet1!$A$1:$X$10001,22,0)</f>
        <v>4.6500000000000004</v>
      </c>
      <c r="G2120" s="7">
        <f>VLOOKUP($A2120,[3]Sheet1!$A$1:$X$10001,3,0)</f>
        <v>4.5650000000000004</v>
      </c>
      <c r="H2120" s="14">
        <f>VLOOKUP($A2120,[3]Sheet1!$A$1:$U$10001,2,0)</f>
        <v>5.29</v>
      </c>
      <c r="I2120" s="14">
        <f>VLOOKUP($A2120,[3]Sheet1!$A$1:$U$10001,21,0)</f>
        <v>5.43</v>
      </c>
      <c r="J2120" s="14">
        <f>VLOOKUP($A2120,[3]Sheet1!$A$1:$U$10001,13,0)</f>
        <v>5.41</v>
      </c>
      <c r="K2120" s="14">
        <f>VLOOKUP($A2120,[3]Sheet1!$A$1:$Z$10001,24,0)</f>
        <v>4.665</v>
      </c>
      <c r="L2120" s="14">
        <f>VLOOKUP($A2120,[3]Sheet1!$A$1:$U$10001,17,0)</f>
        <v>5.01</v>
      </c>
      <c r="M2120" s="14">
        <f>VLOOKUP($A2120,[3]Sheet1!$A$1:$U$10001,14,0)</f>
        <v>5.8250000000000002</v>
      </c>
      <c r="N2120" s="14">
        <f>VLOOKUP($A2120,[3]Sheet1!$A$1:$X$10001,23,0)</f>
        <v>4.5949999999999998</v>
      </c>
      <c r="O2120" s="14">
        <f>VLOOKUP($A2120,[3]Sheet1!$A$1:$U$10001,4,0)</f>
        <v>5.69</v>
      </c>
      <c r="P2120" s="14">
        <f>VLOOKUP($A2120,[3]Sheet1!$A$1:$U$10001,6,0)</f>
        <v>5.31</v>
      </c>
      <c r="Q2120" s="14">
        <f>VLOOKUP($A2120,[3]Sheet1!$A$1:$U$10001,20,0)</f>
        <v>4.83</v>
      </c>
      <c r="R2120" s="14">
        <f>VLOOKUP($A2120,[3]Sheet1!$A$1:$X$10001,24,0)</f>
        <v>4.665</v>
      </c>
      <c r="S2120" s="14">
        <f>VLOOKUP($A2120,[3]Sheet1!$A$1:$AB$10001,25,0)</f>
        <v>5.57</v>
      </c>
      <c r="T2120" s="14">
        <f>VLOOKUP($A2120,[3]Sheet1!$A$1:$AB$10001,26,0)</f>
        <v>5.3550000000000004</v>
      </c>
      <c r="U2120" s="14">
        <f>VLOOKUP($A2120,[3]Sheet1!$A$1:$AB$10001,27,0)</f>
        <v>5.3449999999999998</v>
      </c>
      <c r="V2120" s="14">
        <f>VLOOKUP($A2120,[3]Sheet1!$A$1:$AB$10001,28,0)</f>
        <v>5.44</v>
      </c>
      <c r="W2120" s="14">
        <f>VLOOKUP($A2120,[3]Sheet1!$A$1:$AC$10001,29,0)</f>
        <v>5.35</v>
      </c>
      <c r="X2120" s="14">
        <f>VLOOKUP($A2120,[3]Sheet1!$A$1:$AD$10001,30,0)</f>
        <v>5.68</v>
      </c>
      <c r="AE2120" s="2">
        <v>36830</v>
      </c>
      <c r="AF2120" s="1">
        <v>4.2</v>
      </c>
    </row>
    <row r="2121" spans="1:32" x14ac:dyDescent="0.2">
      <c r="A2121" s="2">
        <v>36814</v>
      </c>
      <c r="B2121" s="5">
        <f t="shared" si="163"/>
        <v>10</v>
      </c>
      <c r="C2121" s="1" t="s">
        <v>47</v>
      </c>
      <c r="D2121" s="14">
        <f>VLOOKUP($A2121,[3]Sheet1!$A$1:$U$10001,15,0)</f>
        <v>6.78</v>
      </c>
      <c r="E2121" s="14">
        <f>VLOOKUP($A2121,[3]Sheet1!$A$1:$U$10001,16,0)</f>
        <v>4.8550000000000004</v>
      </c>
      <c r="F2121" s="14">
        <f>VLOOKUP($A2121,[3]Sheet1!$A$1:$X$10001,22,0)</f>
        <v>4.6500000000000004</v>
      </c>
      <c r="G2121" s="7">
        <f>VLOOKUP($A2121,[3]Sheet1!$A$1:$X$10001,3,0)</f>
        <v>4.5650000000000004</v>
      </c>
      <c r="H2121" s="14">
        <f>VLOOKUP($A2121,[3]Sheet1!$A$1:$U$10001,2,0)</f>
        <v>5.29</v>
      </c>
      <c r="I2121" s="14">
        <f>VLOOKUP($A2121,[3]Sheet1!$A$1:$U$10001,21,0)</f>
        <v>5.43</v>
      </c>
      <c r="J2121" s="14">
        <f>VLOOKUP($A2121,[3]Sheet1!$A$1:$U$10001,13,0)</f>
        <v>5.41</v>
      </c>
      <c r="K2121" s="14">
        <f>VLOOKUP($A2121,[3]Sheet1!$A$1:$Z$10001,24,0)</f>
        <v>4.665</v>
      </c>
      <c r="L2121" s="14">
        <f>VLOOKUP($A2121,[3]Sheet1!$A$1:$U$10001,17,0)</f>
        <v>5.01</v>
      </c>
      <c r="M2121" s="14">
        <f>VLOOKUP($A2121,[3]Sheet1!$A$1:$U$10001,14,0)</f>
        <v>5.8250000000000002</v>
      </c>
      <c r="N2121" s="14">
        <f>VLOOKUP($A2121,[3]Sheet1!$A$1:$X$10001,23,0)</f>
        <v>4.5949999999999998</v>
      </c>
      <c r="O2121" s="14">
        <f>VLOOKUP($A2121,[3]Sheet1!$A$1:$U$10001,4,0)</f>
        <v>5.69</v>
      </c>
      <c r="P2121" s="14">
        <f>VLOOKUP($A2121,[3]Sheet1!$A$1:$U$10001,6,0)</f>
        <v>5.31</v>
      </c>
      <c r="Q2121" s="14">
        <f>VLOOKUP($A2121,[3]Sheet1!$A$1:$U$10001,20,0)</f>
        <v>4.83</v>
      </c>
      <c r="R2121" s="14">
        <f>VLOOKUP($A2121,[3]Sheet1!$A$1:$X$10001,24,0)</f>
        <v>4.665</v>
      </c>
      <c r="S2121" s="14">
        <f>VLOOKUP($A2121,[3]Sheet1!$A$1:$AB$10001,25,0)</f>
        <v>5.57</v>
      </c>
      <c r="T2121" s="14">
        <f>VLOOKUP($A2121,[3]Sheet1!$A$1:$AB$10001,26,0)</f>
        <v>5.3550000000000004</v>
      </c>
      <c r="U2121" s="14">
        <f>VLOOKUP($A2121,[3]Sheet1!$A$1:$AB$10001,27,0)</f>
        <v>5.3449999999999998</v>
      </c>
      <c r="V2121" s="14">
        <f>VLOOKUP($A2121,[3]Sheet1!$A$1:$AB$10001,28,0)</f>
        <v>5.44</v>
      </c>
      <c r="W2121" s="14">
        <f>VLOOKUP($A2121,[3]Sheet1!$A$1:$AC$10001,29,0)</f>
        <v>5.35</v>
      </c>
      <c r="X2121" s="14">
        <f>VLOOKUP($A2121,[3]Sheet1!$A$1:$AD$10001,30,0)</f>
        <v>5.68</v>
      </c>
      <c r="AE2121" s="2">
        <v>36831</v>
      </c>
      <c r="AF2121" s="1">
        <v>4.0599999999999996</v>
      </c>
    </row>
    <row r="2122" spans="1:32" x14ac:dyDescent="0.2">
      <c r="A2122" s="2">
        <v>36815</v>
      </c>
      <c r="B2122" s="5">
        <f t="shared" si="163"/>
        <v>10</v>
      </c>
      <c r="C2122" s="1" t="s">
        <v>48</v>
      </c>
      <c r="D2122" s="14">
        <f>VLOOKUP($A2122,[3]Sheet1!$A$1:$U$10001,15,0)</f>
        <v>6.78</v>
      </c>
      <c r="E2122" s="14">
        <f>VLOOKUP($A2122,[3]Sheet1!$A$1:$U$10001,16,0)</f>
        <v>4.8550000000000004</v>
      </c>
      <c r="F2122" s="14">
        <f>VLOOKUP($A2122,[3]Sheet1!$A$1:$X$10001,22,0)</f>
        <v>4.6500000000000004</v>
      </c>
      <c r="G2122" s="7">
        <f>VLOOKUP($A2122,[3]Sheet1!$A$1:$X$10001,3,0)</f>
        <v>4.5650000000000004</v>
      </c>
      <c r="H2122" s="14">
        <f>VLOOKUP($A2122,[3]Sheet1!$A$1:$U$10001,2,0)</f>
        <v>5.29</v>
      </c>
      <c r="I2122" s="14">
        <f>VLOOKUP($A2122,[3]Sheet1!$A$1:$U$10001,21,0)</f>
        <v>5.43</v>
      </c>
      <c r="J2122" s="14">
        <f>VLOOKUP($A2122,[3]Sheet1!$A$1:$U$10001,13,0)</f>
        <v>5.41</v>
      </c>
      <c r="K2122" s="14">
        <f>VLOOKUP($A2122,[3]Sheet1!$A$1:$Z$10001,24,0)</f>
        <v>4.665</v>
      </c>
      <c r="L2122" s="14">
        <f>VLOOKUP($A2122,[3]Sheet1!$A$1:$U$10001,17,0)</f>
        <v>5.01</v>
      </c>
      <c r="M2122" s="14">
        <f>VLOOKUP($A2122,[3]Sheet1!$A$1:$U$10001,14,0)</f>
        <v>5.8250000000000002</v>
      </c>
      <c r="N2122" s="14">
        <f>VLOOKUP($A2122,[3]Sheet1!$A$1:$X$10001,23,0)</f>
        <v>4.5949999999999998</v>
      </c>
      <c r="O2122" s="14">
        <f>VLOOKUP($A2122,[3]Sheet1!$A$1:$U$10001,4,0)</f>
        <v>5.69</v>
      </c>
      <c r="P2122" s="14">
        <f>VLOOKUP($A2122,[3]Sheet1!$A$1:$U$10001,6,0)</f>
        <v>5.31</v>
      </c>
      <c r="Q2122" s="14">
        <f>VLOOKUP($A2122,[3]Sheet1!$A$1:$U$10001,20,0)</f>
        <v>4.83</v>
      </c>
      <c r="R2122" s="14">
        <f>VLOOKUP($A2122,[3]Sheet1!$A$1:$X$10001,24,0)</f>
        <v>4.665</v>
      </c>
      <c r="S2122" s="14">
        <f>VLOOKUP($A2122,[3]Sheet1!$A$1:$AB$10001,25,0)</f>
        <v>5.57</v>
      </c>
      <c r="T2122" s="14">
        <f>VLOOKUP($A2122,[3]Sheet1!$A$1:$AB$10001,26,0)</f>
        <v>5.3550000000000004</v>
      </c>
      <c r="U2122" s="14">
        <f>VLOOKUP($A2122,[3]Sheet1!$A$1:$AB$10001,27,0)</f>
        <v>5.3449999999999998</v>
      </c>
      <c r="V2122" s="14">
        <f>VLOOKUP($A2122,[3]Sheet1!$A$1:$AB$10001,28,0)</f>
        <v>5.44</v>
      </c>
      <c r="W2122" s="14">
        <f>VLOOKUP($A2122,[3]Sheet1!$A$1:$AC$10001,29,0)</f>
        <v>5.35</v>
      </c>
      <c r="X2122" s="14">
        <f>VLOOKUP($A2122,[3]Sheet1!$A$1:$AD$10001,30,0)</f>
        <v>5.68</v>
      </c>
      <c r="AE2122" s="2">
        <v>36832</v>
      </c>
      <c r="AF2122" s="1">
        <v>3.95</v>
      </c>
    </row>
    <row r="2123" spans="1:32" x14ac:dyDescent="0.2">
      <c r="A2123" s="2">
        <v>36816</v>
      </c>
      <c r="B2123" s="5">
        <f t="shared" si="163"/>
        <v>10</v>
      </c>
      <c r="C2123" s="1" t="s">
        <v>49</v>
      </c>
      <c r="D2123" s="14">
        <f>VLOOKUP($A2123,[3]Sheet1!$A$1:$U$10001,15,0)</f>
        <v>6.8949999999999996</v>
      </c>
      <c r="E2123" s="14">
        <f>VLOOKUP($A2123,[3]Sheet1!$A$1:$U$10001,16,0)</f>
        <v>4.79</v>
      </c>
      <c r="F2123" s="14">
        <f>VLOOKUP($A2123,[3]Sheet1!$A$1:$X$10001,22,0)</f>
        <v>4.7</v>
      </c>
      <c r="G2123" s="7">
        <f>VLOOKUP($A2123,[3]Sheet1!$A$1:$X$10001,3,0)</f>
        <v>4.6449999999999996</v>
      </c>
      <c r="H2123" s="14">
        <f>VLOOKUP($A2123,[3]Sheet1!$A$1:$U$10001,2,0)</f>
        <v>5.24</v>
      </c>
      <c r="I2123" s="14">
        <f>VLOOKUP($A2123,[3]Sheet1!$A$1:$U$10001,21,0)</f>
        <v>5.34</v>
      </c>
      <c r="J2123" s="14">
        <f>VLOOKUP($A2123,[3]Sheet1!$A$1:$U$10001,13,0)</f>
        <v>5.33</v>
      </c>
      <c r="K2123" s="14">
        <f>VLOOKUP($A2123,[3]Sheet1!$A$1:$Z$10001,24,0)</f>
        <v>4.78</v>
      </c>
      <c r="L2123" s="14">
        <f>VLOOKUP($A2123,[3]Sheet1!$A$1:$U$10001,17,0)</f>
        <v>4.9850000000000003</v>
      </c>
      <c r="M2123" s="14">
        <f>VLOOKUP($A2123,[3]Sheet1!$A$1:$U$10001,14,0)</f>
        <v>5.835</v>
      </c>
      <c r="N2123" s="14">
        <f>VLOOKUP($A2123,[3]Sheet1!$A$1:$X$10001,23,0)</f>
        <v>4.75</v>
      </c>
      <c r="O2123" s="14">
        <f>VLOOKUP($A2123,[3]Sheet1!$A$1:$U$10001,4,0)</f>
        <v>5.6849999999999996</v>
      </c>
      <c r="P2123" s="14">
        <f>VLOOKUP($A2123,[3]Sheet1!$A$1:$U$10001,6,0)</f>
        <v>5.2850000000000001</v>
      </c>
      <c r="Q2123" s="14">
        <f>VLOOKUP($A2123,[3]Sheet1!$A$1:$U$10001,20,0)</f>
        <v>4.9050000000000002</v>
      </c>
      <c r="R2123" s="14">
        <f>VLOOKUP($A2123,[3]Sheet1!$A$1:$X$10001,24,0)</f>
        <v>4.78</v>
      </c>
      <c r="S2123" s="14">
        <f>VLOOKUP($A2123,[3]Sheet1!$A$1:$AB$10001,25,0)</f>
        <v>5.4749999999999996</v>
      </c>
      <c r="T2123" s="14">
        <f>VLOOKUP($A2123,[3]Sheet1!$A$1:$AB$10001,26,0)</f>
        <v>5.2850000000000001</v>
      </c>
      <c r="U2123" s="14">
        <f>VLOOKUP($A2123,[3]Sheet1!$A$1:$AB$10001,27,0)</f>
        <v>5.2549999999999999</v>
      </c>
      <c r="V2123" s="14">
        <f>VLOOKUP($A2123,[3]Sheet1!$A$1:$AB$10001,28,0)</f>
        <v>5.3449999999999998</v>
      </c>
      <c r="W2123" s="14">
        <f>VLOOKUP($A2123,[3]Sheet1!$A$1:$AC$10001,29,0)</f>
        <v>5.2649999999999997</v>
      </c>
      <c r="X2123" s="14">
        <f>VLOOKUP($A2123,[3]Sheet1!$A$1:$AD$10001,30,0)</f>
        <v>5.59</v>
      </c>
      <c r="AE2123" s="2">
        <v>36833</v>
      </c>
      <c r="AF2123" s="1">
        <v>4.0650000000000004</v>
      </c>
    </row>
    <row r="2124" spans="1:32" x14ac:dyDescent="0.2">
      <c r="A2124" s="2">
        <v>36817</v>
      </c>
      <c r="B2124" s="5">
        <f t="shared" si="163"/>
        <v>10</v>
      </c>
      <c r="C2124" s="1" t="s">
        <v>50</v>
      </c>
      <c r="D2124" s="14">
        <f>VLOOKUP($A2124,[3]Sheet1!$A$1:$U$10001,15,0)</f>
        <v>6.93</v>
      </c>
      <c r="E2124" s="14">
        <f>VLOOKUP($A2124,[3]Sheet1!$A$1:$U$10001,16,0)</f>
        <v>4.87</v>
      </c>
      <c r="F2124" s="14">
        <f>VLOOKUP($A2124,[3]Sheet1!$A$1:$X$10001,22,0)</f>
        <v>4.82</v>
      </c>
      <c r="G2124" s="7">
        <f>VLOOKUP($A2124,[3]Sheet1!$A$1:$X$10001,3,0)</f>
        <v>4.78</v>
      </c>
      <c r="H2124" s="14">
        <f>VLOOKUP($A2124,[3]Sheet1!$A$1:$U$10001,2,0)</f>
        <v>5.1950000000000003</v>
      </c>
      <c r="I2124" s="14">
        <f>VLOOKUP($A2124,[3]Sheet1!$A$1:$U$10001,21,0)</f>
        <v>5.27</v>
      </c>
      <c r="J2124" s="14">
        <f>VLOOKUP($A2124,[3]Sheet1!$A$1:$U$10001,13,0)</f>
        <v>5.38</v>
      </c>
      <c r="K2124" s="14">
        <f>VLOOKUP($A2124,[3]Sheet1!$A$1:$Z$10001,24,0)</f>
        <v>4.8550000000000004</v>
      </c>
      <c r="L2124" s="14">
        <f>VLOOKUP($A2124,[3]Sheet1!$A$1:$U$10001,17,0)</f>
        <v>5.0350000000000001</v>
      </c>
      <c r="M2124" s="14">
        <f>VLOOKUP($A2124,[3]Sheet1!$A$1:$U$10001,14,0)</f>
        <v>5.86</v>
      </c>
      <c r="N2124" s="14">
        <f>VLOOKUP($A2124,[3]Sheet1!$A$1:$X$10001,23,0)</f>
        <v>4.78</v>
      </c>
      <c r="O2124" s="14">
        <f>VLOOKUP($A2124,[3]Sheet1!$A$1:$U$10001,4,0)</f>
        <v>5.6550000000000002</v>
      </c>
      <c r="P2124" s="14">
        <f>VLOOKUP($A2124,[3]Sheet1!$A$1:$U$10001,6,0)</f>
        <v>5.2249999999999996</v>
      </c>
      <c r="Q2124" s="14">
        <f>VLOOKUP($A2124,[3]Sheet1!$A$1:$U$10001,20,0)</f>
        <v>4.96</v>
      </c>
      <c r="R2124" s="14">
        <f>VLOOKUP($A2124,[3]Sheet1!$A$1:$X$10001,24,0)</f>
        <v>4.8550000000000004</v>
      </c>
      <c r="S2124" s="14">
        <f>VLOOKUP($A2124,[3]Sheet1!$A$1:$AB$10001,25,0)</f>
        <v>5.42</v>
      </c>
      <c r="T2124" s="14">
        <f>VLOOKUP($A2124,[3]Sheet1!$A$1:$AB$10001,26,0)</f>
        <v>5.23</v>
      </c>
      <c r="U2124" s="14">
        <f>VLOOKUP($A2124,[3]Sheet1!$A$1:$AB$10001,27,0)</f>
        <v>5.1849999999999996</v>
      </c>
      <c r="V2124" s="14">
        <f>VLOOKUP($A2124,[3]Sheet1!$A$1:$AB$10001,28,0)</f>
        <v>5.29</v>
      </c>
      <c r="W2124" s="14">
        <f>VLOOKUP($A2124,[3]Sheet1!$A$1:$AC$10001,29,0)</f>
        <v>5.2</v>
      </c>
      <c r="X2124" s="14">
        <f>VLOOKUP($A2124,[3]Sheet1!$A$1:$AD$10001,30,0)</f>
        <v>5.52</v>
      </c>
      <c r="AE2124" s="2">
        <v>36834</v>
      </c>
      <c r="AF2124" s="1">
        <v>4.2649999999999997</v>
      </c>
    </row>
    <row r="2125" spans="1:32" x14ac:dyDescent="0.2">
      <c r="A2125" s="2">
        <v>36818</v>
      </c>
      <c r="B2125" s="5">
        <f t="shared" si="163"/>
        <v>10</v>
      </c>
      <c r="C2125" s="1" t="s">
        <v>51</v>
      </c>
      <c r="D2125" s="14">
        <f>VLOOKUP($A2125,[3]Sheet1!$A$1:$U$10001,15,0)</f>
        <v>7.0350000000000001</v>
      </c>
      <c r="E2125" s="14">
        <f>VLOOKUP($A2125,[3]Sheet1!$A$1:$U$10001,16,0)</f>
        <v>4.9550000000000001</v>
      </c>
      <c r="F2125" s="14">
        <f>VLOOKUP($A2125,[3]Sheet1!$A$1:$X$10001,22,0)</f>
        <v>4.9649999999999999</v>
      </c>
      <c r="G2125" s="7">
        <f>VLOOKUP($A2125,[3]Sheet1!$A$1:$X$10001,3,0)</f>
        <v>4.93</v>
      </c>
      <c r="H2125" s="14">
        <f>VLOOKUP($A2125,[3]Sheet1!$A$1:$U$10001,2,0)</f>
        <v>5.2850000000000001</v>
      </c>
      <c r="I2125" s="14">
        <f>VLOOKUP($A2125,[3]Sheet1!$A$1:$U$10001,21,0)</f>
        <v>5.38</v>
      </c>
      <c r="J2125" s="14">
        <f>VLOOKUP($A2125,[3]Sheet1!$A$1:$U$10001,13,0)</f>
        <v>5.55</v>
      </c>
      <c r="K2125" s="14">
        <f>VLOOKUP($A2125,[3]Sheet1!$A$1:$Z$10001,24,0)</f>
        <v>4.99</v>
      </c>
      <c r="L2125" s="14">
        <f>VLOOKUP($A2125,[3]Sheet1!$A$1:$U$10001,17,0)</f>
        <v>5.1050000000000004</v>
      </c>
      <c r="M2125" s="14">
        <f>VLOOKUP($A2125,[3]Sheet1!$A$1:$U$10001,14,0)</f>
        <v>5.95</v>
      </c>
      <c r="N2125" s="14">
        <f>VLOOKUP($A2125,[3]Sheet1!$A$1:$X$10001,23,0)</f>
        <v>4.91</v>
      </c>
      <c r="O2125" s="14">
        <f>VLOOKUP($A2125,[3]Sheet1!$A$1:$U$10001,4,0)</f>
        <v>5.7549999999999999</v>
      </c>
      <c r="P2125" s="14">
        <f>VLOOKUP($A2125,[3]Sheet1!$A$1:$U$10001,6,0)</f>
        <v>5.32</v>
      </c>
      <c r="Q2125" s="14">
        <f>VLOOKUP($A2125,[3]Sheet1!$A$1:$U$10001,20,0)</f>
        <v>5.0449999999999999</v>
      </c>
      <c r="R2125" s="14">
        <f>VLOOKUP($A2125,[3]Sheet1!$A$1:$X$10001,24,0)</f>
        <v>4.99</v>
      </c>
      <c r="S2125" s="14">
        <f>VLOOKUP($A2125,[3]Sheet1!$A$1:$AB$10001,25,0)</f>
        <v>5.5</v>
      </c>
      <c r="T2125" s="14">
        <f>VLOOKUP($A2125,[3]Sheet1!$A$1:$AB$10001,26,0)</f>
        <v>5.32</v>
      </c>
      <c r="U2125" s="14">
        <f>VLOOKUP($A2125,[3]Sheet1!$A$1:$AB$10001,27,0)</f>
        <v>5.2549999999999999</v>
      </c>
      <c r="V2125" s="14">
        <f>VLOOKUP($A2125,[3]Sheet1!$A$1:$AB$10001,28,0)</f>
        <v>5.38</v>
      </c>
      <c r="W2125" s="14">
        <f>VLOOKUP($A2125,[3]Sheet1!$A$1:$AC$10001,29,0)</f>
        <v>5.28</v>
      </c>
      <c r="X2125" s="14">
        <f>VLOOKUP($A2125,[3]Sheet1!$A$1:$AD$10001,30,0)</f>
        <v>5.665</v>
      </c>
      <c r="AE2125" s="2">
        <v>36835</v>
      </c>
      <c r="AF2125" s="1">
        <v>4.2649999999999997</v>
      </c>
    </row>
    <row r="2126" spans="1:32" x14ac:dyDescent="0.2">
      <c r="A2126" s="2">
        <v>36819</v>
      </c>
      <c r="B2126" s="5">
        <f t="shared" si="163"/>
        <v>10</v>
      </c>
      <c r="C2126" s="1" t="s">
        <v>45</v>
      </c>
      <c r="D2126" s="14">
        <f>VLOOKUP($A2126,[3]Sheet1!$A$1:$U$10001,15,0)</f>
        <v>6.57</v>
      </c>
      <c r="E2126" s="14">
        <f>VLOOKUP($A2126,[3]Sheet1!$A$1:$U$10001,16,0)</f>
        <v>4.8049999999999997</v>
      </c>
      <c r="F2126" s="14">
        <f>VLOOKUP($A2126,[3]Sheet1!$A$1:$X$10001,22,0)</f>
        <v>4.7450000000000001</v>
      </c>
      <c r="G2126" s="7">
        <f>VLOOKUP($A2126,[3]Sheet1!$A$1:$X$10001,3,0)</f>
        <v>4.6900000000000004</v>
      </c>
      <c r="H2126" s="14">
        <f>VLOOKUP($A2126,[3]Sheet1!$A$1:$U$10001,2,0)</f>
        <v>4.96</v>
      </c>
      <c r="I2126" s="14">
        <f>VLOOKUP($A2126,[3]Sheet1!$A$1:$U$10001,21,0)</f>
        <v>5.04</v>
      </c>
      <c r="J2126" s="14">
        <f>VLOOKUP($A2126,[3]Sheet1!$A$1:$U$10001,13,0)</f>
        <v>5.335</v>
      </c>
      <c r="K2126" s="14">
        <f>VLOOKUP($A2126,[3]Sheet1!$A$1:$Z$10001,24,0)</f>
        <v>4.7549999999999999</v>
      </c>
      <c r="L2126" s="14">
        <f>VLOOKUP($A2126,[3]Sheet1!$A$1:$U$10001,17,0)</f>
        <v>4.91</v>
      </c>
      <c r="M2126" s="14">
        <f>VLOOKUP($A2126,[3]Sheet1!$A$1:$U$10001,14,0)</f>
        <v>5.5</v>
      </c>
      <c r="N2126" s="14">
        <f>VLOOKUP($A2126,[3]Sheet1!$A$1:$X$10001,23,0)</f>
        <v>4.6900000000000004</v>
      </c>
      <c r="O2126" s="14">
        <f>VLOOKUP($A2126,[3]Sheet1!$A$1:$U$10001,4,0)</f>
        <v>5.58</v>
      </c>
      <c r="P2126" s="14">
        <f>VLOOKUP($A2126,[3]Sheet1!$A$1:$U$10001,6,0)</f>
        <v>4.9850000000000003</v>
      </c>
      <c r="Q2126" s="14">
        <f>VLOOKUP($A2126,[3]Sheet1!$A$1:$U$10001,20,0)</f>
        <v>4.79</v>
      </c>
      <c r="R2126" s="14">
        <f>VLOOKUP($A2126,[3]Sheet1!$A$1:$X$10001,24,0)</f>
        <v>4.7549999999999999</v>
      </c>
      <c r="S2126" s="14">
        <f>VLOOKUP($A2126,[3]Sheet1!$A$1:$AB$10001,25,0)</f>
        <v>5.16</v>
      </c>
      <c r="T2126" s="14">
        <f>VLOOKUP($A2126,[3]Sheet1!$A$1:$AB$10001,26,0)</f>
        <v>4.9950000000000001</v>
      </c>
      <c r="U2126" s="14">
        <f>VLOOKUP($A2126,[3]Sheet1!$A$1:$AB$10001,27,0)</f>
        <v>4.9400000000000004</v>
      </c>
      <c r="V2126" s="14">
        <f>VLOOKUP($A2126,[3]Sheet1!$A$1:$AB$10001,28,0)</f>
        <v>5.07</v>
      </c>
      <c r="W2126" s="14">
        <f>VLOOKUP($A2126,[3]Sheet1!$A$1:$AC$10001,29,0)</f>
        <v>4.9649999999999999</v>
      </c>
      <c r="X2126" s="14">
        <f>VLOOKUP($A2126,[3]Sheet1!$A$1:$AD$10001,30,0)</f>
        <v>5.2850000000000001</v>
      </c>
      <c r="AE2126" s="2">
        <v>36836</v>
      </c>
      <c r="AF2126" s="1">
        <v>4.2649999999999997</v>
      </c>
    </row>
    <row r="2127" spans="1:32" x14ac:dyDescent="0.2">
      <c r="A2127" s="2">
        <v>36820</v>
      </c>
      <c r="B2127" s="5">
        <f t="shared" si="163"/>
        <v>10</v>
      </c>
      <c r="C2127" s="1" t="s">
        <v>46</v>
      </c>
      <c r="D2127" s="14">
        <f>VLOOKUP($A2127,[3]Sheet1!$A$1:$U$10001,15,0)</f>
        <v>6.3</v>
      </c>
      <c r="E2127" s="14">
        <f>VLOOKUP($A2127,[3]Sheet1!$A$1:$U$10001,16,0)</f>
        <v>4.5949999999999998</v>
      </c>
      <c r="F2127" s="14">
        <f>VLOOKUP($A2127,[3]Sheet1!$A$1:$X$10001,22,0)</f>
        <v>4.5250000000000004</v>
      </c>
      <c r="G2127" s="7">
        <f>VLOOKUP($A2127,[3]Sheet1!$A$1:$X$10001,3,0)</f>
        <v>4.4850000000000003</v>
      </c>
      <c r="H2127" s="14">
        <f>VLOOKUP($A2127,[3]Sheet1!$A$1:$U$10001,2,0)</f>
        <v>4.7300000000000004</v>
      </c>
      <c r="I2127" s="14">
        <f>VLOOKUP($A2127,[3]Sheet1!$A$1:$U$10001,21,0)</f>
        <v>4.8449999999999998</v>
      </c>
      <c r="J2127" s="14">
        <f>VLOOKUP($A2127,[3]Sheet1!$A$1:$U$10001,13,0)</f>
        <v>5.1050000000000004</v>
      </c>
      <c r="K2127" s="14">
        <f>VLOOKUP($A2127,[3]Sheet1!$A$1:$Z$10001,24,0)</f>
        <v>4.53</v>
      </c>
      <c r="L2127" s="14">
        <f>VLOOKUP($A2127,[3]Sheet1!$A$1:$U$10001,17,0)</f>
        <v>4.66</v>
      </c>
      <c r="M2127" s="14">
        <f>VLOOKUP($A2127,[3]Sheet1!$A$1:$U$10001,14,0)</f>
        <v>5.23</v>
      </c>
      <c r="N2127" s="14">
        <f>VLOOKUP($A2127,[3]Sheet1!$A$1:$X$10001,23,0)</f>
        <v>4.4950000000000001</v>
      </c>
      <c r="O2127" s="14">
        <f>VLOOKUP($A2127,[3]Sheet1!$A$1:$U$10001,4,0)</f>
        <v>5.4050000000000002</v>
      </c>
      <c r="P2127" s="14">
        <f>VLOOKUP($A2127,[3]Sheet1!$A$1:$U$10001,6,0)</f>
        <v>4.7549999999999999</v>
      </c>
      <c r="Q2127" s="14">
        <f>VLOOKUP($A2127,[3]Sheet1!$A$1:$U$10001,20,0)</f>
        <v>4.55</v>
      </c>
      <c r="R2127" s="14">
        <f>VLOOKUP($A2127,[3]Sheet1!$A$1:$X$10001,24,0)</f>
        <v>4.53</v>
      </c>
      <c r="S2127" s="14">
        <f>VLOOKUP($A2127,[3]Sheet1!$A$1:$AB$10001,25,0)</f>
        <v>4.9649999999999999</v>
      </c>
      <c r="T2127" s="14">
        <f>VLOOKUP($A2127,[3]Sheet1!$A$1:$AB$10001,26,0)</f>
        <v>4.8</v>
      </c>
      <c r="U2127" s="14">
        <f>VLOOKUP($A2127,[3]Sheet1!$A$1:$AB$10001,27,0)</f>
        <v>4.7249999999999996</v>
      </c>
      <c r="V2127" s="14">
        <f>VLOOKUP($A2127,[3]Sheet1!$A$1:$AB$10001,28,0)</f>
        <v>4.8499999999999996</v>
      </c>
      <c r="W2127" s="14">
        <f>VLOOKUP($A2127,[3]Sheet1!$A$1:$AC$10001,29,0)</f>
        <v>4.7450000000000001</v>
      </c>
      <c r="X2127" s="14">
        <f>VLOOKUP($A2127,[3]Sheet1!$A$1:$AD$10001,30,0)</f>
        <v>5.0750000000000002</v>
      </c>
      <c r="AE2127" s="2">
        <v>36837</v>
      </c>
      <c r="AF2127" s="1">
        <v>4.4649999999999999</v>
      </c>
    </row>
    <row r="2128" spans="1:32" x14ac:dyDescent="0.2">
      <c r="A2128" s="2">
        <v>36821</v>
      </c>
      <c r="B2128" s="5">
        <f t="shared" si="163"/>
        <v>10</v>
      </c>
      <c r="C2128" s="1" t="s">
        <v>47</v>
      </c>
      <c r="D2128" s="14">
        <f>VLOOKUP($A2128,[3]Sheet1!$A$1:$U$10001,15,0)</f>
        <v>6.3</v>
      </c>
      <c r="E2128" s="14">
        <f>VLOOKUP($A2128,[3]Sheet1!$A$1:$U$10001,16,0)</f>
        <v>4.5949999999999998</v>
      </c>
      <c r="F2128" s="14">
        <f>VLOOKUP($A2128,[3]Sheet1!$A$1:$X$10001,22,0)</f>
        <v>4.5250000000000004</v>
      </c>
      <c r="G2128" s="7">
        <f>VLOOKUP($A2128,[3]Sheet1!$A$1:$X$10001,3,0)</f>
        <v>4.4850000000000003</v>
      </c>
      <c r="H2128" s="14">
        <f>VLOOKUP($A2128,[3]Sheet1!$A$1:$U$10001,2,0)</f>
        <v>4.7300000000000004</v>
      </c>
      <c r="I2128" s="14">
        <f>VLOOKUP($A2128,[3]Sheet1!$A$1:$U$10001,21,0)</f>
        <v>4.8449999999999998</v>
      </c>
      <c r="J2128" s="14">
        <f>VLOOKUP($A2128,[3]Sheet1!$A$1:$U$10001,13,0)</f>
        <v>5.1050000000000004</v>
      </c>
      <c r="K2128" s="14">
        <f>VLOOKUP($A2128,[3]Sheet1!$A$1:$Z$10001,24,0)</f>
        <v>4.53</v>
      </c>
      <c r="L2128" s="14">
        <f>VLOOKUP($A2128,[3]Sheet1!$A$1:$U$10001,17,0)</f>
        <v>4.66</v>
      </c>
      <c r="M2128" s="14">
        <f>VLOOKUP($A2128,[3]Sheet1!$A$1:$U$10001,14,0)</f>
        <v>5.23</v>
      </c>
      <c r="N2128" s="14">
        <f>VLOOKUP($A2128,[3]Sheet1!$A$1:$X$10001,23,0)</f>
        <v>4.4950000000000001</v>
      </c>
      <c r="O2128" s="14">
        <f>VLOOKUP($A2128,[3]Sheet1!$A$1:$U$10001,4,0)</f>
        <v>5.4050000000000002</v>
      </c>
      <c r="P2128" s="14">
        <f>VLOOKUP($A2128,[3]Sheet1!$A$1:$U$10001,6,0)</f>
        <v>4.7549999999999999</v>
      </c>
      <c r="Q2128" s="14">
        <f>VLOOKUP($A2128,[3]Sheet1!$A$1:$U$10001,20,0)</f>
        <v>4.55</v>
      </c>
      <c r="R2128" s="14">
        <f>VLOOKUP($A2128,[3]Sheet1!$A$1:$X$10001,24,0)</f>
        <v>4.53</v>
      </c>
      <c r="S2128" s="14">
        <f>VLOOKUP($A2128,[3]Sheet1!$A$1:$AB$10001,25,0)</f>
        <v>4.9649999999999999</v>
      </c>
      <c r="T2128" s="14">
        <f>VLOOKUP($A2128,[3]Sheet1!$A$1:$AB$10001,26,0)</f>
        <v>4.8</v>
      </c>
      <c r="U2128" s="14">
        <f>VLOOKUP($A2128,[3]Sheet1!$A$1:$AB$10001,27,0)</f>
        <v>4.7249999999999996</v>
      </c>
      <c r="V2128" s="14">
        <f>VLOOKUP($A2128,[3]Sheet1!$A$1:$AB$10001,28,0)</f>
        <v>4.8499999999999996</v>
      </c>
      <c r="W2128" s="14">
        <f>VLOOKUP($A2128,[3]Sheet1!$A$1:$AC$10001,29,0)</f>
        <v>4.7450000000000001</v>
      </c>
      <c r="X2128" s="14">
        <f>VLOOKUP($A2128,[3]Sheet1!$A$1:$AD$10001,30,0)</f>
        <v>5.0750000000000002</v>
      </c>
      <c r="AE2128" s="2">
        <v>36838</v>
      </c>
      <c r="AF2128" s="1">
        <v>4.3550000000000004</v>
      </c>
    </row>
    <row r="2129" spans="1:32" x14ac:dyDescent="0.2">
      <c r="A2129" s="2">
        <v>36822</v>
      </c>
      <c r="B2129" s="5">
        <f t="shared" si="163"/>
        <v>10</v>
      </c>
      <c r="C2129" s="1" t="s">
        <v>48</v>
      </c>
      <c r="D2129" s="14">
        <f>VLOOKUP($A2129,[3]Sheet1!$A$1:$U$10001,15,0)</f>
        <v>6.3</v>
      </c>
      <c r="E2129" s="14">
        <f>VLOOKUP($A2129,[3]Sheet1!$A$1:$U$10001,16,0)</f>
        <v>4.5949999999999998</v>
      </c>
      <c r="F2129" s="14">
        <f>VLOOKUP($A2129,[3]Sheet1!$A$1:$X$10001,22,0)</f>
        <v>4.5250000000000004</v>
      </c>
      <c r="G2129" s="7">
        <f>VLOOKUP($A2129,[3]Sheet1!$A$1:$X$10001,3,0)</f>
        <v>4.4850000000000003</v>
      </c>
      <c r="H2129" s="14">
        <f>VLOOKUP($A2129,[3]Sheet1!$A$1:$U$10001,2,0)</f>
        <v>4.7300000000000004</v>
      </c>
      <c r="I2129" s="14">
        <f>VLOOKUP($A2129,[3]Sheet1!$A$1:$U$10001,21,0)</f>
        <v>4.8449999999999998</v>
      </c>
      <c r="J2129" s="14">
        <f>VLOOKUP($A2129,[3]Sheet1!$A$1:$U$10001,13,0)</f>
        <v>5.1050000000000004</v>
      </c>
      <c r="K2129" s="14">
        <f>VLOOKUP($A2129,[3]Sheet1!$A$1:$Z$10001,24,0)</f>
        <v>4.53</v>
      </c>
      <c r="L2129" s="14">
        <f>VLOOKUP($A2129,[3]Sheet1!$A$1:$U$10001,17,0)</f>
        <v>4.66</v>
      </c>
      <c r="M2129" s="14">
        <f>VLOOKUP($A2129,[3]Sheet1!$A$1:$U$10001,14,0)</f>
        <v>5.23</v>
      </c>
      <c r="N2129" s="14">
        <f>VLOOKUP($A2129,[3]Sheet1!$A$1:$X$10001,23,0)</f>
        <v>4.4950000000000001</v>
      </c>
      <c r="O2129" s="14">
        <f>VLOOKUP($A2129,[3]Sheet1!$A$1:$U$10001,4,0)</f>
        <v>5.4050000000000002</v>
      </c>
      <c r="P2129" s="14">
        <f>VLOOKUP($A2129,[3]Sheet1!$A$1:$U$10001,6,0)</f>
        <v>4.7549999999999999</v>
      </c>
      <c r="Q2129" s="14">
        <f>VLOOKUP($A2129,[3]Sheet1!$A$1:$U$10001,20,0)</f>
        <v>4.55</v>
      </c>
      <c r="R2129" s="14">
        <f>VLOOKUP($A2129,[3]Sheet1!$A$1:$X$10001,24,0)</f>
        <v>4.53</v>
      </c>
      <c r="S2129" s="14">
        <f>VLOOKUP($A2129,[3]Sheet1!$A$1:$AB$10001,25,0)</f>
        <v>4.9649999999999999</v>
      </c>
      <c r="T2129" s="14">
        <f>VLOOKUP($A2129,[3]Sheet1!$A$1:$AB$10001,26,0)</f>
        <v>4.8</v>
      </c>
      <c r="U2129" s="14">
        <f>VLOOKUP($A2129,[3]Sheet1!$A$1:$AB$10001,27,0)</f>
        <v>4.7249999999999996</v>
      </c>
      <c r="V2129" s="14">
        <f>VLOOKUP($A2129,[3]Sheet1!$A$1:$AB$10001,28,0)</f>
        <v>4.8499999999999996</v>
      </c>
      <c r="W2129" s="14">
        <f>VLOOKUP($A2129,[3]Sheet1!$A$1:$AC$10001,29,0)</f>
        <v>4.7450000000000001</v>
      </c>
      <c r="X2129" s="14">
        <f>VLOOKUP($A2129,[3]Sheet1!$A$1:$AD$10001,30,0)</f>
        <v>5.0750000000000002</v>
      </c>
      <c r="AE2129" s="2">
        <v>36839</v>
      </c>
      <c r="AF2129" s="1">
        <v>4.5999999999999996</v>
      </c>
    </row>
    <row r="2130" spans="1:32" x14ac:dyDescent="0.2">
      <c r="A2130" s="2">
        <v>36823</v>
      </c>
      <c r="B2130" s="5">
        <f t="shared" si="163"/>
        <v>10</v>
      </c>
      <c r="C2130" s="1" t="s">
        <v>49</v>
      </c>
      <c r="D2130" s="14">
        <f>VLOOKUP($A2130,[3]Sheet1!$A$1:$U$10001,15,0)</f>
        <v>6.28</v>
      </c>
      <c r="E2130" s="14">
        <f>VLOOKUP($A2130,[3]Sheet1!$A$1:$U$10001,16,0)</f>
        <v>4.59</v>
      </c>
      <c r="F2130" s="14">
        <f>VLOOKUP($A2130,[3]Sheet1!$A$1:$X$10001,22,0)</f>
        <v>4.54</v>
      </c>
      <c r="G2130" s="7">
        <f>VLOOKUP($A2130,[3]Sheet1!$A$1:$X$10001,3,0)</f>
        <v>4.57</v>
      </c>
      <c r="H2130" s="14">
        <f>VLOOKUP($A2130,[3]Sheet1!$A$1:$U$10001,2,0)</f>
        <v>4.7300000000000004</v>
      </c>
      <c r="I2130" s="14">
        <f>VLOOKUP($A2130,[3]Sheet1!$A$1:$U$10001,21,0)</f>
        <v>4.8150000000000004</v>
      </c>
      <c r="J2130" s="14">
        <f>VLOOKUP($A2130,[3]Sheet1!$A$1:$U$10001,13,0)</f>
        <v>5.31</v>
      </c>
      <c r="K2130" s="14">
        <f>VLOOKUP($A2130,[3]Sheet1!$A$1:$Z$10001,24,0)</f>
        <v>4.5949999999999998</v>
      </c>
      <c r="L2130" s="14">
        <f>VLOOKUP($A2130,[3]Sheet1!$A$1:$U$10001,17,0)</f>
        <v>4.6849999999999996</v>
      </c>
      <c r="M2130" s="14">
        <f>VLOOKUP($A2130,[3]Sheet1!$A$1:$U$10001,14,0)</f>
        <v>5.46</v>
      </c>
      <c r="N2130" s="14">
        <f>VLOOKUP($A2130,[3]Sheet1!$A$1:$X$10001,23,0)</f>
        <v>4.47</v>
      </c>
      <c r="O2130" s="14">
        <f>VLOOKUP($A2130,[3]Sheet1!$A$1:$U$10001,4,0)</f>
        <v>5.375</v>
      </c>
      <c r="P2130" s="14">
        <f>VLOOKUP($A2130,[3]Sheet1!$A$1:$U$10001,6,0)</f>
        <v>4.7750000000000004</v>
      </c>
      <c r="Q2130" s="14">
        <f>VLOOKUP($A2130,[3]Sheet1!$A$1:$U$10001,20,0)</f>
        <v>4.5250000000000004</v>
      </c>
      <c r="R2130" s="14">
        <f>VLOOKUP($A2130,[3]Sheet1!$A$1:$X$10001,24,0)</f>
        <v>4.5949999999999998</v>
      </c>
      <c r="S2130" s="14">
        <f>VLOOKUP($A2130,[3]Sheet1!$A$1:$AB$10001,25,0)</f>
        <v>4.92</v>
      </c>
      <c r="T2130" s="14">
        <f>VLOOKUP($A2130,[3]Sheet1!$A$1:$AB$10001,26,0)</f>
        <v>4.76</v>
      </c>
      <c r="U2130" s="14">
        <f>VLOOKUP($A2130,[3]Sheet1!$A$1:$AB$10001,27,0)</f>
        <v>4.6849999999999996</v>
      </c>
      <c r="V2130" s="14">
        <f>VLOOKUP($A2130,[3]Sheet1!$A$1:$AB$10001,28,0)</f>
        <v>4.8250000000000002</v>
      </c>
      <c r="W2130" s="14">
        <f>VLOOKUP($A2130,[3]Sheet1!$A$1:$AC$10001,29,0)</f>
        <v>4.7</v>
      </c>
      <c r="X2130" s="14">
        <f>VLOOKUP($A2130,[3]Sheet1!$A$1:$AD$10001,30,0)</f>
        <v>5.03</v>
      </c>
      <c r="AE2130" s="2">
        <v>36840</v>
      </c>
      <c r="AF2130" s="1">
        <v>5.23</v>
      </c>
    </row>
    <row r="2131" spans="1:32" x14ac:dyDescent="0.2">
      <c r="A2131" s="2">
        <v>36824</v>
      </c>
      <c r="B2131" s="5">
        <f t="shared" si="163"/>
        <v>10</v>
      </c>
      <c r="C2131" s="1" t="s">
        <v>50</v>
      </c>
      <c r="D2131" s="14">
        <f>VLOOKUP($A2131,[3]Sheet1!$A$1:$U$10001,15,0)</f>
        <v>6.29</v>
      </c>
      <c r="E2131" s="14">
        <f>VLOOKUP($A2131,[3]Sheet1!$A$1:$U$10001,16,0)</f>
        <v>4.6449999999999996</v>
      </c>
      <c r="F2131" s="14">
        <f>VLOOKUP($A2131,[3]Sheet1!$A$1:$X$10001,22,0)</f>
        <v>4.665</v>
      </c>
      <c r="G2131" s="7">
        <f>VLOOKUP($A2131,[3]Sheet1!$A$1:$X$10001,3,0)</f>
        <v>4.6900000000000004</v>
      </c>
      <c r="H2131" s="14">
        <f>VLOOKUP($A2131,[3]Sheet1!$A$1:$U$10001,2,0)</f>
        <v>4.79</v>
      </c>
      <c r="I2131" s="14">
        <f>VLOOKUP($A2131,[3]Sheet1!$A$1:$U$10001,21,0)</f>
        <v>4.8449999999999998</v>
      </c>
      <c r="J2131" s="14">
        <f>VLOOKUP($A2131,[3]Sheet1!$A$1:$U$10001,13,0)</f>
        <v>5.26</v>
      </c>
      <c r="K2131" s="14">
        <f>VLOOKUP($A2131,[3]Sheet1!$A$1:$Z$10001,24,0)</f>
        <v>4.7050000000000001</v>
      </c>
      <c r="L2131" s="14">
        <f>VLOOKUP($A2131,[3]Sheet1!$A$1:$U$10001,17,0)</f>
        <v>4.7149999999999999</v>
      </c>
      <c r="M2131" s="14">
        <f>VLOOKUP($A2131,[3]Sheet1!$A$1:$U$10001,14,0)</f>
        <v>5.4649999999999999</v>
      </c>
      <c r="N2131" s="14">
        <f>VLOOKUP($A2131,[3]Sheet1!$A$1:$X$10001,23,0)</f>
        <v>4.57</v>
      </c>
      <c r="O2131" s="14">
        <f>VLOOKUP($A2131,[3]Sheet1!$A$1:$U$10001,4,0)</f>
        <v>5.3449999999999998</v>
      </c>
      <c r="P2131" s="14">
        <f>VLOOKUP($A2131,[3]Sheet1!$A$1:$U$10001,6,0)</f>
        <v>4.83</v>
      </c>
      <c r="Q2131" s="14">
        <f>VLOOKUP($A2131,[3]Sheet1!$A$1:$U$10001,20,0)</f>
        <v>4.5599999999999996</v>
      </c>
      <c r="R2131" s="14">
        <f>VLOOKUP($A2131,[3]Sheet1!$A$1:$X$10001,24,0)</f>
        <v>4.7050000000000001</v>
      </c>
      <c r="S2131" s="14">
        <f>VLOOKUP($A2131,[3]Sheet1!$A$1:$AB$10001,25,0)</f>
        <v>4.9550000000000001</v>
      </c>
      <c r="T2131" s="14">
        <f>VLOOKUP($A2131,[3]Sheet1!$A$1:$AB$10001,26,0)</f>
        <v>4.82</v>
      </c>
      <c r="U2131" s="14">
        <f>VLOOKUP($A2131,[3]Sheet1!$A$1:$AB$10001,27,0)</f>
        <v>4.7149999999999999</v>
      </c>
      <c r="V2131" s="14">
        <f>VLOOKUP($A2131,[3]Sheet1!$A$1:$AB$10001,28,0)</f>
        <v>4.8499999999999996</v>
      </c>
      <c r="W2131" s="14">
        <f>VLOOKUP($A2131,[3]Sheet1!$A$1:$AC$10001,29,0)</f>
        <v>4.74</v>
      </c>
      <c r="X2131" s="14">
        <f>VLOOKUP($A2131,[3]Sheet1!$A$1:$AD$10001,30,0)</f>
        <v>5.0599999999999996</v>
      </c>
      <c r="AE2131" s="2">
        <v>36841</v>
      </c>
      <c r="AF2131" s="1">
        <v>4.9850000000000003</v>
      </c>
    </row>
    <row r="2132" spans="1:32" x14ac:dyDescent="0.2">
      <c r="A2132" s="2">
        <v>36825</v>
      </c>
      <c r="B2132" s="5">
        <f t="shared" si="163"/>
        <v>10</v>
      </c>
      <c r="C2132" s="1" t="s">
        <v>51</v>
      </c>
      <c r="D2132" s="14">
        <f>VLOOKUP($A2132,[3]Sheet1!$A$1:$U$10001,15,0)</f>
        <v>6.1</v>
      </c>
      <c r="E2132" s="14">
        <f>VLOOKUP($A2132,[3]Sheet1!$A$1:$U$10001,16,0)</f>
        <v>4.5149999999999997</v>
      </c>
      <c r="F2132" s="14">
        <f>VLOOKUP($A2132,[3]Sheet1!$A$1:$X$10001,22,0)</f>
        <v>4.5049999999999999</v>
      </c>
      <c r="G2132" s="7">
        <f>VLOOKUP($A2132,[3]Sheet1!$A$1:$X$10001,3,0)</f>
        <v>4.5</v>
      </c>
      <c r="H2132" s="14">
        <f>VLOOKUP($A2132,[3]Sheet1!$A$1:$U$10001,2,0)</f>
        <v>4.6100000000000003</v>
      </c>
      <c r="I2132" s="14">
        <f>VLOOKUP($A2132,[3]Sheet1!$A$1:$U$10001,21,0)</f>
        <v>4.6550000000000002</v>
      </c>
      <c r="J2132" s="14">
        <f>VLOOKUP($A2132,[3]Sheet1!$A$1:$U$10001,13,0)</f>
        <v>5.1100000000000003</v>
      </c>
      <c r="K2132" s="14">
        <f>VLOOKUP($A2132,[3]Sheet1!$A$1:$Z$10001,24,0)</f>
        <v>4.5199999999999996</v>
      </c>
      <c r="L2132" s="14">
        <f>VLOOKUP($A2132,[3]Sheet1!$A$1:$U$10001,17,0)</f>
        <v>4.57</v>
      </c>
      <c r="M2132" s="14">
        <f>VLOOKUP($A2132,[3]Sheet1!$A$1:$U$10001,14,0)</f>
        <v>5.335</v>
      </c>
      <c r="N2132" s="14">
        <f>VLOOKUP($A2132,[3]Sheet1!$A$1:$X$10001,23,0)</f>
        <v>4.3550000000000004</v>
      </c>
      <c r="O2132" s="14">
        <f>VLOOKUP($A2132,[3]Sheet1!$A$1:$U$10001,4,0)</f>
        <v>5.22</v>
      </c>
      <c r="P2132" s="14">
        <f>VLOOKUP($A2132,[3]Sheet1!$A$1:$U$10001,6,0)</f>
        <v>4.625</v>
      </c>
      <c r="Q2132" s="14">
        <f>VLOOKUP($A2132,[3]Sheet1!$A$1:$U$10001,20,0)</f>
        <v>4.47</v>
      </c>
      <c r="R2132" s="14">
        <f>VLOOKUP($A2132,[3]Sheet1!$A$1:$X$10001,24,0)</f>
        <v>4.5199999999999996</v>
      </c>
      <c r="S2132" s="14">
        <f>VLOOKUP($A2132,[3]Sheet1!$A$1:$AB$10001,25,0)</f>
        <v>4.7549999999999999</v>
      </c>
      <c r="T2132" s="14">
        <f>VLOOKUP($A2132,[3]Sheet1!$A$1:$AB$10001,26,0)</f>
        <v>4.63</v>
      </c>
      <c r="U2132" s="14">
        <f>VLOOKUP($A2132,[3]Sheet1!$A$1:$AB$10001,27,0)</f>
        <v>4.5350000000000001</v>
      </c>
      <c r="V2132" s="14">
        <f>VLOOKUP($A2132,[3]Sheet1!$A$1:$AB$10001,28,0)</f>
        <v>4.665</v>
      </c>
      <c r="W2132" s="14">
        <f>VLOOKUP($A2132,[3]Sheet1!$A$1:$AC$10001,29,0)</f>
        <v>4.55</v>
      </c>
      <c r="X2132" s="14">
        <f>VLOOKUP($A2132,[3]Sheet1!$A$1:$AD$10001,30,0)</f>
        <v>4.8650000000000002</v>
      </c>
      <c r="AE2132" s="2">
        <v>36842</v>
      </c>
      <c r="AF2132" s="1">
        <v>4.9850000000000003</v>
      </c>
    </row>
    <row r="2133" spans="1:32" x14ac:dyDescent="0.2">
      <c r="A2133" s="2">
        <v>36826</v>
      </c>
      <c r="B2133" s="5">
        <f t="shared" si="163"/>
        <v>10</v>
      </c>
      <c r="C2133" s="1" t="s">
        <v>45</v>
      </c>
      <c r="D2133" s="14">
        <f>VLOOKUP($A2133,[3]Sheet1!$A$1:$U$10001,15,0)</f>
        <v>5.95</v>
      </c>
      <c r="E2133" s="14">
        <f>VLOOKUP($A2133,[3]Sheet1!$A$1:$U$10001,16,0)</f>
        <v>4.375</v>
      </c>
      <c r="F2133" s="14">
        <f>VLOOKUP($A2133,[3]Sheet1!$A$1:$X$10001,22,0)</f>
        <v>4.38</v>
      </c>
      <c r="G2133" s="7">
        <f>VLOOKUP($A2133,[3]Sheet1!$A$1:$X$10001,3,0)</f>
        <v>4.4550000000000001</v>
      </c>
      <c r="H2133" s="14">
        <f>VLOOKUP($A2133,[3]Sheet1!$A$1:$U$10001,2,0)</f>
        <v>4.5949999999999998</v>
      </c>
      <c r="I2133" s="14">
        <f>VLOOKUP($A2133,[3]Sheet1!$A$1:$U$10001,21,0)</f>
        <v>4.6100000000000003</v>
      </c>
      <c r="J2133" s="14">
        <f>VLOOKUP($A2133,[3]Sheet1!$A$1:$U$10001,13,0)</f>
        <v>5.08</v>
      </c>
      <c r="K2133" s="14">
        <f>VLOOKUP($A2133,[3]Sheet1!$A$1:$Z$10001,24,0)</f>
        <v>4.3650000000000002</v>
      </c>
      <c r="L2133" s="14">
        <f>VLOOKUP($A2133,[3]Sheet1!$A$1:$U$10001,17,0)</f>
        <v>4.4950000000000001</v>
      </c>
      <c r="M2133" s="14">
        <f>VLOOKUP($A2133,[3]Sheet1!$A$1:$U$10001,14,0)</f>
        <v>5.3250000000000002</v>
      </c>
      <c r="N2133" s="14">
        <f>VLOOKUP($A2133,[3]Sheet1!$A$1:$X$10001,23,0)</f>
        <v>4.25</v>
      </c>
      <c r="O2133" s="14">
        <f>VLOOKUP($A2133,[3]Sheet1!$A$1:$U$10001,4,0)</f>
        <v>5.2050000000000001</v>
      </c>
      <c r="P2133" s="14">
        <f>VLOOKUP($A2133,[3]Sheet1!$A$1:$U$10001,6,0)</f>
        <v>4.5949999999999998</v>
      </c>
      <c r="Q2133" s="14">
        <f>VLOOKUP($A2133,[3]Sheet1!$A$1:$U$10001,20,0)</f>
        <v>4.3099999999999996</v>
      </c>
      <c r="R2133" s="14">
        <f>VLOOKUP($A2133,[3]Sheet1!$A$1:$X$10001,24,0)</f>
        <v>4.3650000000000002</v>
      </c>
      <c r="S2133" s="14">
        <f>VLOOKUP($A2133,[3]Sheet1!$A$1:$AB$10001,25,0)</f>
        <v>4.72</v>
      </c>
      <c r="T2133" s="14">
        <f>VLOOKUP($A2133,[3]Sheet1!$A$1:$AB$10001,26,0)</f>
        <v>4.58</v>
      </c>
      <c r="U2133" s="14">
        <f>VLOOKUP($A2133,[3]Sheet1!$A$1:$AB$10001,27,0)</f>
        <v>4.5049999999999999</v>
      </c>
      <c r="V2133" s="14">
        <f>VLOOKUP($A2133,[3]Sheet1!$A$1:$AB$10001,28,0)</f>
        <v>4.6150000000000002</v>
      </c>
      <c r="W2133" s="14">
        <f>VLOOKUP($A2133,[3]Sheet1!$A$1:$AC$10001,29,0)</f>
        <v>4.5199999999999996</v>
      </c>
      <c r="X2133" s="14">
        <f>VLOOKUP($A2133,[3]Sheet1!$A$1:$AD$10001,30,0)</f>
        <v>4.84</v>
      </c>
      <c r="AE2133" s="2">
        <v>36843</v>
      </c>
      <c r="AF2133" s="1">
        <v>4.9850000000000003</v>
      </c>
    </row>
    <row r="2134" spans="1:32" x14ac:dyDescent="0.2">
      <c r="A2134" s="2">
        <v>36827</v>
      </c>
      <c r="B2134" s="5">
        <f t="shared" si="163"/>
        <v>10</v>
      </c>
      <c r="C2134" s="1" t="s">
        <v>46</v>
      </c>
      <c r="D2134" s="14">
        <f>VLOOKUP($A2134,[3]Sheet1!$A$1:$U$10001,15,0)</f>
        <v>5.7850000000000001</v>
      </c>
      <c r="E2134" s="14">
        <f>VLOOKUP($A2134,[3]Sheet1!$A$1:$U$10001,16,0)</f>
        <v>4.2300000000000004</v>
      </c>
      <c r="F2134" s="14">
        <f>VLOOKUP($A2134,[3]Sheet1!$A$1:$X$10001,22,0)</f>
        <v>4.1500000000000004</v>
      </c>
      <c r="G2134" s="7">
        <f>VLOOKUP($A2134,[3]Sheet1!$A$1:$X$10001,3,0)</f>
        <v>4.1550000000000002</v>
      </c>
      <c r="H2134" s="14">
        <f>VLOOKUP($A2134,[3]Sheet1!$A$1:$U$10001,2,0)</f>
        <v>4.3099999999999996</v>
      </c>
      <c r="I2134" s="14">
        <f>VLOOKUP($A2134,[3]Sheet1!$A$1:$U$10001,21,0)</f>
        <v>4.5</v>
      </c>
      <c r="J2134" s="14">
        <f>VLOOKUP($A2134,[3]Sheet1!$A$1:$U$10001,13,0)</f>
        <v>4.7750000000000004</v>
      </c>
      <c r="K2134" s="14">
        <f>VLOOKUP($A2134,[3]Sheet1!$A$1:$Z$10001,24,0)</f>
        <v>4.1550000000000002</v>
      </c>
      <c r="L2134" s="14">
        <f>VLOOKUP($A2134,[3]Sheet1!$A$1:$U$10001,17,0)</f>
        <v>4.2750000000000004</v>
      </c>
      <c r="M2134" s="14">
        <f>VLOOKUP($A2134,[3]Sheet1!$A$1:$U$10001,14,0)</f>
        <v>5.0999999999999996</v>
      </c>
      <c r="N2134" s="14">
        <f>VLOOKUP($A2134,[3]Sheet1!$A$1:$X$10001,23,0)</f>
        <v>3.9950000000000001</v>
      </c>
      <c r="O2134" s="14">
        <f>VLOOKUP($A2134,[3]Sheet1!$A$1:$U$10001,4,0)</f>
        <v>4.9749999999999996</v>
      </c>
      <c r="P2134" s="14">
        <f>VLOOKUP($A2134,[3]Sheet1!$A$1:$U$10001,6,0)</f>
        <v>4.3499999999999996</v>
      </c>
      <c r="Q2134" s="14">
        <f>VLOOKUP($A2134,[3]Sheet1!$A$1:$U$10001,20,0)</f>
        <v>4.1150000000000002</v>
      </c>
      <c r="R2134" s="14">
        <f>VLOOKUP($A2134,[3]Sheet1!$A$1:$X$10001,24,0)</f>
        <v>4.1550000000000002</v>
      </c>
      <c r="S2134" s="14">
        <f>VLOOKUP($A2134,[3]Sheet1!$A$1:$AB$10001,25,0)</f>
        <v>4.57</v>
      </c>
      <c r="T2134" s="14">
        <f>VLOOKUP($A2134,[3]Sheet1!$A$1:$AB$10001,26,0)</f>
        <v>4.41</v>
      </c>
      <c r="U2134" s="14">
        <f>VLOOKUP($A2134,[3]Sheet1!$A$1:$AB$10001,27,0)</f>
        <v>4.32</v>
      </c>
      <c r="V2134" s="14">
        <f>VLOOKUP($A2134,[3]Sheet1!$A$1:$AB$10001,28,0)</f>
        <v>4.46</v>
      </c>
      <c r="W2134" s="14">
        <f>VLOOKUP($A2134,[3]Sheet1!$A$1:$AC$10001,29,0)</f>
        <v>4.33</v>
      </c>
      <c r="X2134" s="14">
        <f>VLOOKUP($A2134,[3]Sheet1!$A$1:$AD$10001,30,0)</f>
        <v>4.7750000000000004</v>
      </c>
      <c r="AE2134" s="2">
        <v>36844</v>
      </c>
      <c r="AF2134" s="1">
        <v>5.44</v>
      </c>
    </row>
    <row r="2135" spans="1:32" x14ac:dyDescent="0.2">
      <c r="A2135" s="2">
        <v>36828</v>
      </c>
      <c r="B2135" s="5">
        <f t="shared" si="163"/>
        <v>10</v>
      </c>
      <c r="C2135" s="1" t="s">
        <v>47</v>
      </c>
      <c r="D2135" s="14">
        <f>VLOOKUP($A2135,[3]Sheet1!$A$1:$U$10001,15,0)</f>
        <v>5.7850000000000001</v>
      </c>
      <c r="E2135" s="14">
        <f>VLOOKUP($A2135,[3]Sheet1!$A$1:$U$10001,16,0)</f>
        <v>4.2300000000000004</v>
      </c>
      <c r="F2135" s="14">
        <f>VLOOKUP($A2135,[3]Sheet1!$A$1:$X$10001,22,0)</f>
        <v>4.1500000000000004</v>
      </c>
      <c r="G2135" s="7">
        <f>VLOOKUP($A2135,[3]Sheet1!$A$1:$X$10001,3,0)</f>
        <v>4.1550000000000002</v>
      </c>
      <c r="H2135" s="14">
        <f>VLOOKUP($A2135,[3]Sheet1!$A$1:$U$10001,2,0)</f>
        <v>4.3099999999999996</v>
      </c>
      <c r="I2135" s="14">
        <f>VLOOKUP($A2135,[3]Sheet1!$A$1:$U$10001,21,0)</f>
        <v>4.5</v>
      </c>
      <c r="J2135" s="14">
        <f>VLOOKUP($A2135,[3]Sheet1!$A$1:$U$10001,13,0)</f>
        <v>4.7750000000000004</v>
      </c>
      <c r="K2135" s="14">
        <f>VLOOKUP($A2135,[3]Sheet1!$A$1:$Z$10001,24,0)</f>
        <v>4.1550000000000002</v>
      </c>
      <c r="L2135" s="14">
        <f>VLOOKUP($A2135,[3]Sheet1!$A$1:$U$10001,17,0)</f>
        <v>4.2750000000000004</v>
      </c>
      <c r="M2135" s="14">
        <f>VLOOKUP($A2135,[3]Sheet1!$A$1:$U$10001,14,0)</f>
        <v>5.0999999999999996</v>
      </c>
      <c r="N2135" s="14">
        <f>VLOOKUP($A2135,[3]Sheet1!$A$1:$X$10001,23,0)</f>
        <v>3.9950000000000001</v>
      </c>
      <c r="O2135" s="14">
        <f>VLOOKUP($A2135,[3]Sheet1!$A$1:$U$10001,4,0)</f>
        <v>4.9749999999999996</v>
      </c>
      <c r="P2135" s="14">
        <f>VLOOKUP($A2135,[3]Sheet1!$A$1:$U$10001,6,0)</f>
        <v>4.3499999999999996</v>
      </c>
      <c r="Q2135" s="14">
        <f>VLOOKUP($A2135,[3]Sheet1!$A$1:$U$10001,20,0)</f>
        <v>4.1150000000000002</v>
      </c>
      <c r="R2135" s="14">
        <f>VLOOKUP($A2135,[3]Sheet1!$A$1:$X$10001,24,0)</f>
        <v>4.1550000000000002</v>
      </c>
      <c r="S2135" s="14">
        <f>VLOOKUP($A2135,[3]Sheet1!$A$1:$AB$10001,25,0)</f>
        <v>4.57</v>
      </c>
      <c r="T2135" s="14">
        <f>VLOOKUP($A2135,[3]Sheet1!$A$1:$AB$10001,26,0)</f>
        <v>4.41</v>
      </c>
      <c r="U2135" s="14">
        <f>VLOOKUP($A2135,[3]Sheet1!$A$1:$AB$10001,27,0)</f>
        <v>4.32</v>
      </c>
      <c r="V2135" s="14">
        <f>VLOOKUP($A2135,[3]Sheet1!$A$1:$AB$10001,28,0)</f>
        <v>4.46</v>
      </c>
      <c r="W2135" s="14">
        <f>VLOOKUP($A2135,[3]Sheet1!$A$1:$AC$10001,29,0)</f>
        <v>4.33</v>
      </c>
      <c r="X2135" s="14">
        <f>VLOOKUP($A2135,[3]Sheet1!$A$1:$AD$10001,30,0)</f>
        <v>4.7750000000000004</v>
      </c>
      <c r="AE2135" s="2">
        <v>36845</v>
      </c>
      <c r="AF2135" s="1">
        <v>5.7850000000000001</v>
      </c>
    </row>
    <row r="2136" spans="1:32" x14ac:dyDescent="0.2">
      <c r="A2136" s="2">
        <v>36829</v>
      </c>
      <c r="B2136" s="5">
        <f t="shared" si="163"/>
        <v>10</v>
      </c>
      <c r="C2136" s="1" t="s">
        <v>48</v>
      </c>
      <c r="D2136" s="14">
        <f>VLOOKUP($A2136,[3]Sheet1!$A$1:$U$10001,15,0)</f>
        <v>5.7850000000000001</v>
      </c>
      <c r="E2136" s="14">
        <f>VLOOKUP($A2136,[3]Sheet1!$A$1:$U$10001,16,0)</f>
        <v>4.2300000000000004</v>
      </c>
      <c r="F2136" s="14">
        <f>VLOOKUP($A2136,[3]Sheet1!$A$1:$X$10001,22,0)</f>
        <v>4.1500000000000004</v>
      </c>
      <c r="G2136" s="7">
        <f>VLOOKUP($A2136,[3]Sheet1!$A$1:$X$10001,3,0)</f>
        <v>4.1550000000000002</v>
      </c>
      <c r="H2136" s="14">
        <f>VLOOKUP($A2136,[3]Sheet1!$A$1:$U$10001,2,0)</f>
        <v>4.3099999999999996</v>
      </c>
      <c r="I2136" s="14">
        <f>VLOOKUP($A2136,[3]Sheet1!$A$1:$U$10001,21,0)</f>
        <v>4.5</v>
      </c>
      <c r="J2136" s="14">
        <f>VLOOKUP($A2136,[3]Sheet1!$A$1:$U$10001,13,0)</f>
        <v>4.7750000000000004</v>
      </c>
      <c r="K2136" s="14">
        <f>VLOOKUP($A2136,[3]Sheet1!$A$1:$Z$10001,24,0)</f>
        <v>4.1550000000000002</v>
      </c>
      <c r="L2136" s="14">
        <f>VLOOKUP($A2136,[3]Sheet1!$A$1:$U$10001,17,0)</f>
        <v>4.2750000000000004</v>
      </c>
      <c r="M2136" s="14">
        <f>VLOOKUP($A2136,[3]Sheet1!$A$1:$U$10001,14,0)</f>
        <v>5.0999999999999996</v>
      </c>
      <c r="N2136" s="14">
        <f>VLOOKUP($A2136,[3]Sheet1!$A$1:$X$10001,23,0)</f>
        <v>3.9950000000000001</v>
      </c>
      <c r="O2136" s="14">
        <f>VLOOKUP($A2136,[3]Sheet1!$A$1:$U$10001,4,0)</f>
        <v>4.9749999999999996</v>
      </c>
      <c r="P2136" s="14">
        <f>VLOOKUP($A2136,[3]Sheet1!$A$1:$U$10001,6,0)</f>
        <v>4.3499999999999996</v>
      </c>
      <c r="Q2136" s="14">
        <f>VLOOKUP($A2136,[3]Sheet1!$A$1:$U$10001,20,0)</f>
        <v>4.1150000000000002</v>
      </c>
      <c r="R2136" s="14">
        <f>VLOOKUP($A2136,[3]Sheet1!$A$1:$X$10001,24,0)</f>
        <v>4.1550000000000002</v>
      </c>
      <c r="S2136" s="14">
        <f>VLOOKUP($A2136,[3]Sheet1!$A$1:$AB$10001,25,0)</f>
        <v>4.57</v>
      </c>
      <c r="T2136" s="14">
        <f>VLOOKUP($A2136,[3]Sheet1!$A$1:$AB$10001,26,0)</f>
        <v>4.41</v>
      </c>
      <c r="U2136" s="14">
        <f>VLOOKUP($A2136,[3]Sheet1!$A$1:$AB$10001,27,0)</f>
        <v>4.32</v>
      </c>
      <c r="V2136" s="14">
        <f>VLOOKUP($A2136,[3]Sheet1!$A$1:$AB$10001,28,0)</f>
        <v>4.46</v>
      </c>
      <c r="W2136" s="14">
        <f>VLOOKUP($A2136,[3]Sheet1!$A$1:$AC$10001,29,0)</f>
        <v>4.33</v>
      </c>
      <c r="X2136" s="14">
        <f>VLOOKUP($A2136,[3]Sheet1!$A$1:$AD$10001,30,0)</f>
        <v>4.7750000000000004</v>
      </c>
      <c r="AE2136" s="2">
        <v>36846</v>
      </c>
      <c r="AF2136" s="1">
        <v>5.73</v>
      </c>
    </row>
    <row r="2137" spans="1:32" x14ac:dyDescent="0.2">
      <c r="A2137" s="2">
        <v>36830</v>
      </c>
      <c r="B2137" s="5">
        <f t="shared" si="163"/>
        <v>10</v>
      </c>
      <c r="C2137" s="1" t="s">
        <v>49</v>
      </c>
      <c r="D2137" s="14">
        <f>VLOOKUP($A2137,[3]Sheet1!$A$1:$U$10001,15,0)</f>
        <v>5.94</v>
      </c>
      <c r="E2137" s="14">
        <f>VLOOKUP($A2137,[3]Sheet1!$A$1:$U$10001,16,0)</f>
        <v>4.45</v>
      </c>
      <c r="F2137" s="14">
        <f>VLOOKUP($A2137,[3]Sheet1!$A$1:$X$10001,22,0)</f>
        <v>4.1550000000000002</v>
      </c>
      <c r="G2137" s="7">
        <f>VLOOKUP($A2137,[3]Sheet1!$A$1:$X$10001,3,0)</f>
        <v>4.22</v>
      </c>
      <c r="H2137" s="14">
        <f>VLOOKUP($A2137,[3]Sheet1!$A$1:$U$10001,2,0)</f>
        <v>4.3650000000000002</v>
      </c>
      <c r="I2137" s="14">
        <f>VLOOKUP($A2137,[3]Sheet1!$A$1:$U$10001,21,0)</f>
        <v>4.55</v>
      </c>
      <c r="J2137" s="14">
        <f>VLOOKUP($A2137,[3]Sheet1!$A$1:$U$10001,13,0)</f>
        <v>4.9950000000000001</v>
      </c>
      <c r="K2137" s="14">
        <f>VLOOKUP($A2137,[3]Sheet1!$A$1:$Z$10001,24,0)</f>
        <v>4.2</v>
      </c>
      <c r="L2137" s="14">
        <f>VLOOKUP($A2137,[3]Sheet1!$A$1:$U$10001,17,0)</f>
        <v>4.5549999999999997</v>
      </c>
      <c r="M2137" s="14">
        <f>VLOOKUP($A2137,[3]Sheet1!$A$1:$U$10001,14,0)</f>
        <v>5.33</v>
      </c>
      <c r="N2137" s="14">
        <f>VLOOKUP($A2137,[3]Sheet1!$A$1:$X$10001,23,0)</f>
        <v>4.09</v>
      </c>
      <c r="O2137" s="14">
        <f>VLOOKUP($A2137,[3]Sheet1!$A$1:$U$10001,4,0)</f>
        <v>5.1950000000000003</v>
      </c>
      <c r="P2137" s="14">
        <f>VLOOKUP($A2137,[3]Sheet1!$A$1:$U$10001,6,0)</f>
        <v>4.41</v>
      </c>
      <c r="Q2137" s="14">
        <f>VLOOKUP($A2137,[3]Sheet1!$A$1:$U$10001,20,0)</f>
        <v>4.29</v>
      </c>
      <c r="R2137" s="14">
        <f>VLOOKUP($A2137,[3]Sheet1!$A$1:$X$10001,24,0)</f>
        <v>4.2</v>
      </c>
      <c r="S2137" s="14">
        <f>VLOOKUP($A2137,[3]Sheet1!$A$1:$AB$10001,25,0)</f>
        <v>4.6150000000000002</v>
      </c>
      <c r="T2137" s="14">
        <f>VLOOKUP($A2137,[3]Sheet1!$A$1:$AB$10001,26,0)</f>
        <v>4.4450000000000003</v>
      </c>
      <c r="U2137" s="14">
        <f>VLOOKUP($A2137,[3]Sheet1!$A$1:$AB$10001,27,0)</f>
        <v>4.3600000000000003</v>
      </c>
      <c r="V2137" s="14">
        <f>VLOOKUP($A2137,[3]Sheet1!$A$1:$AB$10001,28,0)</f>
        <v>4.4800000000000004</v>
      </c>
      <c r="W2137" s="14">
        <f>VLOOKUP($A2137,[3]Sheet1!$A$1:$AC$10001,29,0)</f>
        <v>4.37</v>
      </c>
      <c r="X2137" s="14">
        <f>VLOOKUP($A2137,[3]Sheet1!$A$1:$AD$10001,30,0)</f>
        <v>4.79</v>
      </c>
      <c r="AE2137" s="2">
        <v>36847</v>
      </c>
      <c r="AF2137" s="1">
        <v>5.56</v>
      </c>
    </row>
    <row r="2138" spans="1:32" x14ac:dyDescent="0.2">
      <c r="A2138" s="2">
        <v>36831</v>
      </c>
      <c r="B2138" s="5">
        <f t="shared" si="163"/>
        <v>11</v>
      </c>
      <c r="C2138" s="1" t="s">
        <v>50</v>
      </c>
      <c r="D2138" s="14">
        <f>VLOOKUP($A2138,[3]Sheet1!$A$1:$U$10001,15,0)</f>
        <v>5.82</v>
      </c>
      <c r="E2138" s="14">
        <f>VLOOKUP($A2138,[3]Sheet1!$A$1:$U$10001,16,0)</f>
        <v>4.4950000000000001</v>
      </c>
      <c r="F2138" s="14">
        <f>VLOOKUP($A2138,[3]Sheet1!$A$1:$X$10001,22,0)</f>
        <v>3.96</v>
      </c>
      <c r="G2138" s="7">
        <f>VLOOKUP($A2138,[3]Sheet1!$A$1:$X$10001,3,0)</f>
        <v>4</v>
      </c>
      <c r="H2138" s="14">
        <f>VLOOKUP($A2138,[3]Sheet1!$A$1:$U$10001,2,0)</f>
        <v>4.1950000000000003</v>
      </c>
      <c r="I2138" s="14">
        <f>VLOOKUP($A2138,[3]Sheet1!$A$1:$U$10001,21,0)</f>
        <v>4.38</v>
      </c>
      <c r="J2138" s="14">
        <f>VLOOKUP($A2138,[3]Sheet1!$A$1:$U$10001,13,0)</f>
        <v>5.04</v>
      </c>
      <c r="K2138" s="14">
        <f>VLOOKUP($A2138,[3]Sheet1!$A$1:$Z$10001,24,0)</f>
        <v>4.0599999999999996</v>
      </c>
      <c r="L2138" s="14">
        <f>VLOOKUP($A2138,[3]Sheet1!$A$1:$U$10001,17,0)</f>
        <v>4.5650000000000004</v>
      </c>
      <c r="M2138" s="14">
        <f>VLOOKUP($A2138,[3]Sheet1!$A$1:$U$10001,14,0)</f>
        <v>5.18</v>
      </c>
      <c r="N2138" s="14">
        <f>VLOOKUP($A2138,[3]Sheet1!$A$1:$X$10001,23,0)</f>
        <v>3.85</v>
      </c>
      <c r="O2138" s="14">
        <f>VLOOKUP($A2138,[3]Sheet1!$A$1:$U$10001,4,0)</f>
        <v>5.2</v>
      </c>
      <c r="P2138" s="14">
        <f>VLOOKUP($A2138,[3]Sheet1!$A$1:$U$10001,6,0)</f>
        <v>4.29</v>
      </c>
      <c r="Q2138" s="14">
        <f>VLOOKUP($A2138,[3]Sheet1!$A$1:$U$10001,20,0)</f>
        <v>4.42</v>
      </c>
      <c r="R2138" s="14">
        <f>VLOOKUP($A2138,[3]Sheet1!$A$1:$X$10001,24,0)</f>
        <v>4.0599999999999996</v>
      </c>
      <c r="S2138" s="14">
        <f>VLOOKUP($A2138,[3]Sheet1!$A$1:$AB$10001,25,0)</f>
        <v>4.415</v>
      </c>
      <c r="T2138" s="14">
        <f>VLOOKUP($A2138,[3]Sheet1!$A$1:$AB$10001,26,0)</f>
        <v>4.37</v>
      </c>
      <c r="U2138" s="14">
        <f>VLOOKUP($A2138,[3]Sheet1!$A$1:$AB$10001,27,0)</f>
        <v>4.0949999999999998</v>
      </c>
      <c r="V2138" s="14">
        <f>VLOOKUP($A2138,[3]Sheet1!$A$1:$AB$10001,28,0)</f>
        <v>4.2649999999999997</v>
      </c>
      <c r="W2138" s="14">
        <f>VLOOKUP($A2138,[3]Sheet1!$A$1:$AC$10001,29,0)</f>
        <v>4.1100000000000003</v>
      </c>
      <c r="X2138" s="14">
        <f>VLOOKUP($A2138,[3]Sheet1!$A$1:$AD$10001,30,0)</f>
        <v>4.68</v>
      </c>
      <c r="AE2138" s="2">
        <v>36848</v>
      </c>
      <c r="AF2138" s="1">
        <v>5.3049999999999997</v>
      </c>
    </row>
    <row r="2139" spans="1:32" x14ac:dyDescent="0.2">
      <c r="A2139" s="2">
        <v>36832</v>
      </c>
      <c r="B2139" s="5">
        <f t="shared" si="163"/>
        <v>11</v>
      </c>
      <c r="C2139" s="1" t="s">
        <v>51</v>
      </c>
      <c r="D2139" s="14">
        <f>VLOOKUP($A2139,[3]Sheet1!$A$1:$U$10001,15,0)</f>
        <v>5.6550000000000002</v>
      </c>
      <c r="E2139" s="14">
        <f>VLOOKUP($A2139,[3]Sheet1!$A$1:$U$10001,16,0)</f>
        <v>4.8650000000000002</v>
      </c>
      <c r="F2139" s="14">
        <f>VLOOKUP($A2139,[3]Sheet1!$A$1:$X$10001,22,0)</f>
        <v>3.9049999999999998</v>
      </c>
      <c r="G2139" s="7">
        <f>VLOOKUP($A2139,[3]Sheet1!$A$1:$X$10001,3,0)</f>
        <v>3.9550000000000001</v>
      </c>
      <c r="H2139" s="14">
        <f>VLOOKUP($A2139,[3]Sheet1!$A$1:$U$10001,2,0)</f>
        <v>4.1449999999999996</v>
      </c>
      <c r="I2139" s="14">
        <f>VLOOKUP($A2139,[3]Sheet1!$A$1:$U$10001,21,0)</f>
        <v>4.3899999999999997</v>
      </c>
      <c r="J2139" s="14">
        <f>VLOOKUP($A2139,[3]Sheet1!$A$1:$U$10001,13,0)</f>
        <v>5.0999999999999996</v>
      </c>
      <c r="K2139" s="14">
        <f>VLOOKUP($A2139,[3]Sheet1!$A$1:$Z$10001,24,0)</f>
        <v>3.95</v>
      </c>
      <c r="L2139" s="14">
        <f>VLOOKUP($A2139,[3]Sheet1!$A$1:$U$10001,17,0)</f>
        <v>4.9000000000000004</v>
      </c>
      <c r="M2139" s="14">
        <f>VLOOKUP($A2139,[3]Sheet1!$A$1:$U$10001,14,0)</f>
        <v>5.2149999999999999</v>
      </c>
      <c r="N2139" s="14">
        <f>VLOOKUP($A2139,[3]Sheet1!$A$1:$X$10001,23,0)</f>
        <v>3.8450000000000002</v>
      </c>
      <c r="O2139" s="14">
        <f>VLOOKUP($A2139,[3]Sheet1!$A$1:$U$10001,4,0)</f>
        <v>5.1950000000000003</v>
      </c>
      <c r="P2139" s="14">
        <f>VLOOKUP($A2139,[3]Sheet1!$A$1:$U$10001,6,0)</f>
        <v>4.24</v>
      </c>
      <c r="Q2139" s="14">
        <f>VLOOKUP($A2139,[3]Sheet1!$A$1:$U$10001,20,0)</f>
        <v>4.8049999999999997</v>
      </c>
      <c r="R2139" s="14">
        <f>VLOOKUP($A2139,[3]Sheet1!$A$1:$X$10001,24,0)</f>
        <v>3.95</v>
      </c>
      <c r="S2139" s="14">
        <f>VLOOKUP($A2139,[3]Sheet1!$A$1:$AB$10001,25,0)</f>
        <v>4.43</v>
      </c>
      <c r="T2139" s="14">
        <f>VLOOKUP($A2139,[3]Sheet1!$A$1:$AB$10001,26,0)</f>
        <v>4.335</v>
      </c>
      <c r="U2139" s="14">
        <f>VLOOKUP($A2139,[3]Sheet1!$A$1:$AB$10001,27,0)</f>
        <v>4.09</v>
      </c>
      <c r="V2139" s="14">
        <f>VLOOKUP($A2139,[3]Sheet1!$A$1:$AB$10001,28,0)</f>
        <v>4.26</v>
      </c>
      <c r="W2139" s="14">
        <f>VLOOKUP($A2139,[3]Sheet1!$A$1:$AC$10001,29,0)</f>
        <v>4.1349999999999998</v>
      </c>
      <c r="X2139" s="14">
        <f>VLOOKUP($A2139,[3]Sheet1!$A$1:$AD$10001,30,0)</f>
        <v>4.6449999999999996</v>
      </c>
      <c r="AE2139" s="2">
        <v>36849</v>
      </c>
      <c r="AF2139" s="1">
        <v>5.3049999999999997</v>
      </c>
    </row>
    <row r="2140" spans="1:32" x14ac:dyDescent="0.2">
      <c r="A2140" s="2">
        <v>36833</v>
      </c>
      <c r="B2140" s="5">
        <f t="shared" si="163"/>
        <v>11</v>
      </c>
      <c r="C2140" s="1" t="s">
        <v>45</v>
      </c>
      <c r="D2140" s="14">
        <f>VLOOKUP($A2140,[3]Sheet1!$A$1:$U$10001,15,0)</f>
        <v>5.91</v>
      </c>
      <c r="E2140" s="14">
        <f>VLOOKUP($A2140,[3]Sheet1!$A$1:$U$10001,16,0)</f>
        <v>4.9649999999999999</v>
      </c>
      <c r="F2140" s="14">
        <f>VLOOKUP($A2140,[3]Sheet1!$A$1:$X$10001,22,0)</f>
        <v>3.99</v>
      </c>
      <c r="G2140" s="7">
        <f>VLOOKUP($A2140,[3]Sheet1!$A$1:$X$10001,3,0)</f>
        <v>4.1050000000000004</v>
      </c>
      <c r="H2140" s="14">
        <f>VLOOKUP($A2140,[3]Sheet1!$A$1:$U$10001,2,0)</f>
        <v>4.2249999999999996</v>
      </c>
      <c r="I2140" s="14">
        <f>VLOOKUP($A2140,[3]Sheet1!$A$1:$U$10001,21,0)</f>
        <v>4.47</v>
      </c>
      <c r="J2140" s="14">
        <f>VLOOKUP($A2140,[3]Sheet1!$A$1:$U$10001,13,0)</f>
        <v>5.1050000000000004</v>
      </c>
      <c r="K2140" s="14">
        <f>VLOOKUP($A2140,[3]Sheet1!$A$1:$Z$10001,24,0)</f>
        <v>4.0650000000000004</v>
      </c>
      <c r="L2140" s="14">
        <f>VLOOKUP($A2140,[3]Sheet1!$A$1:$U$10001,17,0)</f>
        <v>5.0549999999999997</v>
      </c>
      <c r="M2140" s="14">
        <f>VLOOKUP($A2140,[3]Sheet1!$A$1:$U$10001,14,0)</f>
        <v>5.34</v>
      </c>
      <c r="N2140" s="14">
        <f>VLOOKUP($A2140,[3]Sheet1!$A$1:$X$10001,23,0)</f>
        <v>3.9350000000000001</v>
      </c>
      <c r="O2140" s="14">
        <f>VLOOKUP($A2140,[3]Sheet1!$A$1:$U$10001,4,0)</f>
        <v>5.3</v>
      </c>
      <c r="P2140" s="14">
        <f>VLOOKUP($A2140,[3]Sheet1!$A$1:$U$10001,6,0)</f>
        <v>4.37</v>
      </c>
      <c r="Q2140" s="14">
        <f>VLOOKUP($A2140,[3]Sheet1!$A$1:$U$10001,20,0)</f>
        <v>4.8650000000000002</v>
      </c>
      <c r="R2140" s="14">
        <f>VLOOKUP($A2140,[3]Sheet1!$A$1:$X$10001,24,0)</f>
        <v>4.0650000000000004</v>
      </c>
      <c r="S2140" s="14">
        <f>VLOOKUP($A2140,[3]Sheet1!$A$1:$AB$10001,25,0)</f>
        <v>4.57</v>
      </c>
      <c r="T2140" s="14">
        <f>VLOOKUP($A2140,[3]Sheet1!$A$1:$AB$10001,26,0)</f>
        <v>4.3949999999999996</v>
      </c>
      <c r="U2140" s="14">
        <f>VLOOKUP($A2140,[3]Sheet1!$A$1:$AB$10001,27,0)</f>
        <v>4.2450000000000001</v>
      </c>
      <c r="V2140" s="14">
        <f>VLOOKUP($A2140,[3]Sheet1!$A$1:$AB$10001,28,0)</f>
        <v>4.3849999999999998</v>
      </c>
      <c r="W2140" s="14">
        <f>VLOOKUP($A2140,[3]Sheet1!$A$1:$AC$10001,29,0)</f>
        <v>4.25</v>
      </c>
      <c r="X2140" s="14">
        <f>VLOOKUP($A2140,[3]Sheet1!$A$1:$AD$10001,30,0)</f>
        <v>4.78</v>
      </c>
      <c r="AE2140" s="2">
        <v>36850</v>
      </c>
      <c r="AF2140" s="1">
        <v>5.3049999999999997</v>
      </c>
    </row>
    <row r="2141" spans="1:32" x14ac:dyDescent="0.2">
      <c r="A2141" s="2">
        <v>36834</v>
      </c>
      <c r="B2141" s="5">
        <f t="shared" si="163"/>
        <v>11</v>
      </c>
      <c r="C2141" s="1" t="s">
        <v>46</v>
      </c>
      <c r="D2141" s="14">
        <f>VLOOKUP($A2141,[3]Sheet1!$A$1:$U$10001,15,0)</f>
        <v>5.98</v>
      </c>
      <c r="E2141" s="14">
        <f>VLOOKUP($A2141,[3]Sheet1!$A$1:$U$10001,16,0)</f>
        <v>5.2450000000000001</v>
      </c>
      <c r="F2141" s="14">
        <f>VLOOKUP($A2141,[3]Sheet1!$A$1:$X$10001,22,0)</f>
        <v>4.18</v>
      </c>
      <c r="G2141" s="7">
        <f>VLOOKUP($A2141,[3]Sheet1!$A$1:$X$10001,3,0)</f>
        <v>4.2</v>
      </c>
      <c r="H2141" s="14">
        <f>VLOOKUP($A2141,[3]Sheet1!$A$1:$U$10001,2,0)</f>
        <v>4.4249999999999998</v>
      </c>
      <c r="I2141" s="14">
        <f>VLOOKUP($A2141,[3]Sheet1!$A$1:$U$10001,21,0)</f>
        <v>4.63</v>
      </c>
      <c r="J2141" s="14">
        <f>VLOOKUP($A2141,[3]Sheet1!$A$1:$U$10001,13,0)</f>
        <v>5.38</v>
      </c>
      <c r="K2141" s="14">
        <f>VLOOKUP($A2141,[3]Sheet1!$A$1:$Z$10001,24,0)</f>
        <v>4.2649999999999997</v>
      </c>
      <c r="L2141" s="14">
        <f>VLOOKUP($A2141,[3]Sheet1!$A$1:$U$10001,17,0)</f>
        <v>5.3250000000000002</v>
      </c>
      <c r="M2141" s="14">
        <f>VLOOKUP($A2141,[3]Sheet1!$A$1:$U$10001,14,0)</f>
        <v>5.54</v>
      </c>
      <c r="N2141" s="14">
        <f>VLOOKUP($A2141,[3]Sheet1!$A$1:$X$10001,23,0)</f>
        <v>4.21</v>
      </c>
      <c r="O2141" s="14">
        <f>VLOOKUP($A2141,[3]Sheet1!$A$1:$U$10001,4,0)</f>
        <v>5.4450000000000003</v>
      </c>
      <c r="P2141" s="14">
        <f>VLOOKUP($A2141,[3]Sheet1!$A$1:$U$10001,6,0)</f>
        <v>4.5650000000000004</v>
      </c>
      <c r="Q2141" s="14">
        <f>VLOOKUP($A2141,[3]Sheet1!$A$1:$U$10001,20,0)</f>
        <v>5.07</v>
      </c>
      <c r="R2141" s="14">
        <f>VLOOKUP($A2141,[3]Sheet1!$A$1:$X$10001,24,0)</f>
        <v>4.2649999999999997</v>
      </c>
      <c r="S2141" s="14">
        <f>VLOOKUP($A2141,[3]Sheet1!$A$1:$AB$10001,25,0)</f>
        <v>4.7149999999999999</v>
      </c>
      <c r="T2141" s="14">
        <f>VLOOKUP($A2141,[3]Sheet1!$A$1:$AB$10001,26,0)</f>
        <v>4.5750000000000002</v>
      </c>
      <c r="U2141" s="14">
        <f>VLOOKUP($A2141,[3]Sheet1!$A$1:$AB$10001,27,0)</f>
        <v>4.4249999999999998</v>
      </c>
      <c r="V2141" s="14">
        <f>VLOOKUP($A2141,[3]Sheet1!$A$1:$AB$10001,28,0)</f>
        <v>4.55</v>
      </c>
      <c r="W2141" s="14">
        <f>VLOOKUP($A2141,[3]Sheet1!$A$1:$AC$10001,29,0)</f>
        <v>4.4550000000000001</v>
      </c>
      <c r="X2141" s="14">
        <f>VLOOKUP($A2141,[3]Sheet1!$A$1:$AD$10001,30,0)</f>
        <v>4.92</v>
      </c>
      <c r="AE2141" s="2">
        <v>36851</v>
      </c>
      <c r="AF2141" s="1">
        <v>6.34</v>
      </c>
    </row>
    <row r="2142" spans="1:32" x14ac:dyDescent="0.2">
      <c r="A2142" s="2">
        <v>36835</v>
      </c>
      <c r="B2142" s="5">
        <f t="shared" si="163"/>
        <v>11</v>
      </c>
      <c r="C2142" s="1" t="s">
        <v>47</v>
      </c>
      <c r="D2142" s="14">
        <f>VLOOKUP($A2142,[3]Sheet1!$A$1:$U$10001,15,0)</f>
        <v>5.98</v>
      </c>
      <c r="E2142" s="14">
        <f>VLOOKUP($A2142,[3]Sheet1!$A$1:$U$10001,16,0)</f>
        <v>5.2450000000000001</v>
      </c>
      <c r="F2142" s="14">
        <f>VLOOKUP($A2142,[3]Sheet1!$A$1:$X$10001,22,0)</f>
        <v>4.18</v>
      </c>
      <c r="G2142" s="7">
        <f>VLOOKUP($A2142,[3]Sheet1!$A$1:$X$10001,3,0)</f>
        <v>4.2</v>
      </c>
      <c r="H2142" s="14">
        <f>VLOOKUP($A2142,[3]Sheet1!$A$1:$U$10001,2,0)</f>
        <v>4.4249999999999998</v>
      </c>
      <c r="I2142" s="14">
        <f>VLOOKUP($A2142,[3]Sheet1!$A$1:$U$10001,21,0)</f>
        <v>4.63</v>
      </c>
      <c r="J2142" s="14">
        <f>VLOOKUP($A2142,[3]Sheet1!$A$1:$U$10001,13,0)</f>
        <v>5.38</v>
      </c>
      <c r="K2142" s="14">
        <f>VLOOKUP($A2142,[3]Sheet1!$A$1:$Z$10001,24,0)</f>
        <v>4.2649999999999997</v>
      </c>
      <c r="L2142" s="14">
        <f>VLOOKUP($A2142,[3]Sheet1!$A$1:$U$10001,17,0)</f>
        <v>5.3250000000000002</v>
      </c>
      <c r="M2142" s="14">
        <f>VLOOKUP($A2142,[3]Sheet1!$A$1:$U$10001,14,0)</f>
        <v>5.54</v>
      </c>
      <c r="N2142" s="14">
        <f>VLOOKUP($A2142,[3]Sheet1!$A$1:$X$10001,23,0)</f>
        <v>4.21</v>
      </c>
      <c r="O2142" s="14">
        <f>VLOOKUP($A2142,[3]Sheet1!$A$1:$U$10001,4,0)</f>
        <v>5.4450000000000003</v>
      </c>
      <c r="P2142" s="14">
        <f>VLOOKUP($A2142,[3]Sheet1!$A$1:$U$10001,6,0)</f>
        <v>4.5650000000000004</v>
      </c>
      <c r="Q2142" s="14">
        <f>VLOOKUP($A2142,[3]Sheet1!$A$1:$U$10001,20,0)</f>
        <v>5.07</v>
      </c>
      <c r="R2142" s="14">
        <f>VLOOKUP($A2142,[3]Sheet1!$A$1:$X$10001,24,0)</f>
        <v>4.2649999999999997</v>
      </c>
      <c r="S2142" s="14">
        <f>VLOOKUP($A2142,[3]Sheet1!$A$1:$AB$10001,25,0)</f>
        <v>4.7149999999999999</v>
      </c>
      <c r="T2142" s="14">
        <f>VLOOKUP($A2142,[3]Sheet1!$A$1:$AB$10001,26,0)</f>
        <v>4.5750000000000002</v>
      </c>
      <c r="U2142" s="14">
        <f>VLOOKUP($A2142,[3]Sheet1!$A$1:$AB$10001,27,0)</f>
        <v>4.4249999999999998</v>
      </c>
      <c r="V2142" s="14">
        <f>VLOOKUP($A2142,[3]Sheet1!$A$1:$AB$10001,28,0)</f>
        <v>4.55</v>
      </c>
      <c r="W2142" s="14">
        <f>VLOOKUP($A2142,[3]Sheet1!$A$1:$AC$10001,29,0)</f>
        <v>4.4550000000000001</v>
      </c>
      <c r="X2142" s="14">
        <f>VLOOKUP($A2142,[3]Sheet1!$A$1:$AD$10001,30,0)</f>
        <v>4.92</v>
      </c>
      <c r="AE2142" s="2">
        <v>36852</v>
      </c>
      <c r="AF2142" s="1">
        <v>6.22</v>
      </c>
    </row>
    <row r="2143" spans="1:32" x14ac:dyDescent="0.2">
      <c r="A2143" s="2">
        <v>36836</v>
      </c>
      <c r="B2143" s="5">
        <f t="shared" si="163"/>
        <v>11</v>
      </c>
      <c r="C2143" s="1" t="s">
        <v>48</v>
      </c>
      <c r="D2143" s="14">
        <f>VLOOKUP($A2143,[3]Sheet1!$A$1:$U$10001,15,0)</f>
        <v>5.98</v>
      </c>
      <c r="E2143" s="14">
        <f>VLOOKUP($A2143,[3]Sheet1!$A$1:$U$10001,16,0)</f>
        <v>5.2450000000000001</v>
      </c>
      <c r="F2143" s="14">
        <f>VLOOKUP($A2143,[3]Sheet1!$A$1:$X$10001,22,0)</f>
        <v>4.18</v>
      </c>
      <c r="G2143" s="7">
        <f>VLOOKUP($A2143,[3]Sheet1!$A$1:$X$10001,3,0)</f>
        <v>4.2</v>
      </c>
      <c r="H2143" s="14">
        <f>VLOOKUP($A2143,[3]Sheet1!$A$1:$U$10001,2,0)</f>
        <v>4.4249999999999998</v>
      </c>
      <c r="I2143" s="14">
        <f>VLOOKUP($A2143,[3]Sheet1!$A$1:$U$10001,21,0)</f>
        <v>4.63</v>
      </c>
      <c r="J2143" s="14">
        <f>VLOOKUP($A2143,[3]Sheet1!$A$1:$U$10001,13,0)</f>
        <v>5.38</v>
      </c>
      <c r="K2143" s="14">
        <f>VLOOKUP($A2143,[3]Sheet1!$A$1:$Z$10001,24,0)</f>
        <v>4.2649999999999997</v>
      </c>
      <c r="L2143" s="14">
        <f>VLOOKUP($A2143,[3]Sheet1!$A$1:$U$10001,17,0)</f>
        <v>5.3250000000000002</v>
      </c>
      <c r="M2143" s="14">
        <f>VLOOKUP($A2143,[3]Sheet1!$A$1:$U$10001,14,0)</f>
        <v>5.54</v>
      </c>
      <c r="N2143" s="14">
        <f>VLOOKUP($A2143,[3]Sheet1!$A$1:$X$10001,23,0)</f>
        <v>4.21</v>
      </c>
      <c r="O2143" s="14">
        <f>VLOOKUP($A2143,[3]Sheet1!$A$1:$U$10001,4,0)</f>
        <v>5.4450000000000003</v>
      </c>
      <c r="P2143" s="14">
        <f>VLOOKUP($A2143,[3]Sheet1!$A$1:$U$10001,6,0)</f>
        <v>4.5650000000000004</v>
      </c>
      <c r="Q2143" s="14">
        <f>VLOOKUP($A2143,[3]Sheet1!$A$1:$U$10001,20,0)</f>
        <v>5.07</v>
      </c>
      <c r="R2143" s="14">
        <f>VLOOKUP($A2143,[3]Sheet1!$A$1:$X$10001,24,0)</f>
        <v>4.2649999999999997</v>
      </c>
      <c r="S2143" s="14">
        <f>VLOOKUP($A2143,[3]Sheet1!$A$1:$AB$10001,25,0)</f>
        <v>4.7149999999999999</v>
      </c>
      <c r="T2143" s="14">
        <f>VLOOKUP($A2143,[3]Sheet1!$A$1:$AB$10001,26,0)</f>
        <v>4.5750000000000002</v>
      </c>
      <c r="U2143" s="14">
        <f>VLOOKUP($A2143,[3]Sheet1!$A$1:$AB$10001,27,0)</f>
        <v>4.4249999999999998</v>
      </c>
      <c r="V2143" s="14">
        <f>VLOOKUP($A2143,[3]Sheet1!$A$1:$AB$10001,28,0)</f>
        <v>4.55</v>
      </c>
      <c r="W2143" s="14">
        <f>VLOOKUP($A2143,[3]Sheet1!$A$1:$AC$10001,29,0)</f>
        <v>4.4550000000000001</v>
      </c>
      <c r="X2143" s="14">
        <f>VLOOKUP($A2143,[3]Sheet1!$A$1:$AD$10001,30,0)</f>
        <v>4.92</v>
      </c>
      <c r="AE2143" s="2">
        <v>36853</v>
      </c>
      <c r="AF2143" s="1">
        <v>5.9950000000000001</v>
      </c>
    </row>
    <row r="2144" spans="1:32" x14ac:dyDescent="0.2">
      <c r="A2144" s="2">
        <v>36837</v>
      </c>
      <c r="B2144" s="5">
        <f t="shared" si="163"/>
        <v>11</v>
      </c>
      <c r="C2144" s="1" t="s">
        <v>49</v>
      </c>
      <c r="D2144" s="14">
        <f>VLOOKUP($A2144,[3]Sheet1!$A$1:$U$10001,15,0)</f>
        <v>6.17</v>
      </c>
      <c r="E2144" s="14">
        <f>VLOOKUP($A2144,[3]Sheet1!$A$1:$U$10001,16,0)</f>
        <v>5.125</v>
      </c>
      <c r="F2144" s="14">
        <f>VLOOKUP($A2144,[3]Sheet1!$A$1:$X$10001,22,0)</f>
        <v>4.32</v>
      </c>
      <c r="G2144" s="7">
        <f>VLOOKUP($A2144,[3]Sheet1!$A$1:$X$10001,3,0)</f>
        <v>4.4400000000000004</v>
      </c>
      <c r="H2144" s="14">
        <f>VLOOKUP($A2144,[3]Sheet1!$A$1:$U$10001,2,0)</f>
        <v>4.5049999999999999</v>
      </c>
      <c r="I2144" s="14">
        <f>VLOOKUP($A2144,[3]Sheet1!$A$1:$U$10001,21,0)</f>
        <v>4.5999999999999996</v>
      </c>
      <c r="J2144" s="14">
        <f>VLOOKUP($A2144,[3]Sheet1!$A$1:$U$10001,13,0)</f>
        <v>5.38</v>
      </c>
      <c r="K2144" s="14">
        <f>VLOOKUP($A2144,[3]Sheet1!$A$1:$Z$10001,24,0)</f>
        <v>4.4649999999999999</v>
      </c>
      <c r="L2144" s="14">
        <f>VLOOKUP($A2144,[3]Sheet1!$A$1:$U$10001,17,0)</f>
        <v>5.17</v>
      </c>
      <c r="M2144" s="14">
        <f>VLOOKUP($A2144,[3]Sheet1!$A$1:$U$10001,14,0)</f>
        <v>5.5549999999999997</v>
      </c>
      <c r="N2144" s="14">
        <f>VLOOKUP($A2144,[3]Sheet1!$A$1:$X$10001,23,0)</f>
        <v>4.4450000000000003</v>
      </c>
      <c r="O2144" s="14">
        <f>VLOOKUP($A2144,[3]Sheet1!$A$1:$U$10001,4,0)</f>
        <v>5.4550000000000001</v>
      </c>
      <c r="P2144" s="14">
        <f>VLOOKUP($A2144,[3]Sheet1!$A$1:$U$10001,6,0)</f>
        <v>4.5650000000000004</v>
      </c>
      <c r="Q2144" s="14">
        <f>VLOOKUP($A2144,[3]Sheet1!$A$1:$U$10001,20,0)</f>
        <v>4.9850000000000003</v>
      </c>
      <c r="R2144" s="14">
        <f>VLOOKUP($A2144,[3]Sheet1!$A$1:$X$10001,24,0)</f>
        <v>4.4649999999999999</v>
      </c>
      <c r="S2144" s="14">
        <f>VLOOKUP($A2144,[3]Sheet1!$A$1:$AB$10001,25,0)</f>
        <v>4.6849999999999996</v>
      </c>
      <c r="T2144" s="14">
        <f>VLOOKUP($A2144,[3]Sheet1!$A$1:$AB$10001,26,0)</f>
        <v>4.55</v>
      </c>
      <c r="U2144" s="14">
        <f>VLOOKUP($A2144,[3]Sheet1!$A$1:$AB$10001,27,0)</f>
        <v>4.4450000000000003</v>
      </c>
      <c r="V2144" s="14">
        <f>VLOOKUP($A2144,[3]Sheet1!$A$1:$AB$10001,28,0)</f>
        <v>4.5449999999999999</v>
      </c>
      <c r="W2144" s="14">
        <f>VLOOKUP($A2144,[3]Sheet1!$A$1:$AC$10001,29,0)</f>
        <v>4.4800000000000004</v>
      </c>
      <c r="X2144" s="14">
        <f>VLOOKUP($A2144,[3]Sheet1!$A$1:$AD$10001,30,0)</f>
        <v>4.8550000000000004</v>
      </c>
      <c r="AE2144" s="2">
        <v>36854</v>
      </c>
      <c r="AF2144" s="1">
        <v>5.9950000000000001</v>
      </c>
    </row>
    <row r="2145" spans="1:32" x14ac:dyDescent="0.2">
      <c r="A2145" s="2">
        <v>36838</v>
      </c>
      <c r="B2145" s="5">
        <f t="shared" si="163"/>
        <v>11</v>
      </c>
      <c r="C2145" s="1" t="s">
        <v>50</v>
      </c>
      <c r="D2145" s="14">
        <f>VLOOKUP($A2145,[3]Sheet1!$A$1:$U$10001,15,0)</f>
        <v>6.4950000000000001</v>
      </c>
      <c r="E2145" s="14">
        <f>VLOOKUP($A2145,[3]Sheet1!$A$1:$U$10001,16,0)</f>
        <v>5.2750000000000004</v>
      </c>
      <c r="F2145" s="14">
        <f>VLOOKUP($A2145,[3]Sheet1!$A$1:$X$10001,22,0)</f>
        <v>4.3250000000000002</v>
      </c>
      <c r="G2145" s="7">
        <f>VLOOKUP($A2145,[3]Sheet1!$A$1:$X$10001,3,0)</f>
        <v>4.5049999999999999</v>
      </c>
      <c r="H2145" s="14">
        <f>VLOOKUP($A2145,[3]Sheet1!$A$1:$U$10001,2,0)</f>
        <v>4.55</v>
      </c>
      <c r="I2145" s="14">
        <f>VLOOKUP($A2145,[3]Sheet1!$A$1:$U$10001,21,0)</f>
        <v>4.6749999999999998</v>
      </c>
      <c r="J2145" s="14">
        <f>VLOOKUP($A2145,[3]Sheet1!$A$1:$U$10001,13,0)</f>
        <v>5.4850000000000003</v>
      </c>
      <c r="K2145" s="14">
        <f>VLOOKUP($A2145,[3]Sheet1!$A$1:$Z$10001,24,0)</f>
        <v>4.3550000000000004</v>
      </c>
      <c r="L2145" s="14">
        <f>VLOOKUP($A2145,[3]Sheet1!$A$1:$U$10001,17,0)</f>
        <v>5.31</v>
      </c>
      <c r="M2145" s="14">
        <f>VLOOKUP($A2145,[3]Sheet1!$A$1:$U$10001,14,0)</f>
        <v>5.7050000000000001</v>
      </c>
      <c r="N2145" s="14">
        <f>VLOOKUP($A2145,[3]Sheet1!$A$1:$X$10001,23,0)</f>
        <v>4.3449999999999998</v>
      </c>
      <c r="O2145" s="14">
        <f>VLOOKUP($A2145,[3]Sheet1!$A$1:$U$10001,4,0)</f>
        <v>5.5949999999999998</v>
      </c>
      <c r="P2145" s="14">
        <f>VLOOKUP($A2145,[3]Sheet1!$A$1:$U$10001,6,0)</f>
        <v>4.6150000000000002</v>
      </c>
      <c r="Q2145" s="14">
        <f>VLOOKUP($A2145,[3]Sheet1!$A$1:$U$10001,20,0)</f>
        <v>5.125</v>
      </c>
      <c r="R2145" s="14">
        <f>VLOOKUP($A2145,[3]Sheet1!$A$1:$X$10001,24,0)</f>
        <v>4.3550000000000004</v>
      </c>
      <c r="S2145" s="14">
        <f>VLOOKUP($A2145,[3]Sheet1!$A$1:$AB$10001,25,0)</f>
        <v>4.7549999999999999</v>
      </c>
      <c r="T2145" s="14">
        <f>VLOOKUP($A2145,[3]Sheet1!$A$1:$AB$10001,26,0)</f>
        <v>4.6349999999999998</v>
      </c>
      <c r="U2145" s="14">
        <f>VLOOKUP($A2145,[3]Sheet1!$A$1:$AB$10001,27,0)</f>
        <v>4.4749999999999996</v>
      </c>
      <c r="V2145" s="14">
        <f>VLOOKUP($A2145,[3]Sheet1!$A$1:$AB$10001,28,0)</f>
        <v>4.63</v>
      </c>
      <c r="W2145" s="14">
        <f>VLOOKUP($A2145,[3]Sheet1!$A$1:$AC$10001,29,0)</f>
        <v>4.5049999999999999</v>
      </c>
      <c r="X2145" s="14">
        <f>VLOOKUP($A2145,[3]Sheet1!$A$1:$AD$10001,30,0)</f>
        <v>4.8550000000000004</v>
      </c>
      <c r="AE2145" s="2">
        <v>36855</v>
      </c>
      <c r="AF2145" s="1">
        <v>5.9950000000000001</v>
      </c>
    </row>
    <row r="2146" spans="1:32" x14ac:dyDescent="0.2">
      <c r="A2146" s="2">
        <v>36839</v>
      </c>
      <c r="B2146" s="5">
        <f t="shared" si="163"/>
        <v>11</v>
      </c>
      <c r="C2146" s="1" t="s">
        <v>51</v>
      </c>
      <c r="D2146" s="14">
        <f>VLOOKUP($A2146,[3]Sheet1!$A$1:$U$10001,15,0)</f>
        <v>7.0049999999999999</v>
      </c>
      <c r="E2146" s="14">
        <f>VLOOKUP($A2146,[3]Sheet1!$A$1:$U$10001,16,0)</f>
        <v>5.72</v>
      </c>
      <c r="F2146" s="14">
        <f>VLOOKUP($A2146,[3]Sheet1!$A$1:$X$10001,22,0)</f>
        <v>4.58</v>
      </c>
      <c r="G2146" s="7">
        <f>VLOOKUP($A2146,[3]Sheet1!$A$1:$X$10001,3,0)</f>
        <v>4.7850000000000001</v>
      </c>
      <c r="H2146" s="14">
        <f>VLOOKUP($A2146,[3]Sheet1!$A$1:$U$10001,2,0)</f>
        <v>4.875</v>
      </c>
      <c r="I2146" s="14">
        <f>VLOOKUP($A2146,[3]Sheet1!$A$1:$U$10001,21,0)</f>
        <v>4.92</v>
      </c>
      <c r="J2146" s="14">
        <f>VLOOKUP($A2146,[3]Sheet1!$A$1:$U$10001,13,0)</f>
        <v>5.8449999999999998</v>
      </c>
      <c r="K2146" s="14">
        <f>VLOOKUP($A2146,[3]Sheet1!$A$1:$Z$10001,24,0)</f>
        <v>4.5999999999999996</v>
      </c>
      <c r="L2146" s="14">
        <f>VLOOKUP($A2146,[3]Sheet1!$A$1:$U$10001,17,0)</f>
        <v>5.83</v>
      </c>
      <c r="M2146" s="14">
        <f>VLOOKUP($A2146,[3]Sheet1!$A$1:$U$10001,14,0)</f>
        <v>6.01</v>
      </c>
      <c r="N2146" s="14">
        <f>VLOOKUP($A2146,[3]Sheet1!$A$1:$X$10001,23,0)</f>
        <v>4.57</v>
      </c>
      <c r="O2146" s="14">
        <f>VLOOKUP($A2146,[3]Sheet1!$A$1:$U$10001,4,0)</f>
        <v>5.8949999999999996</v>
      </c>
      <c r="P2146" s="14">
        <f>VLOOKUP($A2146,[3]Sheet1!$A$1:$U$10001,6,0)</f>
        <v>4.9450000000000003</v>
      </c>
      <c r="Q2146" s="14">
        <f>VLOOKUP($A2146,[3]Sheet1!$A$1:$U$10001,20,0)</f>
        <v>5.6449999999999996</v>
      </c>
      <c r="R2146" s="14">
        <f>VLOOKUP($A2146,[3]Sheet1!$A$1:$X$10001,24,0)</f>
        <v>4.5999999999999996</v>
      </c>
      <c r="S2146" s="14">
        <f>VLOOKUP($A2146,[3]Sheet1!$A$1:$AB$10001,25,0)</f>
        <v>5.0449999999999999</v>
      </c>
      <c r="T2146" s="14">
        <f>VLOOKUP($A2146,[3]Sheet1!$A$1:$AB$10001,26,0)</f>
        <v>4.92</v>
      </c>
      <c r="U2146" s="14">
        <f>VLOOKUP($A2146,[3]Sheet1!$A$1:$AB$10001,27,0)</f>
        <v>4.78</v>
      </c>
      <c r="V2146" s="14">
        <f>VLOOKUP($A2146,[3]Sheet1!$A$1:$AB$10001,28,0)</f>
        <v>4.92</v>
      </c>
      <c r="W2146" s="14">
        <f>VLOOKUP($A2146,[3]Sheet1!$A$1:$AC$10001,29,0)</f>
        <v>4.8</v>
      </c>
      <c r="X2146" s="14">
        <f>VLOOKUP($A2146,[3]Sheet1!$A$1:$AD$10001,30,0)</f>
        <v>5.1050000000000004</v>
      </c>
      <c r="AE2146" s="2">
        <v>36856</v>
      </c>
      <c r="AF2146" s="1">
        <v>5.9950000000000001</v>
      </c>
    </row>
    <row r="2147" spans="1:32" x14ac:dyDescent="0.2">
      <c r="A2147" s="2">
        <v>36840</v>
      </c>
      <c r="B2147" s="5">
        <f t="shared" si="163"/>
        <v>11</v>
      </c>
      <c r="C2147" s="1" t="s">
        <v>45</v>
      </c>
      <c r="D2147" s="14">
        <f>VLOOKUP($A2147,[3]Sheet1!$A$1:$U$10001,15,0)</f>
        <v>7.4950000000000001</v>
      </c>
      <c r="E2147" s="14">
        <f>VLOOKUP($A2147,[3]Sheet1!$A$1:$U$10001,16,0)</f>
        <v>6.58</v>
      </c>
      <c r="F2147" s="14">
        <f>VLOOKUP($A2147,[3]Sheet1!$A$1:$X$10001,22,0)</f>
        <v>5.2149999999999999</v>
      </c>
      <c r="G2147" s="7">
        <f>VLOOKUP($A2147,[3]Sheet1!$A$1:$X$10001,3,0)</f>
        <v>5.47</v>
      </c>
      <c r="H2147" s="14">
        <f>VLOOKUP($A2147,[3]Sheet1!$A$1:$U$10001,2,0)</f>
        <v>5.4649999999999999</v>
      </c>
      <c r="I2147" s="14">
        <f>VLOOKUP($A2147,[3]Sheet1!$A$1:$U$10001,21,0)</f>
        <v>5.36</v>
      </c>
      <c r="J2147" s="14">
        <f>VLOOKUP($A2147,[3]Sheet1!$A$1:$U$10001,13,0)</f>
        <v>6.6950000000000003</v>
      </c>
      <c r="K2147" s="14">
        <f>VLOOKUP($A2147,[3]Sheet1!$A$1:$Z$10001,24,0)</f>
        <v>5.23</v>
      </c>
      <c r="L2147" s="14">
        <f>VLOOKUP($A2147,[3]Sheet1!$A$1:$U$10001,17,0)</f>
        <v>6.79</v>
      </c>
      <c r="M2147" s="14">
        <f>VLOOKUP($A2147,[3]Sheet1!$A$1:$U$10001,14,0)</f>
        <v>6.7750000000000004</v>
      </c>
      <c r="N2147" s="14">
        <f>VLOOKUP($A2147,[3]Sheet1!$A$1:$X$10001,23,0)</f>
        <v>5.2249999999999996</v>
      </c>
      <c r="O2147" s="14">
        <f>VLOOKUP($A2147,[3]Sheet1!$A$1:$U$10001,4,0)</f>
        <v>6.89</v>
      </c>
      <c r="P2147" s="14">
        <f>VLOOKUP($A2147,[3]Sheet1!$A$1:$U$10001,6,0)</f>
        <v>5.5049999999999999</v>
      </c>
      <c r="Q2147" s="14">
        <f>VLOOKUP($A2147,[3]Sheet1!$A$1:$U$10001,20,0)</f>
        <v>6.66</v>
      </c>
      <c r="R2147" s="14">
        <f>VLOOKUP($A2147,[3]Sheet1!$A$1:$X$10001,24,0)</f>
        <v>5.23</v>
      </c>
      <c r="S2147" s="14">
        <f>VLOOKUP($A2147,[3]Sheet1!$A$1:$AB$10001,25,0)</f>
        <v>5.4550000000000001</v>
      </c>
      <c r="T2147" s="14">
        <f>VLOOKUP($A2147,[3]Sheet1!$A$1:$AB$10001,26,0)</f>
        <v>5.3449999999999998</v>
      </c>
      <c r="U2147" s="14">
        <f>VLOOKUP($A2147,[3]Sheet1!$A$1:$AB$10001,27,0)</f>
        <v>5.2450000000000001</v>
      </c>
      <c r="V2147" s="14">
        <f>VLOOKUP($A2147,[3]Sheet1!$A$1:$AB$10001,28,0)</f>
        <v>5.36</v>
      </c>
      <c r="W2147" s="14">
        <f>VLOOKUP($A2147,[3]Sheet1!$A$1:$AC$10001,29,0)</f>
        <v>5.28</v>
      </c>
      <c r="X2147" s="14">
        <f>VLOOKUP($A2147,[3]Sheet1!$A$1:$AD$10001,30,0)</f>
        <v>5.53</v>
      </c>
      <c r="AE2147" s="2">
        <v>36857</v>
      </c>
      <c r="AF2147" s="1">
        <v>5.9950000000000001</v>
      </c>
    </row>
    <row r="2148" spans="1:32" x14ac:dyDescent="0.2">
      <c r="A2148" s="2">
        <v>36841</v>
      </c>
      <c r="B2148" s="5">
        <f t="shared" si="163"/>
        <v>11</v>
      </c>
      <c r="C2148" s="1" t="s">
        <v>46</v>
      </c>
      <c r="D2148" s="14">
        <f>VLOOKUP($A2148,[3]Sheet1!$A$1:$U$10001,15,0)</f>
        <v>7.1449999999999996</v>
      </c>
      <c r="E2148" s="14">
        <f>VLOOKUP($A2148,[3]Sheet1!$A$1:$U$10001,16,0)</f>
        <v>6.2350000000000003</v>
      </c>
      <c r="F2148" s="14">
        <f>VLOOKUP($A2148,[3]Sheet1!$A$1:$X$10001,22,0)</f>
        <v>4.99</v>
      </c>
      <c r="G2148" s="7">
        <f>VLOOKUP($A2148,[3]Sheet1!$A$1:$X$10001,3,0)</f>
        <v>5.1100000000000003</v>
      </c>
      <c r="H2148" s="14">
        <f>VLOOKUP($A2148,[3]Sheet1!$A$1:$U$10001,2,0)</f>
        <v>5.18</v>
      </c>
      <c r="I2148" s="14">
        <f>VLOOKUP($A2148,[3]Sheet1!$A$1:$U$10001,21,0)</f>
        <v>5.2450000000000001</v>
      </c>
      <c r="J2148" s="14">
        <f>VLOOKUP($A2148,[3]Sheet1!$A$1:$U$10001,13,0)</f>
        <v>6.5250000000000004</v>
      </c>
      <c r="K2148" s="14">
        <f>VLOOKUP($A2148,[3]Sheet1!$A$1:$Z$10001,24,0)</f>
        <v>4.9850000000000003</v>
      </c>
      <c r="L2148" s="14">
        <f>VLOOKUP($A2148,[3]Sheet1!$A$1:$U$10001,17,0)</f>
        <v>6.6050000000000004</v>
      </c>
      <c r="M2148" s="14">
        <f>VLOOKUP($A2148,[3]Sheet1!$A$1:$U$10001,14,0)</f>
        <v>6.64</v>
      </c>
      <c r="N2148" s="14">
        <f>VLOOKUP($A2148,[3]Sheet1!$A$1:$X$10001,23,0)</f>
        <v>4.9800000000000004</v>
      </c>
      <c r="O2148" s="14">
        <f>VLOOKUP($A2148,[3]Sheet1!$A$1:$U$10001,4,0)</f>
        <v>6.7850000000000001</v>
      </c>
      <c r="P2148" s="14">
        <f>VLOOKUP($A2148,[3]Sheet1!$A$1:$U$10001,6,0)</f>
        <v>5.22</v>
      </c>
      <c r="Q2148" s="14">
        <f>VLOOKUP($A2148,[3]Sheet1!$A$1:$U$10001,20,0)</f>
        <v>5.9950000000000001</v>
      </c>
      <c r="R2148" s="14">
        <f>VLOOKUP($A2148,[3]Sheet1!$A$1:$X$10001,24,0)</f>
        <v>4.9850000000000003</v>
      </c>
      <c r="S2148" s="14">
        <f>VLOOKUP($A2148,[3]Sheet1!$A$1:$AB$10001,25,0)</f>
        <v>5.3650000000000002</v>
      </c>
      <c r="T2148" s="14">
        <f>VLOOKUP($A2148,[3]Sheet1!$A$1:$AB$10001,26,0)</f>
        <v>5.23</v>
      </c>
      <c r="U2148" s="14">
        <f>VLOOKUP($A2148,[3]Sheet1!$A$1:$AB$10001,27,0)</f>
        <v>5.1050000000000004</v>
      </c>
      <c r="V2148" s="14">
        <f>VLOOKUP($A2148,[3]Sheet1!$A$1:$AB$10001,28,0)</f>
        <v>5.2549999999999999</v>
      </c>
      <c r="W2148" s="14">
        <f>VLOOKUP($A2148,[3]Sheet1!$A$1:$AC$10001,29,0)</f>
        <v>5.12</v>
      </c>
      <c r="X2148" s="14">
        <f>VLOOKUP($A2148,[3]Sheet1!$A$1:$AD$10001,30,0)</f>
        <v>5.42</v>
      </c>
      <c r="AE2148" s="2">
        <v>36858</v>
      </c>
      <c r="AF2148" s="1">
        <v>5.92</v>
      </c>
    </row>
    <row r="2149" spans="1:32" x14ac:dyDescent="0.2">
      <c r="A2149" s="2">
        <v>36842</v>
      </c>
      <c r="B2149" s="5">
        <f t="shared" si="163"/>
        <v>11</v>
      </c>
      <c r="C2149" s="1" t="s">
        <v>47</v>
      </c>
      <c r="D2149" s="14">
        <f>VLOOKUP($A2149,[3]Sheet1!$A$1:$U$10001,15,0)</f>
        <v>7.1449999999999996</v>
      </c>
      <c r="E2149" s="14">
        <f>VLOOKUP($A2149,[3]Sheet1!$A$1:$U$10001,16,0)</f>
        <v>6.2350000000000003</v>
      </c>
      <c r="F2149" s="14">
        <f>VLOOKUP($A2149,[3]Sheet1!$A$1:$X$10001,22,0)</f>
        <v>4.99</v>
      </c>
      <c r="G2149" s="7">
        <f>VLOOKUP($A2149,[3]Sheet1!$A$1:$X$10001,3,0)</f>
        <v>5.1100000000000003</v>
      </c>
      <c r="H2149" s="14">
        <f>VLOOKUP($A2149,[3]Sheet1!$A$1:$U$10001,2,0)</f>
        <v>5.18</v>
      </c>
      <c r="I2149" s="14">
        <f>VLOOKUP($A2149,[3]Sheet1!$A$1:$U$10001,21,0)</f>
        <v>5.2450000000000001</v>
      </c>
      <c r="J2149" s="14">
        <f>VLOOKUP($A2149,[3]Sheet1!$A$1:$U$10001,13,0)</f>
        <v>6.5250000000000004</v>
      </c>
      <c r="K2149" s="14">
        <f>VLOOKUP($A2149,[3]Sheet1!$A$1:$Z$10001,24,0)</f>
        <v>4.9850000000000003</v>
      </c>
      <c r="L2149" s="14">
        <f>VLOOKUP($A2149,[3]Sheet1!$A$1:$U$10001,17,0)</f>
        <v>6.6050000000000004</v>
      </c>
      <c r="M2149" s="14">
        <f>VLOOKUP($A2149,[3]Sheet1!$A$1:$U$10001,14,0)</f>
        <v>6.64</v>
      </c>
      <c r="N2149" s="14">
        <f>VLOOKUP($A2149,[3]Sheet1!$A$1:$X$10001,23,0)</f>
        <v>4.9800000000000004</v>
      </c>
      <c r="O2149" s="14">
        <f>VLOOKUP($A2149,[3]Sheet1!$A$1:$U$10001,4,0)</f>
        <v>6.7850000000000001</v>
      </c>
      <c r="P2149" s="14">
        <f>VLOOKUP($A2149,[3]Sheet1!$A$1:$U$10001,6,0)</f>
        <v>5.22</v>
      </c>
      <c r="Q2149" s="14">
        <f>VLOOKUP($A2149,[3]Sheet1!$A$1:$U$10001,20,0)</f>
        <v>5.9950000000000001</v>
      </c>
      <c r="R2149" s="14">
        <f>VLOOKUP($A2149,[3]Sheet1!$A$1:$X$10001,24,0)</f>
        <v>4.9850000000000003</v>
      </c>
      <c r="S2149" s="14">
        <f>VLOOKUP($A2149,[3]Sheet1!$A$1:$AB$10001,25,0)</f>
        <v>5.3650000000000002</v>
      </c>
      <c r="T2149" s="14">
        <f>VLOOKUP($A2149,[3]Sheet1!$A$1:$AB$10001,26,0)</f>
        <v>5.23</v>
      </c>
      <c r="U2149" s="14">
        <f>VLOOKUP($A2149,[3]Sheet1!$A$1:$AB$10001,27,0)</f>
        <v>5.1050000000000004</v>
      </c>
      <c r="V2149" s="14">
        <f>VLOOKUP($A2149,[3]Sheet1!$A$1:$AB$10001,28,0)</f>
        <v>5.2549999999999999</v>
      </c>
      <c r="W2149" s="14">
        <f>VLOOKUP($A2149,[3]Sheet1!$A$1:$AC$10001,29,0)</f>
        <v>5.12</v>
      </c>
      <c r="X2149" s="14">
        <f>VLOOKUP($A2149,[3]Sheet1!$A$1:$AD$10001,30,0)</f>
        <v>5.42</v>
      </c>
      <c r="AE2149" s="2">
        <v>36859</v>
      </c>
      <c r="AF2149" s="1">
        <v>5.58</v>
      </c>
    </row>
    <row r="2150" spans="1:32" x14ac:dyDescent="0.2">
      <c r="A2150" s="2">
        <v>36843</v>
      </c>
      <c r="B2150" s="5">
        <f t="shared" si="163"/>
        <v>11</v>
      </c>
      <c r="C2150" s="1" t="s">
        <v>48</v>
      </c>
      <c r="D2150" s="14">
        <f>VLOOKUP($A2150,[3]Sheet1!$A$1:$U$10001,15,0)</f>
        <v>7.1449999999999996</v>
      </c>
      <c r="E2150" s="14">
        <f>VLOOKUP($A2150,[3]Sheet1!$A$1:$U$10001,16,0)</f>
        <v>6.2350000000000003</v>
      </c>
      <c r="F2150" s="14">
        <f>VLOOKUP($A2150,[3]Sheet1!$A$1:$X$10001,22,0)</f>
        <v>4.99</v>
      </c>
      <c r="G2150" s="7">
        <f>VLOOKUP($A2150,[3]Sheet1!$A$1:$X$10001,3,0)</f>
        <v>5.1100000000000003</v>
      </c>
      <c r="H2150" s="14">
        <f>VLOOKUP($A2150,[3]Sheet1!$A$1:$U$10001,2,0)</f>
        <v>5.18</v>
      </c>
      <c r="I2150" s="14">
        <f>VLOOKUP($A2150,[3]Sheet1!$A$1:$U$10001,21,0)</f>
        <v>5.2450000000000001</v>
      </c>
      <c r="J2150" s="14">
        <f>VLOOKUP($A2150,[3]Sheet1!$A$1:$U$10001,13,0)</f>
        <v>6.5250000000000004</v>
      </c>
      <c r="K2150" s="14">
        <f>VLOOKUP($A2150,[3]Sheet1!$A$1:$Z$10001,24,0)</f>
        <v>4.9850000000000003</v>
      </c>
      <c r="L2150" s="14">
        <f>VLOOKUP($A2150,[3]Sheet1!$A$1:$U$10001,17,0)</f>
        <v>6.6050000000000004</v>
      </c>
      <c r="M2150" s="14">
        <f>VLOOKUP($A2150,[3]Sheet1!$A$1:$U$10001,14,0)</f>
        <v>6.64</v>
      </c>
      <c r="N2150" s="14">
        <f>VLOOKUP($A2150,[3]Sheet1!$A$1:$X$10001,23,0)</f>
        <v>4.9800000000000004</v>
      </c>
      <c r="O2150" s="14">
        <f>VLOOKUP($A2150,[3]Sheet1!$A$1:$U$10001,4,0)</f>
        <v>6.7850000000000001</v>
      </c>
      <c r="P2150" s="14">
        <f>VLOOKUP($A2150,[3]Sheet1!$A$1:$U$10001,6,0)</f>
        <v>5.22</v>
      </c>
      <c r="Q2150" s="14">
        <f>VLOOKUP($A2150,[3]Sheet1!$A$1:$U$10001,20,0)</f>
        <v>5.9950000000000001</v>
      </c>
      <c r="R2150" s="14">
        <f>VLOOKUP($A2150,[3]Sheet1!$A$1:$X$10001,24,0)</f>
        <v>4.9850000000000003</v>
      </c>
      <c r="S2150" s="14">
        <f>VLOOKUP($A2150,[3]Sheet1!$A$1:$AB$10001,25,0)</f>
        <v>5.3650000000000002</v>
      </c>
      <c r="T2150" s="14">
        <f>VLOOKUP($A2150,[3]Sheet1!$A$1:$AB$10001,26,0)</f>
        <v>5.23</v>
      </c>
      <c r="U2150" s="14">
        <f>VLOOKUP($A2150,[3]Sheet1!$A$1:$AB$10001,27,0)</f>
        <v>5.1050000000000004</v>
      </c>
      <c r="V2150" s="14">
        <f>VLOOKUP($A2150,[3]Sheet1!$A$1:$AB$10001,28,0)</f>
        <v>5.2549999999999999</v>
      </c>
      <c r="W2150" s="14">
        <f>VLOOKUP($A2150,[3]Sheet1!$A$1:$AC$10001,29,0)</f>
        <v>5.12</v>
      </c>
      <c r="X2150" s="14">
        <f>VLOOKUP($A2150,[3]Sheet1!$A$1:$AD$10001,30,0)</f>
        <v>5.42</v>
      </c>
      <c r="AE2150" s="2">
        <v>36860</v>
      </c>
      <c r="AF2150" s="1">
        <v>5.64</v>
      </c>
    </row>
    <row r="2151" spans="1:32" x14ac:dyDescent="0.2">
      <c r="A2151" s="2">
        <v>36844</v>
      </c>
      <c r="B2151" s="5">
        <f t="shared" si="163"/>
        <v>11</v>
      </c>
      <c r="C2151" s="1" t="s">
        <v>49</v>
      </c>
      <c r="D2151" s="14">
        <f>VLOOKUP($A2151,[3]Sheet1!$A$1:$U$10001,15,0)</f>
        <v>7.55</v>
      </c>
      <c r="E2151" s="14">
        <f>VLOOKUP($A2151,[3]Sheet1!$A$1:$U$10001,16,0)</f>
        <v>6.73</v>
      </c>
      <c r="F2151" s="14">
        <f>VLOOKUP($A2151,[3]Sheet1!$A$1:$X$10001,22,0)</f>
        <v>5.4950000000000001</v>
      </c>
      <c r="G2151" s="7">
        <f>VLOOKUP($A2151,[3]Sheet1!$A$1:$X$10001,3,0)</f>
        <v>5.5049999999999999</v>
      </c>
      <c r="H2151" s="14">
        <f>VLOOKUP($A2151,[3]Sheet1!$A$1:$U$10001,2,0)</f>
        <v>5.6</v>
      </c>
      <c r="I2151" s="14">
        <f>VLOOKUP($A2151,[3]Sheet1!$A$1:$U$10001,21,0)</f>
        <v>5.5949999999999998</v>
      </c>
      <c r="J2151" s="14">
        <f>VLOOKUP($A2151,[3]Sheet1!$A$1:$U$10001,13,0)</f>
        <v>7.15</v>
      </c>
      <c r="K2151" s="14">
        <f>VLOOKUP($A2151,[3]Sheet1!$A$1:$Z$10001,24,0)</f>
        <v>5.44</v>
      </c>
      <c r="L2151" s="14">
        <f>VLOOKUP($A2151,[3]Sheet1!$A$1:$U$10001,17,0)</f>
        <v>6.9649999999999999</v>
      </c>
      <c r="M2151" s="14">
        <f>VLOOKUP($A2151,[3]Sheet1!$A$1:$U$10001,14,0)</f>
        <v>7.2350000000000003</v>
      </c>
      <c r="N2151" s="14">
        <f>VLOOKUP($A2151,[3]Sheet1!$A$1:$X$10001,23,0)</f>
        <v>5.43</v>
      </c>
      <c r="O2151" s="14">
        <f>VLOOKUP($A2151,[3]Sheet1!$A$1:$U$10001,4,0)</f>
        <v>7.3650000000000002</v>
      </c>
      <c r="P2151" s="14">
        <f>VLOOKUP($A2151,[3]Sheet1!$A$1:$U$10001,6,0)</f>
        <v>5.6150000000000002</v>
      </c>
      <c r="Q2151" s="14">
        <f>VLOOKUP($A2151,[3]Sheet1!$A$1:$U$10001,20,0)</f>
        <v>6.0049999999999999</v>
      </c>
      <c r="R2151" s="14">
        <f>VLOOKUP($A2151,[3]Sheet1!$A$1:$X$10001,24,0)</f>
        <v>5.44</v>
      </c>
      <c r="S2151" s="14">
        <f>VLOOKUP($A2151,[3]Sheet1!$A$1:$AB$10001,25,0)</f>
        <v>5.72</v>
      </c>
      <c r="T2151" s="14">
        <f>VLOOKUP($A2151,[3]Sheet1!$A$1:$AB$10001,26,0)</f>
        <v>5.6150000000000002</v>
      </c>
      <c r="U2151" s="14">
        <f>VLOOKUP($A2151,[3]Sheet1!$A$1:$AB$10001,27,0)</f>
        <v>5.47</v>
      </c>
      <c r="V2151" s="14">
        <f>VLOOKUP($A2151,[3]Sheet1!$A$1:$AB$10001,28,0)</f>
        <v>5.6150000000000002</v>
      </c>
      <c r="W2151" s="14">
        <f>VLOOKUP($A2151,[3]Sheet1!$A$1:$AC$10001,29,0)</f>
        <v>5.5</v>
      </c>
      <c r="X2151" s="14">
        <f>VLOOKUP($A2151,[3]Sheet1!$A$1:$AD$10001,30,0)</f>
        <v>5.7750000000000004</v>
      </c>
      <c r="AE2151" s="2">
        <v>36861</v>
      </c>
      <c r="AF2151" s="1">
        <v>6.085</v>
      </c>
    </row>
    <row r="2152" spans="1:32" x14ac:dyDescent="0.2">
      <c r="A2152" s="2">
        <v>36845</v>
      </c>
      <c r="B2152" s="5">
        <f t="shared" si="163"/>
        <v>11</v>
      </c>
      <c r="C2152" s="1" t="s">
        <v>50</v>
      </c>
      <c r="D2152" s="14">
        <f>VLOOKUP($A2152,[3]Sheet1!$A$1:$U$10001,15,0)</f>
        <v>7.34</v>
      </c>
      <c r="E2152" s="14">
        <f>VLOOKUP($A2152,[3]Sheet1!$A$1:$U$10001,16,0)</f>
        <v>8.08</v>
      </c>
      <c r="F2152" s="14">
        <f>VLOOKUP($A2152,[3]Sheet1!$A$1:$X$10001,22,0)</f>
        <v>5.74</v>
      </c>
      <c r="G2152" s="7">
        <f>VLOOKUP($A2152,[3]Sheet1!$A$1:$X$10001,3,0)</f>
        <v>5.81</v>
      </c>
      <c r="H2152" s="14">
        <f>VLOOKUP($A2152,[3]Sheet1!$A$1:$U$10001,2,0)</f>
        <v>5.89</v>
      </c>
      <c r="I2152" s="14">
        <f>VLOOKUP($A2152,[3]Sheet1!$A$1:$U$10001,21,0)</f>
        <v>5.7949999999999999</v>
      </c>
      <c r="J2152" s="14">
        <f>VLOOKUP($A2152,[3]Sheet1!$A$1:$U$10001,13,0)</f>
        <v>8.2349999999999994</v>
      </c>
      <c r="K2152" s="14">
        <f>VLOOKUP($A2152,[3]Sheet1!$A$1:$Z$10001,24,0)</f>
        <v>5.7850000000000001</v>
      </c>
      <c r="L2152" s="14">
        <f>VLOOKUP($A2152,[3]Sheet1!$A$1:$U$10001,17,0)</f>
        <v>8.2050000000000001</v>
      </c>
      <c r="M2152" s="14">
        <f>VLOOKUP($A2152,[3]Sheet1!$A$1:$U$10001,14,0)</f>
        <v>8.4</v>
      </c>
      <c r="N2152" s="14">
        <f>VLOOKUP($A2152,[3]Sheet1!$A$1:$X$10001,23,0)</f>
        <v>5.7450000000000001</v>
      </c>
      <c r="O2152" s="14">
        <f>VLOOKUP($A2152,[3]Sheet1!$A$1:$U$10001,4,0)</f>
        <v>8.2850000000000001</v>
      </c>
      <c r="P2152" s="14">
        <f>VLOOKUP($A2152,[3]Sheet1!$A$1:$U$10001,6,0)</f>
        <v>6</v>
      </c>
      <c r="Q2152" s="14">
        <f>VLOOKUP($A2152,[3]Sheet1!$A$1:$U$10001,20,0)</f>
        <v>7.875</v>
      </c>
      <c r="R2152" s="14">
        <f>VLOOKUP($A2152,[3]Sheet1!$A$1:$X$10001,24,0)</f>
        <v>5.7850000000000001</v>
      </c>
      <c r="S2152" s="14">
        <f>VLOOKUP($A2152,[3]Sheet1!$A$1:$AB$10001,25,0)</f>
        <v>5.9349999999999996</v>
      </c>
      <c r="T2152" s="14">
        <f>VLOOKUP($A2152,[3]Sheet1!$A$1:$AB$10001,26,0)</f>
        <v>5.86</v>
      </c>
      <c r="U2152" s="14">
        <f>VLOOKUP($A2152,[3]Sheet1!$A$1:$AB$10001,27,0)</f>
        <v>5.67</v>
      </c>
      <c r="V2152" s="14">
        <f>VLOOKUP($A2152,[3]Sheet1!$A$1:$AB$10001,28,0)</f>
        <v>5.8449999999999998</v>
      </c>
      <c r="W2152" s="14">
        <f>VLOOKUP($A2152,[3]Sheet1!$A$1:$AC$10001,29,0)</f>
        <v>5.7</v>
      </c>
      <c r="X2152" s="14">
        <f>VLOOKUP($A2152,[3]Sheet1!$A$1:$AD$10001,30,0)</f>
        <v>5.9550000000000001</v>
      </c>
      <c r="AE2152" s="2">
        <v>36862</v>
      </c>
      <c r="AF2152" s="1">
        <v>6.27</v>
      </c>
    </row>
    <row r="2153" spans="1:32" x14ac:dyDescent="0.2">
      <c r="A2153" s="2">
        <v>36846</v>
      </c>
      <c r="B2153" s="5">
        <f t="shared" si="163"/>
        <v>11</v>
      </c>
      <c r="C2153" s="1" t="s">
        <v>51</v>
      </c>
      <c r="D2153" s="14">
        <f>VLOOKUP($A2153,[3]Sheet1!$A$1:$U$10001,15,0)</f>
        <v>7.66</v>
      </c>
      <c r="E2153" s="14">
        <f>VLOOKUP($A2153,[3]Sheet1!$A$1:$U$10001,16,0)</f>
        <v>8.2149999999999999</v>
      </c>
      <c r="F2153" s="14">
        <f>VLOOKUP($A2153,[3]Sheet1!$A$1:$X$10001,22,0)</f>
        <v>5.7649999999999997</v>
      </c>
      <c r="G2153" s="7">
        <f>VLOOKUP($A2153,[3]Sheet1!$A$1:$X$10001,3,0)</f>
        <v>5.7350000000000003</v>
      </c>
      <c r="H2153" s="14">
        <f>VLOOKUP($A2153,[3]Sheet1!$A$1:$U$10001,2,0)</f>
        <v>5.9550000000000001</v>
      </c>
      <c r="I2153" s="14">
        <f>VLOOKUP($A2153,[3]Sheet1!$A$1:$U$10001,21,0)</f>
        <v>5.94</v>
      </c>
      <c r="J2153" s="14">
        <f>VLOOKUP($A2153,[3]Sheet1!$A$1:$U$10001,13,0)</f>
        <v>8.2799999999999994</v>
      </c>
      <c r="K2153" s="14">
        <f>VLOOKUP($A2153,[3]Sheet1!$A$1:$Z$10001,24,0)</f>
        <v>5.73</v>
      </c>
      <c r="L2153" s="14">
        <f>VLOOKUP($A2153,[3]Sheet1!$A$1:$U$10001,17,0)</f>
        <v>8.2750000000000004</v>
      </c>
      <c r="M2153" s="14">
        <f>VLOOKUP($A2153,[3]Sheet1!$A$1:$U$10001,14,0)</f>
        <v>8.3550000000000004</v>
      </c>
      <c r="N2153" s="14">
        <f>VLOOKUP($A2153,[3]Sheet1!$A$1:$X$10001,23,0)</f>
        <v>5.6950000000000003</v>
      </c>
      <c r="O2153" s="14">
        <f>VLOOKUP($A2153,[3]Sheet1!$A$1:$U$10001,4,0)</f>
        <v>8.1950000000000003</v>
      </c>
      <c r="P2153" s="14">
        <f>VLOOKUP($A2153,[3]Sheet1!$A$1:$U$10001,6,0)</f>
        <v>5.9749999999999996</v>
      </c>
      <c r="Q2153" s="14">
        <f>VLOOKUP($A2153,[3]Sheet1!$A$1:$U$10001,20,0)</f>
        <v>7.87</v>
      </c>
      <c r="R2153" s="14">
        <f>VLOOKUP($A2153,[3]Sheet1!$A$1:$X$10001,24,0)</f>
        <v>5.73</v>
      </c>
      <c r="S2153" s="14">
        <f>VLOOKUP($A2153,[3]Sheet1!$A$1:$AB$10001,25,0)</f>
        <v>6.07</v>
      </c>
      <c r="T2153" s="14">
        <f>VLOOKUP($A2153,[3]Sheet1!$A$1:$AB$10001,26,0)</f>
        <v>5.91</v>
      </c>
      <c r="U2153" s="14">
        <f>VLOOKUP($A2153,[3]Sheet1!$A$1:$AB$10001,27,0)</f>
        <v>5.76</v>
      </c>
      <c r="V2153" s="14">
        <f>VLOOKUP($A2153,[3]Sheet1!$A$1:$AB$10001,28,0)</f>
        <v>6.0149999999999997</v>
      </c>
      <c r="W2153" s="14">
        <f>VLOOKUP($A2153,[3]Sheet1!$A$1:$AC$10001,29,0)</f>
        <v>5.7949999999999999</v>
      </c>
      <c r="X2153" s="14">
        <f>VLOOKUP($A2153,[3]Sheet1!$A$1:$AD$10001,30,0)</f>
        <v>6.0949999999999998</v>
      </c>
      <c r="AE2153" s="2">
        <v>36863</v>
      </c>
      <c r="AF2153" s="1">
        <v>6.27</v>
      </c>
    </row>
    <row r="2154" spans="1:32" x14ac:dyDescent="0.2">
      <c r="A2154" s="2">
        <v>36847</v>
      </c>
      <c r="B2154" s="5">
        <f t="shared" si="163"/>
        <v>11</v>
      </c>
      <c r="C2154" s="1" t="s">
        <v>45</v>
      </c>
      <c r="D2154" s="14">
        <f>VLOOKUP($A2154,[3]Sheet1!$A$1:$U$10001,15,0)</f>
        <v>7.71</v>
      </c>
      <c r="E2154" s="14">
        <f>VLOOKUP($A2154,[3]Sheet1!$A$1:$U$10001,16,0)</f>
        <v>8.1050000000000004</v>
      </c>
      <c r="F2154" s="14">
        <f>VLOOKUP($A2154,[3]Sheet1!$A$1:$X$10001,22,0)</f>
        <v>5.52</v>
      </c>
      <c r="G2154" s="7">
        <f>VLOOKUP($A2154,[3]Sheet1!$A$1:$X$10001,3,0)</f>
        <v>5.5250000000000004</v>
      </c>
      <c r="H2154" s="14">
        <f>VLOOKUP($A2154,[3]Sheet1!$A$1:$U$10001,2,0)</f>
        <v>5.915</v>
      </c>
      <c r="I2154" s="14">
        <f>VLOOKUP($A2154,[3]Sheet1!$A$1:$U$10001,21,0)</f>
        <v>5.88</v>
      </c>
      <c r="J2154" s="14">
        <f>VLOOKUP($A2154,[3]Sheet1!$A$1:$U$10001,13,0)</f>
        <v>8.08</v>
      </c>
      <c r="K2154" s="14">
        <f>VLOOKUP($A2154,[3]Sheet1!$A$1:$Z$10001,24,0)</f>
        <v>5.56</v>
      </c>
      <c r="L2154" s="14">
        <f>VLOOKUP($A2154,[3]Sheet1!$A$1:$U$10001,17,0)</f>
        <v>8.1449999999999996</v>
      </c>
      <c r="M2154" s="14">
        <f>VLOOKUP($A2154,[3]Sheet1!$A$1:$U$10001,14,0)</f>
        <v>8.1300000000000008</v>
      </c>
      <c r="N2154" s="14">
        <f>VLOOKUP($A2154,[3]Sheet1!$A$1:$X$10001,23,0)</f>
        <v>5.5049999999999999</v>
      </c>
      <c r="O2154" s="14">
        <f>VLOOKUP($A2154,[3]Sheet1!$A$1:$U$10001,4,0)</f>
        <v>8.125</v>
      </c>
      <c r="P2154" s="14">
        <f>VLOOKUP($A2154,[3]Sheet1!$A$1:$U$10001,6,0)</f>
        <v>5.9450000000000003</v>
      </c>
      <c r="Q2154" s="14">
        <f>VLOOKUP($A2154,[3]Sheet1!$A$1:$U$10001,20,0)</f>
        <v>7.6550000000000002</v>
      </c>
      <c r="R2154" s="14">
        <f>VLOOKUP($A2154,[3]Sheet1!$A$1:$X$10001,24,0)</f>
        <v>5.56</v>
      </c>
      <c r="S2154" s="14">
        <f>VLOOKUP($A2154,[3]Sheet1!$A$1:$AB$10001,25,0)</f>
        <v>6.07</v>
      </c>
      <c r="T2154" s="14">
        <f>VLOOKUP($A2154,[3]Sheet1!$A$1:$AB$10001,26,0)</f>
        <v>5.87</v>
      </c>
      <c r="U2154" s="14">
        <f>VLOOKUP($A2154,[3]Sheet1!$A$1:$AB$10001,27,0)</f>
        <v>5.75</v>
      </c>
      <c r="V2154" s="14">
        <f>VLOOKUP($A2154,[3]Sheet1!$A$1:$AB$10001,28,0)</f>
        <v>5.96</v>
      </c>
      <c r="W2154" s="14">
        <f>VLOOKUP($A2154,[3]Sheet1!$A$1:$AC$10001,29,0)</f>
        <v>5.77</v>
      </c>
      <c r="X2154" s="14">
        <f>VLOOKUP($A2154,[3]Sheet1!$A$1:$AD$10001,30,0)</f>
        <v>6.0350000000000001</v>
      </c>
      <c r="AE2154" s="2">
        <v>36864</v>
      </c>
      <c r="AF2154" s="1">
        <v>6.27</v>
      </c>
    </row>
    <row r="2155" spans="1:32" x14ac:dyDescent="0.2">
      <c r="A2155" s="2">
        <v>36848</v>
      </c>
      <c r="B2155" s="5">
        <f t="shared" si="163"/>
        <v>11</v>
      </c>
      <c r="C2155" s="1" t="s">
        <v>46</v>
      </c>
      <c r="D2155" s="14">
        <f>VLOOKUP($A2155,[3]Sheet1!$A$1:$U$10001,15,0)</f>
        <v>7.2249999999999996</v>
      </c>
      <c r="E2155" s="14">
        <f>VLOOKUP($A2155,[3]Sheet1!$A$1:$U$10001,16,0)</f>
        <v>8.5</v>
      </c>
      <c r="F2155" s="14">
        <f>VLOOKUP($A2155,[3]Sheet1!$A$1:$X$10001,22,0)</f>
        <v>5.2450000000000001</v>
      </c>
      <c r="G2155" s="7">
        <f>VLOOKUP($A2155,[3]Sheet1!$A$1:$X$10001,3,0)</f>
        <v>5.4</v>
      </c>
      <c r="H2155" s="14">
        <f>VLOOKUP($A2155,[3]Sheet1!$A$1:$U$10001,2,0)</f>
        <v>5.7649999999999997</v>
      </c>
      <c r="I2155" s="14">
        <f>VLOOKUP($A2155,[3]Sheet1!$A$1:$U$10001,21,0)</f>
        <v>5.6349999999999998</v>
      </c>
      <c r="J2155" s="14">
        <f>VLOOKUP($A2155,[3]Sheet1!$A$1:$U$10001,13,0)</f>
        <v>8.4649999999999999</v>
      </c>
      <c r="K2155" s="14">
        <f>VLOOKUP($A2155,[3]Sheet1!$A$1:$Z$10001,24,0)</f>
        <v>5.3049999999999997</v>
      </c>
      <c r="L2155" s="14">
        <f>VLOOKUP($A2155,[3]Sheet1!$A$1:$U$10001,17,0)</f>
        <v>8.9949999999999992</v>
      </c>
      <c r="M2155" s="14">
        <f>VLOOKUP($A2155,[3]Sheet1!$A$1:$U$10001,14,0)</f>
        <v>8.6549999999999994</v>
      </c>
      <c r="N2155" s="14">
        <f>VLOOKUP($A2155,[3]Sheet1!$A$1:$X$10001,23,0)</f>
        <v>5.23</v>
      </c>
      <c r="O2155" s="14">
        <f>VLOOKUP($A2155,[3]Sheet1!$A$1:$U$10001,4,0)</f>
        <v>9.5950000000000006</v>
      </c>
      <c r="P2155" s="14">
        <f>VLOOKUP($A2155,[3]Sheet1!$A$1:$U$10001,6,0)</f>
        <v>5.7450000000000001</v>
      </c>
      <c r="Q2155" s="14">
        <f>VLOOKUP($A2155,[3]Sheet1!$A$1:$U$10001,20,0)</f>
        <v>7.9450000000000003</v>
      </c>
      <c r="R2155" s="14">
        <f>VLOOKUP($A2155,[3]Sheet1!$A$1:$X$10001,24,0)</f>
        <v>5.3049999999999997</v>
      </c>
      <c r="S2155" s="14">
        <f>VLOOKUP($A2155,[3]Sheet1!$A$1:$AB$10001,25,0)</f>
        <v>5.7450000000000001</v>
      </c>
      <c r="T2155" s="14">
        <f>VLOOKUP($A2155,[3]Sheet1!$A$1:$AB$10001,26,0)</f>
        <v>5.63</v>
      </c>
      <c r="U2155" s="14">
        <f>VLOOKUP($A2155,[3]Sheet1!$A$1:$AB$10001,27,0)</f>
        <v>5.44</v>
      </c>
      <c r="V2155" s="14">
        <f>VLOOKUP($A2155,[3]Sheet1!$A$1:$AB$10001,28,0)</f>
        <v>5.6749999999999998</v>
      </c>
      <c r="W2155" s="14">
        <f>VLOOKUP($A2155,[3]Sheet1!$A$1:$AC$10001,29,0)</f>
        <v>5.5049999999999999</v>
      </c>
      <c r="X2155" s="14">
        <f>VLOOKUP($A2155,[3]Sheet1!$A$1:$AD$10001,30,0)</f>
        <v>5.72</v>
      </c>
      <c r="AE2155" s="2">
        <v>36865</v>
      </c>
      <c r="AF2155" s="1">
        <v>6.9950000000000001</v>
      </c>
    </row>
    <row r="2156" spans="1:32" x14ac:dyDescent="0.2">
      <c r="A2156" s="2">
        <v>36849</v>
      </c>
      <c r="B2156" s="5">
        <f t="shared" si="163"/>
        <v>11</v>
      </c>
      <c r="C2156" s="1" t="s">
        <v>47</v>
      </c>
      <c r="D2156" s="14">
        <f>VLOOKUP($A2156,[3]Sheet1!$A$1:$U$10001,15,0)</f>
        <v>7.2249999999999996</v>
      </c>
      <c r="E2156" s="14">
        <f>VLOOKUP($A2156,[3]Sheet1!$A$1:$U$10001,16,0)</f>
        <v>8.5</v>
      </c>
      <c r="F2156" s="14">
        <f>VLOOKUP($A2156,[3]Sheet1!$A$1:$X$10001,22,0)</f>
        <v>5.2450000000000001</v>
      </c>
      <c r="G2156" s="7">
        <f>VLOOKUP($A2156,[3]Sheet1!$A$1:$X$10001,3,0)</f>
        <v>5.4</v>
      </c>
      <c r="H2156" s="14">
        <f>VLOOKUP($A2156,[3]Sheet1!$A$1:$U$10001,2,0)</f>
        <v>5.7649999999999997</v>
      </c>
      <c r="I2156" s="14">
        <f>VLOOKUP($A2156,[3]Sheet1!$A$1:$U$10001,21,0)</f>
        <v>5.6349999999999998</v>
      </c>
      <c r="J2156" s="14">
        <f>VLOOKUP($A2156,[3]Sheet1!$A$1:$U$10001,13,0)</f>
        <v>8.4649999999999999</v>
      </c>
      <c r="K2156" s="14">
        <f>VLOOKUP($A2156,[3]Sheet1!$A$1:$Z$10001,24,0)</f>
        <v>5.3049999999999997</v>
      </c>
      <c r="L2156" s="14">
        <f>VLOOKUP($A2156,[3]Sheet1!$A$1:$U$10001,17,0)</f>
        <v>8.9949999999999992</v>
      </c>
      <c r="M2156" s="14">
        <f>VLOOKUP($A2156,[3]Sheet1!$A$1:$U$10001,14,0)</f>
        <v>8.6549999999999994</v>
      </c>
      <c r="N2156" s="14">
        <f>VLOOKUP($A2156,[3]Sheet1!$A$1:$X$10001,23,0)</f>
        <v>5.23</v>
      </c>
      <c r="O2156" s="14">
        <f>VLOOKUP($A2156,[3]Sheet1!$A$1:$U$10001,4,0)</f>
        <v>9.5950000000000006</v>
      </c>
      <c r="P2156" s="14">
        <f>VLOOKUP($A2156,[3]Sheet1!$A$1:$U$10001,6,0)</f>
        <v>5.7450000000000001</v>
      </c>
      <c r="Q2156" s="14">
        <f>VLOOKUP($A2156,[3]Sheet1!$A$1:$U$10001,20,0)</f>
        <v>7.9450000000000003</v>
      </c>
      <c r="R2156" s="14">
        <f>VLOOKUP($A2156,[3]Sheet1!$A$1:$X$10001,24,0)</f>
        <v>5.3049999999999997</v>
      </c>
      <c r="S2156" s="14">
        <f>VLOOKUP($A2156,[3]Sheet1!$A$1:$AB$10001,25,0)</f>
        <v>5.7450000000000001</v>
      </c>
      <c r="T2156" s="14">
        <f>VLOOKUP($A2156,[3]Sheet1!$A$1:$AB$10001,26,0)</f>
        <v>5.63</v>
      </c>
      <c r="U2156" s="14">
        <f>VLOOKUP($A2156,[3]Sheet1!$A$1:$AB$10001,27,0)</f>
        <v>5.44</v>
      </c>
      <c r="V2156" s="14">
        <f>VLOOKUP($A2156,[3]Sheet1!$A$1:$AB$10001,28,0)</f>
        <v>5.6749999999999998</v>
      </c>
      <c r="W2156" s="14">
        <f>VLOOKUP($A2156,[3]Sheet1!$A$1:$AC$10001,29,0)</f>
        <v>5.5049999999999999</v>
      </c>
      <c r="X2156" s="14">
        <f>VLOOKUP($A2156,[3]Sheet1!$A$1:$AD$10001,30,0)</f>
        <v>5.72</v>
      </c>
      <c r="AE2156" s="2">
        <v>36866</v>
      </c>
      <c r="AF2156" s="1">
        <v>7.67</v>
      </c>
    </row>
    <row r="2157" spans="1:32" x14ac:dyDescent="0.2">
      <c r="A2157" s="2">
        <v>36850</v>
      </c>
      <c r="B2157" s="5">
        <f t="shared" si="163"/>
        <v>11</v>
      </c>
      <c r="C2157" s="1" t="s">
        <v>48</v>
      </c>
      <c r="D2157" s="14">
        <f>VLOOKUP($A2157,[3]Sheet1!$A$1:$U$10001,15,0)</f>
        <v>7.2249999999999996</v>
      </c>
      <c r="E2157" s="14">
        <f>VLOOKUP($A2157,[3]Sheet1!$A$1:$U$10001,16,0)</f>
        <v>8.5</v>
      </c>
      <c r="F2157" s="14">
        <f>VLOOKUP($A2157,[3]Sheet1!$A$1:$X$10001,22,0)</f>
        <v>5.2450000000000001</v>
      </c>
      <c r="G2157" s="7">
        <f>VLOOKUP($A2157,[3]Sheet1!$A$1:$X$10001,3,0)</f>
        <v>5.4</v>
      </c>
      <c r="H2157" s="14">
        <f>VLOOKUP($A2157,[3]Sheet1!$A$1:$U$10001,2,0)</f>
        <v>5.7649999999999997</v>
      </c>
      <c r="I2157" s="14">
        <f>VLOOKUP($A2157,[3]Sheet1!$A$1:$U$10001,21,0)</f>
        <v>5.6349999999999998</v>
      </c>
      <c r="J2157" s="14">
        <f>VLOOKUP($A2157,[3]Sheet1!$A$1:$U$10001,13,0)</f>
        <v>8.4649999999999999</v>
      </c>
      <c r="K2157" s="14">
        <f>VLOOKUP($A2157,[3]Sheet1!$A$1:$Z$10001,24,0)</f>
        <v>5.3049999999999997</v>
      </c>
      <c r="L2157" s="14">
        <f>VLOOKUP($A2157,[3]Sheet1!$A$1:$U$10001,17,0)</f>
        <v>8.9949999999999992</v>
      </c>
      <c r="M2157" s="14">
        <f>VLOOKUP($A2157,[3]Sheet1!$A$1:$U$10001,14,0)</f>
        <v>8.6549999999999994</v>
      </c>
      <c r="N2157" s="14">
        <f>VLOOKUP($A2157,[3]Sheet1!$A$1:$X$10001,23,0)</f>
        <v>5.23</v>
      </c>
      <c r="O2157" s="14">
        <f>VLOOKUP($A2157,[3]Sheet1!$A$1:$U$10001,4,0)</f>
        <v>9.5950000000000006</v>
      </c>
      <c r="P2157" s="14">
        <f>VLOOKUP($A2157,[3]Sheet1!$A$1:$U$10001,6,0)</f>
        <v>5.7450000000000001</v>
      </c>
      <c r="Q2157" s="14">
        <f>VLOOKUP($A2157,[3]Sheet1!$A$1:$U$10001,20,0)</f>
        <v>7.9450000000000003</v>
      </c>
      <c r="R2157" s="14">
        <f>VLOOKUP($A2157,[3]Sheet1!$A$1:$X$10001,24,0)</f>
        <v>5.3049999999999997</v>
      </c>
      <c r="S2157" s="14">
        <f>VLOOKUP($A2157,[3]Sheet1!$A$1:$AB$10001,25,0)</f>
        <v>5.7450000000000001</v>
      </c>
      <c r="T2157" s="14">
        <f>VLOOKUP($A2157,[3]Sheet1!$A$1:$AB$10001,26,0)</f>
        <v>5.63</v>
      </c>
      <c r="U2157" s="14">
        <f>VLOOKUP($A2157,[3]Sheet1!$A$1:$AB$10001,27,0)</f>
        <v>5.44</v>
      </c>
      <c r="V2157" s="14">
        <f>VLOOKUP($A2157,[3]Sheet1!$A$1:$AB$10001,28,0)</f>
        <v>5.6749999999999998</v>
      </c>
      <c r="W2157" s="14">
        <f>VLOOKUP($A2157,[3]Sheet1!$A$1:$AC$10001,29,0)</f>
        <v>5.5049999999999999</v>
      </c>
      <c r="X2157" s="14">
        <f>VLOOKUP($A2157,[3]Sheet1!$A$1:$AD$10001,30,0)</f>
        <v>5.72</v>
      </c>
      <c r="AE2157" s="2">
        <v>36867</v>
      </c>
      <c r="AF2157" s="1">
        <v>8.7949999999999999</v>
      </c>
    </row>
    <row r="2158" spans="1:32" x14ac:dyDescent="0.2">
      <c r="A2158" s="2">
        <v>36851</v>
      </c>
      <c r="B2158" s="5">
        <f t="shared" si="163"/>
        <v>11</v>
      </c>
      <c r="C2158" s="1" t="s">
        <v>49</v>
      </c>
      <c r="D2158" s="14">
        <f>VLOOKUP($A2158,[3]Sheet1!$A$1:$U$10001,15,0)</f>
        <v>7.9649999999999999</v>
      </c>
      <c r="E2158" s="14">
        <f>VLOOKUP($A2158,[3]Sheet1!$A$1:$U$10001,16,0)</f>
        <v>15.215</v>
      </c>
      <c r="F2158" s="14">
        <f>VLOOKUP($A2158,[3]Sheet1!$A$1:$X$10001,22,0)</f>
        <v>6.2249999999999996</v>
      </c>
      <c r="G2158" s="7">
        <f>VLOOKUP($A2158,[3]Sheet1!$A$1:$X$10001,3,0)</f>
        <v>6.41</v>
      </c>
      <c r="H2158" s="14">
        <f>VLOOKUP($A2158,[3]Sheet1!$A$1:$U$10001,2,0)</f>
        <v>6.5</v>
      </c>
      <c r="I2158" s="14">
        <f>VLOOKUP($A2158,[3]Sheet1!$A$1:$U$10001,21,0)</f>
        <v>6.2350000000000003</v>
      </c>
      <c r="J2158" s="14">
        <f>VLOOKUP($A2158,[3]Sheet1!$A$1:$U$10001,13,0)</f>
        <v>13.265000000000001</v>
      </c>
      <c r="K2158" s="14">
        <f>VLOOKUP($A2158,[3]Sheet1!$A$1:$Z$10001,24,0)</f>
        <v>6.34</v>
      </c>
      <c r="L2158" s="14">
        <f>VLOOKUP($A2158,[3]Sheet1!$A$1:$U$10001,17,0)</f>
        <v>14.234999999999999</v>
      </c>
      <c r="M2158" s="14">
        <f>VLOOKUP($A2158,[3]Sheet1!$A$1:$U$10001,14,0)</f>
        <v>13.125</v>
      </c>
      <c r="N2158" s="14">
        <f>VLOOKUP($A2158,[3]Sheet1!$A$1:$X$10001,23,0)</f>
        <v>6.2149999999999999</v>
      </c>
      <c r="O2158" s="14">
        <f>VLOOKUP($A2158,[3]Sheet1!$A$1:$U$10001,4,0)</f>
        <v>13.42</v>
      </c>
      <c r="P2158" s="14">
        <f>VLOOKUP($A2158,[3]Sheet1!$A$1:$U$10001,6,0)</f>
        <v>6.5</v>
      </c>
      <c r="Q2158" s="14">
        <f>VLOOKUP($A2158,[3]Sheet1!$A$1:$U$10001,20,0)</f>
        <v>12.555</v>
      </c>
      <c r="R2158" s="14">
        <f>VLOOKUP($A2158,[3]Sheet1!$A$1:$X$10001,24,0)</f>
        <v>6.34</v>
      </c>
      <c r="S2158" s="14">
        <f>VLOOKUP($A2158,[3]Sheet1!$A$1:$AB$10001,25,0)</f>
        <v>6.3849999999999998</v>
      </c>
      <c r="T2158" s="14">
        <f>VLOOKUP($A2158,[3]Sheet1!$A$1:$AB$10001,26,0)</f>
        <v>6.2450000000000001</v>
      </c>
      <c r="U2158" s="14">
        <f>VLOOKUP($A2158,[3]Sheet1!$A$1:$AB$10001,27,0)</f>
        <v>6.05</v>
      </c>
      <c r="V2158" s="14">
        <f>VLOOKUP($A2158,[3]Sheet1!$A$1:$AB$10001,28,0)</f>
        <v>6.28</v>
      </c>
      <c r="W2158" s="14">
        <f>VLOOKUP($A2158,[3]Sheet1!$A$1:$AC$10001,29,0)</f>
        <v>6.085</v>
      </c>
      <c r="X2158" s="14">
        <f>VLOOKUP($A2158,[3]Sheet1!$A$1:$AD$10001,30,0)</f>
        <v>6.37</v>
      </c>
      <c r="AE2158" s="2">
        <v>36868</v>
      </c>
      <c r="AF2158" s="1">
        <v>8.5399999999999991</v>
      </c>
    </row>
    <row r="2159" spans="1:32" x14ac:dyDescent="0.2">
      <c r="A2159" s="2">
        <v>36852</v>
      </c>
      <c r="B2159" s="5">
        <f t="shared" si="163"/>
        <v>11</v>
      </c>
      <c r="C2159" s="1" t="s">
        <v>50</v>
      </c>
      <c r="D2159" s="14">
        <f>VLOOKUP($A2159,[3]Sheet1!$A$1:$U$10001,15,0)</f>
        <v>8.1349999999999998</v>
      </c>
      <c r="E2159" s="14">
        <f>VLOOKUP($A2159,[3]Sheet1!$A$1:$U$10001,16,0)</f>
        <v>17.035</v>
      </c>
      <c r="F2159" s="14">
        <f>VLOOKUP($A2159,[3]Sheet1!$A$1:$X$10001,22,0)</f>
        <v>6.15</v>
      </c>
      <c r="G2159" s="7">
        <f>VLOOKUP($A2159,[3]Sheet1!$A$1:$X$10001,3,0)</f>
        <v>6.33</v>
      </c>
      <c r="H2159" s="14">
        <f>VLOOKUP($A2159,[3]Sheet1!$A$1:$U$10001,2,0)</f>
        <v>6.5049999999999999</v>
      </c>
      <c r="I2159" s="14">
        <f>VLOOKUP($A2159,[3]Sheet1!$A$1:$U$10001,21,0)</f>
        <v>6.34</v>
      </c>
      <c r="J2159" s="14">
        <f>VLOOKUP($A2159,[3]Sheet1!$A$1:$U$10001,13,0)</f>
        <v>15.33</v>
      </c>
      <c r="K2159" s="14">
        <f>VLOOKUP($A2159,[3]Sheet1!$A$1:$Z$10001,24,0)</f>
        <v>6.22</v>
      </c>
      <c r="L2159" s="14">
        <f>VLOOKUP($A2159,[3]Sheet1!$A$1:$U$10001,17,0)</f>
        <v>18.094999999999999</v>
      </c>
      <c r="M2159" s="14">
        <f>VLOOKUP($A2159,[3]Sheet1!$A$1:$U$10001,14,0)</f>
        <v>16.324999999999999</v>
      </c>
      <c r="N2159" s="14">
        <f>VLOOKUP($A2159,[3]Sheet1!$A$1:$X$10001,23,0)</f>
        <v>6.1849999999999996</v>
      </c>
      <c r="O2159" s="14">
        <f>VLOOKUP($A2159,[3]Sheet1!$A$1:$U$10001,4,0)</f>
        <v>17.344999999999999</v>
      </c>
      <c r="P2159" s="14">
        <f>VLOOKUP($A2159,[3]Sheet1!$A$1:$U$10001,6,0)</f>
        <v>6.5</v>
      </c>
      <c r="Q2159" s="14">
        <f>VLOOKUP($A2159,[3]Sheet1!$A$1:$U$10001,20,0)</f>
        <v>15.46</v>
      </c>
      <c r="R2159" s="14">
        <f>VLOOKUP($A2159,[3]Sheet1!$A$1:$X$10001,24,0)</f>
        <v>6.22</v>
      </c>
      <c r="S2159" s="14">
        <f>VLOOKUP($A2159,[3]Sheet1!$A$1:$AB$10001,25,0)</f>
        <v>6.4649999999999999</v>
      </c>
      <c r="T2159" s="14">
        <f>VLOOKUP($A2159,[3]Sheet1!$A$1:$AB$10001,26,0)</f>
        <v>6.36</v>
      </c>
      <c r="U2159" s="14">
        <f>VLOOKUP($A2159,[3]Sheet1!$A$1:$AB$10001,27,0)</f>
        <v>6.16</v>
      </c>
      <c r="V2159" s="14">
        <f>VLOOKUP($A2159,[3]Sheet1!$A$1:$AB$10001,28,0)</f>
        <v>6.3949999999999996</v>
      </c>
      <c r="W2159" s="14">
        <f>VLOOKUP($A2159,[3]Sheet1!$A$1:$AC$10001,29,0)</f>
        <v>6.1950000000000003</v>
      </c>
      <c r="X2159" s="14">
        <f>VLOOKUP($A2159,[3]Sheet1!$A$1:$AD$10001,30,0)</f>
        <v>6.5049999999999999</v>
      </c>
      <c r="AE2159" s="2">
        <v>36869</v>
      </c>
      <c r="AF2159" s="1">
        <v>7.84</v>
      </c>
    </row>
    <row r="2160" spans="1:32" x14ac:dyDescent="0.2">
      <c r="A2160" s="2">
        <v>36853</v>
      </c>
      <c r="B2160" s="5">
        <f t="shared" si="163"/>
        <v>11</v>
      </c>
      <c r="C2160" s="1" t="s">
        <v>51</v>
      </c>
      <c r="D2160" s="14">
        <f>VLOOKUP($A2160,[3]Sheet1!$A$1:$U$10001,15,0)</f>
        <v>7.8150000000000004</v>
      </c>
      <c r="E2160" s="14">
        <f>VLOOKUP($A2160,[3]Sheet1!$A$1:$U$10001,16,0)</f>
        <v>15.465</v>
      </c>
      <c r="F2160" s="14">
        <f>VLOOKUP($A2160,[3]Sheet1!$A$1:$X$10001,22,0)</f>
        <v>5.9950000000000001</v>
      </c>
      <c r="G2160" s="7">
        <f>VLOOKUP($A2160,[3]Sheet1!$A$1:$X$10001,3,0)</f>
        <v>5.8849999999999998</v>
      </c>
      <c r="H2160" s="14">
        <f>VLOOKUP($A2160,[3]Sheet1!$A$1:$U$10001,2,0)</f>
        <v>6.2249999999999996</v>
      </c>
      <c r="I2160" s="14">
        <f>VLOOKUP($A2160,[3]Sheet1!$A$1:$U$10001,21,0)</f>
        <v>6.3150000000000004</v>
      </c>
      <c r="J2160" s="14">
        <f>VLOOKUP($A2160,[3]Sheet1!$A$1:$U$10001,13,0)</f>
        <v>15.695</v>
      </c>
      <c r="K2160" s="14">
        <f>VLOOKUP($A2160,[3]Sheet1!$A$1:$Z$10001,24,0)</f>
        <v>5.9950000000000001</v>
      </c>
      <c r="L2160" s="14">
        <f>VLOOKUP($A2160,[3]Sheet1!$A$1:$U$10001,17,0)</f>
        <v>16.934999999999999</v>
      </c>
      <c r="M2160" s="14">
        <f>VLOOKUP($A2160,[3]Sheet1!$A$1:$U$10001,14,0)</f>
        <v>16.54</v>
      </c>
      <c r="N2160" s="14">
        <f>VLOOKUP($A2160,[3]Sheet1!$A$1:$X$10001,23,0)</f>
        <v>5.9649999999999999</v>
      </c>
      <c r="O2160" s="14">
        <f>VLOOKUP($A2160,[3]Sheet1!$A$1:$U$10001,4,0)</f>
        <v>16.670000000000002</v>
      </c>
      <c r="P2160" s="14">
        <f>VLOOKUP($A2160,[3]Sheet1!$A$1:$U$10001,6,0)</f>
        <v>6.24</v>
      </c>
      <c r="Q2160" s="14">
        <f>VLOOKUP($A2160,[3]Sheet1!$A$1:$U$10001,20,0)</f>
        <v>14.785</v>
      </c>
      <c r="R2160" s="14">
        <f>VLOOKUP($A2160,[3]Sheet1!$A$1:$X$10001,24,0)</f>
        <v>5.9950000000000001</v>
      </c>
      <c r="S2160" s="14">
        <f>VLOOKUP($A2160,[3]Sheet1!$A$1:$AB$10001,25,0)</f>
        <v>6.3150000000000004</v>
      </c>
      <c r="T2160" s="14">
        <f>VLOOKUP($A2160,[3]Sheet1!$A$1:$AB$10001,26,0)</f>
        <v>6.25</v>
      </c>
      <c r="U2160" s="14">
        <f>VLOOKUP($A2160,[3]Sheet1!$A$1:$AB$10001,27,0)</f>
        <v>6.0250000000000004</v>
      </c>
      <c r="V2160" s="14">
        <f>VLOOKUP($A2160,[3]Sheet1!$A$1:$AB$10001,28,0)</f>
        <v>6.2549999999999999</v>
      </c>
      <c r="W2160" s="14">
        <f>VLOOKUP($A2160,[3]Sheet1!$A$1:$AC$10001,29,0)</f>
        <v>6.0650000000000004</v>
      </c>
      <c r="X2160" s="14">
        <f>VLOOKUP($A2160,[3]Sheet1!$A$1:$AD$10001,30,0)</f>
        <v>6.415</v>
      </c>
      <c r="AE2160" s="2">
        <v>36870</v>
      </c>
      <c r="AF2160" s="1">
        <v>7.84</v>
      </c>
    </row>
    <row r="2161" spans="1:32" x14ac:dyDescent="0.2">
      <c r="A2161" s="2">
        <v>36854</v>
      </c>
      <c r="B2161" s="5">
        <f t="shared" si="163"/>
        <v>11</v>
      </c>
      <c r="C2161" s="1" t="s">
        <v>45</v>
      </c>
      <c r="D2161" s="14">
        <f>VLOOKUP($A2161,[3]Sheet1!$A$1:$U$10001,15,0)</f>
        <v>7.8150000000000004</v>
      </c>
      <c r="E2161" s="14">
        <f>VLOOKUP($A2161,[3]Sheet1!$A$1:$U$10001,16,0)</f>
        <v>15.465</v>
      </c>
      <c r="F2161" s="14">
        <f>VLOOKUP($A2161,[3]Sheet1!$A$1:$X$10001,22,0)</f>
        <v>5.9950000000000001</v>
      </c>
      <c r="G2161" s="7">
        <f>VLOOKUP($A2161,[3]Sheet1!$A$1:$X$10001,3,0)</f>
        <v>5.8849999999999998</v>
      </c>
      <c r="H2161" s="14">
        <f>VLOOKUP($A2161,[3]Sheet1!$A$1:$U$10001,2,0)</f>
        <v>6.2249999999999996</v>
      </c>
      <c r="I2161" s="14">
        <f>VLOOKUP($A2161,[3]Sheet1!$A$1:$U$10001,21,0)</f>
        <v>6.3150000000000004</v>
      </c>
      <c r="J2161" s="14">
        <f>VLOOKUP($A2161,[3]Sheet1!$A$1:$U$10001,13,0)</f>
        <v>15.695</v>
      </c>
      <c r="K2161" s="14">
        <f>VLOOKUP($A2161,[3]Sheet1!$A$1:$Z$10001,24,0)</f>
        <v>5.9950000000000001</v>
      </c>
      <c r="L2161" s="14">
        <f>VLOOKUP($A2161,[3]Sheet1!$A$1:$U$10001,17,0)</f>
        <v>16.934999999999999</v>
      </c>
      <c r="M2161" s="14">
        <f>VLOOKUP($A2161,[3]Sheet1!$A$1:$U$10001,14,0)</f>
        <v>16.54</v>
      </c>
      <c r="N2161" s="14">
        <f>VLOOKUP($A2161,[3]Sheet1!$A$1:$X$10001,23,0)</f>
        <v>5.9649999999999999</v>
      </c>
      <c r="O2161" s="14">
        <f>VLOOKUP($A2161,[3]Sheet1!$A$1:$U$10001,4,0)</f>
        <v>16.670000000000002</v>
      </c>
      <c r="P2161" s="14">
        <f>VLOOKUP($A2161,[3]Sheet1!$A$1:$U$10001,6,0)</f>
        <v>6.24</v>
      </c>
      <c r="Q2161" s="14">
        <f>VLOOKUP($A2161,[3]Sheet1!$A$1:$U$10001,20,0)</f>
        <v>14.785</v>
      </c>
      <c r="R2161" s="14">
        <f>VLOOKUP($A2161,[3]Sheet1!$A$1:$X$10001,24,0)</f>
        <v>5.9950000000000001</v>
      </c>
      <c r="S2161" s="14">
        <f>VLOOKUP($A2161,[3]Sheet1!$A$1:$AB$10001,25,0)</f>
        <v>6.3150000000000004</v>
      </c>
      <c r="T2161" s="14">
        <f>VLOOKUP($A2161,[3]Sheet1!$A$1:$AB$10001,26,0)</f>
        <v>6.25</v>
      </c>
      <c r="U2161" s="14">
        <f>VLOOKUP($A2161,[3]Sheet1!$A$1:$AB$10001,27,0)</f>
        <v>6.0250000000000004</v>
      </c>
      <c r="V2161" s="14">
        <f>VLOOKUP($A2161,[3]Sheet1!$A$1:$AB$10001,28,0)</f>
        <v>6.2549999999999999</v>
      </c>
      <c r="W2161" s="14">
        <f>VLOOKUP($A2161,[3]Sheet1!$A$1:$AC$10001,29,0)</f>
        <v>6.0650000000000004</v>
      </c>
      <c r="X2161" s="14">
        <f>VLOOKUP($A2161,[3]Sheet1!$A$1:$AD$10001,30,0)</f>
        <v>6.415</v>
      </c>
      <c r="AE2161" s="2">
        <v>36871</v>
      </c>
      <c r="AF2161" s="1">
        <v>7.84</v>
      </c>
    </row>
    <row r="2162" spans="1:32" x14ac:dyDescent="0.2">
      <c r="A2162" s="2">
        <v>36855</v>
      </c>
      <c r="B2162" s="5">
        <f t="shared" si="163"/>
        <v>11</v>
      </c>
      <c r="C2162" s="1" t="s">
        <v>46</v>
      </c>
      <c r="D2162" s="14">
        <f>VLOOKUP($A2162,[3]Sheet1!$A$1:$U$10001,15,0)</f>
        <v>7.8150000000000004</v>
      </c>
      <c r="E2162" s="14">
        <f>VLOOKUP($A2162,[3]Sheet1!$A$1:$U$10001,16,0)</f>
        <v>15.465</v>
      </c>
      <c r="F2162" s="14">
        <f>VLOOKUP($A2162,[3]Sheet1!$A$1:$X$10001,22,0)</f>
        <v>5.9950000000000001</v>
      </c>
      <c r="G2162" s="7">
        <f>VLOOKUP($A2162,[3]Sheet1!$A$1:$X$10001,3,0)</f>
        <v>5.8849999999999998</v>
      </c>
      <c r="H2162" s="14">
        <f>VLOOKUP($A2162,[3]Sheet1!$A$1:$U$10001,2,0)</f>
        <v>6.2249999999999996</v>
      </c>
      <c r="I2162" s="14">
        <f>VLOOKUP($A2162,[3]Sheet1!$A$1:$U$10001,21,0)</f>
        <v>6.3150000000000004</v>
      </c>
      <c r="J2162" s="14">
        <f>VLOOKUP($A2162,[3]Sheet1!$A$1:$U$10001,13,0)</f>
        <v>15.695</v>
      </c>
      <c r="K2162" s="14">
        <f>VLOOKUP($A2162,[3]Sheet1!$A$1:$Z$10001,24,0)</f>
        <v>5.9950000000000001</v>
      </c>
      <c r="L2162" s="14">
        <f>VLOOKUP($A2162,[3]Sheet1!$A$1:$U$10001,17,0)</f>
        <v>16.934999999999999</v>
      </c>
      <c r="M2162" s="14">
        <f>VLOOKUP($A2162,[3]Sheet1!$A$1:$U$10001,14,0)</f>
        <v>16.54</v>
      </c>
      <c r="N2162" s="14">
        <f>VLOOKUP($A2162,[3]Sheet1!$A$1:$X$10001,23,0)</f>
        <v>5.9649999999999999</v>
      </c>
      <c r="O2162" s="14">
        <f>VLOOKUP($A2162,[3]Sheet1!$A$1:$U$10001,4,0)</f>
        <v>16.670000000000002</v>
      </c>
      <c r="P2162" s="14">
        <f>VLOOKUP($A2162,[3]Sheet1!$A$1:$U$10001,6,0)</f>
        <v>6.24</v>
      </c>
      <c r="Q2162" s="14">
        <f>VLOOKUP($A2162,[3]Sheet1!$A$1:$U$10001,20,0)</f>
        <v>14.785</v>
      </c>
      <c r="R2162" s="14">
        <f>VLOOKUP($A2162,[3]Sheet1!$A$1:$X$10001,24,0)</f>
        <v>5.9950000000000001</v>
      </c>
      <c r="S2162" s="14">
        <f>VLOOKUP($A2162,[3]Sheet1!$A$1:$AB$10001,25,0)</f>
        <v>6.3150000000000004</v>
      </c>
      <c r="T2162" s="14">
        <f>VLOOKUP($A2162,[3]Sheet1!$A$1:$AB$10001,26,0)</f>
        <v>6.25</v>
      </c>
      <c r="U2162" s="14">
        <f>VLOOKUP($A2162,[3]Sheet1!$A$1:$AB$10001,27,0)</f>
        <v>6.0250000000000004</v>
      </c>
      <c r="V2162" s="14">
        <f>VLOOKUP($A2162,[3]Sheet1!$A$1:$AB$10001,28,0)</f>
        <v>6.2549999999999999</v>
      </c>
      <c r="W2162" s="14">
        <f>VLOOKUP($A2162,[3]Sheet1!$A$1:$AC$10001,29,0)</f>
        <v>6.0650000000000004</v>
      </c>
      <c r="X2162" s="14">
        <f>VLOOKUP($A2162,[3]Sheet1!$A$1:$AD$10001,30,0)</f>
        <v>6.415</v>
      </c>
      <c r="AE2162" s="2">
        <v>36872</v>
      </c>
      <c r="AF2162" s="1">
        <v>10.28</v>
      </c>
    </row>
    <row r="2163" spans="1:32" x14ac:dyDescent="0.2">
      <c r="A2163" s="2">
        <v>36856</v>
      </c>
      <c r="B2163" s="5">
        <f t="shared" si="163"/>
        <v>11</v>
      </c>
      <c r="C2163" s="1" t="s">
        <v>47</v>
      </c>
      <c r="D2163" s="14">
        <f>VLOOKUP($A2163,[3]Sheet1!$A$1:$U$10001,15,0)</f>
        <v>7.8150000000000004</v>
      </c>
      <c r="E2163" s="14">
        <f>VLOOKUP($A2163,[3]Sheet1!$A$1:$U$10001,16,0)</f>
        <v>15.465</v>
      </c>
      <c r="F2163" s="14">
        <f>VLOOKUP($A2163,[3]Sheet1!$A$1:$X$10001,22,0)</f>
        <v>5.9950000000000001</v>
      </c>
      <c r="G2163" s="7">
        <f>VLOOKUP($A2163,[3]Sheet1!$A$1:$X$10001,3,0)</f>
        <v>5.8849999999999998</v>
      </c>
      <c r="H2163" s="14">
        <f>VLOOKUP($A2163,[3]Sheet1!$A$1:$U$10001,2,0)</f>
        <v>6.2249999999999996</v>
      </c>
      <c r="I2163" s="14">
        <f>VLOOKUP($A2163,[3]Sheet1!$A$1:$U$10001,21,0)</f>
        <v>6.3150000000000004</v>
      </c>
      <c r="J2163" s="14">
        <f>VLOOKUP($A2163,[3]Sheet1!$A$1:$U$10001,13,0)</f>
        <v>15.695</v>
      </c>
      <c r="K2163" s="14">
        <f>VLOOKUP($A2163,[3]Sheet1!$A$1:$Z$10001,24,0)</f>
        <v>5.9950000000000001</v>
      </c>
      <c r="L2163" s="14">
        <f>VLOOKUP($A2163,[3]Sheet1!$A$1:$U$10001,17,0)</f>
        <v>16.934999999999999</v>
      </c>
      <c r="M2163" s="14">
        <f>VLOOKUP($A2163,[3]Sheet1!$A$1:$U$10001,14,0)</f>
        <v>16.54</v>
      </c>
      <c r="N2163" s="14">
        <f>VLOOKUP($A2163,[3]Sheet1!$A$1:$X$10001,23,0)</f>
        <v>5.9649999999999999</v>
      </c>
      <c r="O2163" s="14">
        <f>VLOOKUP($A2163,[3]Sheet1!$A$1:$U$10001,4,0)</f>
        <v>16.670000000000002</v>
      </c>
      <c r="P2163" s="14">
        <f>VLOOKUP($A2163,[3]Sheet1!$A$1:$U$10001,6,0)</f>
        <v>6.24</v>
      </c>
      <c r="Q2163" s="14">
        <f>VLOOKUP($A2163,[3]Sheet1!$A$1:$U$10001,20,0)</f>
        <v>14.785</v>
      </c>
      <c r="R2163" s="14">
        <f>VLOOKUP($A2163,[3]Sheet1!$A$1:$X$10001,24,0)</f>
        <v>5.9950000000000001</v>
      </c>
      <c r="S2163" s="14">
        <f>VLOOKUP($A2163,[3]Sheet1!$A$1:$AB$10001,25,0)</f>
        <v>6.3150000000000004</v>
      </c>
      <c r="T2163" s="14">
        <f>VLOOKUP($A2163,[3]Sheet1!$A$1:$AB$10001,26,0)</f>
        <v>6.25</v>
      </c>
      <c r="U2163" s="14">
        <f>VLOOKUP($A2163,[3]Sheet1!$A$1:$AB$10001,27,0)</f>
        <v>6.0250000000000004</v>
      </c>
      <c r="V2163" s="14">
        <f>VLOOKUP($A2163,[3]Sheet1!$A$1:$AB$10001,28,0)</f>
        <v>6.2549999999999999</v>
      </c>
      <c r="W2163" s="14">
        <f>VLOOKUP($A2163,[3]Sheet1!$A$1:$AC$10001,29,0)</f>
        <v>6.0650000000000004</v>
      </c>
      <c r="X2163" s="14">
        <f>VLOOKUP($A2163,[3]Sheet1!$A$1:$AD$10001,30,0)</f>
        <v>6.415</v>
      </c>
      <c r="AE2163" s="2">
        <v>36873</v>
      </c>
      <c r="AF2163" s="1">
        <v>8.43</v>
      </c>
    </row>
    <row r="2164" spans="1:32" x14ac:dyDescent="0.2">
      <c r="A2164" s="2">
        <v>36857</v>
      </c>
      <c r="B2164" s="5">
        <f t="shared" si="163"/>
        <v>11</v>
      </c>
      <c r="C2164" s="1" t="s">
        <v>48</v>
      </c>
      <c r="D2164" s="14">
        <f>VLOOKUP($A2164,[3]Sheet1!$A$1:$U$10001,15,0)</f>
        <v>7.8150000000000004</v>
      </c>
      <c r="E2164" s="14">
        <f>VLOOKUP($A2164,[3]Sheet1!$A$1:$U$10001,16,0)</f>
        <v>15.465</v>
      </c>
      <c r="F2164" s="14">
        <f>VLOOKUP($A2164,[3]Sheet1!$A$1:$X$10001,22,0)</f>
        <v>5.9950000000000001</v>
      </c>
      <c r="G2164" s="7">
        <f>VLOOKUP($A2164,[3]Sheet1!$A$1:$X$10001,3,0)</f>
        <v>5.8849999999999998</v>
      </c>
      <c r="H2164" s="14">
        <f>VLOOKUP($A2164,[3]Sheet1!$A$1:$U$10001,2,0)</f>
        <v>6.2249999999999996</v>
      </c>
      <c r="I2164" s="14">
        <f>VLOOKUP($A2164,[3]Sheet1!$A$1:$U$10001,21,0)</f>
        <v>6.3150000000000004</v>
      </c>
      <c r="J2164" s="14">
        <f>VLOOKUP($A2164,[3]Sheet1!$A$1:$U$10001,13,0)</f>
        <v>15.695</v>
      </c>
      <c r="K2164" s="14">
        <f>VLOOKUP($A2164,[3]Sheet1!$A$1:$Z$10001,24,0)</f>
        <v>5.9950000000000001</v>
      </c>
      <c r="L2164" s="14">
        <f>VLOOKUP($A2164,[3]Sheet1!$A$1:$U$10001,17,0)</f>
        <v>16.934999999999999</v>
      </c>
      <c r="M2164" s="14">
        <f>VLOOKUP($A2164,[3]Sheet1!$A$1:$U$10001,14,0)</f>
        <v>16.54</v>
      </c>
      <c r="N2164" s="14">
        <f>VLOOKUP($A2164,[3]Sheet1!$A$1:$X$10001,23,0)</f>
        <v>5.9649999999999999</v>
      </c>
      <c r="O2164" s="14">
        <f>VLOOKUP($A2164,[3]Sheet1!$A$1:$U$10001,4,0)</f>
        <v>16.670000000000002</v>
      </c>
      <c r="P2164" s="14">
        <f>VLOOKUP($A2164,[3]Sheet1!$A$1:$U$10001,6,0)</f>
        <v>6.24</v>
      </c>
      <c r="Q2164" s="14">
        <f>VLOOKUP($A2164,[3]Sheet1!$A$1:$U$10001,20,0)</f>
        <v>14.785</v>
      </c>
      <c r="R2164" s="14">
        <f>VLOOKUP($A2164,[3]Sheet1!$A$1:$X$10001,24,0)</f>
        <v>5.9950000000000001</v>
      </c>
      <c r="S2164" s="14">
        <f>VLOOKUP($A2164,[3]Sheet1!$A$1:$AB$10001,25,0)</f>
        <v>6.3150000000000004</v>
      </c>
      <c r="T2164" s="14">
        <f>VLOOKUP($A2164,[3]Sheet1!$A$1:$AB$10001,26,0)</f>
        <v>6.25</v>
      </c>
      <c r="U2164" s="14">
        <f>VLOOKUP($A2164,[3]Sheet1!$A$1:$AB$10001,27,0)</f>
        <v>6.0250000000000004</v>
      </c>
      <c r="V2164" s="14">
        <f>VLOOKUP($A2164,[3]Sheet1!$A$1:$AB$10001,28,0)</f>
        <v>6.2549999999999999</v>
      </c>
      <c r="W2164" s="14">
        <f>VLOOKUP($A2164,[3]Sheet1!$A$1:$AC$10001,29,0)</f>
        <v>6.0650000000000004</v>
      </c>
      <c r="X2164" s="14">
        <f>VLOOKUP($A2164,[3]Sheet1!$A$1:$AD$10001,30,0)</f>
        <v>6.415</v>
      </c>
      <c r="AE2164" s="2">
        <v>36874</v>
      </c>
      <c r="AF2164" s="1">
        <v>6.72</v>
      </c>
    </row>
    <row r="2165" spans="1:32" x14ac:dyDescent="0.2">
      <c r="A2165" s="2">
        <v>36858</v>
      </c>
      <c r="B2165" s="5">
        <f t="shared" si="163"/>
        <v>11</v>
      </c>
      <c r="C2165" s="1" t="s">
        <v>49</v>
      </c>
      <c r="D2165" s="14">
        <f>VLOOKUP($A2165,[3]Sheet1!$A$1:$U$10001,15,0)</f>
        <v>8.1649999999999991</v>
      </c>
      <c r="E2165" s="14">
        <f>VLOOKUP($A2165,[3]Sheet1!$A$1:$U$10001,16,0)</f>
        <v>13.53</v>
      </c>
      <c r="F2165" s="14">
        <f>VLOOKUP($A2165,[3]Sheet1!$A$1:$X$10001,22,0)</f>
        <v>5.92</v>
      </c>
      <c r="G2165" s="7">
        <f>VLOOKUP($A2165,[3]Sheet1!$A$1:$X$10001,3,0)</f>
        <v>5.84</v>
      </c>
      <c r="H2165" s="14">
        <f>VLOOKUP($A2165,[3]Sheet1!$A$1:$U$10001,2,0)</f>
        <v>6.21</v>
      </c>
      <c r="I2165" s="14">
        <f>VLOOKUP($A2165,[3]Sheet1!$A$1:$U$10001,21,0)</f>
        <v>6.2450000000000001</v>
      </c>
      <c r="J2165" s="14">
        <f>VLOOKUP($A2165,[3]Sheet1!$A$1:$U$10001,13,0)</f>
        <v>14.465</v>
      </c>
      <c r="K2165" s="14">
        <f>VLOOKUP($A2165,[3]Sheet1!$A$1:$Z$10001,24,0)</f>
        <v>5.92</v>
      </c>
      <c r="L2165" s="14">
        <f>VLOOKUP($A2165,[3]Sheet1!$A$1:$U$10001,17,0)</f>
        <v>13.56</v>
      </c>
      <c r="M2165" s="14">
        <f>VLOOKUP($A2165,[3]Sheet1!$A$1:$U$10001,14,0)</f>
        <v>14.54</v>
      </c>
      <c r="N2165" s="14">
        <f>VLOOKUP($A2165,[3]Sheet1!$A$1:$X$10001,23,0)</f>
        <v>5.8949999999999996</v>
      </c>
      <c r="O2165" s="14">
        <f>VLOOKUP($A2165,[3]Sheet1!$A$1:$U$10001,4,0)</f>
        <v>5.8550000000000004</v>
      </c>
      <c r="P2165" s="14">
        <f>VLOOKUP($A2165,[3]Sheet1!$A$1:$U$10001,6,0)</f>
        <v>6.23</v>
      </c>
      <c r="Q2165" s="14">
        <f>VLOOKUP($A2165,[3]Sheet1!$A$1:$U$10001,20,0)</f>
        <v>13.73</v>
      </c>
      <c r="R2165" s="14">
        <f>VLOOKUP($A2165,[3]Sheet1!$A$1:$X$10001,24,0)</f>
        <v>5.92</v>
      </c>
      <c r="S2165" s="14">
        <f>VLOOKUP($A2165,[3]Sheet1!$A$1:$AB$10001,25,0)</f>
        <v>6.2949999999999999</v>
      </c>
      <c r="T2165" s="14">
        <f>VLOOKUP($A2165,[3]Sheet1!$A$1:$AB$10001,26,0)</f>
        <v>6.1849999999999996</v>
      </c>
      <c r="U2165" s="14">
        <f>VLOOKUP($A2165,[3]Sheet1!$A$1:$AB$10001,27,0)</f>
        <v>6</v>
      </c>
      <c r="V2165" s="14">
        <f>VLOOKUP($A2165,[3]Sheet1!$A$1:$AB$10001,28,0)</f>
        <v>6.23</v>
      </c>
      <c r="W2165" s="14">
        <f>VLOOKUP($A2165,[3]Sheet1!$A$1:$AC$10001,29,0)</f>
        <v>6.06</v>
      </c>
      <c r="X2165" s="14">
        <f>VLOOKUP($A2165,[3]Sheet1!$A$1:$AD$10001,30,0)</f>
        <v>6.4450000000000003</v>
      </c>
      <c r="AE2165" s="2">
        <v>36875</v>
      </c>
      <c r="AF2165" s="1">
        <v>6.7549999999999999</v>
      </c>
    </row>
    <row r="2166" spans="1:32" x14ac:dyDescent="0.2">
      <c r="A2166" s="2">
        <v>36859</v>
      </c>
      <c r="B2166" s="5">
        <f t="shared" si="163"/>
        <v>11</v>
      </c>
      <c r="C2166" s="1" t="s">
        <v>50</v>
      </c>
      <c r="D2166" s="14">
        <f>VLOOKUP($A2166,[3]Sheet1!$A$1:$U$10001,15,0)</f>
        <v>7.72</v>
      </c>
      <c r="E2166" s="14">
        <f>VLOOKUP($A2166,[3]Sheet1!$A$1:$U$10001,16,0)</f>
        <v>14.26</v>
      </c>
      <c r="F2166" s="14">
        <f>VLOOKUP($A2166,[3]Sheet1!$A$1:$X$10001,22,0)</f>
        <v>5.6050000000000004</v>
      </c>
      <c r="G2166" s="7">
        <f>VLOOKUP($A2166,[3]Sheet1!$A$1:$X$10001,3,0)</f>
        <v>5.56</v>
      </c>
      <c r="H2166" s="14">
        <f>VLOOKUP($A2166,[3]Sheet1!$A$1:$U$10001,2,0)</f>
        <v>5.79</v>
      </c>
      <c r="I2166" s="14">
        <f>VLOOKUP($A2166,[3]Sheet1!$A$1:$U$10001,21,0)</f>
        <v>5.9249999999999998</v>
      </c>
      <c r="J2166" s="14">
        <f>VLOOKUP($A2166,[3]Sheet1!$A$1:$U$10001,13,0)</f>
        <v>14.68</v>
      </c>
      <c r="K2166" s="14">
        <f>VLOOKUP($A2166,[3]Sheet1!$A$1:$Z$10001,24,0)</f>
        <v>5.58</v>
      </c>
      <c r="L2166" s="14">
        <f>VLOOKUP($A2166,[3]Sheet1!$A$1:$U$10001,17,0)</f>
        <v>14.4</v>
      </c>
      <c r="M2166" s="14">
        <f>VLOOKUP($A2166,[3]Sheet1!$A$1:$U$10001,14,0)</f>
        <v>15.16</v>
      </c>
      <c r="N2166" s="14">
        <f>VLOOKUP($A2166,[3]Sheet1!$A$1:$X$10001,23,0)</f>
        <v>5.5250000000000004</v>
      </c>
      <c r="O2166" s="14">
        <f>VLOOKUP($A2166,[3]Sheet1!$A$1:$U$10001,4,0)</f>
        <v>15.47</v>
      </c>
      <c r="P2166" s="14">
        <f>VLOOKUP($A2166,[3]Sheet1!$A$1:$U$10001,6,0)</f>
        <v>5.82</v>
      </c>
      <c r="Q2166" s="14">
        <f>VLOOKUP($A2166,[3]Sheet1!$A$1:$U$10001,20,0)</f>
        <v>13.96</v>
      </c>
      <c r="R2166" s="14">
        <f>VLOOKUP($A2166,[3]Sheet1!$A$1:$X$10001,24,0)</f>
        <v>5.58</v>
      </c>
      <c r="S2166" s="14">
        <f>VLOOKUP($A2166,[3]Sheet1!$A$1:$AB$10001,25,0)</f>
        <v>5.9950000000000001</v>
      </c>
      <c r="T2166" s="14">
        <f>VLOOKUP($A2166,[3]Sheet1!$A$1:$AB$10001,26,0)</f>
        <v>5.7949999999999999</v>
      </c>
      <c r="U2166" s="14">
        <f>VLOOKUP($A2166,[3]Sheet1!$A$1:$AB$10001,27,0)</f>
        <v>5.71</v>
      </c>
      <c r="V2166" s="14">
        <f>VLOOKUP($A2166,[3]Sheet1!$A$1:$AB$10001,28,0)</f>
        <v>5.8949999999999996</v>
      </c>
      <c r="W2166" s="14">
        <f>VLOOKUP($A2166,[3]Sheet1!$A$1:$AC$10001,29,0)</f>
        <v>5.7750000000000004</v>
      </c>
      <c r="X2166" s="14">
        <f>VLOOKUP($A2166,[3]Sheet1!$A$1:$AD$10001,30,0)</f>
        <v>6.125</v>
      </c>
      <c r="AE2166" s="2">
        <v>36876</v>
      </c>
      <c r="AF2166" s="1">
        <v>7.1849999999999996</v>
      </c>
    </row>
    <row r="2167" spans="1:32" x14ac:dyDescent="0.2">
      <c r="A2167" s="2">
        <v>36860</v>
      </c>
      <c r="B2167" s="5">
        <f t="shared" si="163"/>
        <v>11</v>
      </c>
      <c r="C2167" s="1" t="s">
        <v>51</v>
      </c>
      <c r="D2167" s="14">
        <f>VLOOKUP($A2167,[3]Sheet1!$A$1:$U$10001,15,0)</f>
        <v>7.9249999999999998</v>
      </c>
      <c r="E2167" s="14">
        <f>VLOOKUP($A2167,[3]Sheet1!$A$1:$U$10001,16,0)</f>
        <v>16.574999999999999</v>
      </c>
      <c r="F2167" s="14">
        <f>VLOOKUP($A2167,[3]Sheet1!$A$1:$X$10001,22,0)</f>
        <v>5.6349999999999998</v>
      </c>
      <c r="G2167" s="7">
        <f>VLOOKUP($A2167,[3]Sheet1!$A$1:$X$10001,3,0)</f>
        <v>5.6749999999999998</v>
      </c>
      <c r="H2167" s="14">
        <f>VLOOKUP($A2167,[3]Sheet1!$A$1:$U$10001,2,0)</f>
        <v>5.7750000000000004</v>
      </c>
      <c r="I2167" s="14">
        <f>VLOOKUP($A2167,[3]Sheet1!$A$1:$U$10001,21,0)</f>
        <v>5.95</v>
      </c>
      <c r="J2167" s="14">
        <f>VLOOKUP($A2167,[3]Sheet1!$A$1:$U$10001,13,0)</f>
        <v>16.57</v>
      </c>
      <c r="K2167" s="14">
        <f>VLOOKUP($A2167,[3]Sheet1!$A$1:$Z$10001,24,0)</f>
        <v>5.64</v>
      </c>
      <c r="L2167" s="14">
        <f>VLOOKUP($A2167,[3]Sheet1!$A$1:$U$10001,17,0)</f>
        <v>15.865</v>
      </c>
      <c r="M2167" s="14">
        <f>VLOOKUP($A2167,[3]Sheet1!$A$1:$U$10001,14,0)</f>
        <v>16.75</v>
      </c>
      <c r="N2167" s="14">
        <f>VLOOKUP($A2167,[3]Sheet1!$A$1:$X$10001,23,0)</f>
        <v>5.61</v>
      </c>
      <c r="O2167" s="14">
        <f>VLOOKUP($A2167,[3]Sheet1!$A$1:$U$10001,4,0)</f>
        <v>17.995000000000001</v>
      </c>
      <c r="P2167" s="14">
        <f>VLOOKUP($A2167,[3]Sheet1!$A$1:$U$10001,6,0)</f>
        <v>5.8449999999999998</v>
      </c>
      <c r="Q2167" s="14">
        <f>VLOOKUP($A2167,[3]Sheet1!$A$1:$U$10001,20,0)</f>
        <v>17.32</v>
      </c>
      <c r="R2167" s="14">
        <f>VLOOKUP($A2167,[3]Sheet1!$A$1:$X$10001,24,0)</f>
        <v>5.64</v>
      </c>
      <c r="S2167" s="14">
        <f>VLOOKUP($A2167,[3]Sheet1!$A$1:$AB$10001,25,0)</f>
        <v>6.04</v>
      </c>
      <c r="T2167" s="14">
        <f>VLOOKUP($A2167,[3]Sheet1!$A$1:$AB$10001,26,0)</f>
        <v>5.84</v>
      </c>
      <c r="U2167" s="14">
        <f>VLOOKUP($A2167,[3]Sheet1!$A$1:$AB$10001,27,0)</f>
        <v>5374</v>
      </c>
      <c r="V2167" s="14">
        <f>VLOOKUP($A2167,[3]Sheet1!$A$1:$AB$10001,28,0)</f>
        <v>5.9550000000000001</v>
      </c>
      <c r="W2167" s="14">
        <f>VLOOKUP($A2167,[3]Sheet1!$A$1:$AC$10001,29,0)</f>
        <v>5.7949999999999999</v>
      </c>
      <c r="X2167" s="14">
        <f>VLOOKUP($A2167,[3]Sheet1!$A$1:$AD$10001,30,0)</f>
        <v>6.2350000000000003</v>
      </c>
      <c r="AE2167" s="2">
        <v>36877</v>
      </c>
      <c r="AF2167" s="1">
        <v>7.1849999999999996</v>
      </c>
    </row>
    <row r="2168" spans="1:32" x14ac:dyDescent="0.2">
      <c r="A2168" s="2">
        <v>36861</v>
      </c>
      <c r="B2168" s="5">
        <f t="shared" si="163"/>
        <v>12</v>
      </c>
      <c r="C2168" s="1" t="s">
        <v>45</v>
      </c>
      <c r="D2168" s="14">
        <f>VLOOKUP($A2168,[3]Sheet1!$A$1:$U$10001,15,0)</f>
        <v>8.2850000000000001</v>
      </c>
      <c r="E2168" s="14">
        <f>VLOOKUP($A2168,[3]Sheet1!$A$1:$U$10001,16,0)</f>
        <v>14.815</v>
      </c>
      <c r="F2168" s="14">
        <f>VLOOKUP($A2168,[3]Sheet1!$A$1:$X$10001,22,0)</f>
        <v>6</v>
      </c>
      <c r="G2168" s="7">
        <f>VLOOKUP($A2168,[3]Sheet1!$A$1:$X$10001,3,0)</f>
        <v>6.165</v>
      </c>
      <c r="H2168" s="14">
        <f>VLOOKUP($A2168,[3]Sheet1!$A$1:$U$10001,2,0)</f>
        <v>6.21</v>
      </c>
      <c r="I2168" s="14">
        <f>VLOOKUP($A2168,[3]Sheet1!$A$1:$U$10001,21,0)</f>
        <v>6.31</v>
      </c>
      <c r="J2168" s="14">
        <f>VLOOKUP($A2168,[3]Sheet1!$A$1:$U$10001,13,0)</f>
        <v>16.8</v>
      </c>
      <c r="K2168" s="14">
        <f>VLOOKUP($A2168,[3]Sheet1!$A$1:$Z$10001,24,0)</f>
        <v>6.085</v>
      </c>
      <c r="L2168" s="14">
        <f>VLOOKUP($A2168,[3]Sheet1!$A$1:$U$10001,17,0)</f>
        <v>15.654999999999999</v>
      </c>
      <c r="M2168" s="14">
        <f>VLOOKUP($A2168,[3]Sheet1!$A$1:$U$10001,14,0)</f>
        <v>16.925000000000001</v>
      </c>
      <c r="N2168" s="14">
        <f>VLOOKUP($A2168,[3]Sheet1!$A$1:$X$10001,23,0)</f>
        <v>5.9950000000000001</v>
      </c>
      <c r="O2168" s="14">
        <f>VLOOKUP($A2168,[3]Sheet1!$A$1:$U$10001,4,0)</f>
        <v>18.895</v>
      </c>
      <c r="P2168" s="14">
        <f>VLOOKUP($A2168,[3]Sheet1!$A$1:$U$10001,6,0)</f>
        <v>6.25</v>
      </c>
      <c r="Q2168" s="14">
        <f>VLOOKUP($A2168,[3]Sheet1!$A$1:$U$10001,20,0)</f>
        <v>16.52</v>
      </c>
      <c r="R2168" s="14">
        <f>VLOOKUP($A2168,[3]Sheet1!$A$1:$X$10001,24,0)</f>
        <v>6.085</v>
      </c>
      <c r="S2168" s="14">
        <f>VLOOKUP($A2168,[3]Sheet1!$A$1:$AB$10001,25,0)</f>
        <v>6.4249999999999998</v>
      </c>
      <c r="T2168" s="14">
        <f>VLOOKUP($A2168,[3]Sheet1!$A$1:$AB$10001,26,0)</f>
        <v>6.24</v>
      </c>
      <c r="U2168" s="14">
        <f>VLOOKUP($A2168,[3]Sheet1!$A$1:$AB$10001,27,0)</f>
        <v>6.165</v>
      </c>
      <c r="V2168" s="14">
        <f>VLOOKUP($A2168,[3]Sheet1!$A$1:$AB$10001,28,0)</f>
        <v>6.32</v>
      </c>
      <c r="W2168" s="14">
        <f>VLOOKUP($A2168,[3]Sheet1!$A$1:$AC$10001,29,0)</f>
        <v>6.1749999999999998</v>
      </c>
      <c r="X2168" s="14">
        <f>VLOOKUP($A2168,[3]Sheet1!$A$1:$AD$10001,30,0)</f>
        <v>6.5449999999999999</v>
      </c>
      <c r="AE2168" s="2">
        <v>36878</v>
      </c>
      <c r="AF2168" s="1">
        <v>7.1849999999999996</v>
      </c>
    </row>
    <row r="2169" spans="1:32" x14ac:dyDescent="0.2">
      <c r="A2169" s="2">
        <v>36862</v>
      </c>
      <c r="B2169" s="5">
        <f t="shared" si="163"/>
        <v>12</v>
      </c>
      <c r="C2169" s="1" t="s">
        <v>46</v>
      </c>
      <c r="D2169" s="14">
        <f>VLOOKUP($A2169,[3]Sheet1!$A$1:$U$10001,15,0)</f>
        <v>8.7899999999999991</v>
      </c>
      <c r="E2169" s="14">
        <f>VLOOKUP($A2169,[3]Sheet1!$A$1:$U$10001,16,0)</f>
        <v>13.395</v>
      </c>
      <c r="F2169" s="14">
        <f>VLOOKUP($A2169,[3]Sheet1!$A$1:$X$10001,22,0)</f>
        <v>6.2350000000000003</v>
      </c>
      <c r="G2169" s="7">
        <f>VLOOKUP($A2169,[3]Sheet1!$A$1:$X$10001,3,0)</f>
        <v>6.4</v>
      </c>
      <c r="H2169" s="14">
        <f>VLOOKUP($A2169,[3]Sheet1!$A$1:$U$10001,2,0)</f>
        <v>6.49</v>
      </c>
      <c r="I2169" s="14">
        <f>VLOOKUP($A2169,[3]Sheet1!$A$1:$U$10001,21,0)</f>
        <v>6.5949999999999998</v>
      </c>
      <c r="J2169" s="14">
        <f>VLOOKUP($A2169,[3]Sheet1!$A$1:$U$10001,13,0)</f>
        <v>16.274999999999999</v>
      </c>
      <c r="K2169" s="14">
        <f>VLOOKUP($A2169,[3]Sheet1!$A$1:$Z$10001,24,0)</f>
        <v>6.27</v>
      </c>
      <c r="L2169" s="14">
        <f>VLOOKUP($A2169,[3]Sheet1!$A$1:$U$10001,17,0)</f>
        <v>15.565</v>
      </c>
      <c r="M2169" s="14">
        <f>VLOOKUP($A2169,[3]Sheet1!$A$1:$U$10001,14,0)</f>
        <v>17.12</v>
      </c>
      <c r="N2169" s="14">
        <f>VLOOKUP($A2169,[3]Sheet1!$A$1:$X$10001,23,0)</f>
        <v>6.2149999999999999</v>
      </c>
      <c r="O2169" s="14">
        <f>VLOOKUP($A2169,[3]Sheet1!$A$1:$U$10001,4,0)</f>
        <v>18.495000000000001</v>
      </c>
      <c r="P2169" s="14">
        <f>VLOOKUP($A2169,[3]Sheet1!$A$1:$U$10001,6,0)</f>
        <v>6.5149999999999997</v>
      </c>
      <c r="Q2169" s="14">
        <f>VLOOKUP($A2169,[3]Sheet1!$A$1:$U$10001,20,0)</f>
        <v>14.38</v>
      </c>
      <c r="R2169" s="14">
        <f>VLOOKUP($A2169,[3]Sheet1!$A$1:$X$10001,24,0)</f>
        <v>6.27</v>
      </c>
      <c r="S2169" s="14">
        <f>VLOOKUP($A2169,[3]Sheet1!$A$1:$AB$10001,25,0)</f>
        <v>6.6950000000000003</v>
      </c>
      <c r="T2169" s="14">
        <f>VLOOKUP($A2169,[3]Sheet1!$A$1:$AB$10001,26,0)</f>
        <v>6.5250000000000004</v>
      </c>
      <c r="U2169" s="14">
        <f>VLOOKUP($A2169,[3]Sheet1!$A$1:$AB$10001,27,0)</f>
        <v>6.42</v>
      </c>
      <c r="V2169" s="14">
        <f>VLOOKUP($A2169,[3]Sheet1!$A$1:$AB$10001,28,0)</f>
        <v>6.5650000000000004</v>
      </c>
      <c r="W2169" s="14">
        <f>VLOOKUP($A2169,[3]Sheet1!$A$1:$AC$10001,29,0)</f>
        <v>6.4450000000000003</v>
      </c>
      <c r="X2169" s="14">
        <f>VLOOKUP($A2169,[3]Sheet1!$A$1:$AD$10001,30,0)</f>
        <v>6.7549999999999999</v>
      </c>
      <c r="AE2169" s="2">
        <v>36879</v>
      </c>
      <c r="AF2169" s="1">
        <v>8.6649999999999991</v>
      </c>
    </row>
    <row r="2170" spans="1:32" x14ac:dyDescent="0.2">
      <c r="A2170" s="2">
        <v>36863</v>
      </c>
      <c r="B2170" s="5">
        <f t="shared" si="163"/>
        <v>12</v>
      </c>
      <c r="C2170" s="1" t="s">
        <v>47</v>
      </c>
      <c r="D2170" s="14">
        <f>VLOOKUP($A2170,[3]Sheet1!$A$1:$U$10001,15,0)</f>
        <v>8.7899999999999991</v>
      </c>
      <c r="E2170" s="14">
        <f>VLOOKUP($A2170,[3]Sheet1!$A$1:$U$10001,16,0)</f>
        <v>13.395</v>
      </c>
      <c r="F2170" s="14">
        <f>VLOOKUP($A2170,[3]Sheet1!$A$1:$X$10001,22,0)</f>
        <v>6.2350000000000003</v>
      </c>
      <c r="G2170" s="7">
        <f>VLOOKUP($A2170,[3]Sheet1!$A$1:$X$10001,3,0)</f>
        <v>6.4</v>
      </c>
      <c r="H2170" s="14">
        <f>VLOOKUP($A2170,[3]Sheet1!$A$1:$U$10001,2,0)</f>
        <v>6.49</v>
      </c>
      <c r="I2170" s="14">
        <f>VLOOKUP($A2170,[3]Sheet1!$A$1:$U$10001,21,0)</f>
        <v>6.5949999999999998</v>
      </c>
      <c r="J2170" s="14">
        <f>VLOOKUP($A2170,[3]Sheet1!$A$1:$U$10001,13,0)</f>
        <v>16.274999999999999</v>
      </c>
      <c r="K2170" s="14">
        <f>VLOOKUP($A2170,[3]Sheet1!$A$1:$Z$10001,24,0)</f>
        <v>6.27</v>
      </c>
      <c r="L2170" s="14">
        <f>VLOOKUP($A2170,[3]Sheet1!$A$1:$U$10001,17,0)</f>
        <v>15.565</v>
      </c>
      <c r="M2170" s="14">
        <f>VLOOKUP($A2170,[3]Sheet1!$A$1:$U$10001,14,0)</f>
        <v>17.12</v>
      </c>
      <c r="N2170" s="14">
        <f>VLOOKUP($A2170,[3]Sheet1!$A$1:$X$10001,23,0)</f>
        <v>6.2149999999999999</v>
      </c>
      <c r="O2170" s="14">
        <f>VLOOKUP($A2170,[3]Sheet1!$A$1:$U$10001,4,0)</f>
        <v>18.495000000000001</v>
      </c>
      <c r="P2170" s="14">
        <f>VLOOKUP($A2170,[3]Sheet1!$A$1:$U$10001,6,0)</f>
        <v>6.5149999999999997</v>
      </c>
      <c r="Q2170" s="14">
        <f>VLOOKUP($A2170,[3]Sheet1!$A$1:$U$10001,20,0)</f>
        <v>14.38</v>
      </c>
      <c r="R2170" s="14">
        <f>VLOOKUP($A2170,[3]Sheet1!$A$1:$X$10001,24,0)</f>
        <v>6.27</v>
      </c>
      <c r="S2170" s="14">
        <f>VLOOKUP($A2170,[3]Sheet1!$A$1:$AB$10001,25,0)</f>
        <v>6.6950000000000003</v>
      </c>
      <c r="T2170" s="14">
        <f>VLOOKUP($A2170,[3]Sheet1!$A$1:$AB$10001,26,0)</f>
        <v>6.5250000000000004</v>
      </c>
      <c r="U2170" s="14">
        <f>VLOOKUP($A2170,[3]Sheet1!$A$1:$AB$10001,27,0)</f>
        <v>6.42</v>
      </c>
      <c r="V2170" s="14">
        <f>VLOOKUP($A2170,[3]Sheet1!$A$1:$AB$10001,28,0)</f>
        <v>6.5650000000000004</v>
      </c>
      <c r="W2170" s="14">
        <f>VLOOKUP($A2170,[3]Sheet1!$A$1:$AC$10001,29,0)</f>
        <v>6.4450000000000003</v>
      </c>
      <c r="X2170" s="14">
        <f>VLOOKUP($A2170,[3]Sheet1!$A$1:$AD$10001,30,0)</f>
        <v>6.7549999999999999</v>
      </c>
      <c r="AE2170" s="2">
        <v>36880</v>
      </c>
      <c r="AF2170" s="1">
        <v>8.4</v>
      </c>
    </row>
    <row r="2171" spans="1:32" x14ac:dyDescent="0.2">
      <c r="A2171" s="2">
        <v>36864</v>
      </c>
      <c r="B2171" s="5">
        <f t="shared" si="163"/>
        <v>12</v>
      </c>
      <c r="C2171" s="1" t="s">
        <v>48</v>
      </c>
      <c r="D2171" s="14">
        <f>VLOOKUP($A2171,[3]Sheet1!$A$1:$U$10001,15,0)</f>
        <v>8.7899999999999991</v>
      </c>
      <c r="E2171" s="14">
        <f>VLOOKUP($A2171,[3]Sheet1!$A$1:$U$10001,16,0)</f>
        <v>13.395</v>
      </c>
      <c r="F2171" s="14">
        <f>VLOOKUP($A2171,[3]Sheet1!$A$1:$X$10001,22,0)</f>
        <v>6.2350000000000003</v>
      </c>
      <c r="G2171" s="7">
        <f>VLOOKUP($A2171,[3]Sheet1!$A$1:$X$10001,3,0)</f>
        <v>6.4</v>
      </c>
      <c r="H2171" s="14">
        <f>VLOOKUP($A2171,[3]Sheet1!$A$1:$U$10001,2,0)</f>
        <v>6.49</v>
      </c>
      <c r="I2171" s="14">
        <f>VLOOKUP($A2171,[3]Sheet1!$A$1:$U$10001,21,0)</f>
        <v>6.5949999999999998</v>
      </c>
      <c r="J2171" s="14">
        <f>VLOOKUP($A2171,[3]Sheet1!$A$1:$U$10001,13,0)</f>
        <v>16.274999999999999</v>
      </c>
      <c r="K2171" s="14">
        <f>VLOOKUP($A2171,[3]Sheet1!$A$1:$Z$10001,24,0)</f>
        <v>6.27</v>
      </c>
      <c r="L2171" s="14">
        <f>VLOOKUP($A2171,[3]Sheet1!$A$1:$U$10001,17,0)</f>
        <v>15.565</v>
      </c>
      <c r="M2171" s="14">
        <f>VLOOKUP($A2171,[3]Sheet1!$A$1:$U$10001,14,0)</f>
        <v>17.12</v>
      </c>
      <c r="N2171" s="14">
        <f>VLOOKUP($A2171,[3]Sheet1!$A$1:$X$10001,23,0)</f>
        <v>6.2149999999999999</v>
      </c>
      <c r="O2171" s="14">
        <f>VLOOKUP($A2171,[3]Sheet1!$A$1:$U$10001,4,0)</f>
        <v>18.495000000000001</v>
      </c>
      <c r="P2171" s="14">
        <f>VLOOKUP($A2171,[3]Sheet1!$A$1:$U$10001,6,0)</f>
        <v>6.5149999999999997</v>
      </c>
      <c r="Q2171" s="14">
        <f>VLOOKUP($A2171,[3]Sheet1!$A$1:$U$10001,20,0)</f>
        <v>14.38</v>
      </c>
      <c r="R2171" s="14">
        <f>VLOOKUP($A2171,[3]Sheet1!$A$1:$X$10001,24,0)</f>
        <v>6.27</v>
      </c>
      <c r="S2171" s="14">
        <f>VLOOKUP($A2171,[3]Sheet1!$A$1:$AB$10001,25,0)</f>
        <v>6.6950000000000003</v>
      </c>
      <c r="T2171" s="14">
        <f>VLOOKUP($A2171,[3]Sheet1!$A$1:$AB$10001,26,0)</f>
        <v>6.5250000000000004</v>
      </c>
      <c r="U2171" s="14">
        <f>VLOOKUP($A2171,[3]Sheet1!$A$1:$AB$10001,27,0)</f>
        <v>6.42</v>
      </c>
      <c r="V2171" s="14">
        <f>VLOOKUP($A2171,[3]Sheet1!$A$1:$AB$10001,28,0)</f>
        <v>6.5650000000000004</v>
      </c>
      <c r="W2171" s="14">
        <f>VLOOKUP($A2171,[3]Sheet1!$A$1:$AC$10001,29,0)</f>
        <v>6.4450000000000003</v>
      </c>
      <c r="X2171" s="14">
        <f>VLOOKUP($A2171,[3]Sheet1!$A$1:$AD$10001,30,0)</f>
        <v>6.7549999999999999</v>
      </c>
      <c r="AE2171" s="2">
        <v>36881</v>
      </c>
      <c r="AF2171" s="1">
        <v>9.0749999999999993</v>
      </c>
    </row>
    <row r="2172" spans="1:32" x14ac:dyDescent="0.2">
      <c r="A2172" s="2">
        <v>36865</v>
      </c>
      <c r="B2172" s="5">
        <f t="shared" si="163"/>
        <v>12</v>
      </c>
      <c r="C2172" s="1" t="s">
        <v>49</v>
      </c>
      <c r="D2172" s="14">
        <f>VLOOKUP($A2172,[3]Sheet1!$A$1:$U$10001,15,0)</f>
        <v>9.82</v>
      </c>
      <c r="E2172" s="14">
        <f>VLOOKUP($A2172,[3]Sheet1!$A$1:$U$10001,16,0)</f>
        <v>18.489999999999998</v>
      </c>
      <c r="F2172" s="14">
        <f>VLOOKUP($A2172,[3]Sheet1!$A$1:$X$10001,22,0)</f>
        <v>6.96</v>
      </c>
      <c r="G2172" s="7">
        <f>VLOOKUP($A2172,[3]Sheet1!$A$1:$X$10001,3,0)</f>
        <v>7.2249999999999996</v>
      </c>
      <c r="H2172" s="14">
        <f>VLOOKUP($A2172,[3]Sheet1!$A$1:$U$10001,2,0)</f>
        <v>7.29</v>
      </c>
      <c r="I2172" s="14">
        <f>VLOOKUP($A2172,[3]Sheet1!$A$1:$U$10001,21,0)</f>
        <v>7.4850000000000003</v>
      </c>
      <c r="J2172" s="14">
        <f>VLOOKUP($A2172,[3]Sheet1!$A$1:$U$10001,13,0)</f>
        <v>19.59</v>
      </c>
      <c r="K2172" s="14">
        <f>VLOOKUP($A2172,[3]Sheet1!$A$1:$Z$10001,24,0)</f>
        <v>6.9950000000000001</v>
      </c>
      <c r="L2172" s="14">
        <f>VLOOKUP($A2172,[3]Sheet1!$A$1:$U$10001,17,0)</f>
        <v>18.809999999999999</v>
      </c>
      <c r="M2172" s="14">
        <f>VLOOKUP($A2172,[3]Sheet1!$A$1:$U$10001,14,0)</f>
        <v>20.405000000000001</v>
      </c>
      <c r="N2172" s="14">
        <f>VLOOKUP($A2172,[3]Sheet1!$A$1:$X$10001,23,0)</f>
        <v>6.9850000000000003</v>
      </c>
      <c r="O2172" s="14">
        <f>VLOOKUP($A2172,[3]Sheet1!$A$1:$U$10001,4,0)</f>
        <v>21.605</v>
      </c>
      <c r="P2172" s="14">
        <f>VLOOKUP($A2172,[3]Sheet1!$A$1:$U$10001,6,0)</f>
        <v>7.34</v>
      </c>
      <c r="Q2172" s="14">
        <f>VLOOKUP($A2172,[3]Sheet1!$A$1:$U$10001,20,0)</f>
        <v>18.03</v>
      </c>
      <c r="R2172" s="14">
        <f>VLOOKUP($A2172,[3]Sheet1!$A$1:$X$10001,24,0)</f>
        <v>6.9950000000000001</v>
      </c>
      <c r="S2172" s="14">
        <f>VLOOKUP($A2172,[3]Sheet1!$A$1:$AB$10001,25,0)</f>
        <v>7.5250000000000004</v>
      </c>
      <c r="T2172" s="14">
        <f>VLOOKUP($A2172,[3]Sheet1!$A$1:$AB$10001,26,0)</f>
        <v>7.3150000000000004</v>
      </c>
      <c r="U2172" s="14">
        <f>VLOOKUP($A2172,[3]Sheet1!$A$1:$AB$10001,27,0)</f>
        <v>7.33</v>
      </c>
      <c r="V2172" s="14">
        <f>VLOOKUP($A2172,[3]Sheet1!$A$1:$AB$10001,28,0)</f>
        <v>7.4950000000000001</v>
      </c>
      <c r="W2172" s="14">
        <f>VLOOKUP($A2172,[3]Sheet1!$A$1:$AC$10001,29,0)</f>
        <v>7.2850000000000001</v>
      </c>
      <c r="X2172" s="14">
        <f>VLOOKUP($A2172,[3]Sheet1!$A$1:$AD$10001,30,0)</f>
        <v>7.31</v>
      </c>
      <c r="AE2172" s="2">
        <v>36882</v>
      </c>
      <c r="AF2172" s="1">
        <v>9.8550000000000004</v>
      </c>
    </row>
    <row r="2173" spans="1:32" x14ac:dyDescent="0.2">
      <c r="A2173" s="2">
        <v>36866</v>
      </c>
      <c r="B2173" s="5">
        <f t="shared" si="163"/>
        <v>12</v>
      </c>
      <c r="C2173" s="1" t="s">
        <v>50</v>
      </c>
      <c r="D2173" s="14">
        <f>VLOOKUP($A2173,[3]Sheet1!$A$1:$U$10001,15,0)</f>
        <v>10.55</v>
      </c>
      <c r="E2173" s="14">
        <f>VLOOKUP($A2173,[3]Sheet1!$A$1:$U$10001,16,0)</f>
        <v>25.04</v>
      </c>
      <c r="F2173" s="14">
        <f>VLOOKUP($A2173,[3]Sheet1!$A$1:$X$10001,22,0)</f>
        <v>7.665</v>
      </c>
      <c r="G2173" s="7">
        <f>VLOOKUP($A2173,[3]Sheet1!$A$1:$X$10001,3,0)</f>
        <v>7.99</v>
      </c>
      <c r="H2173" s="14">
        <f>VLOOKUP($A2173,[3]Sheet1!$A$1:$U$10001,2,0)</f>
        <v>8.16</v>
      </c>
      <c r="I2173" s="14">
        <f>VLOOKUP($A2173,[3]Sheet1!$A$1:$U$10001,21,0)</f>
        <v>8.0150000000000006</v>
      </c>
      <c r="J2173" s="14">
        <f>VLOOKUP($A2173,[3]Sheet1!$A$1:$U$10001,13,0)</f>
        <v>25.84</v>
      </c>
      <c r="K2173" s="14">
        <f>VLOOKUP($A2173,[3]Sheet1!$A$1:$Z$10001,24,0)</f>
        <v>7.67</v>
      </c>
      <c r="L2173" s="14">
        <f>VLOOKUP($A2173,[3]Sheet1!$A$1:$U$10001,17,0)</f>
        <v>24.535</v>
      </c>
      <c r="M2173" s="14">
        <f>VLOOKUP($A2173,[3]Sheet1!$A$1:$U$10001,14,0)</f>
        <v>26.145</v>
      </c>
      <c r="N2173" s="14">
        <f>VLOOKUP($A2173,[3]Sheet1!$A$1:$X$10001,23,0)</f>
        <v>7.6849999999999996</v>
      </c>
      <c r="O2173" s="14">
        <f>VLOOKUP($A2173,[3]Sheet1!$A$1:$U$10001,4,0)</f>
        <v>26.594999999999999</v>
      </c>
      <c r="P2173" s="14">
        <f>VLOOKUP($A2173,[3]Sheet1!$A$1:$U$10001,6,0)</f>
        <v>8.1750000000000007</v>
      </c>
      <c r="Q2173" s="14">
        <f>VLOOKUP($A2173,[3]Sheet1!$A$1:$U$10001,20,0)</f>
        <v>23.885000000000002</v>
      </c>
      <c r="R2173" s="14">
        <f>VLOOKUP($A2173,[3]Sheet1!$A$1:$X$10001,24,0)</f>
        <v>7.67</v>
      </c>
      <c r="S2173" s="14">
        <f>VLOOKUP($A2173,[3]Sheet1!$A$1:$AB$10001,25,0)</f>
        <v>8.1549999999999994</v>
      </c>
      <c r="T2173" s="14">
        <f>VLOOKUP($A2173,[3]Sheet1!$A$1:$AB$10001,26,0)</f>
        <v>8.09</v>
      </c>
      <c r="U2173" s="14">
        <f>VLOOKUP($A2173,[3]Sheet1!$A$1:$AB$10001,27,0)</f>
        <v>7.92</v>
      </c>
      <c r="V2173" s="14">
        <f>VLOOKUP($A2173,[3]Sheet1!$A$1:$AB$10001,28,0)</f>
        <v>8.2100000000000009</v>
      </c>
      <c r="W2173" s="14">
        <f>VLOOKUP($A2173,[3]Sheet1!$A$1:$AC$10001,29,0)</f>
        <v>7.9550000000000001</v>
      </c>
      <c r="X2173" s="14">
        <f>VLOOKUP($A2173,[3]Sheet1!$A$1:$AD$10001,30,0)</f>
        <v>8.0500000000000007</v>
      </c>
      <c r="AE2173" s="2">
        <v>36883</v>
      </c>
      <c r="AF2173" s="1">
        <v>8.8550000000000004</v>
      </c>
    </row>
    <row r="2174" spans="1:32" x14ac:dyDescent="0.2">
      <c r="A2174" s="2">
        <v>36867</v>
      </c>
      <c r="B2174" s="5">
        <f t="shared" si="163"/>
        <v>12</v>
      </c>
      <c r="C2174" s="1" t="s">
        <v>51</v>
      </c>
      <c r="D2174" s="14">
        <f>VLOOKUP($A2174,[3]Sheet1!$A$1:$U$10001,15,0)</f>
        <v>11.18</v>
      </c>
      <c r="E2174" s="14">
        <f>VLOOKUP($A2174,[3]Sheet1!$A$1:$U$10001,16,0)</f>
        <v>31.635000000000002</v>
      </c>
      <c r="F2174" s="14">
        <f>VLOOKUP($A2174,[3]Sheet1!$A$1:$X$10001,22,0)</f>
        <v>8.58</v>
      </c>
      <c r="G2174" s="7">
        <f>VLOOKUP($A2174,[3]Sheet1!$A$1:$X$10001,3,0)</f>
        <v>9.16</v>
      </c>
      <c r="H2174" s="14">
        <f>VLOOKUP($A2174,[3]Sheet1!$A$1:$U$10001,2,0)</f>
        <v>9.31</v>
      </c>
      <c r="I2174" s="14">
        <f>VLOOKUP($A2174,[3]Sheet1!$A$1:$U$10001,21,0)</f>
        <v>8.8550000000000004</v>
      </c>
      <c r="J2174" s="14">
        <f>VLOOKUP($A2174,[3]Sheet1!$A$1:$U$10001,13,0)</f>
        <v>31.55</v>
      </c>
      <c r="K2174" s="14">
        <f>VLOOKUP($A2174,[3]Sheet1!$A$1:$Z$10001,24,0)</f>
        <v>8.7949999999999999</v>
      </c>
      <c r="L2174" s="14">
        <f>VLOOKUP($A2174,[3]Sheet1!$A$1:$U$10001,17,0)</f>
        <v>30.72</v>
      </c>
      <c r="M2174" s="14">
        <f>VLOOKUP($A2174,[3]Sheet1!$A$1:$U$10001,14,0)</f>
        <v>33.034999999999997</v>
      </c>
      <c r="N2174" s="14">
        <f>VLOOKUP($A2174,[3]Sheet1!$A$1:$X$10001,23,0)</f>
        <v>8.75</v>
      </c>
      <c r="O2174" s="14">
        <f>VLOOKUP($A2174,[3]Sheet1!$A$1:$U$10001,4,0)</f>
        <v>36.244999999999997</v>
      </c>
      <c r="P2174" s="14">
        <f>VLOOKUP($A2174,[3]Sheet1!$A$1:$U$10001,6,0)</f>
        <v>9.1999999999999993</v>
      </c>
      <c r="Q2174" s="14">
        <f>VLOOKUP($A2174,[3]Sheet1!$A$1:$U$10001,20,0)</f>
        <v>33.18</v>
      </c>
      <c r="R2174" s="14">
        <f>VLOOKUP($A2174,[3]Sheet1!$A$1:$X$10001,24,0)</f>
        <v>8.7949999999999999</v>
      </c>
      <c r="S2174" s="14">
        <f>VLOOKUP($A2174,[3]Sheet1!$A$1:$AB$10001,25,0)</f>
        <v>9.0449999999999999</v>
      </c>
      <c r="T2174" s="14">
        <f>VLOOKUP($A2174,[3]Sheet1!$A$1:$AB$10001,26,0)</f>
        <v>9.1050000000000004</v>
      </c>
      <c r="U2174" s="14">
        <f>VLOOKUP($A2174,[3]Sheet1!$A$1:$AB$10001,27,0)</f>
        <v>8.7149999999999999</v>
      </c>
      <c r="V2174" s="14">
        <f>VLOOKUP($A2174,[3]Sheet1!$A$1:$AB$10001,28,0)</f>
        <v>9.0549999999999997</v>
      </c>
      <c r="W2174" s="14">
        <f>VLOOKUP($A2174,[3]Sheet1!$A$1:$AC$10001,29,0)</f>
        <v>8.74</v>
      </c>
      <c r="X2174" s="14">
        <f>VLOOKUP($A2174,[3]Sheet1!$A$1:$AD$10001,30,0)</f>
        <v>8.7449999999999992</v>
      </c>
      <c r="Y2174" s="14">
        <f>VLOOKUP($A2174,[3]Sheet1!$A$1:$AE$10001,31,0)</f>
        <v>8.7899999999999991</v>
      </c>
      <c r="AE2174" s="2">
        <v>36884</v>
      </c>
      <c r="AF2174" s="1">
        <v>8.8550000000000004</v>
      </c>
    </row>
    <row r="2175" spans="1:32" x14ac:dyDescent="0.2">
      <c r="A2175" s="2">
        <v>36868</v>
      </c>
      <c r="B2175" s="5">
        <f t="shared" si="163"/>
        <v>12</v>
      </c>
      <c r="C2175" s="1" t="s">
        <v>45</v>
      </c>
      <c r="D2175" s="14">
        <f>VLOOKUP($A2175,[3]Sheet1!$A$1:$U$10001,15,0)</f>
        <v>11.205</v>
      </c>
      <c r="E2175" s="14">
        <f>VLOOKUP($A2175,[3]Sheet1!$A$1:$U$10001,16,0)</f>
        <v>27.024999999999999</v>
      </c>
      <c r="F2175" s="14">
        <f>VLOOKUP($A2175,[3]Sheet1!$A$1:$X$10001,22,0)</f>
        <v>8.36</v>
      </c>
      <c r="G2175" s="7">
        <f>VLOOKUP($A2175,[3]Sheet1!$A$1:$X$10001,3,0)</f>
        <v>9</v>
      </c>
      <c r="H2175" s="14">
        <f>VLOOKUP($A2175,[3]Sheet1!$A$1:$U$10001,2,0)</f>
        <v>9.0399999999999991</v>
      </c>
      <c r="I2175" s="14">
        <f>VLOOKUP($A2175,[3]Sheet1!$A$1:$U$10001,21,0)</f>
        <v>8.6150000000000002</v>
      </c>
      <c r="J2175" s="14">
        <f>VLOOKUP($A2175,[3]Sheet1!$A$1:$U$10001,13,0)</f>
        <v>30.88</v>
      </c>
      <c r="K2175" s="14">
        <f>VLOOKUP($A2175,[3]Sheet1!$A$1:$Z$10001,24,0)</f>
        <v>8.5399999999999991</v>
      </c>
      <c r="L2175" s="14">
        <f>VLOOKUP($A2175,[3]Sheet1!$A$1:$U$10001,17,0)</f>
        <v>27.13</v>
      </c>
      <c r="M2175" s="14">
        <f>VLOOKUP($A2175,[3]Sheet1!$A$1:$U$10001,14,0)</f>
        <v>33.634999999999998</v>
      </c>
      <c r="N2175" s="14">
        <f>VLOOKUP($A2175,[3]Sheet1!$A$1:$X$10001,23,0)</f>
        <v>8.4700000000000006</v>
      </c>
      <c r="O2175" s="14">
        <f>VLOOKUP($A2175,[3]Sheet1!$A$1:$U$10001,4,0)</f>
        <v>42.02</v>
      </c>
      <c r="P2175" s="14">
        <f>VLOOKUP($A2175,[3]Sheet1!$A$1:$U$10001,6,0)</f>
        <v>8.5150000000000006</v>
      </c>
      <c r="Q2175" s="14">
        <f>VLOOKUP($A2175,[3]Sheet1!$A$1:$U$10001,20,0)</f>
        <v>27.71</v>
      </c>
      <c r="R2175" s="14">
        <f>VLOOKUP($A2175,[3]Sheet1!$A$1:$X$10001,24,0)</f>
        <v>8.5399999999999991</v>
      </c>
      <c r="S2175" s="14">
        <f>VLOOKUP($A2175,[3]Sheet1!$A$1:$AB$10001,25,0)</f>
        <v>8.8000000000000007</v>
      </c>
      <c r="T2175" s="14">
        <f>VLOOKUP($A2175,[3]Sheet1!$A$1:$AB$10001,26,0)</f>
        <v>8.5449999999999999</v>
      </c>
      <c r="U2175" s="14">
        <f>VLOOKUP($A2175,[3]Sheet1!$A$1:$AB$10001,27,0)</f>
        <v>8.61</v>
      </c>
      <c r="V2175" s="14">
        <f>VLOOKUP($A2175,[3]Sheet1!$A$1:$AB$10001,28,0)</f>
        <v>8.7899999999999991</v>
      </c>
      <c r="W2175" s="14">
        <f>VLOOKUP($A2175,[3]Sheet1!$A$1:$AC$10001,29,0)</f>
        <v>8.59</v>
      </c>
      <c r="X2175" s="14">
        <f>VLOOKUP($A2175,[3]Sheet1!$A$1:$AD$10001,30,0)</f>
        <v>8.94</v>
      </c>
      <c r="Y2175" s="14">
        <f>VLOOKUP($A2175,[3]Sheet1!$A$1:$AE$10001,31,0)</f>
        <v>8.35</v>
      </c>
      <c r="AE2175" s="2">
        <v>36885</v>
      </c>
      <c r="AF2175" s="1">
        <v>8.8550000000000004</v>
      </c>
    </row>
    <row r="2176" spans="1:32" x14ac:dyDescent="0.2">
      <c r="A2176" s="2">
        <v>36869</v>
      </c>
      <c r="B2176" s="5">
        <f t="shared" si="163"/>
        <v>12</v>
      </c>
      <c r="C2176" s="1" t="s">
        <v>46</v>
      </c>
      <c r="D2176" s="14">
        <f>VLOOKUP($A2176,[3]Sheet1!$A$1:$U$10001,15,0)</f>
        <v>11.12</v>
      </c>
      <c r="E2176" s="14">
        <f>VLOOKUP($A2176,[3]Sheet1!$A$1:$U$10001,16,0)</f>
        <v>42.3</v>
      </c>
      <c r="F2176" s="14">
        <f>VLOOKUP($A2176,[3]Sheet1!$A$1:$X$10001,22,0)</f>
        <v>7.8049999999999997</v>
      </c>
      <c r="G2176" s="7">
        <f>VLOOKUP($A2176,[3]Sheet1!$A$1:$X$10001,3,0)</f>
        <v>7.89</v>
      </c>
      <c r="H2176" s="14">
        <f>VLOOKUP($A2176,[3]Sheet1!$A$1:$U$10001,2,0)</f>
        <v>7.96</v>
      </c>
      <c r="I2176" s="14">
        <f>VLOOKUP($A2176,[3]Sheet1!$A$1:$U$10001,21,0)</f>
        <v>8.0649999999999995</v>
      </c>
      <c r="J2176" s="14">
        <f>VLOOKUP($A2176,[3]Sheet1!$A$1:$U$10001,13,0)</f>
        <v>49.47</v>
      </c>
      <c r="K2176" s="14">
        <f>VLOOKUP($A2176,[3]Sheet1!$A$1:$Z$10001,24,0)</f>
        <v>7.84</v>
      </c>
      <c r="L2176" s="14">
        <f>VLOOKUP($A2176,[3]Sheet1!$A$1:$U$10001,17,0)</f>
        <v>45.62</v>
      </c>
      <c r="M2176" s="14">
        <f>VLOOKUP($A2176,[3]Sheet1!$A$1:$U$10001,14,0)</f>
        <v>50.79</v>
      </c>
      <c r="N2176" s="14">
        <f>VLOOKUP($A2176,[3]Sheet1!$A$1:$X$10001,23,0)</f>
        <v>7.8550000000000004</v>
      </c>
      <c r="O2176" s="14">
        <f>VLOOKUP($A2176,[3]Sheet1!$A$1:$U$10001,4,0)</f>
        <v>54.655000000000001</v>
      </c>
      <c r="P2176" s="14">
        <f>VLOOKUP($A2176,[3]Sheet1!$A$1:$U$10001,6,0)</f>
        <v>7.79</v>
      </c>
      <c r="Q2176" s="14">
        <f>VLOOKUP($A2176,[3]Sheet1!$A$1:$U$10001,20,0)</f>
        <v>38.454999999999998</v>
      </c>
      <c r="R2176" s="14">
        <f>VLOOKUP($A2176,[3]Sheet1!$A$1:$X$10001,24,0)</f>
        <v>7.84</v>
      </c>
      <c r="S2176" s="14">
        <f>VLOOKUP($A2176,[3]Sheet1!$A$1:$AB$10001,25,0)</f>
        <v>8.34</v>
      </c>
      <c r="T2176" s="14">
        <f>VLOOKUP($A2176,[3]Sheet1!$A$1:$AB$10001,26,0)</f>
        <v>7.8449999999999998</v>
      </c>
      <c r="U2176" s="14">
        <f>VLOOKUP($A2176,[3]Sheet1!$A$1:$AB$10001,27,0)</f>
        <v>7.87</v>
      </c>
      <c r="V2176" s="14">
        <f>VLOOKUP($A2176,[3]Sheet1!$A$1:$AB$10001,28,0)</f>
        <v>8.23</v>
      </c>
      <c r="W2176" s="14">
        <f>VLOOKUP($A2176,[3]Sheet1!$A$1:$AC$10001,29,0)</f>
        <v>7.93</v>
      </c>
      <c r="X2176" s="14">
        <f>VLOOKUP($A2176,[3]Sheet1!$A$1:$AD$10001,30,0)</f>
        <v>8.25</v>
      </c>
      <c r="Y2176" s="14">
        <f>VLOOKUP($A2176,[3]Sheet1!$A$1:$AE$10001,31,0)</f>
        <v>8.15</v>
      </c>
      <c r="AE2176" s="2">
        <v>36886</v>
      </c>
      <c r="AF2176" s="1">
        <v>8.8550000000000004</v>
      </c>
    </row>
    <row r="2177" spans="1:32" x14ac:dyDescent="0.2">
      <c r="A2177" s="2">
        <v>36870</v>
      </c>
      <c r="B2177" s="5">
        <f t="shared" si="163"/>
        <v>12</v>
      </c>
      <c r="C2177" s="1" t="s">
        <v>47</v>
      </c>
      <c r="D2177" s="14">
        <f>VLOOKUP($A2177,[3]Sheet1!$A$1:$U$10001,15,0)</f>
        <v>11.12</v>
      </c>
      <c r="E2177" s="14">
        <f>VLOOKUP($A2177,[3]Sheet1!$A$1:$U$10001,16,0)</f>
        <v>42.3</v>
      </c>
      <c r="F2177" s="14">
        <f>VLOOKUP($A2177,[3]Sheet1!$A$1:$X$10001,22,0)</f>
        <v>7.8049999999999997</v>
      </c>
      <c r="G2177" s="7">
        <f>VLOOKUP($A2177,[3]Sheet1!$A$1:$X$10001,3,0)</f>
        <v>7.89</v>
      </c>
      <c r="H2177" s="14">
        <f>VLOOKUP($A2177,[3]Sheet1!$A$1:$U$10001,2,0)</f>
        <v>7.96</v>
      </c>
      <c r="I2177" s="14">
        <f>VLOOKUP($A2177,[3]Sheet1!$A$1:$U$10001,21,0)</f>
        <v>8.0649999999999995</v>
      </c>
      <c r="J2177" s="14">
        <f>VLOOKUP($A2177,[3]Sheet1!$A$1:$U$10001,13,0)</f>
        <v>49.47</v>
      </c>
      <c r="K2177" s="14">
        <f>VLOOKUP($A2177,[3]Sheet1!$A$1:$Z$10001,24,0)</f>
        <v>7.84</v>
      </c>
      <c r="L2177" s="14">
        <f>VLOOKUP($A2177,[3]Sheet1!$A$1:$U$10001,17,0)</f>
        <v>45.62</v>
      </c>
      <c r="M2177" s="14">
        <f>VLOOKUP($A2177,[3]Sheet1!$A$1:$U$10001,14,0)</f>
        <v>50.79</v>
      </c>
      <c r="N2177" s="14">
        <f>VLOOKUP($A2177,[3]Sheet1!$A$1:$X$10001,23,0)</f>
        <v>7.8550000000000004</v>
      </c>
      <c r="O2177" s="14">
        <f>VLOOKUP($A2177,[3]Sheet1!$A$1:$U$10001,4,0)</f>
        <v>54.655000000000001</v>
      </c>
      <c r="P2177" s="14">
        <f>VLOOKUP($A2177,[3]Sheet1!$A$1:$U$10001,6,0)</f>
        <v>7.79</v>
      </c>
      <c r="Q2177" s="14">
        <f>VLOOKUP($A2177,[3]Sheet1!$A$1:$U$10001,20,0)</f>
        <v>38.454999999999998</v>
      </c>
      <c r="R2177" s="14">
        <f>VLOOKUP($A2177,[3]Sheet1!$A$1:$X$10001,24,0)</f>
        <v>7.84</v>
      </c>
      <c r="S2177" s="14">
        <f>VLOOKUP($A2177,[3]Sheet1!$A$1:$AB$10001,25,0)</f>
        <v>8.34</v>
      </c>
      <c r="T2177" s="14">
        <f>VLOOKUP($A2177,[3]Sheet1!$A$1:$AB$10001,26,0)</f>
        <v>7.8449999999999998</v>
      </c>
      <c r="U2177" s="14">
        <f>VLOOKUP($A2177,[3]Sheet1!$A$1:$AB$10001,27,0)</f>
        <v>7.87</v>
      </c>
      <c r="V2177" s="14">
        <f>VLOOKUP($A2177,[3]Sheet1!$A$1:$AB$10001,28,0)</f>
        <v>8.23</v>
      </c>
      <c r="W2177" s="14">
        <f>VLOOKUP($A2177,[3]Sheet1!$A$1:$AC$10001,29,0)</f>
        <v>7.93</v>
      </c>
      <c r="X2177" s="14">
        <f>VLOOKUP($A2177,[3]Sheet1!$A$1:$AD$10001,30,0)</f>
        <v>8.25</v>
      </c>
      <c r="Y2177" s="14">
        <f>VLOOKUP($A2177,[3]Sheet1!$A$1:$AE$10001,31,0)</f>
        <v>8.15</v>
      </c>
      <c r="AE2177" s="2">
        <v>36887</v>
      </c>
      <c r="AF2177" s="1">
        <v>8.9250000000000007</v>
      </c>
    </row>
    <row r="2178" spans="1:32" x14ac:dyDescent="0.2">
      <c r="A2178" s="2">
        <v>36871</v>
      </c>
      <c r="B2178" s="5">
        <f t="shared" si="163"/>
        <v>12</v>
      </c>
      <c r="C2178" s="1" t="s">
        <v>48</v>
      </c>
      <c r="D2178" s="14">
        <f>VLOOKUP($A2178,[3]Sheet1!$A$1:$U$10001,15,0)</f>
        <v>11.12</v>
      </c>
      <c r="E2178" s="14">
        <f>VLOOKUP($A2178,[3]Sheet1!$A$1:$U$10001,16,0)</f>
        <v>42.3</v>
      </c>
      <c r="F2178" s="14">
        <f>VLOOKUP($A2178,[3]Sheet1!$A$1:$X$10001,22,0)</f>
        <v>7.8049999999999997</v>
      </c>
      <c r="G2178" s="7">
        <f>VLOOKUP($A2178,[3]Sheet1!$A$1:$X$10001,3,0)</f>
        <v>7.89</v>
      </c>
      <c r="H2178" s="14">
        <f>VLOOKUP($A2178,[3]Sheet1!$A$1:$U$10001,2,0)</f>
        <v>7.96</v>
      </c>
      <c r="I2178" s="14">
        <f>VLOOKUP($A2178,[3]Sheet1!$A$1:$U$10001,21,0)</f>
        <v>8.0649999999999995</v>
      </c>
      <c r="J2178" s="14">
        <f>VLOOKUP($A2178,[3]Sheet1!$A$1:$U$10001,13,0)</f>
        <v>49.47</v>
      </c>
      <c r="K2178" s="14">
        <f>VLOOKUP($A2178,[3]Sheet1!$A$1:$Z$10001,24,0)</f>
        <v>7.84</v>
      </c>
      <c r="L2178" s="14">
        <f>VLOOKUP($A2178,[3]Sheet1!$A$1:$U$10001,17,0)</f>
        <v>45.62</v>
      </c>
      <c r="M2178" s="14">
        <f>VLOOKUP($A2178,[3]Sheet1!$A$1:$U$10001,14,0)</f>
        <v>50.79</v>
      </c>
      <c r="N2178" s="14">
        <f>VLOOKUP($A2178,[3]Sheet1!$A$1:$X$10001,23,0)</f>
        <v>7.8550000000000004</v>
      </c>
      <c r="O2178" s="14">
        <f>VLOOKUP($A2178,[3]Sheet1!$A$1:$U$10001,4,0)</f>
        <v>54.655000000000001</v>
      </c>
      <c r="P2178" s="14">
        <f>VLOOKUP($A2178,[3]Sheet1!$A$1:$U$10001,6,0)</f>
        <v>7.79</v>
      </c>
      <c r="Q2178" s="14">
        <f>VLOOKUP($A2178,[3]Sheet1!$A$1:$U$10001,20,0)</f>
        <v>38.454999999999998</v>
      </c>
      <c r="R2178" s="14">
        <f>VLOOKUP($A2178,[3]Sheet1!$A$1:$X$10001,24,0)</f>
        <v>7.84</v>
      </c>
      <c r="S2178" s="14">
        <f>VLOOKUP($A2178,[3]Sheet1!$A$1:$AB$10001,25,0)</f>
        <v>8.34</v>
      </c>
      <c r="T2178" s="14">
        <f>VLOOKUP($A2178,[3]Sheet1!$A$1:$AB$10001,26,0)</f>
        <v>7.8449999999999998</v>
      </c>
      <c r="U2178" s="14">
        <f>VLOOKUP($A2178,[3]Sheet1!$A$1:$AB$10001,27,0)</f>
        <v>7.87</v>
      </c>
      <c r="V2178" s="14">
        <f>VLOOKUP($A2178,[3]Sheet1!$A$1:$AB$10001,28,0)</f>
        <v>8.23</v>
      </c>
      <c r="W2178" s="14">
        <f>VLOOKUP($A2178,[3]Sheet1!$A$1:$AC$10001,29,0)</f>
        <v>7.93</v>
      </c>
      <c r="X2178" s="14">
        <f>VLOOKUP($A2178,[3]Sheet1!$A$1:$AD$10001,30,0)</f>
        <v>8.25</v>
      </c>
      <c r="Y2178" s="14">
        <f>VLOOKUP($A2178,[3]Sheet1!$A$1:$AE$10001,31,0)</f>
        <v>8.15</v>
      </c>
      <c r="AE2178" s="2">
        <v>36888</v>
      </c>
      <c r="AF2178" s="1">
        <v>8.7200000000000006</v>
      </c>
    </row>
    <row r="2179" spans="1:32" x14ac:dyDescent="0.2">
      <c r="A2179" s="2">
        <v>36872</v>
      </c>
      <c r="B2179" s="5">
        <f t="shared" si="163"/>
        <v>12</v>
      </c>
      <c r="C2179" s="1" t="s">
        <v>49</v>
      </c>
      <c r="D2179" s="14">
        <f>VLOOKUP($A2179,[3]Sheet1!$A$1:$U$10001,15,0)</f>
        <v>15.16</v>
      </c>
      <c r="E2179" s="14">
        <f>VLOOKUP($A2179,[3]Sheet1!$A$1:$U$10001,16,0)</f>
        <v>32.14</v>
      </c>
      <c r="F2179" s="14">
        <f>VLOOKUP($A2179,[3]Sheet1!$A$1:$X$10001,22,0)</f>
        <v>10.31</v>
      </c>
      <c r="G2179" s="7">
        <f>VLOOKUP($A2179,[3]Sheet1!$A$1:$X$10001,3,0)</f>
        <v>10.154999999999999</v>
      </c>
      <c r="H2179" s="14">
        <f>VLOOKUP($A2179,[3]Sheet1!$A$1:$U$10001,2,0)</f>
        <v>10.515000000000001</v>
      </c>
      <c r="I2179" s="14">
        <f>VLOOKUP($A2179,[3]Sheet1!$A$1:$U$10001,21,0)</f>
        <v>9.9350000000000005</v>
      </c>
      <c r="J2179" s="14">
        <f>VLOOKUP($A2179,[3]Sheet1!$A$1:$U$10001,13,0)</f>
        <v>38.04</v>
      </c>
      <c r="K2179" s="14">
        <f>VLOOKUP($A2179,[3]Sheet1!$A$1:$Z$10001,24,0)</f>
        <v>10.28</v>
      </c>
      <c r="L2179" s="14">
        <f>VLOOKUP($A2179,[3]Sheet1!$A$1:$U$10001,17,0)</f>
        <v>32.61</v>
      </c>
      <c r="M2179" s="14">
        <f>VLOOKUP($A2179,[3]Sheet1!$A$1:$U$10001,14,0)</f>
        <v>44.4</v>
      </c>
      <c r="N2179" s="14">
        <f>VLOOKUP($A2179,[3]Sheet1!$A$1:$X$10001,23,0)</f>
        <v>10.585000000000001</v>
      </c>
      <c r="O2179" s="14">
        <f>VLOOKUP($A2179,[3]Sheet1!$A$1:$U$10001,4,0)</f>
        <v>59.42</v>
      </c>
      <c r="P2179" s="14">
        <f>VLOOKUP($A2179,[3]Sheet1!$A$1:$U$10001,6,0)</f>
        <v>10.654999999999999</v>
      </c>
      <c r="Q2179" s="14">
        <f>VLOOKUP($A2179,[3]Sheet1!$A$1:$U$10001,20,0)</f>
        <v>38.43</v>
      </c>
      <c r="R2179" s="14">
        <f>VLOOKUP($A2179,[3]Sheet1!$A$1:$X$10001,24,0)</f>
        <v>10.28</v>
      </c>
      <c r="S2179" s="14">
        <f>VLOOKUP($A2179,[3]Sheet1!$A$1:$AB$10001,25,0)</f>
        <v>12.625</v>
      </c>
      <c r="T2179" s="14">
        <f>VLOOKUP($A2179,[3]Sheet1!$A$1:$AB$10001,26,0)</f>
        <v>10.53</v>
      </c>
      <c r="U2179" s="14">
        <f>VLOOKUP($A2179,[3]Sheet1!$A$1:$AB$10001,27,0)</f>
        <v>10.37</v>
      </c>
      <c r="V2179" s="14">
        <f>VLOOKUP($A2179,[3]Sheet1!$A$1:$AB$10001,28,0)</f>
        <v>12.845000000000001</v>
      </c>
      <c r="W2179" s="14">
        <f>VLOOKUP($A2179,[3]Sheet1!$A$1:$AC$10001,29,0)</f>
        <v>10.43</v>
      </c>
      <c r="X2179" s="14">
        <f>VLOOKUP($A2179,[3]Sheet1!$A$1:$AD$10001,30,0)</f>
        <v>10.175000000000001</v>
      </c>
      <c r="Y2179" s="14">
        <f>VLOOKUP($A2179,[3]Sheet1!$A$1:$AE$10001,31,0)</f>
        <v>10.69</v>
      </c>
      <c r="AE2179" s="2">
        <v>36889</v>
      </c>
      <c r="AF2179" s="1">
        <v>8.3849999999999998</v>
      </c>
    </row>
    <row r="2180" spans="1:32" x14ac:dyDescent="0.2">
      <c r="A2180" s="2">
        <v>36873</v>
      </c>
      <c r="B2180" s="5">
        <f t="shared" ref="B2180:B2243" si="164">IF(A2180&lt;&gt;"",MONTH(A2180),0)</f>
        <v>12</v>
      </c>
      <c r="C2180" s="1" t="s">
        <v>50</v>
      </c>
      <c r="D2180" s="14">
        <f>VLOOKUP($A2180,[3]Sheet1!$A$1:$U$10001,15,0)</f>
        <v>11.96</v>
      </c>
      <c r="E2180" s="14">
        <f>VLOOKUP($A2180,[3]Sheet1!$A$1:$U$10001,16,0)</f>
        <v>14.7</v>
      </c>
      <c r="F2180" s="14">
        <f>VLOOKUP($A2180,[3]Sheet1!$A$1:$X$10001,22,0)</f>
        <v>8.3249999999999993</v>
      </c>
      <c r="G2180" s="7">
        <f>VLOOKUP($A2180,[3]Sheet1!$A$1:$X$10001,3,0)</f>
        <v>8.43</v>
      </c>
      <c r="H2180" s="14">
        <f>VLOOKUP($A2180,[3]Sheet1!$A$1:$U$10001,2,0)</f>
        <v>8.9550000000000001</v>
      </c>
      <c r="I2180" s="14">
        <f>VLOOKUP($A2180,[3]Sheet1!$A$1:$U$10001,21,0)</f>
        <v>8.7200000000000006</v>
      </c>
      <c r="J2180" s="14">
        <f>VLOOKUP($A2180,[3]Sheet1!$A$1:$U$10001,13,0)</f>
        <v>20.440000000000001</v>
      </c>
      <c r="K2180" s="14">
        <f>VLOOKUP($A2180,[3]Sheet1!$A$1:$Z$10001,24,0)</f>
        <v>8.43</v>
      </c>
      <c r="L2180" s="14">
        <f>VLOOKUP($A2180,[3]Sheet1!$A$1:$U$10001,17,0)</f>
        <v>15.265000000000001</v>
      </c>
      <c r="M2180" s="14">
        <f>VLOOKUP($A2180,[3]Sheet1!$A$1:$U$10001,14,0)</f>
        <v>22.125</v>
      </c>
      <c r="N2180" s="14">
        <f>VLOOKUP($A2180,[3]Sheet1!$A$1:$X$10001,23,0)</f>
        <v>8.3550000000000004</v>
      </c>
      <c r="O2180" s="14">
        <f>VLOOKUP($A2180,[3]Sheet1!$A$1:$U$10001,4,0)</f>
        <v>32.744999999999997</v>
      </c>
      <c r="P2180" s="14">
        <f>VLOOKUP($A2180,[3]Sheet1!$A$1:$U$10001,6,0)</f>
        <v>9.1300000000000008</v>
      </c>
      <c r="Q2180" s="14">
        <f>VLOOKUP($A2180,[3]Sheet1!$A$1:$U$10001,20,0)</f>
        <v>13.51</v>
      </c>
      <c r="R2180" s="14">
        <f>VLOOKUP($A2180,[3]Sheet1!$A$1:$X$10001,24,0)</f>
        <v>8.43</v>
      </c>
      <c r="S2180" s="14">
        <f>VLOOKUP($A2180,[3]Sheet1!$A$1:$AB$10001,25,0)</f>
        <v>9.1449999999999996</v>
      </c>
      <c r="T2180" s="14">
        <f>VLOOKUP($A2180,[3]Sheet1!$A$1:$AB$10001,26,0)</f>
        <v>9.18</v>
      </c>
      <c r="U2180" s="14">
        <f>VLOOKUP($A2180,[3]Sheet1!$A$1:$AB$10001,27,0)</f>
        <v>8.7799999999999994</v>
      </c>
      <c r="V2180" s="14">
        <f>VLOOKUP($A2180,[3]Sheet1!$A$1:$AB$10001,28,0)</f>
        <v>9.2750000000000004</v>
      </c>
      <c r="W2180" s="14">
        <f>VLOOKUP($A2180,[3]Sheet1!$A$1:$AC$10001,29,0)</f>
        <v>8.875</v>
      </c>
      <c r="X2180" s="14">
        <f>VLOOKUP($A2180,[3]Sheet1!$A$1:$AD$10001,30,0)</f>
        <v>8.7650000000000006</v>
      </c>
      <c r="Y2180" s="14">
        <f>VLOOKUP($A2180,[3]Sheet1!$A$1:$AE$10001,31,0)</f>
        <v>8.8249999999999993</v>
      </c>
      <c r="AE2180" s="2">
        <v>36890</v>
      </c>
      <c r="AF2180" s="1">
        <v>8.3849999999999998</v>
      </c>
    </row>
    <row r="2181" spans="1:32" x14ac:dyDescent="0.2">
      <c r="A2181" s="2">
        <v>36874</v>
      </c>
      <c r="B2181" s="5">
        <f t="shared" si="164"/>
        <v>12</v>
      </c>
      <c r="C2181" s="1" t="s">
        <v>51</v>
      </c>
      <c r="D2181" s="14">
        <f>VLOOKUP($A2181,[3]Sheet1!$A$1:$U$10001,15,0)</f>
        <v>10.88</v>
      </c>
      <c r="E2181" s="14">
        <f>VLOOKUP($A2181,[3]Sheet1!$A$1:$U$10001,16,0)</f>
        <v>9.7799999999999994</v>
      </c>
      <c r="F2181" s="14">
        <f>VLOOKUP($A2181,[3]Sheet1!$A$1:$X$10001,22,0)</f>
        <v>6.7649999999999997</v>
      </c>
      <c r="G2181" s="7">
        <f>VLOOKUP($A2181,[3]Sheet1!$A$1:$X$10001,3,0)</f>
        <v>6.7050000000000001</v>
      </c>
      <c r="H2181" s="14">
        <f>VLOOKUP($A2181,[3]Sheet1!$A$1:$U$10001,2,0)</f>
        <v>7.3449999999999998</v>
      </c>
      <c r="I2181" s="14">
        <f>VLOOKUP($A2181,[3]Sheet1!$A$1:$U$10001,21,0)</f>
        <v>7.6950000000000003</v>
      </c>
      <c r="J2181" s="14">
        <f>VLOOKUP($A2181,[3]Sheet1!$A$1:$U$10001,13,0)</f>
        <v>11.545</v>
      </c>
      <c r="K2181" s="14">
        <f>VLOOKUP($A2181,[3]Sheet1!$A$1:$Z$10001,24,0)</f>
        <v>6.72</v>
      </c>
      <c r="L2181" s="14">
        <f>VLOOKUP($A2181,[3]Sheet1!$A$1:$U$10001,17,0)</f>
        <v>10.005000000000001</v>
      </c>
      <c r="M2181" s="14">
        <f>VLOOKUP($A2181,[3]Sheet1!$A$1:$U$10001,14,0)</f>
        <v>13.324999999999999</v>
      </c>
      <c r="N2181" s="14">
        <f>VLOOKUP($A2181,[3]Sheet1!$A$1:$X$10001,23,0)</f>
        <v>6.66</v>
      </c>
      <c r="O2181" s="14">
        <f>VLOOKUP($A2181,[3]Sheet1!$A$1:$U$10001,4,0)</f>
        <v>20.260000000000002</v>
      </c>
      <c r="P2181" s="14">
        <f>VLOOKUP($A2181,[3]Sheet1!$A$1:$U$10001,6,0)</f>
        <v>7.5049999999999999</v>
      </c>
      <c r="Q2181" s="14">
        <f>VLOOKUP($A2181,[3]Sheet1!$A$1:$U$10001,20,0)</f>
        <v>9.0549999999999997</v>
      </c>
      <c r="R2181" s="14">
        <f>VLOOKUP($A2181,[3]Sheet1!$A$1:$X$10001,24,0)</f>
        <v>6.72</v>
      </c>
      <c r="S2181" s="14">
        <f>VLOOKUP($A2181,[3]Sheet1!$A$1:$AB$10001,25,0)</f>
        <v>7.915</v>
      </c>
      <c r="T2181" s="14">
        <f>VLOOKUP($A2181,[3]Sheet1!$A$1:$AB$10001,26,0)</f>
        <v>7.625</v>
      </c>
      <c r="U2181" s="14">
        <f>VLOOKUP($A2181,[3]Sheet1!$A$1:$AB$10001,27,0)</f>
        <v>7.6550000000000002</v>
      </c>
      <c r="V2181" s="14">
        <f>VLOOKUP($A2181,[3]Sheet1!$A$1:$AB$10001,28,0)</f>
        <v>8.0399999999999991</v>
      </c>
      <c r="W2181" s="14">
        <f>VLOOKUP($A2181,[3]Sheet1!$A$1:$AC$10001,29,0)</f>
        <v>7.78</v>
      </c>
      <c r="X2181" s="14">
        <f>VLOOKUP($A2181,[3]Sheet1!$A$1:$AD$10001,30,0)</f>
        <v>7.91</v>
      </c>
      <c r="Y2181" s="14">
        <f>VLOOKUP($A2181,[3]Sheet1!$A$1:$AE$10001,31,0)</f>
        <v>7.1</v>
      </c>
      <c r="AE2181" s="2">
        <v>36891</v>
      </c>
      <c r="AF2181" s="1">
        <v>8.3849999999999998</v>
      </c>
    </row>
    <row r="2182" spans="1:32" x14ac:dyDescent="0.2">
      <c r="A2182" s="2">
        <v>36875</v>
      </c>
      <c r="B2182" s="5">
        <f t="shared" si="164"/>
        <v>12</v>
      </c>
      <c r="C2182" s="1" t="s">
        <v>45</v>
      </c>
      <c r="D2182" s="14">
        <f>VLOOKUP($A2182,[3]Sheet1!$A$1:$U$10001,15,0)</f>
        <v>10.705</v>
      </c>
      <c r="E2182" s="14">
        <f>VLOOKUP($A2182,[3]Sheet1!$A$1:$U$10001,16,0)</f>
        <v>10.66</v>
      </c>
      <c r="F2182" s="14">
        <f>VLOOKUP($A2182,[3]Sheet1!$A$1:$X$10001,22,0)</f>
        <v>6.7850000000000001</v>
      </c>
      <c r="G2182" s="7">
        <f>VLOOKUP($A2182,[3]Sheet1!$A$1:$X$10001,3,0)</f>
        <v>6.7850000000000001</v>
      </c>
      <c r="H2182" s="14">
        <f>VLOOKUP($A2182,[3]Sheet1!$A$1:$U$10001,2,0)</f>
        <v>7.3550000000000004</v>
      </c>
      <c r="I2182" s="14">
        <f>VLOOKUP($A2182,[3]Sheet1!$A$1:$U$10001,21,0)</f>
        <v>7.52</v>
      </c>
      <c r="J2182" s="14">
        <f>VLOOKUP($A2182,[3]Sheet1!$A$1:$U$10001,13,0)</f>
        <v>11.285</v>
      </c>
      <c r="K2182" s="14">
        <f>VLOOKUP($A2182,[3]Sheet1!$A$1:$Z$10001,24,0)</f>
        <v>6.7549999999999999</v>
      </c>
      <c r="L2182" s="14">
        <f>VLOOKUP($A2182,[3]Sheet1!$A$1:$U$10001,17,0)</f>
        <v>10.77</v>
      </c>
      <c r="M2182" s="14">
        <f>VLOOKUP($A2182,[3]Sheet1!$A$1:$U$10001,14,0)</f>
        <v>12.414999999999999</v>
      </c>
      <c r="N2182" s="14">
        <f>VLOOKUP($A2182,[3]Sheet1!$A$1:$X$10001,23,0)</f>
        <v>6.7649999999999997</v>
      </c>
      <c r="O2182" s="14">
        <f>VLOOKUP($A2182,[3]Sheet1!$A$1:$U$10001,4,0)</f>
        <v>19.03</v>
      </c>
      <c r="P2182" s="14">
        <f>VLOOKUP($A2182,[3]Sheet1!$A$1:$U$10001,6,0)</f>
        <v>7.375</v>
      </c>
      <c r="Q2182" s="14">
        <f>VLOOKUP($A2182,[3]Sheet1!$A$1:$U$10001,20,0)</f>
        <v>9.4949999999999992</v>
      </c>
      <c r="R2182" s="14">
        <f>VLOOKUP($A2182,[3]Sheet1!$A$1:$X$10001,24,0)</f>
        <v>6.7549999999999999</v>
      </c>
      <c r="S2182" s="14">
        <f>VLOOKUP($A2182,[3]Sheet1!$A$1:$AB$10001,25,0)</f>
        <v>7.73</v>
      </c>
      <c r="T2182" s="14">
        <f>VLOOKUP($A2182,[3]Sheet1!$A$1:$AB$10001,26,0)</f>
        <v>7.44</v>
      </c>
      <c r="U2182" s="14">
        <f>VLOOKUP($A2182,[3]Sheet1!$A$1:$AB$10001,27,0)</f>
        <v>7.48</v>
      </c>
      <c r="V2182" s="14">
        <f>VLOOKUP($A2182,[3]Sheet1!$A$1:$AB$10001,28,0)</f>
        <v>7.82</v>
      </c>
      <c r="W2182" s="14">
        <f>VLOOKUP($A2182,[3]Sheet1!$A$1:$AC$10001,29,0)</f>
        <v>7.55</v>
      </c>
      <c r="X2182" s="14">
        <f>VLOOKUP($A2182,[3]Sheet1!$A$1:$AD$10001,30,0)</f>
        <v>7.85</v>
      </c>
      <c r="Y2182" s="14">
        <f>VLOOKUP($A2182,[3]Sheet1!$A$1:$AE$10001,31,0)</f>
        <v>7.1349999999999998</v>
      </c>
      <c r="AE2182" s="2">
        <v>36892</v>
      </c>
      <c r="AF2182" s="1">
        <v>8.9849999999999994</v>
      </c>
    </row>
    <row r="2183" spans="1:32" x14ac:dyDescent="0.2">
      <c r="A2183" s="2">
        <v>36876</v>
      </c>
      <c r="B2183" s="5">
        <f t="shared" si="164"/>
        <v>12</v>
      </c>
      <c r="C2183" s="1" t="s">
        <v>46</v>
      </c>
      <c r="D2183" s="14">
        <f>VLOOKUP($A2183,[3]Sheet1!$A$1:$U$10001,15,0)</f>
        <v>11.89</v>
      </c>
      <c r="E2183" s="14">
        <f>VLOOKUP($A2183,[3]Sheet1!$A$1:$U$10001,16,0)</f>
        <v>10.47</v>
      </c>
      <c r="F2183" s="14">
        <f>VLOOKUP($A2183,[3]Sheet1!$A$1:$X$10001,22,0)</f>
        <v>7.125</v>
      </c>
      <c r="G2183" s="7">
        <f>VLOOKUP($A2183,[3]Sheet1!$A$1:$X$10001,3,0)</f>
        <v>6.98</v>
      </c>
      <c r="H2183" s="14">
        <f>VLOOKUP($A2183,[3]Sheet1!$A$1:$U$10001,2,0)</f>
        <v>7.6550000000000002</v>
      </c>
      <c r="I2183" s="14">
        <f>VLOOKUP($A2183,[3]Sheet1!$A$1:$U$10001,21,0)</f>
        <v>7.83</v>
      </c>
      <c r="J2183" s="14">
        <f>VLOOKUP($A2183,[3]Sheet1!$A$1:$U$10001,13,0)</f>
        <v>10.984999999999999</v>
      </c>
      <c r="K2183" s="14">
        <f>VLOOKUP($A2183,[3]Sheet1!$A$1:$Z$10001,24,0)</f>
        <v>7.1849999999999996</v>
      </c>
      <c r="L2183" s="14">
        <f>VLOOKUP($A2183,[3]Sheet1!$A$1:$U$10001,17,0)</f>
        <v>11.055</v>
      </c>
      <c r="M2183" s="14">
        <f>VLOOKUP($A2183,[3]Sheet1!$A$1:$U$10001,14,0)</f>
        <v>12.03</v>
      </c>
      <c r="N2183" s="14">
        <f>VLOOKUP($A2183,[3]Sheet1!$A$1:$X$10001,23,0)</f>
        <v>7.085</v>
      </c>
      <c r="O2183" s="14">
        <f>VLOOKUP($A2183,[3]Sheet1!$A$1:$U$10001,4,0)</f>
        <v>17.059999999999999</v>
      </c>
      <c r="P2183" s="14">
        <f>VLOOKUP($A2183,[3]Sheet1!$A$1:$U$10001,6,0)</f>
        <v>7.7</v>
      </c>
      <c r="Q2183" s="14">
        <f>VLOOKUP($A2183,[3]Sheet1!$A$1:$U$10001,20,0)</f>
        <v>10.125</v>
      </c>
      <c r="R2183" s="14">
        <f>VLOOKUP($A2183,[3]Sheet1!$A$1:$X$10001,24,0)</f>
        <v>7.1849999999999996</v>
      </c>
      <c r="S2183" s="14">
        <f>VLOOKUP($A2183,[3]Sheet1!$A$1:$AB$10001,25,0)</f>
        <v>8.1950000000000003</v>
      </c>
      <c r="T2183" s="14">
        <f>VLOOKUP($A2183,[3]Sheet1!$A$1:$AB$10001,26,0)</f>
        <v>7.76</v>
      </c>
      <c r="U2183" s="14">
        <f>VLOOKUP($A2183,[3]Sheet1!$A$1:$AB$10001,27,0)</f>
        <v>7.8449999999999998</v>
      </c>
      <c r="V2183" s="14">
        <f>VLOOKUP($A2183,[3]Sheet1!$A$1:$AB$10001,28,0)</f>
        <v>8.32</v>
      </c>
      <c r="W2183" s="14">
        <f>VLOOKUP($A2183,[3]Sheet1!$A$1:$AC$10001,29,0)</f>
        <v>7.9450000000000003</v>
      </c>
      <c r="X2183" s="14">
        <f>VLOOKUP($A2183,[3]Sheet1!$A$1:$AD$10001,30,0)</f>
        <v>8.2449999999999992</v>
      </c>
      <c r="Y2183" s="14">
        <f>VLOOKUP($A2183,[3]Sheet1!$A$1:$AE$10001,31,0)</f>
        <v>7.59</v>
      </c>
      <c r="AE2183" s="2">
        <v>36893</v>
      </c>
      <c r="AF2183" s="1">
        <v>8.9849999999999994</v>
      </c>
    </row>
    <row r="2184" spans="1:32" x14ac:dyDescent="0.2">
      <c r="A2184" s="2">
        <v>36877</v>
      </c>
      <c r="B2184" s="5">
        <f t="shared" si="164"/>
        <v>12</v>
      </c>
      <c r="C2184" s="1" t="s">
        <v>47</v>
      </c>
      <c r="D2184" s="14">
        <f>VLOOKUP($A2184,[3]Sheet1!$A$1:$U$10001,15,0)</f>
        <v>11.89</v>
      </c>
      <c r="E2184" s="14">
        <f>VLOOKUP($A2184,[3]Sheet1!$A$1:$U$10001,16,0)</f>
        <v>10.47</v>
      </c>
      <c r="F2184" s="14">
        <f>VLOOKUP($A2184,[3]Sheet1!$A$1:$X$10001,22,0)</f>
        <v>7.125</v>
      </c>
      <c r="G2184" s="7">
        <f>VLOOKUP($A2184,[3]Sheet1!$A$1:$X$10001,3,0)</f>
        <v>6.98</v>
      </c>
      <c r="H2184" s="14">
        <f>VLOOKUP($A2184,[3]Sheet1!$A$1:$U$10001,2,0)</f>
        <v>7.6550000000000002</v>
      </c>
      <c r="I2184" s="14">
        <f>VLOOKUP($A2184,[3]Sheet1!$A$1:$U$10001,21,0)</f>
        <v>7.83</v>
      </c>
      <c r="J2184" s="14">
        <f>VLOOKUP($A2184,[3]Sheet1!$A$1:$U$10001,13,0)</f>
        <v>10.984999999999999</v>
      </c>
      <c r="K2184" s="14">
        <f>VLOOKUP($A2184,[3]Sheet1!$A$1:$Z$10001,24,0)</f>
        <v>7.1849999999999996</v>
      </c>
      <c r="L2184" s="14">
        <f>VLOOKUP($A2184,[3]Sheet1!$A$1:$U$10001,17,0)</f>
        <v>11.055</v>
      </c>
      <c r="M2184" s="14">
        <f>VLOOKUP($A2184,[3]Sheet1!$A$1:$U$10001,14,0)</f>
        <v>12.03</v>
      </c>
      <c r="N2184" s="14">
        <f>VLOOKUP($A2184,[3]Sheet1!$A$1:$X$10001,23,0)</f>
        <v>7.085</v>
      </c>
      <c r="O2184" s="14">
        <f>VLOOKUP($A2184,[3]Sheet1!$A$1:$U$10001,4,0)</f>
        <v>17.059999999999999</v>
      </c>
      <c r="P2184" s="14">
        <f>VLOOKUP($A2184,[3]Sheet1!$A$1:$U$10001,6,0)</f>
        <v>7.7</v>
      </c>
      <c r="Q2184" s="14">
        <f>VLOOKUP($A2184,[3]Sheet1!$A$1:$U$10001,20,0)</f>
        <v>10.125</v>
      </c>
      <c r="R2184" s="14">
        <f>VLOOKUP($A2184,[3]Sheet1!$A$1:$X$10001,24,0)</f>
        <v>7.1849999999999996</v>
      </c>
      <c r="S2184" s="14">
        <f>VLOOKUP($A2184,[3]Sheet1!$A$1:$AB$10001,25,0)</f>
        <v>8.1950000000000003</v>
      </c>
      <c r="T2184" s="14">
        <f>VLOOKUP($A2184,[3]Sheet1!$A$1:$AB$10001,26,0)</f>
        <v>7.76</v>
      </c>
      <c r="U2184" s="14">
        <f>VLOOKUP($A2184,[3]Sheet1!$A$1:$AB$10001,27,0)</f>
        <v>7.8449999999999998</v>
      </c>
      <c r="V2184" s="14">
        <f>VLOOKUP($A2184,[3]Sheet1!$A$1:$AB$10001,28,0)</f>
        <v>8.32</v>
      </c>
      <c r="W2184" s="14">
        <f>VLOOKUP($A2184,[3]Sheet1!$A$1:$AC$10001,29,0)</f>
        <v>7.9450000000000003</v>
      </c>
      <c r="X2184" s="14">
        <f>VLOOKUP($A2184,[3]Sheet1!$A$1:$AD$10001,30,0)</f>
        <v>8.2449999999999992</v>
      </c>
      <c r="Y2184" s="14">
        <f>VLOOKUP($A2184,[3]Sheet1!$A$1:$AE$10001,31,0)</f>
        <v>7.59</v>
      </c>
      <c r="AE2184" s="2">
        <v>36894</v>
      </c>
      <c r="AF2184" s="1">
        <v>8.31</v>
      </c>
    </row>
    <row r="2185" spans="1:32" x14ac:dyDescent="0.2">
      <c r="A2185" s="2">
        <v>36878</v>
      </c>
      <c r="B2185" s="5">
        <f t="shared" si="164"/>
        <v>12</v>
      </c>
      <c r="C2185" s="1" t="s">
        <v>48</v>
      </c>
      <c r="D2185" s="14">
        <f>VLOOKUP($A2185,[3]Sheet1!$A$1:$U$10001,15,0)</f>
        <v>11.89</v>
      </c>
      <c r="E2185" s="14">
        <f>VLOOKUP($A2185,[3]Sheet1!$A$1:$U$10001,16,0)</f>
        <v>10.47</v>
      </c>
      <c r="F2185" s="14">
        <f>VLOOKUP($A2185,[3]Sheet1!$A$1:$X$10001,22,0)</f>
        <v>7.125</v>
      </c>
      <c r="G2185" s="7">
        <f>VLOOKUP($A2185,[3]Sheet1!$A$1:$X$10001,3,0)</f>
        <v>6.98</v>
      </c>
      <c r="H2185" s="14">
        <f>VLOOKUP($A2185,[3]Sheet1!$A$1:$U$10001,2,0)</f>
        <v>7.6550000000000002</v>
      </c>
      <c r="I2185" s="14">
        <f>VLOOKUP($A2185,[3]Sheet1!$A$1:$U$10001,21,0)</f>
        <v>7.83</v>
      </c>
      <c r="J2185" s="14">
        <f>VLOOKUP($A2185,[3]Sheet1!$A$1:$U$10001,13,0)</f>
        <v>10.984999999999999</v>
      </c>
      <c r="K2185" s="14">
        <f>VLOOKUP($A2185,[3]Sheet1!$A$1:$Z$10001,24,0)</f>
        <v>7.1849999999999996</v>
      </c>
      <c r="L2185" s="14">
        <f>VLOOKUP($A2185,[3]Sheet1!$A$1:$U$10001,17,0)</f>
        <v>11.055</v>
      </c>
      <c r="M2185" s="14">
        <f>VLOOKUP($A2185,[3]Sheet1!$A$1:$U$10001,14,0)</f>
        <v>12.03</v>
      </c>
      <c r="N2185" s="14">
        <f>VLOOKUP($A2185,[3]Sheet1!$A$1:$X$10001,23,0)</f>
        <v>7.085</v>
      </c>
      <c r="O2185" s="14">
        <f>VLOOKUP($A2185,[3]Sheet1!$A$1:$U$10001,4,0)</f>
        <v>17.059999999999999</v>
      </c>
      <c r="P2185" s="14">
        <f>VLOOKUP($A2185,[3]Sheet1!$A$1:$U$10001,6,0)</f>
        <v>7.7</v>
      </c>
      <c r="Q2185" s="14">
        <f>VLOOKUP($A2185,[3]Sheet1!$A$1:$U$10001,20,0)</f>
        <v>10.125</v>
      </c>
      <c r="R2185" s="14">
        <f>VLOOKUP($A2185,[3]Sheet1!$A$1:$X$10001,24,0)</f>
        <v>7.1849999999999996</v>
      </c>
      <c r="S2185" s="14">
        <f>VLOOKUP($A2185,[3]Sheet1!$A$1:$AB$10001,25,0)</f>
        <v>8.1950000000000003</v>
      </c>
      <c r="T2185" s="14">
        <f>VLOOKUP($A2185,[3]Sheet1!$A$1:$AB$10001,26,0)</f>
        <v>7.76</v>
      </c>
      <c r="U2185" s="14">
        <f>VLOOKUP($A2185,[3]Sheet1!$A$1:$AB$10001,27,0)</f>
        <v>7.8449999999999998</v>
      </c>
      <c r="V2185" s="14">
        <f>VLOOKUP($A2185,[3]Sheet1!$A$1:$AB$10001,28,0)</f>
        <v>8.32</v>
      </c>
      <c r="W2185" s="14">
        <f>VLOOKUP($A2185,[3]Sheet1!$A$1:$AC$10001,29,0)</f>
        <v>7.9450000000000003</v>
      </c>
      <c r="X2185" s="14">
        <f>VLOOKUP($A2185,[3]Sheet1!$A$1:$AD$10001,30,0)</f>
        <v>8.2449999999999992</v>
      </c>
      <c r="Y2185" s="14">
        <f>VLOOKUP($A2185,[3]Sheet1!$A$1:$AE$10001,31,0)</f>
        <v>7.59</v>
      </c>
      <c r="AE2185" s="2">
        <v>36895</v>
      </c>
      <c r="AF2185" s="1">
        <v>8.7200000000000006</v>
      </c>
    </row>
    <row r="2186" spans="1:32" x14ac:dyDescent="0.2">
      <c r="A2186" s="2">
        <v>36879</v>
      </c>
      <c r="B2186" s="5">
        <f t="shared" si="164"/>
        <v>12</v>
      </c>
      <c r="C2186" s="1" t="s">
        <v>49</v>
      </c>
      <c r="D2186" s="14">
        <f>VLOOKUP($A2186,[3]Sheet1!$A$1:$U$10001,15,0)</f>
        <v>11.965</v>
      </c>
      <c r="E2186" s="14">
        <f>VLOOKUP($A2186,[3]Sheet1!$A$1:$U$10001,16,0)</f>
        <v>11.77</v>
      </c>
      <c r="F2186" s="14">
        <f>VLOOKUP($A2186,[3]Sheet1!$A$1:$X$10001,22,0)</f>
        <v>8.3849999999999998</v>
      </c>
      <c r="G2186" s="7">
        <f>VLOOKUP($A2186,[3]Sheet1!$A$1:$X$10001,3,0)</f>
        <v>8.7850000000000001</v>
      </c>
      <c r="H2186" s="14">
        <f>VLOOKUP($A2186,[3]Sheet1!$A$1:$U$10001,2,0)</f>
        <v>9.6050000000000004</v>
      </c>
      <c r="I2186" s="14">
        <f>VLOOKUP($A2186,[3]Sheet1!$A$1:$U$10001,21,0)</f>
        <v>9.2799999999999994</v>
      </c>
      <c r="J2186" s="14">
        <f>VLOOKUP($A2186,[3]Sheet1!$A$1:$U$10001,13,0)</f>
        <v>12.765000000000001</v>
      </c>
      <c r="K2186" s="14">
        <f>VLOOKUP($A2186,[3]Sheet1!$A$1:$Z$10001,24,0)</f>
        <v>8.6649999999999991</v>
      </c>
      <c r="L2186" s="14">
        <f>VLOOKUP($A2186,[3]Sheet1!$A$1:$U$10001,17,0)</f>
        <v>11.925000000000001</v>
      </c>
      <c r="M2186" s="14">
        <f>VLOOKUP($A2186,[3]Sheet1!$A$1:$U$10001,14,0)</f>
        <v>13.37</v>
      </c>
      <c r="N2186" s="14">
        <f>VLOOKUP($A2186,[3]Sheet1!$A$1:$X$10001,23,0)</f>
        <v>8.4499999999999993</v>
      </c>
      <c r="O2186" s="14">
        <f>VLOOKUP($A2186,[3]Sheet1!$A$1:$U$10001,4,0)</f>
        <v>20.39</v>
      </c>
      <c r="P2186" s="14">
        <f>VLOOKUP($A2186,[3]Sheet1!$A$1:$U$10001,6,0)</f>
        <v>9.6300000000000008</v>
      </c>
      <c r="Q2186" s="14">
        <f>VLOOKUP($A2186,[3]Sheet1!$A$1:$U$10001,20,0)</f>
        <v>11.72</v>
      </c>
      <c r="R2186" s="14">
        <f>VLOOKUP($A2186,[3]Sheet1!$A$1:$X$10001,24,0)</f>
        <v>8.6649999999999991</v>
      </c>
      <c r="S2186" s="14">
        <f>VLOOKUP($A2186,[3]Sheet1!$A$1:$AB$10001,25,0)</f>
        <v>10.315</v>
      </c>
      <c r="T2186" s="14">
        <f>VLOOKUP($A2186,[3]Sheet1!$A$1:$AB$10001,26,0)</f>
        <v>9.4649999999999999</v>
      </c>
      <c r="U2186" s="14">
        <f>VLOOKUP($A2186,[3]Sheet1!$A$1:$AB$10001,27,0)</f>
        <v>9.3949999999999996</v>
      </c>
      <c r="V2186" s="14">
        <f>VLOOKUP($A2186,[3]Sheet1!$A$1:$AB$10001,28,0)</f>
        <v>10.645</v>
      </c>
      <c r="W2186" s="14">
        <f>VLOOKUP($A2186,[3]Sheet1!$A$1:$AC$10001,29,0)</f>
        <v>9.4649999999999999</v>
      </c>
      <c r="X2186" s="14">
        <f>VLOOKUP($A2186,[3]Sheet1!$A$1:$AD$10001,30,0)</f>
        <v>9.24</v>
      </c>
      <c r="Y2186" s="14">
        <f>VLOOKUP($A2186,[3]Sheet1!$A$1:$AE$10001,31,0)</f>
        <v>9.0749999999999993</v>
      </c>
      <c r="AE2186" s="2">
        <v>36896</v>
      </c>
      <c r="AF2186" s="1">
        <v>8.67</v>
      </c>
    </row>
    <row r="2187" spans="1:32" x14ac:dyDescent="0.2">
      <c r="A2187" s="2">
        <v>36880</v>
      </c>
      <c r="B2187" s="5">
        <f t="shared" si="164"/>
        <v>12</v>
      </c>
      <c r="C2187" s="1" t="s">
        <v>50</v>
      </c>
      <c r="D2187" s="14">
        <f>VLOOKUP($A2187,[3]Sheet1!$A$1:$U$10001,15,0)</f>
        <v>12.195</v>
      </c>
      <c r="E2187" s="14">
        <f>VLOOKUP($A2187,[3]Sheet1!$A$1:$U$10001,16,0)</f>
        <v>11.52</v>
      </c>
      <c r="F2187" s="14">
        <f>VLOOKUP($A2187,[3]Sheet1!$A$1:$X$10001,22,0)</f>
        <v>8.3800000000000008</v>
      </c>
      <c r="G2187" s="7">
        <f>VLOOKUP($A2187,[3]Sheet1!$A$1:$X$10001,3,0)</f>
        <v>8.48</v>
      </c>
      <c r="H2187" s="14">
        <f>VLOOKUP($A2187,[3]Sheet1!$A$1:$U$10001,2,0)</f>
        <v>9.1050000000000004</v>
      </c>
      <c r="I2187" s="14">
        <f>VLOOKUP($A2187,[3]Sheet1!$A$1:$U$10001,21,0)</f>
        <v>9.1199999999999992</v>
      </c>
      <c r="J2187" s="14">
        <f>VLOOKUP($A2187,[3]Sheet1!$A$1:$U$10001,13,0)</f>
        <v>13.08</v>
      </c>
      <c r="K2187" s="14">
        <f>VLOOKUP($A2187,[3]Sheet1!$A$1:$Z$10001,24,0)</f>
        <v>8.4</v>
      </c>
      <c r="L2187" s="14">
        <f>VLOOKUP($A2187,[3]Sheet1!$A$1:$U$10001,17,0)</f>
        <v>11.945</v>
      </c>
      <c r="M2187" s="14">
        <f>VLOOKUP($A2187,[3]Sheet1!$A$1:$U$10001,14,0)</f>
        <v>13.795</v>
      </c>
      <c r="N2187" s="14">
        <f>VLOOKUP($A2187,[3]Sheet1!$A$1:$X$10001,23,0)</f>
        <v>8.36</v>
      </c>
      <c r="O2187" s="14">
        <f>VLOOKUP($A2187,[3]Sheet1!$A$1:$U$10001,4,0)</f>
        <v>19.559999999999999</v>
      </c>
      <c r="P2187" s="14">
        <f>VLOOKUP($A2187,[3]Sheet1!$A$1:$U$10001,6,0)</f>
        <v>9.1300000000000008</v>
      </c>
      <c r="Q2187" s="14">
        <f>VLOOKUP($A2187,[3]Sheet1!$A$1:$U$10001,20,0)</f>
        <v>11.385</v>
      </c>
      <c r="R2187" s="14">
        <f>VLOOKUP($A2187,[3]Sheet1!$A$1:$X$10001,24,0)</f>
        <v>8.4</v>
      </c>
      <c r="S2187" s="14">
        <f>VLOOKUP($A2187,[3]Sheet1!$A$1:$AB$10001,25,0)</f>
        <v>9.82</v>
      </c>
      <c r="T2187" s="14">
        <f>VLOOKUP($A2187,[3]Sheet1!$A$1:$AB$10001,26,0)</f>
        <v>9.0649999999999995</v>
      </c>
      <c r="U2187" s="14">
        <f>VLOOKUP($A2187,[3]Sheet1!$A$1:$AB$10001,27,0)</f>
        <v>9.15</v>
      </c>
      <c r="V2187" s="14">
        <f>VLOOKUP($A2187,[3]Sheet1!$A$1:$AB$10001,28,0)</f>
        <v>9.7050000000000001</v>
      </c>
      <c r="W2187" s="14">
        <f>VLOOKUP($A2187,[3]Sheet1!$A$1:$AC$10001,29,0)</f>
        <v>9.1850000000000005</v>
      </c>
      <c r="X2187" s="14">
        <f>VLOOKUP($A2187,[3]Sheet1!$A$1:$AD$10001,30,0)</f>
        <v>9.18</v>
      </c>
      <c r="Y2187" s="14">
        <f>VLOOKUP($A2187,[3]Sheet1!$A$1:$AE$10001,31,0)</f>
        <v>8.84</v>
      </c>
      <c r="AE2187" s="2">
        <v>36897</v>
      </c>
      <c r="AF2187" s="1">
        <v>8.8450000000000006</v>
      </c>
    </row>
    <row r="2188" spans="1:32" x14ac:dyDescent="0.2">
      <c r="A2188" s="2">
        <v>36881</v>
      </c>
      <c r="B2188" s="5">
        <f t="shared" si="164"/>
        <v>12</v>
      </c>
      <c r="C2188" s="1" t="s">
        <v>51</v>
      </c>
      <c r="D2188" s="14">
        <f>VLOOKUP($A2188,[3]Sheet1!$A$1:$U$10001,15,0)</f>
        <v>13.545</v>
      </c>
      <c r="E2188" s="14">
        <f>VLOOKUP($A2188,[3]Sheet1!$A$1:$U$10001,16,0)</f>
        <v>12.765000000000001</v>
      </c>
      <c r="F2188" s="14">
        <f>VLOOKUP($A2188,[3]Sheet1!$A$1:$X$10001,22,0)</f>
        <v>9.0850000000000009</v>
      </c>
      <c r="G2188" s="7">
        <f>VLOOKUP($A2188,[3]Sheet1!$A$1:$X$10001,3,0)</f>
        <v>9.1150000000000002</v>
      </c>
      <c r="H2188" s="14">
        <f>VLOOKUP($A2188,[3]Sheet1!$A$1:$U$10001,2,0)</f>
        <v>10</v>
      </c>
      <c r="I2188" s="14">
        <f>VLOOKUP($A2188,[3]Sheet1!$A$1:$U$10001,21,0)</f>
        <v>9.91</v>
      </c>
      <c r="J2188" s="14">
        <f>VLOOKUP($A2188,[3]Sheet1!$A$1:$U$10001,13,0)</f>
        <v>13.97</v>
      </c>
      <c r="K2188" s="14">
        <f>VLOOKUP($A2188,[3]Sheet1!$A$1:$Z$10001,24,0)</f>
        <v>9.0749999999999993</v>
      </c>
      <c r="L2188" s="14">
        <f>VLOOKUP($A2188,[3]Sheet1!$A$1:$U$10001,17,0)</f>
        <v>13.04</v>
      </c>
      <c r="M2188" s="14">
        <f>VLOOKUP($A2188,[3]Sheet1!$A$1:$U$10001,14,0)</f>
        <v>14.83</v>
      </c>
      <c r="N2188" s="14">
        <f>VLOOKUP($A2188,[3]Sheet1!$A$1:$X$10001,23,0)</f>
        <v>9.0500000000000007</v>
      </c>
      <c r="O2188" s="14">
        <f>VLOOKUP($A2188,[3]Sheet1!$A$1:$U$10001,4,0)</f>
        <v>20.355</v>
      </c>
      <c r="P2188" s="14">
        <f>VLOOKUP($A2188,[3]Sheet1!$A$1:$U$10001,6,0)</f>
        <v>10.07</v>
      </c>
      <c r="Q2188" s="14">
        <f>VLOOKUP($A2188,[3]Sheet1!$A$1:$U$10001,20,0)</f>
        <v>12.48</v>
      </c>
      <c r="R2188" s="14">
        <f>VLOOKUP($A2188,[3]Sheet1!$A$1:$X$10001,24,0)</f>
        <v>9.0749999999999993</v>
      </c>
      <c r="S2188" s="14">
        <f>VLOOKUP($A2188,[3]Sheet1!$A$1:$AB$10001,25,0)</f>
        <v>10.775</v>
      </c>
      <c r="T2188" s="14">
        <f>VLOOKUP($A2188,[3]Sheet1!$A$1:$AB$10001,26,0)</f>
        <v>9.8249999999999993</v>
      </c>
      <c r="U2188" s="14">
        <f>VLOOKUP($A2188,[3]Sheet1!$A$1:$AB$10001,27,0)</f>
        <v>9.91</v>
      </c>
      <c r="V2188" s="14">
        <f>VLOOKUP($A2188,[3]Sheet1!$A$1:$AB$10001,28,0)</f>
        <v>10.775</v>
      </c>
      <c r="W2188" s="14">
        <f>VLOOKUP($A2188,[3]Sheet1!$A$1:$AC$10001,29,0)</f>
        <v>10.025</v>
      </c>
      <c r="X2188" s="14">
        <f>VLOOKUP($A2188,[3]Sheet1!$A$1:$AD$10001,30,0)</f>
        <v>9.9849999999999994</v>
      </c>
      <c r="Y2188" s="14">
        <f>VLOOKUP($A2188,[3]Sheet1!$A$1:$AE$10001,31,0)</f>
        <v>9.7850000000000001</v>
      </c>
      <c r="AE2188" s="2">
        <v>36898</v>
      </c>
      <c r="AF2188" s="1">
        <v>8.8450000000000006</v>
      </c>
    </row>
    <row r="2189" spans="1:32" x14ac:dyDescent="0.2">
      <c r="A2189" s="2">
        <v>36882</v>
      </c>
      <c r="B2189" s="5">
        <f t="shared" si="164"/>
        <v>12</v>
      </c>
      <c r="C2189" s="1" t="s">
        <v>45</v>
      </c>
      <c r="D2189" s="14">
        <f>VLOOKUP($A2189,[3]Sheet1!$A$1:$U$10001,15,0)</f>
        <v>13.935</v>
      </c>
      <c r="E2189" s="14">
        <f>VLOOKUP($A2189,[3]Sheet1!$A$1:$U$10001,16,0)</f>
        <v>14.275</v>
      </c>
      <c r="F2189" s="14">
        <f>VLOOKUP($A2189,[3]Sheet1!$A$1:$X$10001,22,0)</f>
        <v>9.8450000000000006</v>
      </c>
      <c r="G2189" s="7">
        <f>VLOOKUP($A2189,[3]Sheet1!$A$1:$X$10001,3,0)</f>
        <v>9.99</v>
      </c>
      <c r="H2189" s="14">
        <f>VLOOKUP($A2189,[3]Sheet1!$A$1:$U$10001,2,0)</f>
        <v>10.94</v>
      </c>
      <c r="I2189" s="14">
        <f>VLOOKUP($A2189,[3]Sheet1!$A$1:$U$10001,21,0)</f>
        <v>10.48</v>
      </c>
      <c r="J2189" s="14">
        <f>VLOOKUP($A2189,[3]Sheet1!$A$1:$U$10001,13,0)</f>
        <v>15.51</v>
      </c>
      <c r="K2189" s="14">
        <f>VLOOKUP($A2189,[3]Sheet1!$A$1:$Z$10001,24,0)</f>
        <v>9.8550000000000004</v>
      </c>
      <c r="L2189" s="14">
        <f>VLOOKUP($A2189,[3]Sheet1!$A$1:$U$10001,17,0)</f>
        <v>14.58</v>
      </c>
      <c r="M2189" s="14">
        <f>VLOOKUP($A2189,[3]Sheet1!$A$1:$U$10001,14,0)</f>
        <v>15.925000000000001</v>
      </c>
      <c r="N2189" s="14">
        <f>VLOOKUP($A2189,[3]Sheet1!$A$1:$X$10001,23,0)</f>
        <v>9.83</v>
      </c>
      <c r="O2189" s="14">
        <f>VLOOKUP($A2189,[3]Sheet1!$A$1:$U$10001,4,0)</f>
        <v>18.98</v>
      </c>
      <c r="P2189" s="14">
        <f>VLOOKUP($A2189,[3]Sheet1!$A$1:$U$10001,6,0)</f>
        <v>10.805</v>
      </c>
      <c r="Q2189" s="14">
        <f>VLOOKUP($A2189,[3]Sheet1!$A$1:$U$10001,20,0)</f>
        <v>14.37</v>
      </c>
      <c r="R2189" s="14">
        <f>VLOOKUP($A2189,[3]Sheet1!$A$1:$X$10001,24,0)</f>
        <v>9.8550000000000004</v>
      </c>
      <c r="S2189" s="14">
        <f>VLOOKUP($A2189,[3]Sheet1!$A$1:$AB$10001,25,0)</f>
        <v>15.7</v>
      </c>
      <c r="T2189" s="14">
        <f>VLOOKUP($A2189,[3]Sheet1!$A$1:$AB$10001,26,0)</f>
        <v>10.445</v>
      </c>
      <c r="U2189" s="14">
        <f>VLOOKUP($A2189,[3]Sheet1!$A$1:$AB$10001,27,0)</f>
        <v>10.955</v>
      </c>
      <c r="V2189" s="14">
        <f>VLOOKUP($A2189,[3]Sheet1!$A$1:$AB$10001,28,0)</f>
        <v>13.42</v>
      </c>
      <c r="W2189" s="14">
        <f>VLOOKUP($A2189,[3]Sheet1!$A$1:$AC$10001,29,0)</f>
        <v>11.06</v>
      </c>
      <c r="X2189" s="14">
        <f>VLOOKUP($A2189,[3]Sheet1!$A$1:$AD$10001,30,0)</f>
        <v>10.59</v>
      </c>
      <c r="Y2189" s="14">
        <f>VLOOKUP($A2189,[3]Sheet1!$A$1:$AE$10001,31,0)</f>
        <v>11.41</v>
      </c>
      <c r="AE2189" s="2">
        <v>36899</v>
      </c>
      <c r="AF2189" s="1">
        <v>8.8450000000000006</v>
      </c>
    </row>
    <row r="2190" spans="1:32" x14ac:dyDescent="0.2">
      <c r="A2190" s="2">
        <v>36883</v>
      </c>
      <c r="B2190" s="5">
        <f t="shared" si="164"/>
        <v>12</v>
      </c>
      <c r="C2190" s="1" t="s">
        <v>46</v>
      </c>
      <c r="D2190" s="14">
        <f>VLOOKUP($A2190,[3]Sheet1!$A$1:$U$10001,15,0)</f>
        <v>13.045</v>
      </c>
      <c r="E2190" s="14">
        <f>VLOOKUP($A2190,[3]Sheet1!$A$1:$U$10001,16,0)</f>
        <v>13.565</v>
      </c>
      <c r="F2190" s="14">
        <f>VLOOKUP($A2190,[3]Sheet1!$A$1:$X$10001,22,0)</f>
        <v>8.9550000000000001</v>
      </c>
      <c r="G2190" s="7">
        <f>VLOOKUP($A2190,[3]Sheet1!$A$1:$X$10001,3,0)</f>
        <v>8.67</v>
      </c>
      <c r="H2190" s="14">
        <f>VLOOKUP($A2190,[3]Sheet1!$A$1:$U$10001,2,0)</f>
        <v>10.555</v>
      </c>
      <c r="I2190" s="14">
        <f>VLOOKUP($A2190,[3]Sheet1!$A$1:$U$10001,21,0)</f>
        <v>10.494999999999999</v>
      </c>
      <c r="J2190" s="14">
        <f>VLOOKUP($A2190,[3]Sheet1!$A$1:$U$10001,13,0)</f>
        <v>14.98</v>
      </c>
      <c r="K2190" s="14">
        <f>VLOOKUP($A2190,[3]Sheet1!$A$1:$Z$10001,24,0)</f>
        <v>8.8550000000000004</v>
      </c>
      <c r="L2190" s="14">
        <f>VLOOKUP($A2190,[3]Sheet1!$A$1:$U$10001,17,0)</f>
        <v>13.46</v>
      </c>
      <c r="M2190" s="14">
        <f>VLOOKUP($A2190,[3]Sheet1!$A$1:$U$10001,14,0)</f>
        <v>15.13</v>
      </c>
      <c r="N2190" s="14">
        <f>VLOOKUP($A2190,[3]Sheet1!$A$1:$X$10001,23,0)</f>
        <v>8.7349999999999994</v>
      </c>
      <c r="O2190" s="14">
        <f>VLOOKUP($A2190,[3]Sheet1!$A$1:$U$10001,4,0)</f>
        <v>18.024999999999999</v>
      </c>
      <c r="P2190" s="14">
        <f>VLOOKUP($A2190,[3]Sheet1!$A$1:$U$10001,6,0)</f>
        <v>10.574999999999999</v>
      </c>
      <c r="Q2190" s="14">
        <f>VLOOKUP($A2190,[3]Sheet1!$A$1:$U$10001,20,0)</f>
        <v>13.455</v>
      </c>
      <c r="R2190" s="14">
        <f>VLOOKUP($A2190,[3]Sheet1!$A$1:$X$10001,24,0)</f>
        <v>8.8550000000000004</v>
      </c>
      <c r="S2190" s="14">
        <f>VLOOKUP($A2190,[3]Sheet1!$A$1:$AB$10001,25,0)</f>
        <v>13.885</v>
      </c>
      <c r="T2190" s="14">
        <f>VLOOKUP($A2190,[3]Sheet1!$A$1:$AB$10001,26,0)</f>
        <v>10.324999999999999</v>
      </c>
      <c r="U2190" s="14">
        <f>VLOOKUP($A2190,[3]Sheet1!$A$1:$AB$10001,27,0)</f>
        <v>10.73</v>
      </c>
      <c r="V2190" s="14">
        <f>VLOOKUP($A2190,[3]Sheet1!$A$1:$AB$10001,28,0)</f>
        <v>11.335000000000001</v>
      </c>
      <c r="W2190" s="14">
        <f>VLOOKUP($A2190,[3]Sheet1!$A$1:$AC$10001,29,0)</f>
        <v>10.775</v>
      </c>
      <c r="X2190" s="14">
        <f>VLOOKUP($A2190,[3]Sheet1!$A$1:$AD$10001,30,0)</f>
        <v>10.35</v>
      </c>
      <c r="Y2190" s="14">
        <f>VLOOKUP($A2190,[3]Sheet1!$A$1:$AE$10001,31,0)</f>
        <v>10.220000000000001</v>
      </c>
      <c r="AE2190" s="2">
        <v>36900</v>
      </c>
      <c r="AF2190" s="1">
        <v>9.5</v>
      </c>
    </row>
    <row r="2191" spans="1:32" x14ac:dyDescent="0.2">
      <c r="A2191" s="2">
        <v>36884</v>
      </c>
      <c r="B2191" s="5">
        <f t="shared" si="164"/>
        <v>12</v>
      </c>
      <c r="C2191" s="1" t="s">
        <v>47</v>
      </c>
      <c r="D2191" s="14">
        <f>VLOOKUP($A2191,[3]Sheet1!$A$1:$U$10001,15,0)</f>
        <v>13.045</v>
      </c>
      <c r="E2191" s="14">
        <f>VLOOKUP($A2191,[3]Sheet1!$A$1:$U$10001,16,0)</f>
        <v>13.565</v>
      </c>
      <c r="F2191" s="14">
        <f>VLOOKUP($A2191,[3]Sheet1!$A$1:$X$10001,22,0)</f>
        <v>8.9550000000000001</v>
      </c>
      <c r="G2191" s="7">
        <f>VLOOKUP($A2191,[3]Sheet1!$A$1:$X$10001,3,0)</f>
        <v>8.67</v>
      </c>
      <c r="H2191" s="14">
        <f>VLOOKUP($A2191,[3]Sheet1!$A$1:$U$10001,2,0)</f>
        <v>10.555</v>
      </c>
      <c r="I2191" s="14">
        <f>VLOOKUP($A2191,[3]Sheet1!$A$1:$U$10001,21,0)</f>
        <v>10.494999999999999</v>
      </c>
      <c r="J2191" s="14">
        <f>VLOOKUP($A2191,[3]Sheet1!$A$1:$U$10001,13,0)</f>
        <v>14.98</v>
      </c>
      <c r="K2191" s="14">
        <f>VLOOKUP($A2191,[3]Sheet1!$A$1:$Z$10001,24,0)</f>
        <v>8.8550000000000004</v>
      </c>
      <c r="L2191" s="14">
        <f>VLOOKUP($A2191,[3]Sheet1!$A$1:$U$10001,17,0)</f>
        <v>13.46</v>
      </c>
      <c r="M2191" s="14">
        <f>VLOOKUP($A2191,[3]Sheet1!$A$1:$U$10001,14,0)</f>
        <v>15.13</v>
      </c>
      <c r="N2191" s="14">
        <f>VLOOKUP($A2191,[3]Sheet1!$A$1:$X$10001,23,0)</f>
        <v>8.7349999999999994</v>
      </c>
      <c r="O2191" s="14">
        <f>VLOOKUP($A2191,[3]Sheet1!$A$1:$U$10001,4,0)</f>
        <v>18.024999999999999</v>
      </c>
      <c r="P2191" s="14">
        <f>VLOOKUP($A2191,[3]Sheet1!$A$1:$U$10001,6,0)</f>
        <v>10.574999999999999</v>
      </c>
      <c r="Q2191" s="14">
        <f>VLOOKUP($A2191,[3]Sheet1!$A$1:$U$10001,20,0)</f>
        <v>13.455</v>
      </c>
      <c r="R2191" s="14">
        <f>VLOOKUP($A2191,[3]Sheet1!$A$1:$X$10001,24,0)</f>
        <v>8.8550000000000004</v>
      </c>
      <c r="S2191" s="14">
        <f>VLOOKUP($A2191,[3]Sheet1!$A$1:$AB$10001,25,0)</f>
        <v>13.885</v>
      </c>
      <c r="T2191" s="14">
        <f>VLOOKUP($A2191,[3]Sheet1!$A$1:$AB$10001,26,0)</f>
        <v>10.324999999999999</v>
      </c>
      <c r="U2191" s="14">
        <f>VLOOKUP($A2191,[3]Sheet1!$A$1:$AB$10001,27,0)</f>
        <v>10.73</v>
      </c>
      <c r="V2191" s="14">
        <f>VLOOKUP($A2191,[3]Sheet1!$A$1:$AB$10001,28,0)</f>
        <v>11.335000000000001</v>
      </c>
      <c r="W2191" s="14">
        <f>VLOOKUP($A2191,[3]Sheet1!$A$1:$AC$10001,29,0)</f>
        <v>10.775</v>
      </c>
      <c r="X2191" s="14">
        <f>VLOOKUP($A2191,[3]Sheet1!$A$1:$AD$10001,30,0)</f>
        <v>10.35</v>
      </c>
      <c r="Y2191" s="14">
        <f>VLOOKUP($A2191,[3]Sheet1!$A$1:$AE$10001,31,0)</f>
        <v>10.220000000000001</v>
      </c>
      <c r="AE2191" s="2">
        <v>36901</v>
      </c>
      <c r="AF2191" s="1">
        <v>8.9350000000000005</v>
      </c>
    </row>
    <row r="2192" spans="1:32" x14ac:dyDescent="0.2">
      <c r="A2192" s="2">
        <v>36885</v>
      </c>
      <c r="B2192" s="5">
        <f t="shared" si="164"/>
        <v>12</v>
      </c>
      <c r="C2192" s="1" t="s">
        <v>48</v>
      </c>
      <c r="D2192" s="14">
        <f>VLOOKUP($A2192,[3]Sheet1!$A$1:$U$10001,15,0)</f>
        <v>13.045</v>
      </c>
      <c r="E2192" s="14">
        <f>VLOOKUP($A2192,[3]Sheet1!$A$1:$U$10001,16,0)</f>
        <v>13.565</v>
      </c>
      <c r="F2192" s="14">
        <f>VLOOKUP($A2192,[3]Sheet1!$A$1:$X$10001,22,0)</f>
        <v>8.9550000000000001</v>
      </c>
      <c r="G2192" s="7">
        <f>VLOOKUP($A2192,[3]Sheet1!$A$1:$X$10001,3,0)</f>
        <v>8.67</v>
      </c>
      <c r="H2192" s="14">
        <f>VLOOKUP($A2192,[3]Sheet1!$A$1:$U$10001,2,0)</f>
        <v>10.555</v>
      </c>
      <c r="I2192" s="14">
        <f>VLOOKUP($A2192,[3]Sheet1!$A$1:$U$10001,21,0)</f>
        <v>10.494999999999999</v>
      </c>
      <c r="J2192" s="14">
        <f>VLOOKUP($A2192,[3]Sheet1!$A$1:$U$10001,13,0)</f>
        <v>14.98</v>
      </c>
      <c r="K2192" s="14">
        <f>VLOOKUP($A2192,[3]Sheet1!$A$1:$Z$10001,24,0)</f>
        <v>8.8550000000000004</v>
      </c>
      <c r="L2192" s="14">
        <f>VLOOKUP($A2192,[3]Sheet1!$A$1:$U$10001,17,0)</f>
        <v>13.46</v>
      </c>
      <c r="M2192" s="14">
        <f>VLOOKUP($A2192,[3]Sheet1!$A$1:$U$10001,14,0)</f>
        <v>15.13</v>
      </c>
      <c r="N2192" s="14">
        <f>VLOOKUP($A2192,[3]Sheet1!$A$1:$X$10001,23,0)</f>
        <v>8.7349999999999994</v>
      </c>
      <c r="O2192" s="14">
        <f>VLOOKUP($A2192,[3]Sheet1!$A$1:$U$10001,4,0)</f>
        <v>18.024999999999999</v>
      </c>
      <c r="P2192" s="14">
        <f>VLOOKUP($A2192,[3]Sheet1!$A$1:$U$10001,6,0)</f>
        <v>10.574999999999999</v>
      </c>
      <c r="Q2192" s="14">
        <f>VLOOKUP($A2192,[3]Sheet1!$A$1:$U$10001,20,0)</f>
        <v>13.455</v>
      </c>
      <c r="R2192" s="14">
        <f>VLOOKUP($A2192,[3]Sheet1!$A$1:$X$10001,24,0)</f>
        <v>8.8550000000000004</v>
      </c>
      <c r="S2192" s="14">
        <f>VLOOKUP($A2192,[3]Sheet1!$A$1:$AB$10001,25,0)</f>
        <v>13.885</v>
      </c>
      <c r="T2192" s="14">
        <f>VLOOKUP($A2192,[3]Sheet1!$A$1:$AB$10001,26,0)</f>
        <v>10.324999999999999</v>
      </c>
      <c r="U2192" s="14">
        <f>VLOOKUP($A2192,[3]Sheet1!$A$1:$AB$10001,27,0)</f>
        <v>10.73</v>
      </c>
      <c r="V2192" s="14">
        <f>VLOOKUP($A2192,[3]Sheet1!$A$1:$AB$10001,28,0)</f>
        <v>11.335000000000001</v>
      </c>
      <c r="W2192" s="14">
        <f>VLOOKUP($A2192,[3]Sheet1!$A$1:$AC$10001,29,0)</f>
        <v>10.775</v>
      </c>
      <c r="X2192" s="14">
        <f>VLOOKUP($A2192,[3]Sheet1!$A$1:$AD$10001,30,0)</f>
        <v>10.35</v>
      </c>
      <c r="Y2192" s="14">
        <f>VLOOKUP($A2192,[3]Sheet1!$A$1:$AE$10001,31,0)</f>
        <v>10.220000000000001</v>
      </c>
      <c r="AE2192" s="2">
        <v>36902</v>
      </c>
      <c r="AF2192" s="1">
        <v>9.2449999999999992</v>
      </c>
    </row>
    <row r="2193" spans="1:32" x14ac:dyDescent="0.2">
      <c r="A2193" s="2">
        <v>36886</v>
      </c>
      <c r="B2193" s="5">
        <f t="shared" si="164"/>
        <v>12</v>
      </c>
      <c r="C2193" s="1" t="s">
        <v>49</v>
      </c>
      <c r="D2193" s="14">
        <f>VLOOKUP($A2193,[3]Sheet1!$A$1:$U$10001,15,0)</f>
        <v>13.045</v>
      </c>
      <c r="E2193" s="14">
        <f>VLOOKUP($A2193,[3]Sheet1!$A$1:$U$10001,16,0)</f>
        <v>13.565</v>
      </c>
      <c r="F2193" s="14">
        <f>VLOOKUP($A2193,[3]Sheet1!$A$1:$X$10001,22,0)</f>
        <v>8.9550000000000001</v>
      </c>
      <c r="G2193" s="7">
        <f>VLOOKUP($A2193,[3]Sheet1!$A$1:$X$10001,3,0)</f>
        <v>8.67</v>
      </c>
      <c r="H2193" s="14">
        <f>VLOOKUP($A2193,[3]Sheet1!$A$1:$U$10001,2,0)</f>
        <v>10.555</v>
      </c>
      <c r="I2193" s="14">
        <f>VLOOKUP($A2193,[3]Sheet1!$A$1:$U$10001,21,0)</f>
        <v>10.494999999999999</v>
      </c>
      <c r="J2193" s="14">
        <f>VLOOKUP($A2193,[3]Sheet1!$A$1:$U$10001,13,0)</f>
        <v>14.98</v>
      </c>
      <c r="K2193" s="14">
        <f>VLOOKUP($A2193,[3]Sheet1!$A$1:$Z$10001,24,0)</f>
        <v>8.8550000000000004</v>
      </c>
      <c r="L2193" s="14">
        <f>VLOOKUP($A2193,[3]Sheet1!$A$1:$U$10001,17,0)</f>
        <v>13.46</v>
      </c>
      <c r="M2193" s="14">
        <f>VLOOKUP($A2193,[3]Sheet1!$A$1:$U$10001,14,0)</f>
        <v>15.13</v>
      </c>
      <c r="N2193" s="14">
        <f>VLOOKUP($A2193,[3]Sheet1!$A$1:$X$10001,23,0)</f>
        <v>8.7349999999999994</v>
      </c>
      <c r="O2193" s="14">
        <f>VLOOKUP($A2193,[3]Sheet1!$A$1:$U$10001,4,0)</f>
        <v>18.024999999999999</v>
      </c>
      <c r="P2193" s="14">
        <f>VLOOKUP($A2193,[3]Sheet1!$A$1:$U$10001,6,0)</f>
        <v>10.574999999999999</v>
      </c>
      <c r="Q2193" s="14">
        <f>VLOOKUP($A2193,[3]Sheet1!$A$1:$U$10001,20,0)</f>
        <v>13.455</v>
      </c>
      <c r="R2193" s="14">
        <f>VLOOKUP($A2193,[3]Sheet1!$A$1:$X$10001,24,0)</f>
        <v>8.8550000000000004</v>
      </c>
      <c r="S2193" s="14">
        <f>VLOOKUP($A2193,[3]Sheet1!$A$1:$AB$10001,25,0)</f>
        <v>13.885</v>
      </c>
      <c r="T2193" s="14">
        <f>VLOOKUP($A2193,[3]Sheet1!$A$1:$AB$10001,26,0)</f>
        <v>10.324999999999999</v>
      </c>
      <c r="U2193" s="14">
        <f>VLOOKUP($A2193,[3]Sheet1!$A$1:$AB$10001,27,0)</f>
        <v>10.73</v>
      </c>
      <c r="V2193" s="14">
        <f>VLOOKUP($A2193,[3]Sheet1!$A$1:$AB$10001,28,0)</f>
        <v>11.335000000000001</v>
      </c>
      <c r="W2193" s="14">
        <f>VLOOKUP($A2193,[3]Sheet1!$A$1:$AC$10001,29,0)</f>
        <v>10.775</v>
      </c>
      <c r="X2193" s="14">
        <f>VLOOKUP($A2193,[3]Sheet1!$A$1:$AD$10001,30,0)</f>
        <v>10.35</v>
      </c>
      <c r="Y2193" s="14">
        <f>VLOOKUP($A2193,[3]Sheet1!$A$1:$AE$10001,31,0)</f>
        <v>10.220000000000001</v>
      </c>
      <c r="AE2193" s="2">
        <v>36903</v>
      </c>
      <c r="AF2193" s="1">
        <v>8.6950000000000003</v>
      </c>
    </row>
    <row r="2194" spans="1:32" x14ac:dyDescent="0.2">
      <c r="A2194" s="2">
        <v>36887</v>
      </c>
      <c r="B2194" s="5">
        <f t="shared" si="164"/>
        <v>12</v>
      </c>
      <c r="C2194" s="1" t="s">
        <v>50</v>
      </c>
      <c r="D2194" s="14">
        <f>VLOOKUP($A2194,[3]Sheet1!$A$1:$U$10001,15,0)</f>
        <v>13.074999999999999</v>
      </c>
      <c r="E2194" s="14">
        <f>VLOOKUP($A2194,[3]Sheet1!$A$1:$U$10001,16,0)</f>
        <v>13.574999999999999</v>
      </c>
      <c r="F2194" s="14">
        <f>VLOOKUP($A2194,[3]Sheet1!$A$1:$X$10001,22,0)</f>
        <v>8.9649999999999999</v>
      </c>
      <c r="G2194" s="7">
        <f>VLOOKUP($A2194,[3]Sheet1!$A$1:$X$10001,3,0)</f>
        <v>8.43</v>
      </c>
      <c r="H2194" s="14">
        <f>VLOOKUP($A2194,[3]Sheet1!$A$1:$U$10001,2,0)</f>
        <v>10.4</v>
      </c>
      <c r="I2194" s="14">
        <f>VLOOKUP($A2194,[3]Sheet1!$A$1:$U$10001,21,0)</f>
        <v>10.119999999999999</v>
      </c>
      <c r="J2194" s="14">
        <f>VLOOKUP($A2194,[3]Sheet1!$A$1:$U$10001,13,0)</f>
        <v>14.7</v>
      </c>
      <c r="K2194" s="14">
        <f>VLOOKUP($A2194,[3]Sheet1!$A$1:$Z$10001,24,0)</f>
        <v>8.9250000000000007</v>
      </c>
      <c r="L2194" s="14">
        <f>VLOOKUP($A2194,[3]Sheet1!$A$1:$U$10001,17,0)</f>
        <v>13.46</v>
      </c>
      <c r="M2194" s="14">
        <f>VLOOKUP($A2194,[3]Sheet1!$A$1:$U$10001,14,0)</f>
        <v>15.14</v>
      </c>
      <c r="N2194" s="14">
        <f>VLOOKUP($A2194,[3]Sheet1!$A$1:$X$10001,23,0)</f>
        <v>8.7349999999999994</v>
      </c>
      <c r="O2194" s="14">
        <f>VLOOKUP($A2194,[3]Sheet1!$A$1:$U$10001,4,0)</f>
        <v>18.78</v>
      </c>
      <c r="P2194" s="14">
        <f>VLOOKUP($A2194,[3]Sheet1!$A$1:$U$10001,6,0)</f>
        <v>10.535</v>
      </c>
      <c r="Q2194" s="14">
        <f>VLOOKUP($A2194,[3]Sheet1!$A$1:$U$10001,20,0)</f>
        <v>13.455</v>
      </c>
      <c r="R2194" s="14">
        <f>VLOOKUP($A2194,[3]Sheet1!$A$1:$X$10001,24,0)</f>
        <v>8.9250000000000007</v>
      </c>
      <c r="S2194" s="14">
        <f>VLOOKUP($A2194,[3]Sheet1!$A$1:$AB$10001,25,0)</f>
        <v>11.035</v>
      </c>
      <c r="T2194" s="14">
        <f>VLOOKUP($A2194,[3]Sheet1!$A$1:$AB$10001,26,0)</f>
        <v>10.26</v>
      </c>
      <c r="U2194" s="14">
        <f>VLOOKUP($A2194,[3]Sheet1!$A$1:$AB$10001,27,0)</f>
        <v>10.005000000000001</v>
      </c>
      <c r="V2194" s="14">
        <f>VLOOKUP($A2194,[3]Sheet1!$A$1:$AB$10001,28,0)</f>
        <v>10.664999999999999</v>
      </c>
      <c r="W2194" s="14">
        <f>VLOOKUP($A2194,[3]Sheet1!$A$1:$AC$10001,29,0)</f>
        <v>10.28</v>
      </c>
      <c r="X2194" s="14">
        <f>VLOOKUP($A2194,[3]Sheet1!$A$1:$AD$10001,30,0)</f>
        <v>10.185</v>
      </c>
      <c r="Y2194" s="14">
        <f>VLOOKUP($A2194,[3]Sheet1!$A$1:$AE$10001,31,0)</f>
        <v>10.06</v>
      </c>
      <c r="AE2194" s="2">
        <v>36904</v>
      </c>
      <c r="AF2194" s="1">
        <v>8.6549999999999994</v>
      </c>
    </row>
    <row r="2195" spans="1:32" x14ac:dyDescent="0.2">
      <c r="A2195" s="2">
        <v>36888</v>
      </c>
      <c r="B2195" s="5">
        <f t="shared" si="164"/>
        <v>12</v>
      </c>
      <c r="C2195" s="1" t="s">
        <v>51</v>
      </c>
      <c r="D2195" s="14">
        <f>VLOOKUP($A2195,[3]Sheet1!$A$1:$U$10001,15,0)</f>
        <v>13.085000000000001</v>
      </c>
      <c r="E2195" s="14">
        <f>VLOOKUP($A2195,[3]Sheet1!$A$1:$U$10001,16,0)</f>
        <v>11.49</v>
      </c>
      <c r="F2195" s="14">
        <f>VLOOKUP($A2195,[3]Sheet1!$A$1:$X$10001,22,0)</f>
        <v>8.7200000000000006</v>
      </c>
      <c r="G2195" s="7">
        <f>VLOOKUP($A2195,[3]Sheet1!$A$1:$X$10001,3,0)</f>
        <v>8.7650000000000006</v>
      </c>
      <c r="H2195" s="14">
        <f>VLOOKUP($A2195,[3]Sheet1!$A$1:$U$10001,2,0)</f>
        <v>9.6050000000000004</v>
      </c>
      <c r="I2195" s="14">
        <f>VLOOKUP($A2195,[3]Sheet1!$A$1:$U$10001,21,0)</f>
        <v>9.5950000000000006</v>
      </c>
      <c r="J2195" s="14">
        <f>VLOOKUP($A2195,[3]Sheet1!$A$1:$U$10001,13,0)</f>
        <v>14.225</v>
      </c>
      <c r="K2195" s="14">
        <f>VLOOKUP($A2195,[3]Sheet1!$A$1:$Z$10001,24,0)</f>
        <v>8.7200000000000006</v>
      </c>
      <c r="L2195" s="14">
        <f>VLOOKUP($A2195,[3]Sheet1!$A$1:$U$10001,17,0)</f>
        <v>12.835000000000001</v>
      </c>
      <c r="M2195" s="14">
        <f>VLOOKUP($A2195,[3]Sheet1!$A$1:$U$10001,14,0)</f>
        <v>14.59</v>
      </c>
      <c r="N2195" s="14">
        <f>VLOOKUP($A2195,[3]Sheet1!$A$1:$X$10001,23,0)</f>
        <v>8.8350000000000009</v>
      </c>
      <c r="O2195" s="14">
        <f>VLOOKUP($A2195,[3]Sheet1!$A$1:$U$10001,4,0)</f>
        <v>16.635000000000002</v>
      </c>
      <c r="P2195" s="14">
        <f>VLOOKUP($A2195,[3]Sheet1!$A$1:$U$10001,6,0)</f>
        <v>9.7050000000000001</v>
      </c>
      <c r="Q2195" s="14">
        <f>VLOOKUP($A2195,[3]Sheet1!$A$1:$U$10001,20,0)</f>
        <v>11.955</v>
      </c>
      <c r="R2195" s="14">
        <f>VLOOKUP($A2195,[3]Sheet1!$A$1:$X$10001,24,0)</f>
        <v>8.7200000000000006</v>
      </c>
      <c r="S2195" s="14">
        <f>VLOOKUP($A2195,[3]Sheet1!$A$1:$AB$10001,25,0)</f>
        <v>10.025</v>
      </c>
      <c r="T2195" s="14">
        <f>VLOOKUP($A2195,[3]Sheet1!$A$1:$AB$10001,26,0)</f>
        <v>9.6300000000000008</v>
      </c>
      <c r="U2195" s="14">
        <f>VLOOKUP($A2195,[3]Sheet1!$A$1:$AB$10001,27,0)</f>
        <v>9.5500000000000007</v>
      </c>
      <c r="V2195" s="14">
        <f>VLOOKUP($A2195,[3]Sheet1!$A$1:$AB$10001,28,0)</f>
        <v>9.9450000000000003</v>
      </c>
      <c r="W2195" s="14">
        <f>VLOOKUP($A2195,[3]Sheet1!$A$1:$AC$10001,29,0)</f>
        <v>9.6300000000000008</v>
      </c>
      <c r="X2195" s="14">
        <f>VLOOKUP($A2195,[3]Sheet1!$A$1:$AD$10001,30,0)</f>
        <v>9.8000000000000007</v>
      </c>
      <c r="Y2195" s="14">
        <f>VLOOKUP($A2195,[3]Sheet1!$A$1:$AE$10001,31,0)</f>
        <v>9.1750000000000007</v>
      </c>
      <c r="AE2195" s="2">
        <v>36905</v>
      </c>
      <c r="AF2195" s="1">
        <v>8.6549999999999994</v>
      </c>
    </row>
    <row r="2196" spans="1:32" x14ac:dyDescent="0.2">
      <c r="A2196" s="2">
        <v>36889</v>
      </c>
      <c r="B2196" s="5">
        <f t="shared" si="164"/>
        <v>12</v>
      </c>
      <c r="C2196" s="1" t="s">
        <v>45</v>
      </c>
      <c r="D2196" s="14">
        <f>VLOOKUP($A2196,[3]Sheet1!$A$1:$U$10001,15,0)</f>
        <v>12.705</v>
      </c>
      <c r="E2196" s="14">
        <f>VLOOKUP($A2196,[3]Sheet1!$A$1:$U$10001,16,0)</f>
        <v>10.445</v>
      </c>
      <c r="F2196" s="14">
        <f>VLOOKUP($A2196,[3]Sheet1!$A$1:$X$10001,22,0)</f>
        <v>8.32</v>
      </c>
      <c r="G2196" s="7">
        <f>VLOOKUP($A2196,[3]Sheet1!$A$1:$X$10001,3,0)</f>
        <v>8.4049999999999994</v>
      </c>
      <c r="H2196" s="14">
        <f>VLOOKUP($A2196,[3]Sheet1!$A$1:$U$10001,2,0)</f>
        <v>9.125</v>
      </c>
      <c r="I2196" s="14">
        <f>VLOOKUP($A2196,[3]Sheet1!$A$1:$U$10001,21,0)</f>
        <v>9.23</v>
      </c>
      <c r="J2196" s="14">
        <f>VLOOKUP($A2196,[3]Sheet1!$A$1:$U$10001,13,0)</f>
        <v>13.16</v>
      </c>
      <c r="K2196" s="14">
        <f>VLOOKUP($A2196,[3]Sheet1!$A$1:$Z$10001,24,0)</f>
        <v>8.3849999999999998</v>
      </c>
      <c r="L2196" s="14">
        <f>VLOOKUP($A2196,[3]Sheet1!$A$1:$U$10001,17,0)</f>
        <v>11.845000000000001</v>
      </c>
      <c r="M2196" s="14">
        <f>VLOOKUP($A2196,[3]Sheet1!$A$1:$U$10001,14,0)</f>
        <v>13.48</v>
      </c>
      <c r="N2196" s="14">
        <f>VLOOKUP($A2196,[3]Sheet1!$A$1:$X$10001,23,0)</f>
        <v>8.3800000000000008</v>
      </c>
      <c r="O2196" s="14">
        <f>VLOOKUP($A2196,[3]Sheet1!$A$1:$U$10001,4,0)</f>
        <v>14.44</v>
      </c>
      <c r="P2196" s="14">
        <f>VLOOKUP($A2196,[3]Sheet1!$A$1:$U$10001,6,0)</f>
        <v>9.2349999999999994</v>
      </c>
      <c r="Q2196" s="14">
        <f>VLOOKUP($A2196,[3]Sheet1!$A$1:$U$10001,20,0)</f>
        <v>11.645</v>
      </c>
      <c r="R2196" s="14">
        <f>VLOOKUP($A2196,[3]Sheet1!$A$1:$X$10001,24,0)</f>
        <v>8.3849999999999998</v>
      </c>
      <c r="S2196" s="14">
        <f>VLOOKUP($A2196,[3]Sheet1!$A$1:$AB$10001,25,0)</f>
        <v>9.8149999999999995</v>
      </c>
      <c r="T2196" s="14">
        <f>VLOOKUP($A2196,[3]Sheet1!$A$1:$AB$10001,26,0)</f>
        <v>9.2100000000000009</v>
      </c>
      <c r="U2196" s="14">
        <f>VLOOKUP($A2196,[3]Sheet1!$A$1:$AB$10001,27,0)</f>
        <v>9.14</v>
      </c>
      <c r="V2196" s="14">
        <f>VLOOKUP($A2196,[3]Sheet1!$A$1:$AB$10001,28,0)</f>
        <v>9.5749999999999993</v>
      </c>
      <c r="W2196" s="14">
        <f>VLOOKUP($A2196,[3]Sheet1!$A$1:$AC$10001,29,0)</f>
        <v>9.2799999999999994</v>
      </c>
      <c r="X2196" s="14">
        <f>VLOOKUP($A2196,[3]Sheet1!$A$1:$AD$10001,30,0)</f>
        <v>9.35</v>
      </c>
      <c r="Y2196" s="14">
        <f>VLOOKUP($A2196,[3]Sheet1!$A$1:$AE$10001,31,0)</f>
        <v>8.81</v>
      </c>
      <c r="AE2196" s="2">
        <v>36906</v>
      </c>
      <c r="AF2196" s="1">
        <v>8.6549999999999994</v>
      </c>
    </row>
    <row r="2197" spans="1:32" x14ac:dyDescent="0.2">
      <c r="A2197" s="2">
        <v>36890</v>
      </c>
      <c r="B2197" s="5">
        <f t="shared" si="164"/>
        <v>12</v>
      </c>
      <c r="C2197" s="1" t="s">
        <v>46</v>
      </c>
      <c r="D2197" s="14">
        <f>VLOOKUP($A2197,[3]Sheet1!$A$1:$U$10001,15,0)</f>
        <v>12.705</v>
      </c>
      <c r="E2197" s="14">
        <f>VLOOKUP($A2197,[3]Sheet1!$A$1:$U$10001,16,0)</f>
        <v>10.445</v>
      </c>
      <c r="F2197" s="14">
        <f>VLOOKUP($A2197,[3]Sheet1!$A$1:$X$10001,22,0)</f>
        <v>8.32</v>
      </c>
      <c r="G2197" s="7">
        <f>VLOOKUP($A2197,[3]Sheet1!$A$1:$X$10001,3,0)</f>
        <v>8.4049999999999994</v>
      </c>
      <c r="H2197" s="14">
        <f>VLOOKUP($A2197,[3]Sheet1!$A$1:$U$10001,2,0)</f>
        <v>9.125</v>
      </c>
      <c r="I2197" s="14">
        <f>VLOOKUP($A2197,[3]Sheet1!$A$1:$U$10001,21,0)</f>
        <v>9.23</v>
      </c>
      <c r="J2197" s="14">
        <f>VLOOKUP($A2197,[3]Sheet1!$A$1:$U$10001,13,0)</f>
        <v>13.16</v>
      </c>
      <c r="K2197" s="14">
        <f>VLOOKUP($A2197,[3]Sheet1!$A$1:$Z$10001,24,0)</f>
        <v>8.3849999999999998</v>
      </c>
      <c r="L2197" s="14">
        <f>VLOOKUP($A2197,[3]Sheet1!$A$1:$U$10001,17,0)</f>
        <v>11.845000000000001</v>
      </c>
      <c r="M2197" s="14">
        <f>VLOOKUP($A2197,[3]Sheet1!$A$1:$U$10001,14,0)</f>
        <v>13.48</v>
      </c>
      <c r="N2197" s="14">
        <f>VLOOKUP($A2197,[3]Sheet1!$A$1:$X$10001,23,0)</f>
        <v>8.3800000000000008</v>
      </c>
      <c r="O2197" s="14">
        <f>VLOOKUP($A2197,[3]Sheet1!$A$1:$U$10001,4,0)</f>
        <v>14.44</v>
      </c>
      <c r="P2197" s="14">
        <f>VLOOKUP($A2197,[3]Sheet1!$A$1:$U$10001,6,0)</f>
        <v>9.2349999999999994</v>
      </c>
      <c r="Q2197" s="14">
        <f>VLOOKUP($A2197,[3]Sheet1!$A$1:$U$10001,20,0)</f>
        <v>11.645</v>
      </c>
      <c r="R2197" s="14">
        <f>VLOOKUP($A2197,[3]Sheet1!$A$1:$X$10001,24,0)</f>
        <v>8.3849999999999998</v>
      </c>
      <c r="S2197" s="14">
        <f>VLOOKUP($A2197,[3]Sheet1!$A$1:$AB$10001,25,0)</f>
        <v>9.8149999999999995</v>
      </c>
      <c r="T2197" s="14">
        <f>VLOOKUP($A2197,[3]Sheet1!$A$1:$AB$10001,26,0)</f>
        <v>9.2100000000000009</v>
      </c>
      <c r="U2197" s="14">
        <f>VLOOKUP($A2197,[3]Sheet1!$A$1:$AB$10001,27,0)</f>
        <v>9.14</v>
      </c>
      <c r="V2197" s="14">
        <f>VLOOKUP($A2197,[3]Sheet1!$A$1:$AB$10001,28,0)</f>
        <v>9.5749999999999993</v>
      </c>
      <c r="W2197" s="14">
        <f>VLOOKUP($A2197,[3]Sheet1!$A$1:$AC$10001,29,0)</f>
        <v>9.2799999999999994</v>
      </c>
      <c r="X2197" s="14">
        <f>VLOOKUP($A2197,[3]Sheet1!$A$1:$AD$10001,30,0)</f>
        <v>9.35</v>
      </c>
      <c r="Y2197" s="14">
        <f>VLOOKUP($A2197,[3]Sheet1!$A$1:$AE$10001,31,0)</f>
        <v>8.81</v>
      </c>
      <c r="AE2197" s="2">
        <v>36907</v>
      </c>
      <c r="AF2197" s="1">
        <v>8.6549999999999994</v>
      </c>
    </row>
    <row r="2198" spans="1:32" x14ac:dyDescent="0.2">
      <c r="A2198" s="2">
        <v>36891</v>
      </c>
      <c r="B2198" s="5">
        <f t="shared" si="164"/>
        <v>12</v>
      </c>
      <c r="C2198" s="1" t="s">
        <v>47</v>
      </c>
      <c r="D2198" s="14">
        <f>VLOOKUP($A2198,[3]Sheet1!$A$1:$U$10001,15,0)</f>
        <v>12.705</v>
      </c>
      <c r="E2198" s="14">
        <f>VLOOKUP($A2198,[3]Sheet1!$A$1:$U$10001,16,0)</f>
        <v>10.445</v>
      </c>
      <c r="F2198" s="14">
        <f>VLOOKUP($A2198,[3]Sheet1!$A$1:$X$10001,22,0)</f>
        <v>8.32</v>
      </c>
      <c r="G2198" s="7">
        <f>VLOOKUP($A2198,[3]Sheet1!$A$1:$X$10001,3,0)</f>
        <v>8.4049999999999994</v>
      </c>
      <c r="H2198" s="14">
        <f>VLOOKUP($A2198,[3]Sheet1!$A$1:$U$10001,2,0)</f>
        <v>9.125</v>
      </c>
      <c r="I2198" s="14">
        <f>VLOOKUP($A2198,[3]Sheet1!$A$1:$U$10001,21,0)</f>
        <v>9.23</v>
      </c>
      <c r="J2198" s="14">
        <f>VLOOKUP($A2198,[3]Sheet1!$A$1:$U$10001,13,0)</f>
        <v>13.16</v>
      </c>
      <c r="K2198" s="14">
        <f>VLOOKUP($A2198,[3]Sheet1!$A$1:$Z$10001,24,0)</f>
        <v>8.3849999999999998</v>
      </c>
      <c r="L2198" s="14">
        <f>VLOOKUP($A2198,[3]Sheet1!$A$1:$U$10001,17,0)</f>
        <v>11.845000000000001</v>
      </c>
      <c r="M2198" s="14">
        <f>VLOOKUP($A2198,[3]Sheet1!$A$1:$U$10001,14,0)</f>
        <v>13.48</v>
      </c>
      <c r="N2198" s="14">
        <f>VLOOKUP($A2198,[3]Sheet1!$A$1:$X$10001,23,0)</f>
        <v>8.3800000000000008</v>
      </c>
      <c r="O2198" s="14">
        <f>VLOOKUP($A2198,[3]Sheet1!$A$1:$U$10001,4,0)</f>
        <v>14.44</v>
      </c>
      <c r="P2198" s="14">
        <f>VLOOKUP($A2198,[3]Sheet1!$A$1:$U$10001,6,0)</f>
        <v>9.2349999999999994</v>
      </c>
      <c r="Q2198" s="14">
        <f>VLOOKUP($A2198,[3]Sheet1!$A$1:$U$10001,20,0)</f>
        <v>11.645</v>
      </c>
      <c r="R2198" s="14">
        <f>VLOOKUP($A2198,[3]Sheet1!$A$1:$X$10001,24,0)</f>
        <v>8.3849999999999998</v>
      </c>
      <c r="S2198" s="14">
        <f>VLOOKUP($A2198,[3]Sheet1!$A$1:$AB$10001,25,0)</f>
        <v>9.8149999999999995</v>
      </c>
      <c r="T2198" s="14">
        <f>VLOOKUP($A2198,[3]Sheet1!$A$1:$AB$10001,26,0)</f>
        <v>9.2100000000000009</v>
      </c>
      <c r="U2198" s="14">
        <f>VLOOKUP($A2198,[3]Sheet1!$A$1:$AB$10001,27,0)</f>
        <v>9.14</v>
      </c>
      <c r="V2198" s="14">
        <f>VLOOKUP($A2198,[3]Sheet1!$A$1:$AB$10001,28,0)</f>
        <v>9.5749999999999993</v>
      </c>
      <c r="W2198" s="14">
        <f>VLOOKUP($A2198,[3]Sheet1!$A$1:$AC$10001,29,0)</f>
        <v>9.2799999999999994</v>
      </c>
      <c r="X2198" s="14">
        <f>VLOOKUP($A2198,[3]Sheet1!$A$1:$AD$10001,30,0)</f>
        <v>9.35</v>
      </c>
      <c r="Y2198" s="14">
        <f>VLOOKUP($A2198,[3]Sheet1!$A$1:$AE$10001,31,0)</f>
        <v>8.81</v>
      </c>
      <c r="AE2198" s="2">
        <v>36908</v>
      </c>
      <c r="AF2198" s="1">
        <v>8.1850000000000005</v>
      </c>
    </row>
    <row r="2199" spans="1:32" x14ac:dyDescent="0.2">
      <c r="A2199" s="4" t="s">
        <v>43</v>
      </c>
      <c r="B2199" s="4" t="s">
        <v>65</v>
      </c>
      <c r="C2199" s="4" t="s">
        <v>44</v>
      </c>
      <c r="D2199" s="17" t="s">
        <v>64</v>
      </c>
      <c r="E2199" s="17" t="s">
        <v>53</v>
      </c>
      <c r="F2199" s="20" t="s">
        <v>54</v>
      </c>
      <c r="G2199" s="26" t="s">
        <v>55</v>
      </c>
      <c r="H2199" s="17" t="s">
        <v>56</v>
      </c>
      <c r="I2199" s="17" t="s">
        <v>57</v>
      </c>
      <c r="J2199" s="17" t="s">
        <v>58</v>
      </c>
      <c r="K2199" s="17" t="s">
        <v>189</v>
      </c>
      <c r="L2199" s="17" t="s">
        <v>60</v>
      </c>
      <c r="M2199" s="17" t="s">
        <v>61</v>
      </c>
      <c r="N2199" s="20" t="s">
        <v>62</v>
      </c>
      <c r="O2199" s="17" t="s">
        <v>63</v>
      </c>
      <c r="P2199" s="17" t="s">
        <v>16</v>
      </c>
      <c r="Q2199" s="17" t="s">
        <v>11</v>
      </c>
      <c r="R2199" s="23" t="s">
        <v>7</v>
      </c>
      <c r="S2199" s="19" t="s">
        <v>4</v>
      </c>
      <c r="T2199" s="19" t="s">
        <v>5</v>
      </c>
      <c r="U2199" s="19" t="s">
        <v>6</v>
      </c>
      <c r="V2199" s="19" t="s">
        <v>71</v>
      </c>
      <c r="W2199" s="23" t="s">
        <v>0</v>
      </c>
      <c r="X2199" s="23" t="s">
        <v>196</v>
      </c>
      <c r="Y2199" s="17" t="s">
        <v>227</v>
      </c>
      <c r="Z2199" s="289" t="s">
        <v>117</v>
      </c>
      <c r="AE2199" s="2">
        <v>36909</v>
      </c>
      <c r="AF2199" s="1">
        <v>7.82</v>
      </c>
    </row>
    <row r="2200" spans="1:32" x14ac:dyDescent="0.2">
      <c r="A2200" s="2">
        <v>36892</v>
      </c>
      <c r="B2200" s="5">
        <f t="shared" si="164"/>
        <v>1</v>
      </c>
      <c r="C2200" s="1" t="s">
        <v>48</v>
      </c>
      <c r="D2200" s="14">
        <f>VLOOKUP($A2200,[3]Sheet1!$A$1:$U$10001,15,0)</f>
        <v>13.395</v>
      </c>
      <c r="E2200" s="14">
        <f>VLOOKUP($A2200,[3]Sheet1!$A$1:$U$10001,16,0)</f>
        <v>10.955</v>
      </c>
      <c r="F2200" s="14">
        <f>VLOOKUP($A2200,[3]Sheet1!$A$1:$X$10001,22,0)</f>
        <v>8.875</v>
      </c>
      <c r="G2200" s="7">
        <f>VLOOKUP($A2200,[3]Sheet1!$A$1:$X$10001,3,0)</f>
        <v>9.1649999999999991</v>
      </c>
      <c r="H2200" s="14">
        <f>VLOOKUP($A2200,[3]Sheet1!$A$1:$U$10001,2,0)</f>
        <v>10.085000000000001</v>
      </c>
      <c r="I2200" s="14">
        <f>VLOOKUP($A2200,[3]Sheet1!$A$1:$U$10001,21,0)</f>
        <v>10.53</v>
      </c>
      <c r="J2200" s="14">
        <f>VLOOKUP($A2200,[3]Sheet1!$A$1:$U$10001,13,0)</f>
        <v>12.865</v>
      </c>
      <c r="K2200" s="14">
        <f>VLOOKUP($A2200,[3]Sheet1!$A$1:$Z$10001,24,0)</f>
        <v>8.9849999999999994</v>
      </c>
      <c r="L2200" s="14">
        <f>VLOOKUP($A2200,[3]Sheet1!$A$1:$U$10001,17,0)</f>
        <v>11.24</v>
      </c>
      <c r="M2200" s="14">
        <f>VLOOKUP($A2200,[3]Sheet1!$A$1:$U$10001,14,0)</f>
        <v>13.275</v>
      </c>
      <c r="N2200" s="14">
        <f>VLOOKUP($A2200,[3]Sheet1!$A$1:$X$10001,23,0)</f>
        <v>8.76</v>
      </c>
      <c r="O2200" s="14">
        <f>VLOOKUP($A2200,[3]Sheet1!$A$1:$U$10001,4,0)</f>
        <v>14.33</v>
      </c>
      <c r="P2200" s="14">
        <f>VLOOKUP($A2200,[3]Sheet1!$A$1:$U$10001,6,0)</f>
        <v>10.355</v>
      </c>
      <c r="Q2200" s="14">
        <f>VLOOKUP($A2200,[3]Sheet1!$A$1:$U$10001,20,0)</f>
        <v>11.375</v>
      </c>
      <c r="R2200" s="14">
        <f>VLOOKUP($A2200,[3]Sheet1!$A$1:$X$10001,24,0)</f>
        <v>8.9849999999999994</v>
      </c>
      <c r="S2200" s="14">
        <f>VLOOKUP($A2200,[3]Sheet1!$A$1:$AB$10001,25,0)</f>
        <v>10.67</v>
      </c>
      <c r="T2200" s="14">
        <f>VLOOKUP($A2200,[3]Sheet1!$A$1:$AB$10001,26,0)</f>
        <v>10.31</v>
      </c>
      <c r="U2200" s="14">
        <f>VLOOKUP($A2200,[3]Sheet1!$A$1:$AB$10001,27,0)</f>
        <v>10.210000000000001</v>
      </c>
      <c r="V2200" s="14">
        <f>VLOOKUP($A2200,[3]Sheet1!$A$1:$AB$10001,28,0)</f>
        <v>10.695</v>
      </c>
      <c r="W2200" s="14">
        <f>VLOOKUP($A2200,[3]Sheet1!$A$1:$AC$10001,29,0)</f>
        <v>10.39</v>
      </c>
      <c r="X2200" s="14">
        <f>VLOOKUP($A2200,[3]Sheet1!$A$1:$AD$10001,30,0)</f>
        <v>10.4</v>
      </c>
      <c r="Y2200" s="14">
        <f>VLOOKUP($A2200,[3]Sheet1!$A$1:$AE$10001,31,0)</f>
        <v>9.7850000000000001</v>
      </c>
      <c r="Z2200" s="14">
        <v>13.199999809265137</v>
      </c>
      <c r="AE2200" s="2">
        <v>36910</v>
      </c>
      <c r="AF2200" s="1">
        <v>7.2949999999999999</v>
      </c>
    </row>
    <row r="2201" spans="1:32" x14ac:dyDescent="0.2">
      <c r="A2201" s="2">
        <v>36893</v>
      </c>
      <c r="B2201" s="5">
        <f t="shared" si="164"/>
        <v>1</v>
      </c>
      <c r="C2201" s="1" t="s">
        <v>49</v>
      </c>
      <c r="D2201" s="14">
        <f>VLOOKUP($A2201,[3]Sheet1!$A$1:$U$10001,15,0)</f>
        <v>13.395</v>
      </c>
      <c r="E2201" s="14">
        <f>VLOOKUP($A2201,[3]Sheet1!$A$1:$U$10001,16,0)</f>
        <v>10.955</v>
      </c>
      <c r="F2201" s="14">
        <f>VLOOKUP($A2201,[3]Sheet1!$A$1:$X$10001,22,0)</f>
        <v>8.875</v>
      </c>
      <c r="G2201" s="7">
        <f>VLOOKUP($A2201,[3]Sheet1!$A$1:$X$10001,3,0)</f>
        <v>9.1649999999999991</v>
      </c>
      <c r="H2201" s="14">
        <f>VLOOKUP($A2201,[3]Sheet1!$A$1:$U$10001,2,0)</f>
        <v>10.085000000000001</v>
      </c>
      <c r="I2201" s="14">
        <f>VLOOKUP($A2201,[3]Sheet1!$A$1:$U$10001,21,0)</f>
        <v>10.53</v>
      </c>
      <c r="J2201" s="14">
        <f>VLOOKUP($A2201,[3]Sheet1!$A$1:$U$10001,13,0)</f>
        <v>12.865</v>
      </c>
      <c r="K2201" s="14">
        <f>VLOOKUP($A2201,[3]Sheet1!$A$1:$Z$10001,24,0)</f>
        <v>8.9849999999999994</v>
      </c>
      <c r="L2201" s="14">
        <f>VLOOKUP($A2201,[3]Sheet1!$A$1:$U$10001,17,0)</f>
        <v>11.24</v>
      </c>
      <c r="M2201" s="14">
        <f>VLOOKUP($A2201,[3]Sheet1!$A$1:$U$10001,14,0)</f>
        <v>13.275</v>
      </c>
      <c r="N2201" s="14">
        <f>VLOOKUP($A2201,[3]Sheet1!$A$1:$X$10001,23,0)</f>
        <v>8.76</v>
      </c>
      <c r="O2201" s="14">
        <f>VLOOKUP($A2201,[3]Sheet1!$A$1:$U$10001,4,0)</f>
        <v>14.33</v>
      </c>
      <c r="P2201" s="14">
        <f>VLOOKUP($A2201,[3]Sheet1!$A$1:$U$10001,6,0)</f>
        <v>10.355</v>
      </c>
      <c r="Q2201" s="14">
        <f>VLOOKUP($A2201,[3]Sheet1!$A$1:$U$10001,20,0)</f>
        <v>11.375</v>
      </c>
      <c r="R2201" s="14">
        <f>VLOOKUP($A2201,[3]Sheet1!$A$1:$X$10001,24,0)</f>
        <v>8.9849999999999994</v>
      </c>
      <c r="S2201" s="14">
        <f>VLOOKUP($A2201,[3]Sheet1!$A$1:$AB$10001,25,0)</f>
        <v>10.67</v>
      </c>
      <c r="T2201" s="14">
        <f>VLOOKUP($A2201,[3]Sheet1!$A$1:$AB$10001,26,0)</f>
        <v>10.31</v>
      </c>
      <c r="U2201" s="14">
        <f>VLOOKUP($A2201,[3]Sheet1!$A$1:$AB$10001,27,0)</f>
        <v>10.210000000000001</v>
      </c>
      <c r="V2201" s="14">
        <f>VLOOKUP($A2201,[3]Sheet1!$A$1:$AB$10001,28,0)</f>
        <v>10.695</v>
      </c>
      <c r="W2201" s="14">
        <f>VLOOKUP($A2201,[3]Sheet1!$A$1:$AC$10001,29,0)</f>
        <v>10.39</v>
      </c>
      <c r="X2201" s="14">
        <f>VLOOKUP($A2201,[3]Sheet1!$A$1:$AD$10001,30,0)</f>
        <v>10.4</v>
      </c>
      <c r="Y2201" s="14">
        <f>VLOOKUP($A2201,[3]Sheet1!$A$1:$AE$10001,31,0)</f>
        <v>9.7850000000000001</v>
      </c>
      <c r="Z2201" s="14">
        <v>13.199999809265137</v>
      </c>
      <c r="AE2201" s="2">
        <v>36911</v>
      </c>
      <c r="AF2201" s="1">
        <v>7.48</v>
      </c>
    </row>
    <row r="2202" spans="1:32" x14ac:dyDescent="0.2">
      <c r="A2202" s="2">
        <v>36894</v>
      </c>
      <c r="B2202" s="5">
        <f t="shared" si="164"/>
        <v>1</v>
      </c>
      <c r="C2202" s="1" t="s">
        <v>50</v>
      </c>
      <c r="D2202" s="14">
        <f>VLOOKUP($A2202,[3]Sheet1!$A$1:$U$10001,15,0)</f>
        <v>12.05</v>
      </c>
      <c r="E2202" s="14">
        <f>VLOOKUP($A2202,[3]Sheet1!$A$1:$U$10001,16,0)</f>
        <v>8.4499999999999993</v>
      </c>
      <c r="F2202" s="14">
        <f>VLOOKUP($A2202,[3]Sheet1!$A$1:$X$10001,22,0)</f>
        <v>8.0500000000000007</v>
      </c>
      <c r="G2202" s="7">
        <f>VLOOKUP($A2202,[3]Sheet1!$A$1:$X$10001,3,0)</f>
        <v>8.56</v>
      </c>
      <c r="H2202" s="14">
        <f>VLOOKUP($A2202,[3]Sheet1!$A$1:$U$10001,2,0)</f>
        <v>9.2449999999999992</v>
      </c>
      <c r="I2202" s="14">
        <f>VLOOKUP($A2202,[3]Sheet1!$A$1:$U$10001,21,0)</f>
        <v>9.76</v>
      </c>
      <c r="J2202" s="14">
        <f>VLOOKUP($A2202,[3]Sheet1!$A$1:$U$10001,13,0)</f>
        <v>10.385</v>
      </c>
      <c r="K2202" s="14">
        <f>VLOOKUP($A2202,[3]Sheet1!$A$1:$Z$10001,24,0)</f>
        <v>8.31</v>
      </c>
      <c r="L2202" s="14">
        <f>VLOOKUP($A2202,[3]Sheet1!$A$1:$U$10001,17,0)</f>
        <v>8.82</v>
      </c>
      <c r="M2202" s="14">
        <f>VLOOKUP($A2202,[3]Sheet1!$A$1:$U$10001,14,0)</f>
        <v>10.82</v>
      </c>
      <c r="N2202" s="14">
        <f>VLOOKUP($A2202,[3]Sheet1!$A$1:$X$10001,23,0)</f>
        <v>8.0449999999999999</v>
      </c>
      <c r="O2202" s="14">
        <f>VLOOKUP($A2202,[3]Sheet1!$A$1:$U$10001,4,0)</f>
        <v>12.44</v>
      </c>
      <c r="P2202" s="14">
        <f>VLOOKUP($A2202,[3]Sheet1!$A$1:$U$10001,6,0)</f>
        <v>9.5749999999999993</v>
      </c>
      <c r="Q2202" s="14">
        <f>VLOOKUP($A2202,[3]Sheet1!$A$1:$U$10001,20,0)</f>
        <v>8.9350000000000005</v>
      </c>
      <c r="R2202" s="14">
        <f>VLOOKUP($A2202,[3]Sheet1!$A$1:$X$10001,24,0)</f>
        <v>8.31</v>
      </c>
      <c r="S2202" s="14">
        <f>VLOOKUP($A2202,[3]Sheet1!$A$1:$AB$10001,25,0)</f>
        <v>9.2050000000000001</v>
      </c>
      <c r="T2202" s="14">
        <f>VLOOKUP($A2202,[3]Sheet1!$A$1:$AB$10001,26,0)</f>
        <v>9.8049999999999997</v>
      </c>
      <c r="U2202" s="14">
        <f>VLOOKUP($A2202,[3]Sheet1!$A$1:$AB$10001,27,0)</f>
        <v>9.0399999999999991</v>
      </c>
      <c r="V2202" s="14">
        <f>VLOOKUP($A2202,[3]Sheet1!$A$1:$AB$10001,28,0)</f>
        <v>9.1999999999999993</v>
      </c>
      <c r="W2202" s="14">
        <f>VLOOKUP($A2202,[3]Sheet1!$A$1:$AC$10001,29,0)</f>
        <v>9.0050000000000008</v>
      </c>
      <c r="X2202" s="14">
        <f>VLOOKUP($A2202,[3]Sheet1!$A$1:$AD$10001,30,0)</f>
        <v>9.27</v>
      </c>
      <c r="Y2202" s="14">
        <f>VLOOKUP($A2202,[3]Sheet1!$A$1:$AE$10001,31,0)</f>
        <v>8.3699999999999992</v>
      </c>
      <c r="Z2202" s="14" t="s">
        <v>66</v>
      </c>
      <c r="AE2202" s="2">
        <v>36912</v>
      </c>
      <c r="AF2202" s="1">
        <v>7.48</v>
      </c>
    </row>
    <row r="2203" spans="1:32" x14ac:dyDescent="0.2">
      <c r="A2203" s="2">
        <v>36895</v>
      </c>
      <c r="B2203" s="5">
        <f t="shared" si="164"/>
        <v>1</v>
      </c>
      <c r="C2203" s="1" t="s">
        <v>51</v>
      </c>
      <c r="D2203" s="14">
        <f>VLOOKUP($A2203,[3]Sheet1!$A$1:$U$10001,15,0)</f>
        <v>11.125</v>
      </c>
      <c r="E2203" s="14">
        <f>VLOOKUP($A2203,[3]Sheet1!$A$1:$U$10001,16,0)</f>
        <v>8.4749999999999996</v>
      </c>
      <c r="F2203" s="14">
        <f>VLOOKUP($A2203,[3]Sheet1!$A$1:$X$10001,22,0)</f>
        <v>8.5449999999999999</v>
      </c>
      <c r="G2203" s="7">
        <f>VLOOKUP($A2203,[3]Sheet1!$A$1:$X$10001,3,0)</f>
        <v>8.98</v>
      </c>
      <c r="H2203" s="14">
        <f>VLOOKUP($A2203,[3]Sheet1!$A$1:$U$10001,2,0)</f>
        <v>9.1750000000000007</v>
      </c>
      <c r="I2203" s="14">
        <f>VLOOKUP($A2203,[3]Sheet1!$A$1:$U$10001,21,0)</f>
        <v>9.6649999999999991</v>
      </c>
      <c r="J2203" s="14">
        <f>VLOOKUP($A2203,[3]Sheet1!$A$1:$U$10001,13,0)</f>
        <v>9.4700000000000006</v>
      </c>
      <c r="K2203" s="14">
        <f>VLOOKUP($A2203,[3]Sheet1!$A$1:$Z$10001,24,0)</f>
        <v>8.7200000000000006</v>
      </c>
      <c r="L2203" s="14">
        <f>VLOOKUP($A2203,[3]Sheet1!$A$1:$U$10001,17,0)</f>
        <v>8.7249999999999996</v>
      </c>
      <c r="M2203" s="14">
        <f>VLOOKUP($A2203,[3]Sheet1!$A$1:$U$10001,14,0)</f>
        <v>10.24</v>
      </c>
      <c r="N2203" s="14">
        <f>VLOOKUP($A2203,[3]Sheet1!$A$1:$X$10001,23,0)</f>
        <v>8.4649999999999999</v>
      </c>
      <c r="O2203" s="14">
        <f>VLOOKUP($A2203,[3]Sheet1!$A$1:$U$10001,4,0)</f>
        <v>11.74</v>
      </c>
      <c r="P2203" s="14">
        <f>VLOOKUP($A2203,[3]Sheet1!$A$1:$U$10001,6,0)</f>
        <v>9.4499999999999993</v>
      </c>
      <c r="Q2203" s="14">
        <f>VLOOKUP($A2203,[3]Sheet1!$A$1:$U$10001,20,0)</f>
        <v>8.5399999999999991</v>
      </c>
      <c r="R2203" s="14">
        <f>VLOOKUP($A2203,[3]Sheet1!$A$1:$X$10001,24,0)</f>
        <v>8.7200000000000006</v>
      </c>
      <c r="S2203" s="14">
        <f>VLOOKUP($A2203,[3]Sheet1!$A$1:$AB$10001,25,0)</f>
        <v>9.24</v>
      </c>
      <c r="T2203" s="14">
        <f>VLOOKUP($A2203,[3]Sheet1!$A$1:$AB$10001,26,0)</f>
        <v>9.67</v>
      </c>
      <c r="U2203" s="14">
        <f>VLOOKUP($A2203,[3]Sheet1!$A$1:$AB$10001,27,0)</f>
        <v>9.07</v>
      </c>
      <c r="V2203" s="14">
        <f>VLOOKUP($A2203,[3]Sheet1!$A$1:$AB$10001,28,0)</f>
        <v>9.1549999999999994</v>
      </c>
      <c r="W2203" s="14">
        <f>VLOOKUP($A2203,[3]Sheet1!$A$1:$AC$10001,29,0)</f>
        <v>9.1050000000000004</v>
      </c>
      <c r="X2203" s="14">
        <f>VLOOKUP($A2203,[3]Sheet1!$A$1:$AD$10001,30,0)</f>
        <v>9.125</v>
      </c>
      <c r="Y2203" s="14">
        <f>VLOOKUP($A2203,[3]Sheet1!$A$1:$AE$10001,31,0)</f>
        <v>8.85</v>
      </c>
      <c r="Z2203" s="14">
        <v>9.9700002670288086</v>
      </c>
      <c r="AE2203" s="2">
        <v>36913</v>
      </c>
      <c r="AF2203" s="1">
        <v>7.48</v>
      </c>
    </row>
    <row r="2204" spans="1:32" x14ac:dyDescent="0.2">
      <c r="A2204" s="2">
        <v>36896</v>
      </c>
      <c r="B2204" s="5">
        <f t="shared" si="164"/>
        <v>1</v>
      </c>
      <c r="C2204" s="1" t="s">
        <v>45</v>
      </c>
      <c r="D2204" s="14">
        <f>VLOOKUP($A2204,[3]Sheet1!$A$1:$U$10001,15,0)</f>
        <v>11.21</v>
      </c>
      <c r="E2204" s="14">
        <f>VLOOKUP($A2204,[3]Sheet1!$A$1:$U$10001,16,0)</f>
        <v>8.4</v>
      </c>
      <c r="F2204" s="14">
        <f>VLOOKUP($A2204,[3]Sheet1!$A$1:$X$10001,22,0)</f>
        <v>8.58</v>
      </c>
      <c r="G2204" s="7">
        <f>VLOOKUP($A2204,[3]Sheet1!$A$1:$X$10001,3,0)</f>
        <v>8.9550000000000001</v>
      </c>
      <c r="H2204" s="14">
        <f>VLOOKUP($A2204,[3]Sheet1!$A$1:$U$10001,2,0)</f>
        <v>9.0500000000000007</v>
      </c>
      <c r="I2204" s="14">
        <f>VLOOKUP($A2204,[3]Sheet1!$A$1:$U$10001,21,0)</f>
        <v>9.4049999999999994</v>
      </c>
      <c r="J2204" s="14">
        <f>VLOOKUP($A2204,[3]Sheet1!$A$1:$U$10001,13,0)</f>
        <v>9.5350000000000001</v>
      </c>
      <c r="K2204" s="14">
        <f>VLOOKUP($A2204,[3]Sheet1!$A$1:$Z$10001,24,0)</f>
        <v>8.67</v>
      </c>
      <c r="L2204" s="14">
        <f>VLOOKUP($A2204,[3]Sheet1!$A$1:$U$10001,17,0)</f>
        <v>8.8550000000000004</v>
      </c>
      <c r="M2204" s="14">
        <f>VLOOKUP($A2204,[3]Sheet1!$A$1:$U$10001,14,0)</f>
        <v>9.9600000000000009</v>
      </c>
      <c r="N2204" s="14">
        <f>VLOOKUP($A2204,[3]Sheet1!$A$1:$X$10001,23,0)</f>
        <v>8.69</v>
      </c>
      <c r="O2204" s="14">
        <f>VLOOKUP($A2204,[3]Sheet1!$A$1:$U$10001,4,0)</f>
        <v>11.38</v>
      </c>
      <c r="P2204" s="14">
        <f>VLOOKUP($A2204,[3]Sheet1!$A$1:$U$10001,6,0)</f>
        <v>9.2050000000000001</v>
      </c>
      <c r="Q2204" s="14">
        <f>VLOOKUP($A2204,[3]Sheet1!$A$1:$U$10001,20,0)</f>
        <v>8.5449999999999999</v>
      </c>
      <c r="R2204" s="14">
        <f>VLOOKUP($A2204,[3]Sheet1!$A$1:$X$10001,24,0)</f>
        <v>8.67</v>
      </c>
      <c r="S2204" s="14">
        <f>VLOOKUP($A2204,[3]Sheet1!$A$1:$AB$10001,25,0)</f>
        <v>9.17</v>
      </c>
      <c r="T2204" s="14">
        <f>VLOOKUP($A2204,[3]Sheet1!$A$1:$AB$10001,26,0)</f>
        <v>9.3699999999999992</v>
      </c>
      <c r="U2204" s="14">
        <f>VLOOKUP($A2204,[3]Sheet1!$A$1:$AB$10001,27,0)</f>
        <v>8.9149999999999991</v>
      </c>
      <c r="V2204" s="14">
        <f>VLOOKUP($A2204,[3]Sheet1!$A$1:$AB$10001,28,0)</f>
        <v>9.0399999999999991</v>
      </c>
      <c r="W2204" s="14">
        <f>VLOOKUP($A2204,[3]Sheet1!$A$1:$AC$10001,29,0)</f>
        <v>9.0150000000000006</v>
      </c>
      <c r="X2204" s="14">
        <f>VLOOKUP($A2204,[3]Sheet1!$A$1:$AD$10001,30,0)</f>
        <v>9.0500000000000007</v>
      </c>
      <c r="Y2204" s="14">
        <f>VLOOKUP($A2204,[3]Sheet1!$A$1:$AE$10001,31,0)</f>
        <v>8.8000000000000007</v>
      </c>
      <c r="Z2204" s="14">
        <v>9.9499998092651367</v>
      </c>
      <c r="AE2204" s="2">
        <v>36914</v>
      </c>
      <c r="AF2204" s="1">
        <v>7.65</v>
      </c>
    </row>
    <row r="2205" spans="1:32" x14ac:dyDescent="0.2">
      <c r="A2205" s="2">
        <v>36897</v>
      </c>
      <c r="B2205" s="5">
        <f t="shared" si="164"/>
        <v>1</v>
      </c>
      <c r="C2205" s="1" t="s">
        <v>46</v>
      </c>
      <c r="D2205" s="14">
        <f>VLOOKUP($A2205,[3]Sheet1!$A$1:$U$10001,15,0)</f>
        <v>12.07</v>
      </c>
      <c r="E2205" s="14">
        <f>VLOOKUP($A2205,[3]Sheet1!$A$1:$U$10001,16,0)</f>
        <v>8.7949999999999999</v>
      </c>
      <c r="F2205" s="14">
        <f>VLOOKUP($A2205,[3]Sheet1!$A$1:$X$10001,22,0)</f>
        <v>8.7200000000000006</v>
      </c>
      <c r="G2205" s="7">
        <f>VLOOKUP($A2205,[3]Sheet1!$A$1:$X$10001,3,0)</f>
        <v>8.9250000000000007</v>
      </c>
      <c r="H2205" s="14">
        <f>VLOOKUP($A2205,[3]Sheet1!$A$1:$U$10001,2,0)</f>
        <v>9.17</v>
      </c>
      <c r="I2205" s="14">
        <f>VLOOKUP($A2205,[3]Sheet1!$A$1:$U$10001,21,0)</f>
        <v>9.8249999999999993</v>
      </c>
      <c r="J2205" s="14">
        <f>VLOOKUP($A2205,[3]Sheet1!$A$1:$U$10001,13,0)</f>
        <v>9.59</v>
      </c>
      <c r="K2205" s="14">
        <f>VLOOKUP($A2205,[3]Sheet1!$A$1:$Z$10001,24,0)</f>
        <v>8.8450000000000006</v>
      </c>
      <c r="L2205" s="14">
        <f>VLOOKUP($A2205,[3]Sheet1!$A$1:$U$10001,17,0)</f>
        <v>9.0250000000000004</v>
      </c>
      <c r="M2205" s="14">
        <f>VLOOKUP($A2205,[3]Sheet1!$A$1:$U$10001,14,0)</f>
        <v>10.095000000000001</v>
      </c>
      <c r="N2205" s="14">
        <f>VLOOKUP($A2205,[3]Sheet1!$A$1:$X$10001,23,0)</f>
        <v>8.7249999999999996</v>
      </c>
      <c r="O2205" s="14">
        <f>VLOOKUP($A2205,[3]Sheet1!$A$1:$U$10001,4,0)</f>
        <v>10.6</v>
      </c>
      <c r="P2205" s="14">
        <f>VLOOKUP($A2205,[3]Sheet1!$A$1:$U$10001,6,0)</f>
        <v>9.2550000000000008</v>
      </c>
      <c r="Q2205" s="14">
        <f>VLOOKUP($A2205,[3]Sheet1!$A$1:$U$10001,20,0)</f>
        <v>8.9749999999999996</v>
      </c>
      <c r="R2205" s="14">
        <f>VLOOKUP($A2205,[3]Sheet1!$A$1:$X$10001,24,0)</f>
        <v>8.8450000000000006</v>
      </c>
      <c r="S2205" s="14">
        <f>VLOOKUP($A2205,[3]Sheet1!$A$1:$AB$10001,25,0)</f>
        <v>9.6999999999999993</v>
      </c>
      <c r="T2205" s="14">
        <f>VLOOKUP($A2205,[3]Sheet1!$A$1:$AB$10001,26,0)</f>
        <v>9.4700000000000006</v>
      </c>
      <c r="U2205" s="14">
        <f>VLOOKUP($A2205,[3]Sheet1!$A$1:$AB$10001,27,0)</f>
        <v>9.23</v>
      </c>
      <c r="V2205" s="14">
        <f>VLOOKUP($A2205,[3]Sheet1!$A$1:$AB$10001,28,0)</f>
        <v>9.4600000000000009</v>
      </c>
      <c r="W2205" s="14">
        <f>VLOOKUP($A2205,[3]Sheet1!$A$1:$AC$10001,29,0)</f>
        <v>9.2750000000000004</v>
      </c>
      <c r="X2205" s="14">
        <f>VLOOKUP($A2205,[3]Sheet1!$A$1:$AD$10001,30,0)</f>
        <v>9.7850000000000001</v>
      </c>
      <c r="Y2205" s="14">
        <f>VLOOKUP($A2205,[3]Sheet1!$A$1:$AE$10001,31,0)</f>
        <v>8.94</v>
      </c>
      <c r="Z2205" s="14">
        <v>9.9200000762939453</v>
      </c>
      <c r="AE2205" s="2">
        <v>36915</v>
      </c>
      <c r="AF2205" s="1">
        <v>6.9349999999999996</v>
      </c>
    </row>
    <row r="2206" spans="1:32" x14ac:dyDescent="0.2">
      <c r="A2206" s="2">
        <v>36898</v>
      </c>
      <c r="B2206" s="5">
        <f t="shared" si="164"/>
        <v>1</v>
      </c>
      <c r="C2206" s="1" t="s">
        <v>47</v>
      </c>
      <c r="D2206" s="14">
        <f>VLOOKUP($A2206,[3]Sheet1!$A$1:$U$10001,15,0)</f>
        <v>12.07</v>
      </c>
      <c r="E2206" s="14">
        <f>VLOOKUP($A2206,[3]Sheet1!$A$1:$U$10001,16,0)</f>
        <v>8.7949999999999999</v>
      </c>
      <c r="F2206" s="14">
        <f>VLOOKUP($A2206,[3]Sheet1!$A$1:$X$10001,22,0)</f>
        <v>8.7200000000000006</v>
      </c>
      <c r="G2206" s="7">
        <f>VLOOKUP($A2206,[3]Sheet1!$A$1:$X$10001,3,0)</f>
        <v>8.9250000000000007</v>
      </c>
      <c r="H2206" s="14">
        <f>VLOOKUP($A2206,[3]Sheet1!$A$1:$U$10001,2,0)</f>
        <v>9.17</v>
      </c>
      <c r="I2206" s="14">
        <f>VLOOKUP($A2206,[3]Sheet1!$A$1:$U$10001,21,0)</f>
        <v>9.8249999999999993</v>
      </c>
      <c r="J2206" s="14">
        <f>VLOOKUP($A2206,[3]Sheet1!$A$1:$U$10001,13,0)</f>
        <v>9.59</v>
      </c>
      <c r="K2206" s="14">
        <f>VLOOKUP($A2206,[3]Sheet1!$A$1:$Z$10001,24,0)</f>
        <v>8.8450000000000006</v>
      </c>
      <c r="L2206" s="14">
        <f>VLOOKUP($A2206,[3]Sheet1!$A$1:$U$10001,17,0)</f>
        <v>9.0250000000000004</v>
      </c>
      <c r="M2206" s="14">
        <f>VLOOKUP($A2206,[3]Sheet1!$A$1:$U$10001,14,0)</f>
        <v>10.095000000000001</v>
      </c>
      <c r="N2206" s="14">
        <f>VLOOKUP($A2206,[3]Sheet1!$A$1:$X$10001,23,0)</f>
        <v>8.7249999999999996</v>
      </c>
      <c r="O2206" s="14">
        <f>VLOOKUP($A2206,[3]Sheet1!$A$1:$U$10001,4,0)</f>
        <v>10.6</v>
      </c>
      <c r="P2206" s="14">
        <f>VLOOKUP($A2206,[3]Sheet1!$A$1:$U$10001,6,0)</f>
        <v>9.2550000000000008</v>
      </c>
      <c r="Q2206" s="14">
        <f>VLOOKUP($A2206,[3]Sheet1!$A$1:$U$10001,20,0)</f>
        <v>8.9749999999999996</v>
      </c>
      <c r="R2206" s="14">
        <f>VLOOKUP($A2206,[3]Sheet1!$A$1:$X$10001,24,0)</f>
        <v>8.8450000000000006</v>
      </c>
      <c r="S2206" s="14">
        <f>VLOOKUP($A2206,[3]Sheet1!$A$1:$AB$10001,25,0)</f>
        <v>9.6999999999999993</v>
      </c>
      <c r="T2206" s="14">
        <f>VLOOKUP($A2206,[3]Sheet1!$A$1:$AB$10001,26,0)</f>
        <v>9.4700000000000006</v>
      </c>
      <c r="U2206" s="14">
        <f>VLOOKUP($A2206,[3]Sheet1!$A$1:$AB$10001,27,0)</f>
        <v>9.23</v>
      </c>
      <c r="V2206" s="14">
        <f>VLOOKUP($A2206,[3]Sheet1!$A$1:$AB$10001,28,0)</f>
        <v>9.4600000000000009</v>
      </c>
      <c r="W2206" s="14">
        <f>VLOOKUP($A2206,[3]Sheet1!$A$1:$AC$10001,29,0)</f>
        <v>9.2750000000000004</v>
      </c>
      <c r="X2206" s="14">
        <f>VLOOKUP($A2206,[3]Sheet1!$A$1:$AD$10001,30,0)</f>
        <v>9.7850000000000001</v>
      </c>
      <c r="Y2206" s="14">
        <f>VLOOKUP($A2206,[3]Sheet1!$A$1:$AE$10001,31,0)</f>
        <v>8.94</v>
      </c>
      <c r="Z2206" s="14">
        <v>9.9200000762939453</v>
      </c>
      <c r="AE2206" s="2">
        <v>36916</v>
      </c>
      <c r="AF2206" s="1">
        <v>6.85</v>
      </c>
    </row>
    <row r="2207" spans="1:32" x14ac:dyDescent="0.2">
      <c r="A2207" s="2">
        <v>36899</v>
      </c>
      <c r="B2207" s="5">
        <f t="shared" si="164"/>
        <v>1</v>
      </c>
      <c r="C2207" s="1" t="s">
        <v>48</v>
      </c>
      <c r="D2207" s="14">
        <f>VLOOKUP($A2207,[3]Sheet1!$A$1:$U$10001,15,0)</f>
        <v>12.07</v>
      </c>
      <c r="E2207" s="14">
        <f>VLOOKUP($A2207,[3]Sheet1!$A$1:$U$10001,16,0)</f>
        <v>8.7949999999999999</v>
      </c>
      <c r="F2207" s="14">
        <f>VLOOKUP($A2207,[3]Sheet1!$A$1:$X$10001,22,0)</f>
        <v>8.7200000000000006</v>
      </c>
      <c r="G2207" s="7">
        <f>VLOOKUP($A2207,[3]Sheet1!$A$1:$X$10001,3,0)</f>
        <v>8.9250000000000007</v>
      </c>
      <c r="H2207" s="14">
        <f>VLOOKUP($A2207,[3]Sheet1!$A$1:$U$10001,2,0)</f>
        <v>9.17</v>
      </c>
      <c r="I2207" s="14">
        <f>VLOOKUP($A2207,[3]Sheet1!$A$1:$U$10001,21,0)</f>
        <v>9.8249999999999993</v>
      </c>
      <c r="J2207" s="14">
        <f>VLOOKUP($A2207,[3]Sheet1!$A$1:$U$10001,13,0)</f>
        <v>9.59</v>
      </c>
      <c r="K2207" s="14">
        <f>VLOOKUP($A2207,[3]Sheet1!$A$1:$Z$10001,24,0)</f>
        <v>8.8450000000000006</v>
      </c>
      <c r="L2207" s="14">
        <f>VLOOKUP($A2207,[3]Sheet1!$A$1:$U$10001,17,0)</f>
        <v>9.0250000000000004</v>
      </c>
      <c r="M2207" s="14">
        <f>VLOOKUP($A2207,[3]Sheet1!$A$1:$U$10001,14,0)</f>
        <v>10.095000000000001</v>
      </c>
      <c r="N2207" s="14">
        <f>VLOOKUP($A2207,[3]Sheet1!$A$1:$X$10001,23,0)</f>
        <v>8.7249999999999996</v>
      </c>
      <c r="O2207" s="14">
        <f>VLOOKUP($A2207,[3]Sheet1!$A$1:$U$10001,4,0)</f>
        <v>10.6</v>
      </c>
      <c r="P2207" s="14">
        <f>VLOOKUP($A2207,[3]Sheet1!$A$1:$U$10001,6,0)</f>
        <v>9.2550000000000008</v>
      </c>
      <c r="Q2207" s="14">
        <f>VLOOKUP($A2207,[3]Sheet1!$A$1:$U$10001,20,0)</f>
        <v>8.9749999999999996</v>
      </c>
      <c r="R2207" s="14">
        <f>VLOOKUP($A2207,[3]Sheet1!$A$1:$X$10001,24,0)</f>
        <v>8.8450000000000006</v>
      </c>
      <c r="S2207" s="14">
        <f>VLOOKUP($A2207,[3]Sheet1!$A$1:$AB$10001,25,0)</f>
        <v>9.6999999999999993</v>
      </c>
      <c r="T2207" s="14">
        <f>VLOOKUP($A2207,[3]Sheet1!$A$1:$AB$10001,26,0)</f>
        <v>9.4700000000000006</v>
      </c>
      <c r="U2207" s="14">
        <f>VLOOKUP($A2207,[3]Sheet1!$A$1:$AB$10001,27,0)</f>
        <v>9.23</v>
      </c>
      <c r="V2207" s="14">
        <f>VLOOKUP($A2207,[3]Sheet1!$A$1:$AB$10001,28,0)</f>
        <v>9.4600000000000009</v>
      </c>
      <c r="W2207" s="14">
        <f>VLOOKUP($A2207,[3]Sheet1!$A$1:$AC$10001,29,0)</f>
        <v>9.2750000000000004</v>
      </c>
      <c r="X2207" s="14">
        <f>VLOOKUP($A2207,[3]Sheet1!$A$1:$AD$10001,30,0)</f>
        <v>9.7850000000000001</v>
      </c>
      <c r="Y2207" s="14">
        <f>VLOOKUP($A2207,[3]Sheet1!$A$1:$AE$10001,31,0)</f>
        <v>8.94</v>
      </c>
      <c r="Z2207" s="14">
        <v>9.9200000762939453</v>
      </c>
      <c r="AE2207" s="2">
        <v>36917</v>
      </c>
      <c r="AF2207" s="1">
        <v>7.375</v>
      </c>
    </row>
    <row r="2208" spans="1:32" x14ac:dyDescent="0.2">
      <c r="A2208" s="2">
        <v>36900</v>
      </c>
      <c r="B2208" s="5">
        <f t="shared" si="164"/>
        <v>1</v>
      </c>
      <c r="C2208" s="1" t="s">
        <v>49</v>
      </c>
      <c r="D2208" s="14">
        <f>VLOOKUP($A2208,[3]Sheet1!$A$1:$U$10001,15,0)</f>
        <v>12.744999999999999</v>
      </c>
      <c r="E2208" s="14">
        <f>VLOOKUP($A2208,[3]Sheet1!$A$1:$U$10001,16,0)</f>
        <v>9.3000000000000007</v>
      </c>
      <c r="F2208" s="14">
        <f>VLOOKUP($A2208,[3]Sheet1!$A$1:$X$10001,22,0)</f>
        <v>9.4350000000000005</v>
      </c>
      <c r="G2208" s="7">
        <f>VLOOKUP($A2208,[3]Sheet1!$A$1:$X$10001,3,0)</f>
        <v>9.66</v>
      </c>
      <c r="H2208" s="14">
        <f>VLOOKUP($A2208,[3]Sheet1!$A$1:$U$10001,2,0)</f>
        <v>9.66</v>
      </c>
      <c r="I2208" s="14">
        <f>VLOOKUP($A2208,[3]Sheet1!$A$1:$U$10001,21,0)</f>
        <v>10.34</v>
      </c>
      <c r="J2208" s="14">
        <f>VLOOKUP($A2208,[3]Sheet1!$A$1:$U$10001,13,0)</f>
        <v>10.47</v>
      </c>
      <c r="K2208" s="14">
        <f>VLOOKUP($A2208,[3]Sheet1!$A$1:$Z$10001,24,0)</f>
        <v>9.5</v>
      </c>
      <c r="L2208" s="14">
        <f>VLOOKUP($A2208,[3]Sheet1!$A$1:$U$10001,17,0)</f>
        <v>9.43</v>
      </c>
      <c r="M2208" s="14">
        <f>VLOOKUP($A2208,[3]Sheet1!$A$1:$U$10001,14,0)</f>
        <v>10.58</v>
      </c>
      <c r="N2208" s="14">
        <f>VLOOKUP($A2208,[3]Sheet1!$A$1:$X$10001,23,0)</f>
        <v>9.5150000000000006</v>
      </c>
      <c r="O2208" s="14">
        <f>VLOOKUP($A2208,[3]Sheet1!$A$1:$U$10001,4,0)</f>
        <v>10.97</v>
      </c>
      <c r="P2208" s="14">
        <f>VLOOKUP($A2208,[3]Sheet1!$A$1:$U$10001,6,0)</f>
        <v>9.8249999999999993</v>
      </c>
      <c r="Q2208" s="14">
        <f>VLOOKUP($A2208,[3]Sheet1!$A$1:$U$10001,20,0)</f>
        <v>9.3450000000000006</v>
      </c>
      <c r="R2208" s="14">
        <f>VLOOKUP($A2208,[3]Sheet1!$A$1:$X$10001,24,0)</f>
        <v>9.5</v>
      </c>
      <c r="S2208" s="14">
        <f>VLOOKUP($A2208,[3]Sheet1!$A$1:$AB$10001,25,0)</f>
        <v>10.31</v>
      </c>
      <c r="T2208" s="14">
        <f>VLOOKUP($A2208,[3]Sheet1!$A$1:$AB$10001,26,0)</f>
        <v>9.9600000000000009</v>
      </c>
      <c r="U2208" s="14">
        <f>VLOOKUP($A2208,[3]Sheet1!$A$1:$AB$10001,27,0)</f>
        <v>9.8249999999999993</v>
      </c>
      <c r="V2208" s="14">
        <f>VLOOKUP($A2208,[3]Sheet1!$A$1:$AB$10001,28,0)</f>
        <v>10.08</v>
      </c>
      <c r="W2208" s="14">
        <f>VLOOKUP($A2208,[3]Sheet1!$A$1:$AC$10001,29,0)</f>
        <v>9.875</v>
      </c>
      <c r="X2208" s="14">
        <f>VLOOKUP($A2208,[3]Sheet1!$A$1:$AD$10001,30,0)</f>
        <v>10.265000000000001</v>
      </c>
      <c r="Y2208" s="14">
        <f>VLOOKUP($A2208,[3]Sheet1!$A$1:$AE$10001,31,0)</f>
        <v>9.66</v>
      </c>
      <c r="Z2208" s="14">
        <v>10.430000305175781</v>
      </c>
      <c r="AE2208" s="2">
        <v>36918</v>
      </c>
      <c r="AF2208" s="1">
        <v>6.96</v>
      </c>
    </row>
    <row r="2209" spans="1:32" x14ac:dyDescent="0.2">
      <c r="A2209" s="2">
        <v>36901</v>
      </c>
      <c r="B2209" s="5">
        <f t="shared" si="164"/>
        <v>1</v>
      </c>
      <c r="C2209" s="1" t="s">
        <v>50</v>
      </c>
      <c r="D2209" s="14">
        <f>VLOOKUP($A2209,[3]Sheet1!$A$1:$U$10001,15,0)</f>
        <v>12.875</v>
      </c>
      <c r="E2209" s="14">
        <f>VLOOKUP($A2209,[3]Sheet1!$A$1:$U$10001,16,0)</f>
        <v>9.0500000000000007</v>
      </c>
      <c r="F2209" s="14">
        <f>VLOOKUP($A2209,[3]Sheet1!$A$1:$X$10001,22,0)</f>
        <v>8.9049999999999994</v>
      </c>
      <c r="G2209" s="7">
        <f>VLOOKUP($A2209,[3]Sheet1!$A$1:$X$10001,3,0)</f>
        <v>9.08</v>
      </c>
      <c r="H2209" s="14">
        <f>VLOOKUP($A2209,[3]Sheet1!$A$1:$U$10001,2,0)</f>
        <v>9.23</v>
      </c>
      <c r="I2209" s="14">
        <f>VLOOKUP($A2209,[3]Sheet1!$A$1:$U$10001,21,0)</f>
        <v>9.9450000000000003</v>
      </c>
      <c r="J2209" s="14">
        <f>VLOOKUP($A2209,[3]Sheet1!$A$1:$U$10001,13,0)</f>
        <v>9.6449999999999996</v>
      </c>
      <c r="K2209" s="14">
        <f>VLOOKUP($A2209,[3]Sheet1!$A$1:$Z$10001,24,0)</f>
        <v>8.9350000000000005</v>
      </c>
      <c r="L2209" s="14">
        <f>VLOOKUP($A2209,[3]Sheet1!$A$1:$U$10001,17,0)</f>
        <v>9.125</v>
      </c>
      <c r="M2209" s="14">
        <f>VLOOKUP($A2209,[3]Sheet1!$A$1:$U$10001,14,0)</f>
        <v>9.8249999999999993</v>
      </c>
      <c r="N2209" s="14">
        <f>VLOOKUP($A2209,[3]Sheet1!$A$1:$X$10001,23,0)</f>
        <v>8.9049999999999994</v>
      </c>
      <c r="O2209" s="14">
        <f>VLOOKUP($A2209,[3]Sheet1!$A$1:$U$10001,4,0)</f>
        <v>9.9949999999999992</v>
      </c>
      <c r="P2209" s="14">
        <f>VLOOKUP($A2209,[3]Sheet1!$A$1:$U$10001,6,0)</f>
        <v>9.4849999999999994</v>
      </c>
      <c r="Q2209" s="14">
        <f>VLOOKUP($A2209,[3]Sheet1!$A$1:$U$10001,20,0)</f>
        <v>9.2249999999999996</v>
      </c>
      <c r="R2209" s="14">
        <f>VLOOKUP($A2209,[3]Sheet1!$A$1:$X$10001,24,0)</f>
        <v>8.9350000000000005</v>
      </c>
      <c r="S2209" s="14">
        <f>VLOOKUP($A2209,[3]Sheet1!$A$1:$AB$10001,25,0)</f>
        <v>10.07</v>
      </c>
      <c r="T2209" s="14">
        <f>VLOOKUP($A2209,[3]Sheet1!$A$1:$AB$10001,26,0)</f>
        <v>9.6449999999999996</v>
      </c>
      <c r="U2209" s="14">
        <f>VLOOKUP($A2209,[3]Sheet1!$A$1:$AB$10001,27,0)</f>
        <v>9.5</v>
      </c>
      <c r="V2209" s="14">
        <f>VLOOKUP($A2209,[3]Sheet1!$A$1:$AB$10001,28,0)</f>
        <v>9.74</v>
      </c>
      <c r="W2209" s="14">
        <f>VLOOKUP($A2209,[3]Sheet1!$A$1:$AC$10001,29,0)</f>
        <v>9.5649999999999995</v>
      </c>
      <c r="X2209" s="14">
        <f>VLOOKUP($A2209,[3]Sheet1!$A$1:$AD$10001,30,0)</f>
        <v>10.105</v>
      </c>
      <c r="Y2209" s="14">
        <f>VLOOKUP($A2209,[3]Sheet1!$A$1:$AE$10001,31,0)</f>
        <v>9.15</v>
      </c>
      <c r="Z2209" s="14">
        <v>9.8649997711181641</v>
      </c>
      <c r="AE2209" s="2">
        <v>36919</v>
      </c>
      <c r="AF2209" s="1">
        <v>6.96</v>
      </c>
    </row>
    <row r="2210" spans="1:32" x14ac:dyDescent="0.2">
      <c r="A2210" s="2">
        <v>36902</v>
      </c>
      <c r="B2210" s="5">
        <f t="shared" si="164"/>
        <v>1</v>
      </c>
      <c r="C2210" s="1" t="s">
        <v>51</v>
      </c>
      <c r="D2210" s="14">
        <f>VLOOKUP($A2210,[3]Sheet1!$A$1:$U$10001,15,0)</f>
        <v>12.785</v>
      </c>
      <c r="E2210" s="14">
        <f>VLOOKUP($A2210,[3]Sheet1!$A$1:$U$10001,16,0)</f>
        <v>9.2449999999999992</v>
      </c>
      <c r="F2210" s="14">
        <f>VLOOKUP($A2210,[3]Sheet1!$A$1:$X$10001,22,0)</f>
        <v>9.1750000000000007</v>
      </c>
      <c r="G2210" s="7">
        <f>VLOOKUP($A2210,[3]Sheet1!$A$1:$X$10001,3,0)</f>
        <v>9.48</v>
      </c>
      <c r="H2210" s="14">
        <f>VLOOKUP($A2210,[3]Sheet1!$A$1:$U$10001,2,0)</f>
        <v>9.3550000000000004</v>
      </c>
      <c r="I2210" s="14">
        <f>VLOOKUP($A2210,[3]Sheet1!$A$1:$U$10001,21,0)</f>
        <v>9.9</v>
      </c>
      <c r="J2210" s="14">
        <f>VLOOKUP($A2210,[3]Sheet1!$A$1:$U$10001,13,0)</f>
        <v>10.11</v>
      </c>
      <c r="K2210" s="14">
        <f>VLOOKUP($A2210,[3]Sheet1!$A$1:$Z$10001,24,0)</f>
        <v>9.2449999999999992</v>
      </c>
      <c r="L2210" s="14">
        <f>VLOOKUP($A2210,[3]Sheet1!$A$1:$U$10001,17,0)</f>
        <v>9.375</v>
      </c>
      <c r="M2210" s="14">
        <f>VLOOKUP($A2210,[3]Sheet1!$A$1:$U$10001,14,0)</f>
        <v>10.525</v>
      </c>
      <c r="N2210" s="14">
        <f>VLOOKUP($A2210,[3]Sheet1!$A$1:$X$10001,23,0)</f>
        <v>9.1999999999999993</v>
      </c>
      <c r="O2210" s="14">
        <f>VLOOKUP($A2210,[3]Sheet1!$A$1:$U$10001,4,0)</f>
        <v>11.25</v>
      </c>
      <c r="P2210" s="14">
        <f>VLOOKUP($A2210,[3]Sheet1!$A$1:$U$10001,6,0)</f>
        <v>9.6999999999999993</v>
      </c>
      <c r="Q2210" s="14">
        <f>VLOOKUP($A2210,[3]Sheet1!$A$1:$U$10001,20,0)</f>
        <v>9.34</v>
      </c>
      <c r="R2210" s="14">
        <f>VLOOKUP($A2210,[3]Sheet1!$A$1:$X$10001,24,0)</f>
        <v>9.2449999999999992</v>
      </c>
      <c r="S2210" s="14">
        <f>VLOOKUP($A2210,[3]Sheet1!$A$1:$AB$10001,25,0)</f>
        <v>1.014</v>
      </c>
      <c r="T2210" s="14">
        <f>VLOOKUP($A2210,[3]Sheet1!$A$1:$AB$10001,26,0)</f>
        <v>9.7249999999999996</v>
      </c>
      <c r="U2210" s="14">
        <f>VLOOKUP($A2210,[3]Sheet1!$A$1:$AB$10001,27,0)</f>
        <v>9.6050000000000004</v>
      </c>
      <c r="V2210" s="14">
        <f>VLOOKUP($A2210,[3]Sheet1!$A$1:$AB$10001,28,0)</f>
        <v>9.8650000000000002</v>
      </c>
      <c r="W2210" s="14">
        <f>VLOOKUP($A2210,[3]Sheet1!$A$1:$AC$10001,29,0)</f>
        <v>9.7449999999999992</v>
      </c>
      <c r="X2210" s="14">
        <f>VLOOKUP($A2210,[3]Sheet1!$A$1:$AD$10001,30,0)</f>
        <v>1.0225</v>
      </c>
      <c r="Y2210" s="14">
        <f>VLOOKUP($A2210,[3]Sheet1!$A$1:$AE$10001,31,0)</f>
        <v>9.39</v>
      </c>
      <c r="Z2210" s="14">
        <v>10.444999694824219</v>
      </c>
      <c r="AE2210" s="2">
        <v>36920</v>
      </c>
      <c r="AF2210" s="1">
        <v>6.96</v>
      </c>
    </row>
    <row r="2211" spans="1:32" x14ac:dyDescent="0.2">
      <c r="A2211" s="2">
        <v>36903</v>
      </c>
      <c r="B2211" s="5">
        <f t="shared" si="164"/>
        <v>1</v>
      </c>
      <c r="C2211" s="1" t="s">
        <v>45</v>
      </c>
      <c r="D2211" s="14">
        <f>VLOOKUP($A2211,[3]Sheet1!$A$1:$U$10001,15,0)</f>
        <v>11.69</v>
      </c>
      <c r="E2211" s="14">
        <f>VLOOKUP($A2211,[3]Sheet1!$A$1:$U$10001,16,0)</f>
        <v>8.6850000000000005</v>
      </c>
      <c r="F2211" s="14">
        <f>VLOOKUP($A2211,[3]Sheet1!$A$1:$X$10001,22,0)</f>
        <v>8.5150000000000006</v>
      </c>
      <c r="G2211" s="7">
        <f>VLOOKUP($A2211,[3]Sheet1!$A$1:$X$10001,3,0)</f>
        <v>8.8000000000000007</v>
      </c>
      <c r="H2211" s="14">
        <f>VLOOKUP($A2211,[3]Sheet1!$A$1:$U$10001,2,0)</f>
        <v>8.4649999999999999</v>
      </c>
      <c r="I2211" s="14">
        <f>VLOOKUP($A2211,[3]Sheet1!$A$1:$U$10001,21,0)</f>
        <v>8.9749999999999996</v>
      </c>
      <c r="J2211" s="14">
        <f>VLOOKUP($A2211,[3]Sheet1!$A$1:$U$10001,13,0)</f>
        <v>9.6349999999999998</v>
      </c>
      <c r="K2211" s="14">
        <f>VLOOKUP($A2211,[3]Sheet1!$A$1:$Z$10001,24,0)</f>
        <v>8.6950000000000003</v>
      </c>
      <c r="L2211" s="14">
        <f>VLOOKUP($A2211,[3]Sheet1!$A$1:$U$10001,17,0)</f>
        <v>8.8699999999999992</v>
      </c>
      <c r="M2211" s="14">
        <f>VLOOKUP($A2211,[3]Sheet1!$A$1:$U$10001,14,0)</f>
        <v>9.9350000000000005</v>
      </c>
      <c r="N2211" s="14">
        <f>VLOOKUP($A2211,[3]Sheet1!$A$1:$X$10001,23,0)</f>
        <v>8.625</v>
      </c>
      <c r="O2211" s="14">
        <f>VLOOKUP($A2211,[3]Sheet1!$A$1:$U$10001,4,0)</f>
        <v>11.391999999999999</v>
      </c>
      <c r="P2211" s="14">
        <f>VLOOKUP($A2211,[3]Sheet1!$A$1:$U$10001,6,0)</f>
        <v>8.86</v>
      </c>
      <c r="Q2211" s="14">
        <f>VLOOKUP($A2211,[3]Sheet1!$A$1:$U$10001,20,0)</f>
        <v>8.9450000000000003</v>
      </c>
      <c r="R2211" s="14">
        <f>VLOOKUP($A2211,[3]Sheet1!$A$1:$X$10001,24,0)</f>
        <v>8.6950000000000003</v>
      </c>
      <c r="S2211" s="14">
        <f>VLOOKUP($A2211,[3]Sheet1!$A$1:$AB$10001,25,0)</f>
        <v>9.1999999999999993</v>
      </c>
      <c r="T2211" s="14">
        <f>VLOOKUP($A2211,[3]Sheet1!$A$1:$AB$10001,26,0)</f>
        <v>8.8550000000000004</v>
      </c>
      <c r="U2211" s="14">
        <f>VLOOKUP($A2211,[3]Sheet1!$A$1:$AB$10001,27,0)</f>
        <v>8.7149999999999999</v>
      </c>
      <c r="V2211" s="14">
        <f>VLOOKUP($A2211,[3]Sheet1!$A$1:$AB$10001,28,0)</f>
        <v>8.9700000000000006</v>
      </c>
      <c r="W2211" s="14">
        <f>VLOOKUP($A2211,[3]Sheet1!$A$1:$AC$10001,29,0)</f>
        <v>8.82</v>
      </c>
      <c r="X2211" s="14">
        <f>VLOOKUP($A2211,[3]Sheet1!$A$1:$AD$10001,30,0)</f>
        <v>9.2799999999999994</v>
      </c>
      <c r="Y2211" s="14">
        <f>VLOOKUP($A2211,[3]Sheet1!$A$1:$AE$10001,31,0)</f>
        <v>8.68</v>
      </c>
      <c r="Z2211" s="14">
        <v>9.8450002670288086</v>
      </c>
      <c r="AE2211" s="2">
        <v>36921</v>
      </c>
      <c r="AF2211" s="1">
        <v>6.66</v>
      </c>
    </row>
    <row r="2212" spans="1:32" x14ac:dyDescent="0.2">
      <c r="A2212" s="2">
        <v>36904</v>
      </c>
      <c r="B2212" s="5">
        <f t="shared" si="164"/>
        <v>1</v>
      </c>
      <c r="C2212" s="1" t="s">
        <v>46</v>
      </c>
      <c r="D2212" s="14">
        <f>VLOOKUP($A2212,[3]Sheet1!$A$1:$U$10001,15,0)</f>
        <v>11.315</v>
      </c>
      <c r="E2212" s="14">
        <f>VLOOKUP($A2212,[3]Sheet1!$A$1:$U$10001,16,0)</f>
        <v>8.5350000000000001</v>
      </c>
      <c r="F2212" s="14">
        <f>VLOOKUP($A2212,[3]Sheet1!$A$1:$X$10001,22,0)</f>
        <v>8.4550000000000001</v>
      </c>
      <c r="G2212" s="7">
        <f>VLOOKUP($A2212,[3]Sheet1!$A$1:$X$10001,3,0)</f>
        <v>8.67</v>
      </c>
      <c r="H2212" s="14">
        <f>VLOOKUP($A2212,[3]Sheet1!$A$1:$U$10001,2,0)</f>
        <v>8.42</v>
      </c>
      <c r="I2212" s="14">
        <f>VLOOKUP($A2212,[3]Sheet1!$A$1:$U$10001,21,0)</f>
        <v>8.76</v>
      </c>
      <c r="J2212" s="14">
        <f>VLOOKUP($A2212,[3]Sheet1!$A$1:$U$10001,13,0)</f>
        <v>9.7949999999999999</v>
      </c>
      <c r="K2212" s="14">
        <f>VLOOKUP($A2212,[3]Sheet1!$A$1:$Z$10001,24,0)</f>
        <v>8.6549999999999994</v>
      </c>
      <c r="L2212" s="14">
        <f>VLOOKUP($A2212,[3]Sheet1!$A$1:$U$10001,17,0)</f>
        <v>8.6750000000000007</v>
      </c>
      <c r="M2212" s="14">
        <f>VLOOKUP($A2212,[3]Sheet1!$A$1:$U$10001,14,0)</f>
        <v>10.18</v>
      </c>
      <c r="N2212" s="14">
        <f>VLOOKUP($A2212,[3]Sheet1!$A$1:$X$10001,23,0)</f>
        <v>8.7249999999999996</v>
      </c>
      <c r="O2212" s="14">
        <f>VLOOKUP($A2212,[3]Sheet1!$A$1:$U$10001,4,0)</f>
        <v>11.45</v>
      </c>
      <c r="P2212" s="14">
        <f>VLOOKUP($A2212,[3]Sheet1!$A$1:$U$10001,6,0)</f>
        <v>8.7200000000000006</v>
      </c>
      <c r="Q2212" s="14">
        <f>VLOOKUP($A2212,[3]Sheet1!$A$1:$U$10001,20,0)</f>
        <v>8.7149999999999999</v>
      </c>
      <c r="R2212" s="14">
        <f>VLOOKUP($A2212,[3]Sheet1!$A$1:$X$10001,24,0)</f>
        <v>8.6549999999999994</v>
      </c>
      <c r="S2212" s="14">
        <f>VLOOKUP($A2212,[3]Sheet1!$A$1:$AB$10001,25,0)</f>
        <v>8.9849999999999994</v>
      </c>
      <c r="T2212" s="14">
        <f>VLOOKUP($A2212,[3]Sheet1!$A$1:$AB$10001,26,0)</f>
        <v>8.69</v>
      </c>
      <c r="U2212" s="14">
        <f>VLOOKUP($A2212,[3]Sheet1!$A$1:$AB$10001,27,0)</f>
        <v>8.5549999999999997</v>
      </c>
      <c r="V2212" s="14">
        <f>VLOOKUP($A2212,[3]Sheet1!$A$1:$AB$10001,28,0)</f>
        <v>8.8350000000000009</v>
      </c>
      <c r="W2212" s="14">
        <f>VLOOKUP($A2212,[3]Sheet1!$A$1:$AC$10001,29,0)</f>
        <v>8.6300000000000008</v>
      </c>
      <c r="X2212" s="14">
        <f>VLOOKUP($A2212,[3]Sheet1!$A$1:$AD$10001,30,0)</f>
        <v>9.09</v>
      </c>
      <c r="Y2212" s="14">
        <f>VLOOKUP($A2212,[3]Sheet1!$A$1:$AE$10001,31,0)</f>
        <v>8.58</v>
      </c>
      <c r="Z2212" s="14">
        <v>10.204999923706055</v>
      </c>
      <c r="AE2212" s="2">
        <v>36922</v>
      </c>
      <c r="AF2212" s="1">
        <v>5.8150000000000004</v>
      </c>
    </row>
    <row r="2213" spans="1:32" x14ac:dyDescent="0.2">
      <c r="A2213" s="2">
        <v>36905</v>
      </c>
      <c r="B2213" s="5">
        <f t="shared" si="164"/>
        <v>1</v>
      </c>
      <c r="C2213" s="1" t="s">
        <v>47</v>
      </c>
      <c r="D2213" s="14">
        <f>VLOOKUP($A2213,[3]Sheet1!$A$1:$U$10001,15,0)</f>
        <v>11.315</v>
      </c>
      <c r="E2213" s="14">
        <f>VLOOKUP($A2213,[3]Sheet1!$A$1:$U$10001,16,0)</f>
        <v>8.5350000000000001</v>
      </c>
      <c r="F2213" s="14">
        <f>VLOOKUP($A2213,[3]Sheet1!$A$1:$X$10001,22,0)</f>
        <v>8.4550000000000001</v>
      </c>
      <c r="G2213" s="7">
        <f>VLOOKUP($A2213,[3]Sheet1!$A$1:$X$10001,3,0)</f>
        <v>8.67</v>
      </c>
      <c r="H2213" s="14">
        <f>VLOOKUP($A2213,[3]Sheet1!$A$1:$U$10001,2,0)</f>
        <v>8.42</v>
      </c>
      <c r="I2213" s="14">
        <f>VLOOKUP($A2213,[3]Sheet1!$A$1:$U$10001,21,0)</f>
        <v>8.76</v>
      </c>
      <c r="J2213" s="14">
        <f>VLOOKUP($A2213,[3]Sheet1!$A$1:$U$10001,13,0)</f>
        <v>9.7949999999999999</v>
      </c>
      <c r="K2213" s="14">
        <f>VLOOKUP($A2213,[3]Sheet1!$A$1:$Z$10001,24,0)</f>
        <v>8.6549999999999994</v>
      </c>
      <c r="L2213" s="14">
        <f>VLOOKUP($A2213,[3]Sheet1!$A$1:$U$10001,17,0)</f>
        <v>8.6750000000000007</v>
      </c>
      <c r="M2213" s="14">
        <f>VLOOKUP($A2213,[3]Sheet1!$A$1:$U$10001,14,0)</f>
        <v>10.18</v>
      </c>
      <c r="N2213" s="14">
        <f>VLOOKUP($A2213,[3]Sheet1!$A$1:$X$10001,23,0)</f>
        <v>8.7249999999999996</v>
      </c>
      <c r="O2213" s="14">
        <f>VLOOKUP($A2213,[3]Sheet1!$A$1:$U$10001,4,0)</f>
        <v>11.45</v>
      </c>
      <c r="P2213" s="14">
        <f>VLOOKUP($A2213,[3]Sheet1!$A$1:$U$10001,6,0)</f>
        <v>8.7200000000000006</v>
      </c>
      <c r="Q2213" s="14">
        <f>VLOOKUP($A2213,[3]Sheet1!$A$1:$U$10001,20,0)</f>
        <v>8.7149999999999999</v>
      </c>
      <c r="R2213" s="14">
        <f>VLOOKUP($A2213,[3]Sheet1!$A$1:$X$10001,24,0)</f>
        <v>8.6549999999999994</v>
      </c>
      <c r="S2213" s="14">
        <f>VLOOKUP($A2213,[3]Sheet1!$A$1:$AB$10001,25,0)</f>
        <v>8.9849999999999994</v>
      </c>
      <c r="T2213" s="14">
        <f>VLOOKUP($A2213,[3]Sheet1!$A$1:$AB$10001,26,0)</f>
        <v>8.69</v>
      </c>
      <c r="U2213" s="14">
        <f>VLOOKUP($A2213,[3]Sheet1!$A$1:$AB$10001,27,0)</f>
        <v>8.5549999999999997</v>
      </c>
      <c r="V2213" s="14">
        <f>VLOOKUP($A2213,[3]Sheet1!$A$1:$AB$10001,28,0)</f>
        <v>8.8350000000000009</v>
      </c>
      <c r="W2213" s="14">
        <f>VLOOKUP($A2213,[3]Sheet1!$A$1:$AC$10001,29,0)</f>
        <v>8.6300000000000008</v>
      </c>
      <c r="X2213" s="14">
        <f>VLOOKUP($A2213,[3]Sheet1!$A$1:$AD$10001,30,0)</f>
        <v>9.09</v>
      </c>
      <c r="Y2213" s="14">
        <f>VLOOKUP($A2213,[3]Sheet1!$A$1:$AE$10001,31,0)</f>
        <v>8.58</v>
      </c>
      <c r="Z2213" s="14">
        <v>10.204999923706055</v>
      </c>
      <c r="AE2213" s="2">
        <v>36923</v>
      </c>
      <c r="AF2213" s="1">
        <v>5.79</v>
      </c>
    </row>
    <row r="2214" spans="1:32" x14ac:dyDescent="0.2">
      <c r="A2214" s="2">
        <v>36906</v>
      </c>
      <c r="B2214" s="5">
        <f t="shared" si="164"/>
        <v>1</v>
      </c>
      <c r="C2214" s="1" t="s">
        <v>48</v>
      </c>
      <c r="D2214" s="14">
        <f>VLOOKUP($A2214,[3]Sheet1!$A$1:$U$10001,15,0)</f>
        <v>11.315</v>
      </c>
      <c r="E2214" s="14">
        <f>VLOOKUP($A2214,[3]Sheet1!$A$1:$U$10001,16,0)</f>
        <v>8.5350000000000001</v>
      </c>
      <c r="F2214" s="14">
        <f>VLOOKUP($A2214,[3]Sheet1!$A$1:$X$10001,22,0)</f>
        <v>8.4550000000000001</v>
      </c>
      <c r="G2214" s="7">
        <f>VLOOKUP($A2214,[3]Sheet1!$A$1:$X$10001,3,0)</f>
        <v>8.67</v>
      </c>
      <c r="H2214" s="14">
        <f>VLOOKUP($A2214,[3]Sheet1!$A$1:$U$10001,2,0)</f>
        <v>8.42</v>
      </c>
      <c r="I2214" s="14">
        <f>VLOOKUP($A2214,[3]Sheet1!$A$1:$U$10001,21,0)</f>
        <v>8.76</v>
      </c>
      <c r="J2214" s="14">
        <f>VLOOKUP($A2214,[3]Sheet1!$A$1:$U$10001,13,0)</f>
        <v>9.7949999999999999</v>
      </c>
      <c r="K2214" s="14">
        <f>VLOOKUP($A2214,[3]Sheet1!$A$1:$Z$10001,24,0)</f>
        <v>8.6549999999999994</v>
      </c>
      <c r="L2214" s="14">
        <f>VLOOKUP($A2214,[3]Sheet1!$A$1:$U$10001,17,0)</f>
        <v>8.6750000000000007</v>
      </c>
      <c r="M2214" s="14">
        <f>VLOOKUP($A2214,[3]Sheet1!$A$1:$U$10001,14,0)</f>
        <v>10.18</v>
      </c>
      <c r="N2214" s="14">
        <f>VLOOKUP($A2214,[3]Sheet1!$A$1:$X$10001,23,0)</f>
        <v>8.7249999999999996</v>
      </c>
      <c r="O2214" s="14">
        <f>VLOOKUP($A2214,[3]Sheet1!$A$1:$U$10001,4,0)</f>
        <v>11.45</v>
      </c>
      <c r="P2214" s="14">
        <f>VLOOKUP($A2214,[3]Sheet1!$A$1:$U$10001,6,0)</f>
        <v>8.7200000000000006</v>
      </c>
      <c r="Q2214" s="14">
        <f>VLOOKUP($A2214,[3]Sheet1!$A$1:$U$10001,20,0)</f>
        <v>8.7149999999999999</v>
      </c>
      <c r="R2214" s="14">
        <f>VLOOKUP($A2214,[3]Sheet1!$A$1:$X$10001,24,0)</f>
        <v>8.6549999999999994</v>
      </c>
      <c r="S2214" s="14">
        <f>VLOOKUP($A2214,[3]Sheet1!$A$1:$AB$10001,25,0)</f>
        <v>8.9849999999999994</v>
      </c>
      <c r="T2214" s="14">
        <f>VLOOKUP($A2214,[3]Sheet1!$A$1:$AB$10001,26,0)</f>
        <v>8.69</v>
      </c>
      <c r="U2214" s="14">
        <f>VLOOKUP($A2214,[3]Sheet1!$A$1:$AB$10001,27,0)</f>
        <v>8.5549999999999997</v>
      </c>
      <c r="V2214" s="14">
        <f>VLOOKUP($A2214,[3]Sheet1!$A$1:$AB$10001,28,0)</f>
        <v>8.8350000000000009</v>
      </c>
      <c r="W2214" s="14">
        <f>VLOOKUP($A2214,[3]Sheet1!$A$1:$AC$10001,29,0)</f>
        <v>8.6300000000000008</v>
      </c>
      <c r="X2214" s="14">
        <f>VLOOKUP($A2214,[3]Sheet1!$A$1:$AD$10001,30,0)</f>
        <v>9.09</v>
      </c>
      <c r="Y2214" s="14">
        <f>VLOOKUP($A2214,[3]Sheet1!$A$1:$AE$10001,31,0)</f>
        <v>8.58</v>
      </c>
      <c r="Z2214" s="14">
        <v>10.204999923706055</v>
      </c>
      <c r="AE2214" s="2">
        <v>36924</v>
      </c>
      <c r="AF2214" s="1">
        <v>5.8</v>
      </c>
    </row>
    <row r="2215" spans="1:32" x14ac:dyDescent="0.2">
      <c r="A2215" s="2">
        <v>36907</v>
      </c>
      <c r="B2215" s="5">
        <f t="shared" si="164"/>
        <v>1</v>
      </c>
      <c r="C2215" s="1" t="s">
        <v>49</v>
      </c>
      <c r="D2215" s="14">
        <f>VLOOKUP($A2215,[3]Sheet1!$A$1:$U$10001,15,0)</f>
        <v>11.315</v>
      </c>
      <c r="E2215" s="14">
        <f>VLOOKUP($A2215,[3]Sheet1!$A$1:$U$10001,16,0)</f>
        <v>8.5350000000000001</v>
      </c>
      <c r="F2215" s="14">
        <f>VLOOKUP($A2215,[3]Sheet1!$A$1:$X$10001,22,0)</f>
        <v>8.4550000000000001</v>
      </c>
      <c r="G2215" s="7">
        <f>VLOOKUP($A2215,[3]Sheet1!$A$1:$X$10001,3,0)</f>
        <v>8.67</v>
      </c>
      <c r="H2215" s="14">
        <f>VLOOKUP($A2215,[3]Sheet1!$A$1:$U$10001,2,0)</f>
        <v>8.42</v>
      </c>
      <c r="I2215" s="14">
        <f>VLOOKUP($A2215,[3]Sheet1!$A$1:$U$10001,21,0)</f>
        <v>8.76</v>
      </c>
      <c r="J2215" s="14">
        <f>VLOOKUP($A2215,[3]Sheet1!$A$1:$U$10001,13,0)</f>
        <v>9.7949999999999999</v>
      </c>
      <c r="K2215" s="14">
        <f>VLOOKUP($A2215,[3]Sheet1!$A$1:$Z$10001,24,0)</f>
        <v>8.6549999999999994</v>
      </c>
      <c r="L2215" s="14">
        <f>VLOOKUP($A2215,[3]Sheet1!$A$1:$U$10001,17,0)</f>
        <v>8.6750000000000007</v>
      </c>
      <c r="M2215" s="14">
        <f>VLOOKUP($A2215,[3]Sheet1!$A$1:$U$10001,14,0)</f>
        <v>10.18</v>
      </c>
      <c r="N2215" s="14">
        <f>VLOOKUP($A2215,[3]Sheet1!$A$1:$X$10001,23,0)</f>
        <v>8.7249999999999996</v>
      </c>
      <c r="O2215" s="14">
        <f>VLOOKUP($A2215,[3]Sheet1!$A$1:$U$10001,4,0)</f>
        <v>11.45</v>
      </c>
      <c r="P2215" s="14">
        <f>VLOOKUP($A2215,[3]Sheet1!$A$1:$U$10001,6,0)</f>
        <v>8.7200000000000006</v>
      </c>
      <c r="Q2215" s="14">
        <f>VLOOKUP($A2215,[3]Sheet1!$A$1:$U$10001,20,0)</f>
        <v>8.7149999999999999</v>
      </c>
      <c r="R2215" s="14">
        <f>VLOOKUP($A2215,[3]Sheet1!$A$1:$X$10001,24,0)</f>
        <v>8.6549999999999994</v>
      </c>
      <c r="S2215" s="14">
        <f>VLOOKUP($A2215,[3]Sheet1!$A$1:$AB$10001,25,0)</f>
        <v>8.9849999999999994</v>
      </c>
      <c r="T2215" s="14">
        <f>VLOOKUP($A2215,[3]Sheet1!$A$1:$AB$10001,26,0)</f>
        <v>8.69</v>
      </c>
      <c r="U2215" s="14">
        <f>VLOOKUP($A2215,[3]Sheet1!$A$1:$AB$10001,27,0)</f>
        <v>8.5549999999999997</v>
      </c>
      <c r="V2215" s="14">
        <f>VLOOKUP($A2215,[3]Sheet1!$A$1:$AB$10001,28,0)</f>
        <v>8.8350000000000009</v>
      </c>
      <c r="W2215" s="14">
        <f>VLOOKUP($A2215,[3]Sheet1!$A$1:$AC$10001,29,0)</f>
        <v>8.6300000000000008</v>
      </c>
      <c r="X2215" s="14">
        <f>VLOOKUP($A2215,[3]Sheet1!$A$1:$AD$10001,30,0)</f>
        <v>9.09</v>
      </c>
      <c r="Y2215" s="14">
        <f>VLOOKUP($A2215,[3]Sheet1!$A$1:$AE$10001,31,0)</f>
        <v>8.58</v>
      </c>
      <c r="Z2215" s="14">
        <v>10.204999923706055</v>
      </c>
      <c r="AE2215" s="2">
        <v>36925</v>
      </c>
      <c r="AF2215" s="1">
        <v>6.39</v>
      </c>
    </row>
    <row r="2216" spans="1:32" x14ac:dyDescent="0.2">
      <c r="A2216" s="2">
        <v>36908</v>
      </c>
      <c r="B2216" s="5">
        <f t="shared" si="164"/>
        <v>1</v>
      </c>
      <c r="C2216" s="1" t="s">
        <v>50</v>
      </c>
      <c r="D2216" s="14">
        <f>VLOOKUP($A2216,[3]Sheet1!$A$1:$U$10001,15,0)</f>
        <v>10.705</v>
      </c>
      <c r="E2216" s="14">
        <f>VLOOKUP($A2216,[3]Sheet1!$A$1:$U$10001,16,0)</f>
        <v>8.0649999999999995</v>
      </c>
      <c r="F2216" s="14">
        <f>VLOOKUP($A2216,[3]Sheet1!$A$1:$X$10001,22,0)</f>
        <v>8.0500000000000007</v>
      </c>
      <c r="G2216" s="7">
        <f>VLOOKUP($A2216,[3]Sheet1!$A$1:$X$10001,3,0)</f>
        <v>8.31</v>
      </c>
      <c r="H2216" s="14">
        <f>VLOOKUP($A2216,[3]Sheet1!$A$1:$U$10001,2,0)</f>
        <v>7.85</v>
      </c>
      <c r="I2216" s="14">
        <f>VLOOKUP($A2216,[3]Sheet1!$A$1:$U$10001,21,0)</f>
        <v>8.19</v>
      </c>
      <c r="J2216" s="14">
        <f>VLOOKUP($A2216,[3]Sheet1!$A$1:$U$10001,13,0)</f>
        <v>9.5649999999999995</v>
      </c>
      <c r="K2216" s="14">
        <f>VLOOKUP($A2216,[3]Sheet1!$A$1:$Z$10001,24,0)</f>
        <v>8.1850000000000005</v>
      </c>
      <c r="L2216" s="14">
        <f>VLOOKUP($A2216,[3]Sheet1!$A$1:$U$10001,17,0)</f>
        <v>8.34</v>
      </c>
      <c r="M2216" s="14">
        <f>VLOOKUP($A2216,[3]Sheet1!$A$1:$U$10001,14,0)</f>
        <v>9.8049999999999997</v>
      </c>
      <c r="N2216" s="14">
        <f>VLOOKUP($A2216,[3]Sheet1!$A$1:$X$10001,23,0)</f>
        <v>8.14</v>
      </c>
      <c r="O2216" s="14">
        <f>VLOOKUP($A2216,[3]Sheet1!$A$1:$U$10001,4,0)</f>
        <v>11.14</v>
      </c>
      <c r="P2216" s="14">
        <f>VLOOKUP($A2216,[3]Sheet1!$A$1:$U$10001,6,0)</f>
        <v>8.2949999999999999</v>
      </c>
      <c r="Q2216" s="14">
        <f>VLOOKUP($A2216,[3]Sheet1!$A$1:$U$10001,20,0)</f>
        <v>8.2949999999999999</v>
      </c>
      <c r="R2216" s="14">
        <f>VLOOKUP($A2216,[3]Sheet1!$A$1:$X$10001,24,0)</f>
        <v>8.1850000000000005</v>
      </c>
      <c r="S2216" s="14">
        <f>VLOOKUP($A2216,[3]Sheet1!$A$1:$AB$10001,25,0)</f>
        <v>8.3350000000000009</v>
      </c>
      <c r="T2216" s="14">
        <f>VLOOKUP($A2216,[3]Sheet1!$A$1:$AB$10001,26,0)</f>
        <v>8.1999999999999993</v>
      </c>
      <c r="U2216" s="14">
        <f>VLOOKUP($A2216,[3]Sheet1!$A$1:$AB$10001,27,0)</f>
        <v>8.01</v>
      </c>
      <c r="V2216" s="14">
        <f>VLOOKUP($A2216,[3]Sheet1!$A$1:$AB$10001,28,0)</f>
        <v>8.2850000000000001</v>
      </c>
      <c r="W2216" s="14">
        <f>VLOOKUP($A2216,[3]Sheet1!$A$1:$AC$10001,29,0)</f>
        <v>8.08</v>
      </c>
      <c r="X2216" s="14">
        <f>VLOOKUP($A2216,[3]Sheet1!$A$1:$AD$10001,30,0)</f>
        <v>8.41</v>
      </c>
      <c r="Y2216" s="14">
        <f>VLOOKUP($A2216,[3]Sheet1!$A$1:$AE$10001,31,0)</f>
        <v>8.14</v>
      </c>
      <c r="Z2216" s="14">
        <v>9.7799997329711914</v>
      </c>
      <c r="AE2216" s="2">
        <v>36926</v>
      </c>
      <c r="AF2216" s="1">
        <v>6.39</v>
      </c>
    </row>
    <row r="2217" spans="1:32" x14ac:dyDescent="0.2">
      <c r="A2217" s="2">
        <v>36909</v>
      </c>
      <c r="B2217" s="5">
        <f t="shared" si="164"/>
        <v>1</v>
      </c>
      <c r="C2217" s="1" t="s">
        <v>51</v>
      </c>
      <c r="D2217" s="14">
        <f>VLOOKUP($A2217,[3]Sheet1!$A$1:$U$10001,15,0)</f>
        <v>10.365</v>
      </c>
      <c r="E2217" s="14">
        <f>VLOOKUP($A2217,[3]Sheet1!$A$1:$U$10001,16,0)</f>
        <v>7.7050000000000001</v>
      </c>
      <c r="F2217" s="14">
        <f>VLOOKUP($A2217,[3]Sheet1!$A$1:$X$10001,22,0)</f>
        <v>7.61</v>
      </c>
      <c r="G2217" s="7">
        <f>VLOOKUP($A2217,[3]Sheet1!$A$1:$X$10001,3,0)</f>
        <v>8.0500000000000007</v>
      </c>
      <c r="H2217" s="14">
        <f>VLOOKUP($A2217,[3]Sheet1!$A$1:$U$10001,2,0)</f>
        <v>7.48</v>
      </c>
      <c r="I2217" s="14">
        <f>VLOOKUP($A2217,[3]Sheet1!$A$1:$U$10001,21,0)</f>
        <v>7.86</v>
      </c>
      <c r="J2217" s="14">
        <f>VLOOKUP($A2217,[3]Sheet1!$A$1:$U$10001,13,0)</f>
        <v>9.67</v>
      </c>
      <c r="K2217" s="14">
        <f>VLOOKUP($A2217,[3]Sheet1!$A$1:$Z$10001,24,0)</f>
        <v>7.82</v>
      </c>
      <c r="L2217" s="14">
        <f>VLOOKUP($A2217,[3]Sheet1!$A$1:$U$10001,17,0)</f>
        <v>8.0350000000000001</v>
      </c>
      <c r="M2217" s="14">
        <f>VLOOKUP($A2217,[3]Sheet1!$A$1:$U$10001,14,0)</f>
        <v>9.9649999999999999</v>
      </c>
      <c r="N2217" s="14">
        <f>VLOOKUP($A2217,[3]Sheet1!$A$1:$X$10001,23,0)</f>
        <v>7.81</v>
      </c>
      <c r="O2217" s="14">
        <f>VLOOKUP($A2217,[3]Sheet1!$A$1:$U$10001,4,0)</f>
        <v>11.71</v>
      </c>
      <c r="P2217" s="14">
        <f>VLOOKUP($A2217,[3]Sheet1!$A$1:$U$10001,6,0)</f>
        <v>8.3049999999999997</v>
      </c>
      <c r="Q2217" s="14">
        <f>VLOOKUP($A2217,[3]Sheet1!$A$1:$U$10001,20,0)</f>
        <v>8.0299999999999994</v>
      </c>
      <c r="R2217" s="14">
        <f>VLOOKUP($A2217,[3]Sheet1!$A$1:$X$10001,24,0)</f>
        <v>7.82</v>
      </c>
      <c r="S2217" s="14">
        <f>VLOOKUP($A2217,[3]Sheet1!$A$1:$AB$10001,25,0)</f>
        <v>7.97</v>
      </c>
      <c r="T2217" s="14">
        <f>VLOOKUP($A2217,[3]Sheet1!$A$1:$AB$10001,26,0)</f>
        <v>7.9349999999999996</v>
      </c>
      <c r="U2217" s="14">
        <f>VLOOKUP($A2217,[3]Sheet1!$A$1:$AB$10001,27,0)</f>
        <v>7.6550000000000002</v>
      </c>
      <c r="V2217" s="14">
        <f>VLOOKUP($A2217,[3]Sheet1!$A$1:$AB$10001,28,0)</f>
        <v>7.92</v>
      </c>
      <c r="W2217" s="14">
        <f>VLOOKUP($A2217,[3]Sheet1!$A$1:$AC$10001,29,0)</f>
        <v>7.6849999999999996</v>
      </c>
      <c r="X2217" s="14">
        <f>VLOOKUP($A2217,[3]Sheet1!$A$1:$AD$10001,30,0)</f>
        <v>8.0350000000000001</v>
      </c>
      <c r="Y2217" s="14">
        <f>VLOOKUP($A2217,[3]Sheet1!$A$1:$AE$10001,31,0)</f>
        <v>7.76</v>
      </c>
      <c r="Z2217" s="14">
        <v>9.9799995422363281</v>
      </c>
      <c r="AE2217" s="2">
        <v>36927</v>
      </c>
      <c r="AF2217" s="1">
        <v>6.39</v>
      </c>
    </row>
    <row r="2218" spans="1:32" x14ac:dyDescent="0.2">
      <c r="A2218" s="2">
        <v>36910</v>
      </c>
      <c r="B2218" s="5">
        <f t="shared" si="164"/>
        <v>1</v>
      </c>
      <c r="C2218" s="1" t="s">
        <v>45</v>
      </c>
      <c r="D2218" s="14">
        <f>VLOOKUP($A2218,[3]Sheet1!$A$1:$U$10001,15,0)</f>
        <v>9.11</v>
      </c>
      <c r="E2218" s="14">
        <f>VLOOKUP($A2218,[3]Sheet1!$A$1:$U$10001,16,0)</f>
        <v>7.18</v>
      </c>
      <c r="F2218" s="14">
        <f>VLOOKUP($A2218,[3]Sheet1!$A$1:$X$10001,22,0)</f>
        <v>6.9649999999999999</v>
      </c>
      <c r="G2218" s="7">
        <f>VLOOKUP($A2218,[3]Sheet1!$A$1:$X$10001,3,0)</f>
        <v>7.5</v>
      </c>
      <c r="H2218" s="14">
        <f>VLOOKUP($A2218,[3]Sheet1!$A$1:$U$10001,2,0)</f>
        <v>6.9050000000000002</v>
      </c>
      <c r="I2218" s="14">
        <f>VLOOKUP($A2218,[3]Sheet1!$A$1:$U$10001,21,0)</f>
        <v>7.0650000000000004</v>
      </c>
      <c r="J2218" s="14">
        <f>VLOOKUP($A2218,[3]Sheet1!$A$1:$U$10001,13,0)</f>
        <v>8.9499999999999993</v>
      </c>
      <c r="K2218" s="14">
        <f>VLOOKUP($A2218,[3]Sheet1!$A$1:$Z$10001,24,0)</f>
        <v>7.2949999999999999</v>
      </c>
      <c r="L2218" s="14">
        <f>VLOOKUP($A2218,[3]Sheet1!$A$1:$U$10001,17,0)</f>
        <v>7.61</v>
      </c>
      <c r="M2218" s="14">
        <f>VLOOKUP($A2218,[3]Sheet1!$A$1:$U$10001,14,0)</f>
        <v>9.7449999999999992</v>
      </c>
      <c r="N2218" s="14">
        <f>VLOOKUP($A2218,[3]Sheet1!$A$1:$X$10001,23,0)</f>
        <v>7.1449999999999996</v>
      </c>
      <c r="O2218" s="14">
        <f>VLOOKUP($A2218,[3]Sheet1!$A$1:$U$10001,4,0)</f>
        <v>11.375</v>
      </c>
      <c r="P2218" s="14">
        <f>VLOOKUP($A2218,[3]Sheet1!$A$1:$U$10001,6,0)</f>
        <v>7.47</v>
      </c>
      <c r="Q2218" s="14">
        <f>VLOOKUP($A2218,[3]Sheet1!$A$1:$U$10001,20,0)</f>
        <v>7.31</v>
      </c>
      <c r="R2218" s="14">
        <f>VLOOKUP($A2218,[3]Sheet1!$A$1:$X$10001,24,0)</f>
        <v>7.2949999999999999</v>
      </c>
      <c r="S2218" s="14">
        <f>VLOOKUP($A2218,[3]Sheet1!$A$1:$AB$10001,25,0)</f>
        <v>7.3150000000000004</v>
      </c>
      <c r="T2218" s="14">
        <f>VLOOKUP($A2218,[3]Sheet1!$A$1:$AB$10001,26,0)</f>
        <v>7.375</v>
      </c>
      <c r="U2218" s="14">
        <f>VLOOKUP($A2218,[3]Sheet1!$A$1:$AB$10001,27,0)</f>
        <v>7.0650000000000004</v>
      </c>
      <c r="V2218" s="14">
        <f>VLOOKUP($A2218,[3]Sheet1!$A$1:$AB$10001,28,0)</f>
        <v>7.29</v>
      </c>
      <c r="W2218" s="14">
        <f>VLOOKUP($A2218,[3]Sheet1!$A$1:$AC$10001,29,0)</f>
        <v>7.1050000000000004</v>
      </c>
      <c r="X2218" s="14">
        <f>VLOOKUP($A2218,[3]Sheet1!$A$1:$AD$10001,30,0)</f>
        <v>7.39</v>
      </c>
      <c r="Y2218" s="14">
        <f>VLOOKUP($A2218,[3]Sheet1!$A$1:$AE$10001,31,0)</f>
        <v>7.1449999999999996</v>
      </c>
      <c r="Z2218" s="14">
        <v>10.055000305175781</v>
      </c>
      <c r="AE2218" s="2">
        <v>36928</v>
      </c>
      <c r="AF2218" s="1">
        <v>5.64</v>
      </c>
    </row>
    <row r="2219" spans="1:32" x14ac:dyDescent="0.2">
      <c r="A2219" s="2">
        <v>36911</v>
      </c>
      <c r="B2219" s="5">
        <f t="shared" si="164"/>
        <v>1</v>
      </c>
      <c r="C2219" s="1" t="s">
        <v>46</v>
      </c>
      <c r="D2219" s="14">
        <f>VLOOKUP($A2219,[3]Sheet1!$A$1:$U$10001,15,0)</f>
        <v>9.7949999999999999</v>
      </c>
      <c r="E2219" s="14">
        <f>VLOOKUP($A2219,[3]Sheet1!$A$1:$U$10001,16,0)</f>
        <v>7.37</v>
      </c>
      <c r="F2219" s="14">
        <f>VLOOKUP($A2219,[3]Sheet1!$A$1:$X$10001,22,0)</f>
        <v>7.39</v>
      </c>
      <c r="G2219" s="7">
        <f>VLOOKUP($A2219,[3]Sheet1!$A$1:$X$10001,3,0)</f>
        <v>7.6849999999999996</v>
      </c>
      <c r="H2219" s="14">
        <f>VLOOKUP($A2219,[3]Sheet1!$A$1:$U$10001,2,0)</f>
        <v>7.1150000000000002</v>
      </c>
      <c r="I2219" s="14">
        <f>VLOOKUP($A2219,[3]Sheet1!$A$1:$U$10001,21,0)</f>
        <v>7.5750000000000002</v>
      </c>
      <c r="J2219" s="14">
        <f>VLOOKUP($A2219,[3]Sheet1!$A$1:$U$10001,13,0)</f>
        <v>10.215</v>
      </c>
      <c r="K2219" s="14">
        <f>VLOOKUP($A2219,[3]Sheet1!$A$1:$Z$10001,24,0)</f>
        <v>7.48</v>
      </c>
      <c r="L2219" s="14">
        <f>VLOOKUP($A2219,[3]Sheet1!$A$1:$U$10001,17,0)</f>
        <v>8.0749999999999993</v>
      </c>
      <c r="M2219" s="14">
        <f>VLOOKUP($A2219,[3]Sheet1!$A$1:$U$10001,14,0)</f>
        <v>11.375</v>
      </c>
      <c r="N2219" s="14">
        <f>VLOOKUP($A2219,[3]Sheet1!$A$1:$X$10001,23,0)</f>
        <v>7.4</v>
      </c>
      <c r="O2219" s="14">
        <f>VLOOKUP($A2219,[3]Sheet1!$A$1:$U$10001,4,0)</f>
        <v>15.12</v>
      </c>
      <c r="P2219" s="14">
        <f>VLOOKUP($A2219,[3]Sheet1!$A$1:$U$10001,6,0)</f>
        <v>7.6749999999999998</v>
      </c>
      <c r="Q2219" s="14">
        <f>VLOOKUP($A2219,[3]Sheet1!$A$1:$U$10001,20,0)</f>
        <v>7.5650000000000004</v>
      </c>
      <c r="R2219" s="14">
        <f>VLOOKUP($A2219,[3]Sheet1!$A$1:$X$10001,24,0)</f>
        <v>7.48</v>
      </c>
      <c r="S2219" s="14">
        <f>VLOOKUP($A2219,[3]Sheet1!$A$1:$AB$10001,25,0)</f>
        <v>7.7350000000000003</v>
      </c>
      <c r="T2219" s="14">
        <f>VLOOKUP($A2219,[3]Sheet1!$A$1:$AB$10001,26,0)</f>
        <v>7.62</v>
      </c>
      <c r="U2219" s="14">
        <f>VLOOKUP($A2219,[3]Sheet1!$A$1:$AB$10001,27,0)</f>
        <v>7.3650000000000002</v>
      </c>
      <c r="V2219" s="14">
        <f>VLOOKUP($A2219,[3]Sheet1!$A$1:$AB$10001,28,0)</f>
        <v>7.5949999999999998</v>
      </c>
      <c r="W2219" s="14">
        <f>VLOOKUP($A2219,[3]Sheet1!$A$1:$AC$10001,29,0)</f>
        <v>7.4649999999999999</v>
      </c>
      <c r="X2219" s="14">
        <f>VLOOKUP($A2219,[3]Sheet1!$A$1:$AD$10001,30,0)</f>
        <v>7.8150000000000004</v>
      </c>
      <c r="Y2219" s="14">
        <f>VLOOKUP($A2219,[3]Sheet1!$A$1:$AE$10001,31,0)</f>
        <v>7.5149999999999997</v>
      </c>
      <c r="Z2219" s="14">
        <v>11.335000038146973</v>
      </c>
      <c r="AE2219" s="2">
        <v>36929</v>
      </c>
      <c r="AF2219" s="1">
        <v>5.4349999999999996</v>
      </c>
    </row>
    <row r="2220" spans="1:32" x14ac:dyDescent="0.2">
      <c r="A2220" s="2">
        <v>36912</v>
      </c>
      <c r="B2220" s="5">
        <f t="shared" si="164"/>
        <v>1</v>
      </c>
      <c r="C2220" s="1" t="s">
        <v>47</v>
      </c>
      <c r="D2220" s="14">
        <f>VLOOKUP($A2220,[3]Sheet1!$A$1:$U$10001,15,0)</f>
        <v>9.7949999999999999</v>
      </c>
      <c r="E2220" s="14">
        <f>VLOOKUP($A2220,[3]Sheet1!$A$1:$U$10001,16,0)</f>
        <v>7.37</v>
      </c>
      <c r="F2220" s="14">
        <f>VLOOKUP($A2220,[3]Sheet1!$A$1:$X$10001,22,0)</f>
        <v>7.39</v>
      </c>
      <c r="G2220" s="7">
        <f>VLOOKUP($A2220,[3]Sheet1!$A$1:$X$10001,3,0)</f>
        <v>7.6849999999999996</v>
      </c>
      <c r="H2220" s="14">
        <f>VLOOKUP($A2220,[3]Sheet1!$A$1:$U$10001,2,0)</f>
        <v>7.1150000000000002</v>
      </c>
      <c r="I2220" s="14">
        <f>VLOOKUP($A2220,[3]Sheet1!$A$1:$U$10001,21,0)</f>
        <v>7.5750000000000002</v>
      </c>
      <c r="J2220" s="14">
        <f>VLOOKUP($A2220,[3]Sheet1!$A$1:$U$10001,13,0)</f>
        <v>10.215</v>
      </c>
      <c r="K2220" s="14">
        <f>VLOOKUP($A2220,[3]Sheet1!$A$1:$Z$10001,24,0)</f>
        <v>7.48</v>
      </c>
      <c r="L2220" s="14">
        <f>VLOOKUP($A2220,[3]Sheet1!$A$1:$U$10001,17,0)</f>
        <v>8.0749999999999993</v>
      </c>
      <c r="M2220" s="14">
        <f>VLOOKUP($A2220,[3]Sheet1!$A$1:$U$10001,14,0)</f>
        <v>11.375</v>
      </c>
      <c r="N2220" s="14">
        <f>VLOOKUP($A2220,[3]Sheet1!$A$1:$X$10001,23,0)</f>
        <v>7.4</v>
      </c>
      <c r="O2220" s="14">
        <f>VLOOKUP($A2220,[3]Sheet1!$A$1:$U$10001,4,0)</f>
        <v>15.12</v>
      </c>
      <c r="P2220" s="14">
        <f>VLOOKUP($A2220,[3]Sheet1!$A$1:$U$10001,6,0)</f>
        <v>7.6749999999999998</v>
      </c>
      <c r="Q2220" s="14">
        <f>VLOOKUP($A2220,[3]Sheet1!$A$1:$U$10001,20,0)</f>
        <v>7.5650000000000004</v>
      </c>
      <c r="R2220" s="14">
        <f>VLOOKUP($A2220,[3]Sheet1!$A$1:$X$10001,24,0)</f>
        <v>7.48</v>
      </c>
      <c r="S2220" s="14">
        <f>VLOOKUP($A2220,[3]Sheet1!$A$1:$AB$10001,25,0)</f>
        <v>7.7350000000000003</v>
      </c>
      <c r="T2220" s="14">
        <f>VLOOKUP($A2220,[3]Sheet1!$A$1:$AB$10001,26,0)</f>
        <v>7.62</v>
      </c>
      <c r="U2220" s="14">
        <f>VLOOKUP($A2220,[3]Sheet1!$A$1:$AB$10001,27,0)</f>
        <v>7.3650000000000002</v>
      </c>
      <c r="V2220" s="14">
        <f>VLOOKUP($A2220,[3]Sheet1!$A$1:$AB$10001,28,0)</f>
        <v>7.5949999999999998</v>
      </c>
      <c r="W2220" s="14">
        <f>VLOOKUP($A2220,[3]Sheet1!$A$1:$AC$10001,29,0)</f>
        <v>7.4649999999999999</v>
      </c>
      <c r="X2220" s="14">
        <f>VLOOKUP($A2220,[3]Sheet1!$A$1:$AD$10001,30,0)</f>
        <v>7.8150000000000004</v>
      </c>
      <c r="Y2220" s="14">
        <f>VLOOKUP($A2220,[3]Sheet1!$A$1:$AE$10001,31,0)</f>
        <v>7.5149999999999997</v>
      </c>
      <c r="Z2220" s="14">
        <v>11.335000038146973</v>
      </c>
      <c r="AE2220" s="2">
        <v>36930</v>
      </c>
      <c r="AF2220" s="1">
        <v>5.7050000000000001</v>
      </c>
    </row>
    <row r="2221" spans="1:32" x14ac:dyDescent="0.2">
      <c r="A2221" s="2">
        <v>36913</v>
      </c>
      <c r="B2221" s="5">
        <f t="shared" si="164"/>
        <v>1</v>
      </c>
      <c r="C2221" s="1" t="s">
        <v>48</v>
      </c>
      <c r="D2221" s="14">
        <f>VLOOKUP($A2221,[3]Sheet1!$A$1:$U$10001,15,0)</f>
        <v>9.7949999999999999</v>
      </c>
      <c r="E2221" s="14">
        <f>VLOOKUP($A2221,[3]Sheet1!$A$1:$U$10001,16,0)</f>
        <v>7.37</v>
      </c>
      <c r="F2221" s="14">
        <f>VLOOKUP($A2221,[3]Sheet1!$A$1:$X$10001,22,0)</f>
        <v>7.39</v>
      </c>
      <c r="G2221" s="7">
        <f>VLOOKUP($A2221,[3]Sheet1!$A$1:$X$10001,3,0)</f>
        <v>7.6849999999999996</v>
      </c>
      <c r="H2221" s="14">
        <f>VLOOKUP($A2221,[3]Sheet1!$A$1:$U$10001,2,0)</f>
        <v>7.1150000000000002</v>
      </c>
      <c r="I2221" s="14">
        <f>VLOOKUP($A2221,[3]Sheet1!$A$1:$U$10001,21,0)</f>
        <v>7.5750000000000002</v>
      </c>
      <c r="J2221" s="14">
        <f>VLOOKUP($A2221,[3]Sheet1!$A$1:$U$10001,13,0)</f>
        <v>10.215</v>
      </c>
      <c r="K2221" s="14">
        <f>VLOOKUP($A2221,[3]Sheet1!$A$1:$Z$10001,24,0)</f>
        <v>7.48</v>
      </c>
      <c r="L2221" s="14">
        <f>VLOOKUP($A2221,[3]Sheet1!$A$1:$U$10001,17,0)</f>
        <v>8.0749999999999993</v>
      </c>
      <c r="M2221" s="14">
        <f>VLOOKUP($A2221,[3]Sheet1!$A$1:$U$10001,14,0)</f>
        <v>11.375</v>
      </c>
      <c r="N2221" s="14">
        <f>VLOOKUP($A2221,[3]Sheet1!$A$1:$X$10001,23,0)</f>
        <v>7.4</v>
      </c>
      <c r="O2221" s="14">
        <f>VLOOKUP($A2221,[3]Sheet1!$A$1:$U$10001,4,0)</f>
        <v>15.12</v>
      </c>
      <c r="P2221" s="14">
        <f>VLOOKUP($A2221,[3]Sheet1!$A$1:$U$10001,6,0)</f>
        <v>7.6749999999999998</v>
      </c>
      <c r="Q2221" s="14">
        <f>VLOOKUP($A2221,[3]Sheet1!$A$1:$U$10001,20,0)</f>
        <v>7.5650000000000004</v>
      </c>
      <c r="R2221" s="14">
        <f>VLOOKUP($A2221,[3]Sheet1!$A$1:$X$10001,24,0)</f>
        <v>7.48</v>
      </c>
      <c r="S2221" s="14">
        <f>VLOOKUP($A2221,[3]Sheet1!$A$1:$AB$10001,25,0)</f>
        <v>7.7350000000000003</v>
      </c>
      <c r="T2221" s="14">
        <f>VLOOKUP($A2221,[3]Sheet1!$A$1:$AB$10001,26,0)</f>
        <v>7.62</v>
      </c>
      <c r="U2221" s="14">
        <f>VLOOKUP($A2221,[3]Sheet1!$A$1:$AB$10001,27,0)</f>
        <v>7.3650000000000002</v>
      </c>
      <c r="V2221" s="14">
        <f>VLOOKUP($A2221,[3]Sheet1!$A$1:$AB$10001,28,0)</f>
        <v>7.5949999999999998</v>
      </c>
      <c r="W2221" s="14">
        <f>VLOOKUP($A2221,[3]Sheet1!$A$1:$AC$10001,29,0)</f>
        <v>7.4649999999999999</v>
      </c>
      <c r="X2221" s="14">
        <f>VLOOKUP($A2221,[3]Sheet1!$A$1:$AD$10001,30,0)</f>
        <v>7.8150000000000004</v>
      </c>
      <c r="Y2221" s="14">
        <f>VLOOKUP($A2221,[3]Sheet1!$A$1:$AE$10001,31,0)</f>
        <v>7.5149999999999997</v>
      </c>
      <c r="Z2221" s="14">
        <v>11.335000038146973</v>
      </c>
      <c r="AE2221" s="2">
        <v>36931</v>
      </c>
      <c r="AF2221" s="1">
        <v>6.4050000000000002</v>
      </c>
    </row>
    <row r="2222" spans="1:32" x14ac:dyDescent="0.2">
      <c r="A2222" s="2">
        <v>36914</v>
      </c>
      <c r="B2222" s="5">
        <f t="shared" si="164"/>
        <v>1</v>
      </c>
      <c r="C2222" s="1" t="s">
        <v>49</v>
      </c>
      <c r="D2222" s="14">
        <f>VLOOKUP($A2222,[3]Sheet1!$A$1:$U$10001,15,0)</f>
        <v>9.7650000000000006</v>
      </c>
      <c r="E2222" s="14">
        <f>VLOOKUP($A2222,[3]Sheet1!$A$1:$U$10001,16,0)</f>
        <v>7.4649999999999999</v>
      </c>
      <c r="F2222" s="14">
        <f>VLOOKUP($A2222,[3]Sheet1!$A$1:$X$10001,22,0)</f>
        <v>7.5449999999999999</v>
      </c>
      <c r="G2222" s="7">
        <f>VLOOKUP($A2222,[3]Sheet1!$A$1:$X$10001,3,0)</f>
        <v>7.7850000000000001</v>
      </c>
      <c r="H2222" s="14">
        <f>VLOOKUP($A2222,[3]Sheet1!$A$1:$U$10001,2,0)</f>
        <v>7.38</v>
      </c>
      <c r="I2222" s="14">
        <f>VLOOKUP($A2222,[3]Sheet1!$A$1:$U$10001,21,0)</f>
        <v>7.6749999999999998</v>
      </c>
      <c r="J2222" s="14">
        <f>VLOOKUP($A2222,[3]Sheet1!$A$1:$U$10001,13,0)</f>
        <v>12.59</v>
      </c>
      <c r="K2222" s="14">
        <f>VLOOKUP($A2222,[3]Sheet1!$A$1:$Z$10001,24,0)</f>
        <v>7.65</v>
      </c>
      <c r="L2222" s="14">
        <f>VLOOKUP($A2222,[3]Sheet1!$A$1:$U$10001,17,0)</f>
        <v>8.3699999999999992</v>
      </c>
      <c r="M2222" s="14">
        <f>VLOOKUP($A2222,[3]Sheet1!$A$1:$U$10001,14,0)</f>
        <v>13.18</v>
      </c>
      <c r="N2222" s="14">
        <f>VLOOKUP($A2222,[3]Sheet1!$A$1:$X$10001,23,0)</f>
        <v>7.61</v>
      </c>
      <c r="O2222" s="14">
        <f>VLOOKUP($A2222,[3]Sheet1!$A$1:$U$10001,4,0)</f>
        <v>16.585000000000001</v>
      </c>
      <c r="P2222" s="14">
        <f>VLOOKUP($A2222,[3]Sheet1!$A$1:$U$10001,6,0)</f>
        <v>7.73</v>
      </c>
      <c r="Q2222" s="14">
        <f>VLOOKUP($A2222,[3]Sheet1!$A$1:$U$10001,20,0)</f>
        <v>8.6750000000000007</v>
      </c>
      <c r="R2222" s="14">
        <f>VLOOKUP($A2222,[3]Sheet1!$A$1:$X$10001,24,0)</f>
        <v>7.65</v>
      </c>
      <c r="S2222" s="14">
        <f>VLOOKUP($A2222,[3]Sheet1!$A$1:$AB$10001,25,0)</f>
        <v>7.84</v>
      </c>
      <c r="T2222" s="14">
        <f>VLOOKUP($A2222,[3]Sheet1!$A$1:$AB$10001,26,0)</f>
        <v>7.665</v>
      </c>
      <c r="U2222" s="14">
        <f>VLOOKUP($A2222,[3]Sheet1!$A$1:$AB$10001,27,0)</f>
        <v>7.4950000000000001</v>
      </c>
      <c r="V2222" s="14">
        <f>VLOOKUP($A2222,[3]Sheet1!$A$1:$AB$10001,28,0)</f>
        <v>7.73</v>
      </c>
      <c r="W2222" s="14">
        <f>VLOOKUP($A2222,[3]Sheet1!$A$1:$AC$10001,29,0)</f>
        <v>7.5250000000000004</v>
      </c>
      <c r="X2222" s="14">
        <f>VLOOKUP($A2222,[3]Sheet1!$A$1:$AD$10001,30,0)</f>
        <v>7.9</v>
      </c>
      <c r="Y2222" s="14">
        <f>VLOOKUP($A2222,[3]Sheet1!$A$1:$AE$10001,31,0)</f>
        <v>7.63</v>
      </c>
      <c r="Z2222" s="14">
        <v>14.835000038146973</v>
      </c>
      <c r="AE2222" s="2">
        <v>36932</v>
      </c>
      <c r="AF2222" s="1">
        <v>6.2549999999999999</v>
      </c>
    </row>
    <row r="2223" spans="1:32" x14ac:dyDescent="0.2">
      <c r="A2223" s="2">
        <v>36915</v>
      </c>
      <c r="B2223" s="5">
        <f t="shared" si="164"/>
        <v>1</v>
      </c>
      <c r="C2223" s="1" t="s">
        <v>50</v>
      </c>
      <c r="D2223" s="14">
        <f>VLOOKUP($A2223,[3]Sheet1!$A$1:$U$10001,15,0)</f>
        <v>9.0749999999999993</v>
      </c>
      <c r="E2223" s="14">
        <f>VLOOKUP($A2223,[3]Sheet1!$A$1:$U$10001,16,0)</f>
        <v>6.7750000000000004</v>
      </c>
      <c r="F2223" s="14">
        <f>VLOOKUP($A2223,[3]Sheet1!$A$1:$X$10001,22,0)</f>
        <v>6.7750000000000004</v>
      </c>
      <c r="G2223" s="7">
        <f>VLOOKUP($A2223,[3]Sheet1!$A$1:$X$10001,3,0)</f>
        <v>6.8550000000000004</v>
      </c>
      <c r="H2223" s="14">
        <f>VLOOKUP($A2223,[3]Sheet1!$A$1:$U$10001,2,0)</f>
        <v>6.75</v>
      </c>
      <c r="I2223" s="14">
        <f>VLOOKUP($A2223,[3]Sheet1!$A$1:$U$10001,21,0)</f>
        <v>7.0650000000000004</v>
      </c>
      <c r="J2223" s="14">
        <f>VLOOKUP($A2223,[3]Sheet1!$A$1:$U$10001,13,0)</f>
        <v>12.505000000000001</v>
      </c>
      <c r="K2223" s="14">
        <f>VLOOKUP($A2223,[3]Sheet1!$A$1:$Z$10001,24,0)</f>
        <v>6.9349999999999996</v>
      </c>
      <c r="L2223" s="14">
        <f>VLOOKUP($A2223,[3]Sheet1!$A$1:$U$10001,17,0)</f>
        <v>7.0449999999999999</v>
      </c>
      <c r="M2223" s="14">
        <f>VLOOKUP($A2223,[3]Sheet1!$A$1:$U$10001,14,0)</f>
        <v>12.645</v>
      </c>
      <c r="N2223" s="14">
        <f>VLOOKUP($A2223,[3]Sheet1!$A$1:$X$10001,23,0)</f>
        <v>6.84</v>
      </c>
      <c r="O2223" s="14">
        <f>VLOOKUP($A2223,[3]Sheet1!$A$1:$U$10001,4,0)</f>
        <v>15.96</v>
      </c>
      <c r="P2223" s="14">
        <f>VLOOKUP($A2223,[3]Sheet1!$A$1:$U$10001,6,0)</f>
        <v>6.9450000000000003</v>
      </c>
      <c r="Q2223" s="14">
        <f>VLOOKUP($A2223,[3]Sheet1!$A$1:$U$10001,20,0)</f>
        <v>7.5149999999999997</v>
      </c>
      <c r="R2223" s="14">
        <f>VLOOKUP($A2223,[3]Sheet1!$A$1:$X$10001,24,0)</f>
        <v>6.9349999999999996</v>
      </c>
      <c r="S2223" s="14">
        <f>VLOOKUP($A2223,[3]Sheet1!$A$1:$AB$10001,25,0)</f>
        <v>7.2050000000000001</v>
      </c>
      <c r="T2223" s="14">
        <f>VLOOKUP($A2223,[3]Sheet1!$A$1:$AB$10001,26,0)</f>
        <v>6.9950000000000001</v>
      </c>
      <c r="U2223" s="14">
        <f>VLOOKUP($A2223,[3]Sheet1!$A$1:$AB$10001,27,0)</f>
        <v>6.86</v>
      </c>
      <c r="V2223" s="14">
        <f>VLOOKUP($A2223,[3]Sheet1!$A$1:$AB$10001,28,0)</f>
        <v>7.13</v>
      </c>
      <c r="W2223" s="14">
        <f>VLOOKUP($A2223,[3]Sheet1!$A$1:$AC$10001,29,0)</f>
        <v>6.94</v>
      </c>
      <c r="X2223" s="14">
        <f>VLOOKUP($A2223,[3]Sheet1!$A$1:$AD$10001,30,0)</f>
        <v>7.25</v>
      </c>
      <c r="Y2223" s="14">
        <f>VLOOKUP($A2223,[3]Sheet1!$A$1:$AE$10001,31,0)</f>
        <v>6.9850000000000003</v>
      </c>
      <c r="Z2223" s="14">
        <v>12.215000152587891</v>
      </c>
      <c r="AE2223" s="2">
        <v>36933</v>
      </c>
      <c r="AF2223" s="1">
        <v>6.2549999999999999</v>
      </c>
    </row>
    <row r="2224" spans="1:32" x14ac:dyDescent="0.2">
      <c r="A2224" s="2">
        <v>36916</v>
      </c>
      <c r="B2224" s="5">
        <f t="shared" si="164"/>
        <v>1</v>
      </c>
      <c r="C2224" s="1" t="s">
        <v>51</v>
      </c>
      <c r="D2224" s="14">
        <f>VLOOKUP($A2224,[3]Sheet1!$A$1:$U$10001,15,0)</f>
        <v>9.0449999999999999</v>
      </c>
      <c r="E2224" s="14">
        <f>VLOOKUP($A2224,[3]Sheet1!$A$1:$U$10001,16,0)</f>
        <v>6.7549999999999999</v>
      </c>
      <c r="F2224" s="14">
        <f>VLOOKUP($A2224,[3]Sheet1!$A$1:$X$10001,22,0)</f>
        <v>6.7249999999999996</v>
      </c>
      <c r="G2224" s="7">
        <f>VLOOKUP($A2224,[3]Sheet1!$A$1:$X$10001,3,0)</f>
        <v>6.79</v>
      </c>
      <c r="H2224" s="14">
        <f>VLOOKUP($A2224,[3]Sheet1!$A$1:$U$10001,2,0)</f>
        <v>6.55</v>
      </c>
      <c r="I2224" s="14">
        <f>VLOOKUP($A2224,[3]Sheet1!$A$1:$U$10001,21,0)</f>
        <v>6.91</v>
      </c>
      <c r="J2224" s="14">
        <f>VLOOKUP($A2224,[3]Sheet1!$A$1:$U$10001,13,0)</f>
        <v>11.414999999999999</v>
      </c>
      <c r="K2224" s="14">
        <f>VLOOKUP($A2224,[3]Sheet1!$A$1:$Z$10001,24,0)</f>
        <v>6.85</v>
      </c>
      <c r="L2224" s="14">
        <f>VLOOKUP($A2224,[3]Sheet1!$A$1:$U$10001,17,0)</f>
        <v>7.0350000000000001</v>
      </c>
      <c r="M2224" s="14">
        <f>VLOOKUP($A2224,[3]Sheet1!$A$1:$U$10001,14,0)</f>
        <v>11.37</v>
      </c>
      <c r="N2224" s="14">
        <f>VLOOKUP($A2224,[3]Sheet1!$A$1:$X$10001,23,0)</f>
        <v>6.83</v>
      </c>
      <c r="O2224" s="14">
        <f>VLOOKUP($A2224,[3]Sheet1!$A$1:$U$10001,4,0)</f>
        <v>15.97</v>
      </c>
      <c r="P2224" s="14">
        <f>VLOOKUP($A2224,[3]Sheet1!$A$1:$U$10001,6,0)</f>
        <v>6.7949999999999999</v>
      </c>
      <c r="Q2224" s="14">
        <f>VLOOKUP($A2224,[3]Sheet1!$A$1:$U$10001,20,0)</f>
        <v>7.16</v>
      </c>
      <c r="R2224" s="14">
        <f>VLOOKUP($A2224,[3]Sheet1!$A$1:$X$10001,24,0)</f>
        <v>6.85</v>
      </c>
      <c r="S2224" s="14">
        <f>VLOOKUP($A2224,[3]Sheet1!$A$1:$AB$10001,25,0)</f>
        <v>7</v>
      </c>
      <c r="T2224" s="14">
        <f>VLOOKUP($A2224,[3]Sheet1!$A$1:$AB$10001,26,0)</f>
        <v>6.83</v>
      </c>
      <c r="U2224" s="14">
        <f>VLOOKUP($A2224,[3]Sheet1!$A$1:$AB$10001,27,0)</f>
        <v>6.6749999999999998</v>
      </c>
      <c r="V2224" s="14">
        <f>VLOOKUP($A2224,[3]Sheet1!$A$1:$AB$10001,28,0)</f>
        <v>6.9249999999999998</v>
      </c>
      <c r="W2224" s="14">
        <f>VLOOKUP($A2224,[3]Sheet1!$A$1:$AC$10001,29,0)</f>
        <v>6.7450000000000001</v>
      </c>
      <c r="X2224" s="14">
        <f>VLOOKUP($A2224,[3]Sheet1!$A$1:$AD$10001,30,0)</f>
        <v>7.125</v>
      </c>
      <c r="Y2224" s="14">
        <f>VLOOKUP($A2224,[3]Sheet1!$A$1:$AE$10001,31,0)</f>
        <v>6.9050000000000002</v>
      </c>
      <c r="Z2224" s="14">
        <v>11.420000076293945</v>
      </c>
      <c r="AE2224" s="2">
        <v>36934</v>
      </c>
      <c r="AF2224" s="1">
        <v>6.2549999999999999</v>
      </c>
    </row>
    <row r="2225" spans="1:32" x14ac:dyDescent="0.2">
      <c r="A2225" s="2">
        <v>36917</v>
      </c>
      <c r="B2225" s="5">
        <f t="shared" si="164"/>
        <v>1</v>
      </c>
      <c r="C2225" s="1" t="s">
        <v>45</v>
      </c>
      <c r="D2225" s="14">
        <f>VLOOKUP($A2225,[3]Sheet1!$A$1:$U$10001,15,0)</f>
        <v>9.51</v>
      </c>
      <c r="E2225" s="14">
        <f>VLOOKUP($A2225,[3]Sheet1!$A$1:$U$10001,16,0)</f>
        <v>7.18</v>
      </c>
      <c r="F2225" s="14">
        <f>VLOOKUP($A2225,[3]Sheet1!$A$1:$X$10001,22,0)</f>
        <v>7.26</v>
      </c>
      <c r="G2225" s="7">
        <f>VLOOKUP($A2225,[3]Sheet1!$A$1:$X$10001,3,0)</f>
        <v>7.3049999999999997</v>
      </c>
      <c r="H2225" s="14">
        <f>VLOOKUP($A2225,[3]Sheet1!$A$1:$U$10001,2,0)</f>
        <v>6.95</v>
      </c>
      <c r="I2225" s="14">
        <f>VLOOKUP($A2225,[3]Sheet1!$A$1:$U$10001,21,0)</f>
        <v>7.2949999999999999</v>
      </c>
      <c r="J2225" s="14">
        <f>VLOOKUP($A2225,[3]Sheet1!$A$1:$U$10001,13,0)</f>
        <v>10.36</v>
      </c>
      <c r="K2225" s="14">
        <f>VLOOKUP($A2225,[3]Sheet1!$A$1:$Z$10001,24,0)</f>
        <v>7.375</v>
      </c>
      <c r="L2225" s="14">
        <f>VLOOKUP($A2225,[3]Sheet1!$A$1:$U$10001,17,0)</f>
        <v>7.4249999999999998</v>
      </c>
      <c r="M2225" s="14">
        <f>VLOOKUP($A2225,[3]Sheet1!$A$1:$U$10001,14,0)</f>
        <v>10.645</v>
      </c>
      <c r="N2225" s="14">
        <f>VLOOKUP($A2225,[3]Sheet1!$A$1:$X$10001,23,0)</f>
        <v>7.2549999999999999</v>
      </c>
      <c r="O2225" s="14">
        <f>VLOOKUP($A2225,[3]Sheet1!$A$1:$U$10001,4,0)</f>
        <v>15.185</v>
      </c>
      <c r="P2225" s="14">
        <f>VLOOKUP($A2225,[3]Sheet1!$A$1:$U$10001,6,0)</f>
        <v>0</v>
      </c>
      <c r="Q2225" s="14">
        <f>VLOOKUP($A2225,[3]Sheet1!$A$1:$U$10001,20,0)</f>
        <v>7.33</v>
      </c>
      <c r="R2225" s="14">
        <f>VLOOKUP($A2225,[3]Sheet1!$A$1:$X$10001,24,0)</f>
        <v>7.375</v>
      </c>
      <c r="S2225" s="14">
        <f>VLOOKUP($A2225,[3]Sheet1!$A$1:$AB$10001,25,0)</f>
        <v>7.3949999999999996</v>
      </c>
      <c r="T2225" s="14">
        <f>VLOOKUP($A2225,[3]Sheet1!$A$1:$AB$10001,26,0)</f>
        <v>7.26</v>
      </c>
      <c r="U2225" s="14">
        <f>VLOOKUP($A2225,[3]Sheet1!$A$1:$AB$10001,27,0)</f>
        <v>7.13</v>
      </c>
      <c r="V2225" s="14">
        <f>VLOOKUP($A2225,[3]Sheet1!$A$1:$AB$10001,28,0)</f>
        <v>7.335</v>
      </c>
      <c r="W2225" s="14">
        <f>VLOOKUP($A2225,[3]Sheet1!$A$1:$AC$10001,29,0)</f>
        <v>7.19</v>
      </c>
      <c r="X2225" s="14">
        <f>VLOOKUP($A2225,[3]Sheet1!$A$1:$AD$10001,30,0)</f>
        <v>7.55</v>
      </c>
      <c r="Y2225" s="14">
        <f>VLOOKUP($A2225,[3]Sheet1!$A$1:$AE$10001,31,0)</f>
        <v>7.33</v>
      </c>
      <c r="Z2225" s="14">
        <v>10.739999771118164</v>
      </c>
      <c r="AE2225" s="2">
        <v>36935</v>
      </c>
      <c r="AF2225" s="1">
        <v>6.2549999999999999</v>
      </c>
    </row>
    <row r="2226" spans="1:32" x14ac:dyDescent="0.2">
      <c r="A2226" s="2">
        <v>36918</v>
      </c>
      <c r="B2226" s="5">
        <f t="shared" si="164"/>
        <v>1</v>
      </c>
      <c r="C2226" s="1" t="s">
        <v>46</v>
      </c>
      <c r="D2226" s="14">
        <f>VLOOKUP($A2226,[3]Sheet1!$A$1:$U$10001,15,0)</f>
        <v>9.0399999999999991</v>
      </c>
      <c r="E2226" s="14">
        <f>VLOOKUP($A2226,[3]Sheet1!$A$1:$U$10001,16,0)</f>
        <v>6.82</v>
      </c>
      <c r="F2226" s="14">
        <f>VLOOKUP($A2226,[3]Sheet1!$A$1:$X$10001,22,0)</f>
        <v>6.81</v>
      </c>
      <c r="G2226" s="7">
        <f>VLOOKUP($A2226,[3]Sheet1!$A$1:$X$10001,3,0)</f>
        <v>6.9550000000000001</v>
      </c>
      <c r="H2226" s="14">
        <f>VLOOKUP($A2226,[3]Sheet1!$A$1:$U$10001,2,0)</f>
        <v>6.7</v>
      </c>
      <c r="I2226" s="14">
        <f>VLOOKUP($A2226,[3]Sheet1!$A$1:$U$10001,21,0)</f>
        <v>7.0350000000000001</v>
      </c>
      <c r="J2226" s="14">
        <f>VLOOKUP($A2226,[3]Sheet1!$A$1:$U$10001,13,0)</f>
        <v>9.8849999999999998</v>
      </c>
      <c r="K2226" s="14">
        <f>VLOOKUP($A2226,[3]Sheet1!$A$1:$Z$10001,24,0)</f>
        <v>6.96</v>
      </c>
      <c r="L2226" s="14">
        <f>VLOOKUP($A2226,[3]Sheet1!$A$1:$U$10001,17,0)</f>
        <v>7.125</v>
      </c>
      <c r="M2226" s="14">
        <f>VLOOKUP($A2226,[3]Sheet1!$A$1:$U$10001,14,0)</f>
        <v>10.84</v>
      </c>
      <c r="N2226" s="14">
        <f>VLOOKUP($A2226,[3]Sheet1!$A$1:$X$10001,23,0)</f>
        <v>6.89</v>
      </c>
      <c r="O2226" s="14">
        <f>VLOOKUP($A2226,[3]Sheet1!$A$1:$U$10001,4,0)</f>
        <v>13.42</v>
      </c>
      <c r="P2226" s="14">
        <f>VLOOKUP($A2226,[3]Sheet1!$A$1:$U$10001,6,0)</f>
        <v>6.91</v>
      </c>
      <c r="Q2226" s="14">
        <f>VLOOKUP($A2226,[3]Sheet1!$A$1:$U$10001,20,0)</f>
        <v>7.0149999999999997</v>
      </c>
      <c r="R2226" s="14">
        <f>VLOOKUP($A2226,[3]Sheet1!$A$1:$X$10001,24,0)</f>
        <v>6.96</v>
      </c>
      <c r="S2226" s="14">
        <f>VLOOKUP($A2226,[3]Sheet1!$A$1:$AB$10001,25,0)</f>
        <v>7.15</v>
      </c>
      <c r="T2226" s="14">
        <f>VLOOKUP($A2226,[3]Sheet1!$A$1:$AB$10001,26,0)</f>
        <v>6.9</v>
      </c>
      <c r="U2226" s="14">
        <f>VLOOKUP($A2226,[3]Sheet1!$A$1:$AB$10001,27,0)</f>
        <v>6.83</v>
      </c>
      <c r="V2226" s="14">
        <f>VLOOKUP($A2226,[3]Sheet1!$A$1:$AB$10001,28,0)</f>
        <v>7.09</v>
      </c>
      <c r="W2226" s="14">
        <f>VLOOKUP($A2226,[3]Sheet1!$A$1:$AC$10001,29,0)</f>
        <v>6.915</v>
      </c>
      <c r="X2226" s="14">
        <f>VLOOKUP($A2226,[3]Sheet1!$A$1:$AD$10001,30,0)</f>
        <v>7.2850000000000001</v>
      </c>
      <c r="Y2226" s="14">
        <f>VLOOKUP($A2226,[3]Sheet1!$A$1:$AE$10001,31,0)</f>
        <v>6.9450000000000003</v>
      </c>
      <c r="Z2226" s="14">
        <v>11.375</v>
      </c>
      <c r="AE2226" s="2">
        <v>36936</v>
      </c>
      <c r="AF2226" s="1">
        <v>5.44</v>
      </c>
    </row>
    <row r="2227" spans="1:32" x14ac:dyDescent="0.2">
      <c r="A2227" s="2">
        <v>36919</v>
      </c>
      <c r="B2227" s="5">
        <f t="shared" si="164"/>
        <v>1</v>
      </c>
      <c r="C2227" s="1" t="s">
        <v>47</v>
      </c>
      <c r="D2227" s="14">
        <f>VLOOKUP($A2227,[3]Sheet1!$A$1:$U$10001,15,0)</f>
        <v>9.0399999999999991</v>
      </c>
      <c r="E2227" s="14">
        <f>VLOOKUP($A2227,[3]Sheet1!$A$1:$U$10001,16,0)</f>
        <v>6.82</v>
      </c>
      <c r="F2227" s="14">
        <f>VLOOKUP($A2227,[3]Sheet1!$A$1:$X$10001,22,0)</f>
        <v>6.81</v>
      </c>
      <c r="G2227" s="7">
        <f>VLOOKUP($A2227,[3]Sheet1!$A$1:$X$10001,3,0)</f>
        <v>6.9550000000000001</v>
      </c>
      <c r="H2227" s="14">
        <f>VLOOKUP($A2227,[3]Sheet1!$A$1:$U$10001,2,0)</f>
        <v>6.7</v>
      </c>
      <c r="I2227" s="14">
        <f>VLOOKUP($A2227,[3]Sheet1!$A$1:$U$10001,21,0)</f>
        <v>7.0350000000000001</v>
      </c>
      <c r="J2227" s="14">
        <f>VLOOKUP($A2227,[3]Sheet1!$A$1:$U$10001,13,0)</f>
        <v>9.8849999999999998</v>
      </c>
      <c r="K2227" s="14">
        <f>VLOOKUP($A2227,[3]Sheet1!$A$1:$Z$10001,24,0)</f>
        <v>6.96</v>
      </c>
      <c r="L2227" s="14">
        <f>VLOOKUP($A2227,[3]Sheet1!$A$1:$U$10001,17,0)</f>
        <v>7.125</v>
      </c>
      <c r="M2227" s="14">
        <f>VLOOKUP($A2227,[3]Sheet1!$A$1:$U$10001,14,0)</f>
        <v>10.84</v>
      </c>
      <c r="N2227" s="14">
        <f>VLOOKUP($A2227,[3]Sheet1!$A$1:$X$10001,23,0)</f>
        <v>6.89</v>
      </c>
      <c r="O2227" s="14">
        <f>VLOOKUP($A2227,[3]Sheet1!$A$1:$U$10001,4,0)</f>
        <v>13.42</v>
      </c>
      <c r="P2227" s="14">
        <f>VLOOKUP($A2227,[3]Sheet1!$A$1:$U$10001,6,0)</f>
        <v>6.91</v>
      </c>
      <c r="Q2227" s="14">
        <f>VLOOKUP($A2227,[3]Sheet1!$A$1:$U$10001,20,0)</f>
        <v>7.0149999999999997</v>
      </c>
      <c r="R2227" s="14">
        <f>VLOOKUP($A2227,[3]Sheet1!$A$1:$X$10001,24,0)</f>
        <v>6.96</v>
      </c>
      <c r="S2227" s="14">
        <f>VLOOKUP($A2227,[3]Sheet1!$A$1:$AB$10001,25,0)</f>
        <v>7.15</v>
      </c>
      <c r="T2227" s="14">
        <f>VLOOKUP($A2227,[3]Sheet1!$A$1:$AB$10001,26,0)</f>
        <v>6.9</v>
      </c>
      <c r="U2227" s="14">
        <f>VLOOKUP($A2227,[3]Sheet1!$A$1:$AB$10001,27,0)</f>
        <v>6.83</v>
      </c>
      <c r="V2227" s="14">
        <f>VLOOKUP($A2227,[3]Sheet1!$A$1:$AB$10001,28,0)</f>
        <v>7.09</v>
      </c>
      <c r="W2227" s="14">
        <f>VLOOKUP($A2227,[3]Sheet1!$A$1:$AC$10001,29,0)</f>
        <v>6.915</v>
      </c>
      <c r="X2227" s="14">
        <f>VLOOKUP($A2227,[3]Sheet1!$A$1:$AD$10001,30,0)</f>
        <v>7.2850000000000001</v>
      </c>
      <c r="Y2227" s="14">
        <f>VLOOKUP($A2227,[3]Sheet1!$A$1:$AE$10001,31,0)</f>
        <v>6.9450000000000003</v>
      </c>
      <c r="Z2227" s="14">
        <v>11.375</v>
      </c>
      <c r="AE2227" s="2">
        <v>36937</v>
      </c>
      <c r="AF2227" s="1">
        <v>5.83</v>
      </c>
    </row>
    <row r="2228" spans="1:32" x14ac:dyDescent="0.2">
      <c r="A2228" s="2">
        <v>36920</v>
      </c>
      <c r="B2228" s="5">
        <f t="shared" si="164"/>
        <v>1</v>
      </c>
      <c r="C2228" s="1" t="s">
        <v>48</v>
      </c>
      <c r="D2228" s="14">
        <f>VLOOKUP($A2228,[3]Sheet1!$A$1:$U$10001,15,0)</f>
        <v>9.0399999999999991</v>
      </c>
      <c r="E2228" s="14">
        <f>VLOOKUP($A2228,[3]Sheet1!$A$1:$U$10001,16,0)</f>
        <v>6.82</v>
      </c>
      <c r="F2228" s="14">
        <f>VLOOKUP($A2228,[3]Sheet1!$A$1:$X$10001,22,0)</f>
        <v>6.81</v>
      </c>
      <c r="G2228" s="7">
        <f>VLOOKUP($A2228,[3]Sheet1!$A$1:$X$10001,3,0)</f>
        <v>6.9550000000000001</v>
      </c>
      <c r="H2228" s="14">
        <f>VLOOKUP($A2228,[3]Sheet1!$A$1:$U$10001,2,0)</f>
        <v>6.7</v>
      </c>
      <c r="I2228" s="14">
        <f>VLOOKUP($A2228,[3]Sheet1!$A$1:$U$10001,21,0)</f>
        <v>7.0350000000000001</v>
      </c>
      <c r="J2228" s="14">
        <f>VLOOKUP($A2228,[3]Sheet1!$A$1:$U$10001,13,0)</f>
        <v>9.8849999999999998</v>
      </c>
      <c r="K2228" s="14">
        <f>VLOOKUP($A2228,[3]Sheet1!$A$1:$Z$10001,24,0)</f>
        <v>6.96</v>
      </c>
      <c r="L2228" s="14">
        <f>VLOOKUP($A2228,[3]Sheet1!$A$1:$U$10001,17,0)</f>
        <v>7.125</v>
      </c>
      <c r="M2228" s="14">
        <f>VLOOKUP($A2228,[3]Sheet1!$A$1:$U$10001,14,0)</f>
        <v>10.84</v>
      </c>
      <c r="N2228" s="14">
        <f>VLOOKUP($A2228,[3]Sheet1!$A$1:$X$10001,23,0)</f>
        <v>6.89</v>
      </c>
      <c r="O2228" s="14">
        <f>VLOOKUP($A2228,[3]Sheet1!$A$1:$U$10001,4,0)</f>
        <v>13.42</v>
      </c>
      <c r="P2228" s="14">
        <f>VLOOKUP($A2228,[3]Sheet1!$A$1:$U$10001,6,0)</f>
        <v>6.91</v>
      </c>
      <c r="Q2228" s="14">
        <f>VLOOKUP($A2228,[3]Sheet1!$A$1:$U$10001,20,0)</f>
        <v>7.0149999999999997</v>
      </c>
      <c r="R2228" s="14">
        <f>VLOOKUP($A2228,[3]Sheet1!$A$1:$X$10001,24,0)</f>
        <v>6.96</v>
      </c>
      <c r="S2228" s="14">
        <f>VLOOKUP($A2228,[3]Sheet1!$A$1:$AB$10001,25,0)</f>
        <v>7.15</v>
      </c>
      <c r="T2228" s="14">
        <f>VLOOKUP($A2228,[3]Sheet1!$A$1:$AB$10001,26,0)</f>
        <v>6.9</v>
      </c>
      <c r="U2228" s="14">
        <f>VLOOKUP($A2228,[3]Sheet1!$A$1:$AB$10001,27,0)</f>
        <v>6.83</v>
      </c>
      <c r="V2228" s="14">
        <f>VLOOKUP($A2228,[3]Sheet1!$A$1:$AB$10001,28,0)</f>
        <v>7.09</v>
      </c>
      <c r="W2228" s="14">
        <f>VLOOKUP($A2228,[3]Sheet1!$A$1:$AC$10001,29,0)</f>
        <v>6.915</v>
      </c>
      <c r="X2228" s="14">
        <f>VLOOKUP($A2228,[3]Sheet1!$A$1:$AD$10001,30,0)</f>
        <v>7.2850000000000001</v>
      </c>
      <c r="Y2228" s="14">
        <f>VLOOKUP($A2228,[3]Sheet1!$A$1:$AE$10001,31,0)</f>
        <v>6.9450000000000003</v>
      </c>
      <c r="Z2228" s="14">
        <v>11.375</v>
      </c>
      <c r="AE2228" s="2">
        <v>36938</v>
      </c>
      <c r="AF2228" s="1">
        <v>5.415</v>
      </c>
    </row>
    <row r="2229" spans="1:32" x14ac:dyDescent="0.2">
      <c r="A2229" s="2">
        <v>36921</v>
      </c>
      <c r="B2229" s="5">
        <f t="shared" si="164"/>
        <v>1</v>
      </c>
      <c r="C2229" s="1" t="s">
        <v>49</v>
      </c>
      <c r="D2229" s="14">
        <f>VLOOKUP($A2229,[3]Sheet1!$A$1:$U$10001,15,0)</f>
        <v>8.4649999999999999</v>
      </c>
      <c r="E2229" s="14">
        <f>VLOOKUP($A2229,[3]Sheet1!$A$1:$U$10001,16,0)</f>
        <v>6.63</v>
      </c>
      <c r="F2229" s="14">
        <f>VLOOKUP($A2229,[3]Sheet1!$A$1:$X$10001,22,0)</f>
        <v>6.55</v>
      </c>
      <c r="G2229" s="7">
        <f>VLOOKUP($A2229,[3]Sheet1!$A$1:$X$10001,3,0)</f>
        <v>6.71</v>
      </c>
      <c r="H2229" s="14">
        <f>VLOOKUP($A2229,[3]Sheet1!$A$1:$U$10001,2,0)</f>
        <v>6.34</v>
      </c>
      <c r="I2229" s="14">
        <f>VLOOKUP($A2229,[3]Sheet1!$A$1:$U$10001,21,0)</f>
        <v>6.6</v>
      </c>
      <c r="J2229" s="14">
        <f>VLOOKUP($A2229,[3]Sheet1!$A$1:$U$10001,13,0)</f>
        <v>8.89</v>
      </c>
      <c r="K2229" s="14">
        <f>VLOOKUP($A2229,[3]Sheet1!$A$1:$Z$10001,24,0)</f>
        <v>6.66</v>
      </c>
      <c r="L2229" s="14">
        <f>VLOOKUP($A2229,[3]Sheet1!$A$1:$U$10001,17,0)</f>
        <v>6.7850000000000001</v>
      </c>
      <c r="M2229" s="14">
        <f>VLOOKUP($A2229,[3]Sheet1!$A$1:$U$10001,14,0)</f>
        <v>9.625</v>
      </c>
      <c r="N2229" s="14">
        <f>VLOOKUP($A2229,[3]Sheet1!$A$1:$X$10001,23,0)</f>
        <v>6.52</v>
      </c>
      <c r="O2229" s="14">
        <f>VLOOKUP($A2229,[3]Sheet1!$A$1:$U$10001,4,0)</f>
        <v>13.27</v>
      </c>
      <c r="P2229" s="14">
        <f>VLOOKUP($A2229,[3]Sheet1!$A$1:$U$10001,6,0)</f>
        <v>6.5449999999999999</v>
      </c>
      <c r="Q2229" s="14">
        <f>VLOOKUP($A2229,[3]Sheet1!$A$1:$U$10001,20,0)</f>
        <v>6.7249999999999996</v>
      </c>
      <c r="R2229" s="14">
        <f>VLOOKUP($A2229,[3]Sheet1!$A$1:$X$10001,24,0)</f>
        <v>6.66</v>
      </c>
      <c r="S2229" s="14">
        <f>VLOOKUP($A2229,[3]Sheet1!$A$1:$AB$10001,25,0)</f>
        <v>6.7549999999999999</v>
      </c>
      <c r="T2229" s="14">
        <f>VLOOKUP($A2229,[3]Sheet1!$A$1:$AB$10001,26,0)</f>
        <v>6.5549999999999997</v>
      </c>
      <c r="U2229" s="14">
        <f>VLOOKUP($A2229,[3]Sheet1!$A$1:$AB$10001,27,0)</f>
        <v>6.4649999999999999</v>
      </c>
      <c r="V2229" s="14">
        <f>VLOOKUP($A2229,[3]Sheet1!$A$1:$AB$10001,28,0)</f>
        <v>6.68</v>
      </c>
      <c r="W2229" s="14">
        <f>VLOOKUP($A2229,[3]Sheet1!$A$1:$AC$10001,29,0)</f>
        <v>6.52</v>
      </c>
      <c r="X2229" s="14">
        <f>VLOOKUP($A2229,[3]Sheet1!$A$1:$AD$10001,30,0)</f>
        <v>6.875</v>
      </c>
      <c r="Y2229" s="14">
        <f>VLOOKUP($A2229,[3]Sheet1!$A$1:$AE$10001,31,0)</f>
        <v>6.665</v>
      </c>
      <c r="Z2229" s="14">
        <v>9.5299997329711914</v>
      </c>
      <c r="AE2229" s="2">
        <v>36939</v>
      </c>
      <c r="AF2229" s="1">
        <v>5.46</v>
      </c>
    </row>
    <row r="2230" spans="1:32" x14ac:dyDescent="0.2">
      <c r="A2230" s="2">
        <v>36922</v>
      </c>
      <c r="B2230" s="5">
        <f t="shared" si="164"/>
        <v>1</v>
      </c>
      <c r="C2230" s="1" t="s">
        <v>50</v>
      </c>
      <c r="D2230" s="14">
        <f>VLOOKUP($A2230,[3]Sheet1!$A$1:$U$10001,15,0)</f>
        <v>7.28</v>
      </c>
      <c r="E2230" s="14">
        <f>VLOOKUP($A2230,[3]Sheet1!$A$1:$U$10001,16,0)</f>
        <v>5.7249999999999996</v>
      </c>
      <c r="F2230" s="14">
        <f>VLOOKUP($A2230,[3]Sheet1!$A$1:$X$10001,22,0)</f>
        <v>5.68</v>
      </c>
      <c r="G2230" s="7">
        <f>VLOOKUP($A2230,[3]Sheet1!$A$1:$X$10001,3,0)</f>
        <v>5.87</v>
      </c>
      <c r="H2230" s="14">
        <f>VLOOKUP($A2230,[3]Sheet1!$A$1:$U$10001,2,0)</f>
        <v>5.62</v>
      </c>
      <c r="I2230" s="14">
        <f>VLOOKUP($A2230,[3]Sheet1!$A$1:$U$10001,21,0)</f>
        <v>5.87</v>
      </c>
      <c r="J2230" s="14">
        <f>VLOOKUP($A2230,[3]Sheet1!$A$1:$U$10001,13,0)</f>
        <v>8.33</v>
      </c>
      <c r="K2230" s="14">
        <f>VLOOKUP($A2230,[3]Sheet1!$A$1:$Z$10001,24,0)</f>
        <v>5.8150000000000004</v>
      </c>
      <c r="L2230" s="14">
        <f>VLOOKUP($A2230,[3]Sheet1!$A$1:$U$10001,17,0)</f>
        <v>6.0250000000000004</v>
      </c>
      <c r="M2230" s="14">
        <f>VLOOKUP($A2230,[3]Sheet1!$A$1:$U$10001,14,0)</f>
        <v>9.84</v>
      </c>
      <c r="N2230" s="14">
        <f>VLOOKUP($A2230,[3]Sheet1!$A$1:$X$10001,23,0)</f>
        <v>5.7649999999999997</v>
      </c>
      <c r="O2230" s="14">
        <f>VLOOKUP($A2230,[3]Sheet1!$A$1:$U$10001,4,0)</f>
        <v>10.88</v>
      </c>
      <c r="P2230" s="14">
        <f>VLOOKUP($A2230,[3]Sheet1!$A$1:$U$10001,6,0)</f>
        <v>5.82</v>
      </c>
      <c r="Q2230" s="14">
        <f>VLOOKUP($A2230,[3]Sheet1!$A$1:$U$10001,20,0)</f>
        <v>5.7850000000000001</v>
      </c>
      <c r="R2230" s="14">
        <f>VLOOKUP($A2230,[3]Sheet1!$A$1:$X$10001,24,0)</f>
        <v>5.8150000000000004</v>
      </c>
      <c r="S2230" s="14">
        <f>VLOOKUP($A2230,[3]Sheet1!$A$1:$AB$10001,25,0)</f>
        <v>6</v>
      </c>
      <c r="T2230" s="14">
        <f>VLOOKUP($A2230,[3]Sheet1!$A$1:$AB$10001,26,0)</f>
        <v>5.81</v>
      </c>
      <c r="U2230" s="14">
        <f>VLOOKUP($A2230,[3]Sheet1!$A$1:$AB$10001,27,0)</f>
        <v>5.7249999999999996</v>
      </c>
      <c r="V2230" s="14">
        <f>VLOOKUP($A2230,[3]Sheet1!$A$1:$AB$10001,28,0)</f>
        <v>5.9349999999999996</v>
      </c>
      <c r="W2230" s="14">
        <f>VLOOKUP($A2230,[3]Sheet1!$A$1:$AC$10001,29,0)</f>
        <v>5.7750000000000004</v>
      </c>
      <c r="X2230" s="14">
        <f>VLOOKUP($A2230,[3]Sheet1!$A$1:$AD$10001,30,0)</f>
        <v>6.0750000000000002</v>
      </c>
      <c r="Y2230" s="14">
        <f>VLOOKUP($A2230,[3]Sheet1!$A$1:$AE$10001,31,0)</f>
        <v>5.9</v>
      </c>
      <c r="Z2230" s="14">
        <v>10.5</v>
      </c>
      <c r="AE2230" s="2">
        <v>36940</v>
      </c>
      <c r="AF2230" s="1">
        <v>5.46</v>
      </c>
    </row>
    <row r="2231" spans="1:32" x14ac:dyDescent="0.2">
      <c r="A2231" s="2">
        <v>36923</v>
      </c>
      <c r="B2231" s="5">
        <f t="shared" si="164"/>
        <v>2</v>
      </c>
      <c r="C2231" s="1" t="s">
        <v>51</v>
      </c>
      <c r="D2231" s="14">
        <f>VLOOKUP($A2231,[3]Sheet1!$A$1:$U$10001,15,0)</f>
        <v>7.49</v>
      </c>
      <c r="E2231" s="14">
        <f>VLOOKUP($A2231,[3]Sheet1!$A$1:$U$10001,16,0)</f>
        <v>5.8049999999999997</v>
      </c>
      <c r="F2231" s="14">
        <f>VLOOKUP($A2231,[3]Sheet1!$A$1:$X$10001,22,0)</f>
        <v>5.6150000000000002</v>
      </c>
      <c r="G2231" s="7">
        <f>VLOOKUP($A2231,[3]Sheet1!$A$1:$X$10001,3,0)</f>
        <v>5.8250000000000002</v>
      </c>
      <c r="H2231" s="14">
        <f>VLOOKUP($A2231,[3]Sheet1!$A$1:$U$10001,2,0)</f>
        <v>5.7</v>
      </c>
      <c r="I2231" s="14">
        <f>VLOOKUP($A2231,[3]Sheet1!$A$1:$U$10001,21,0)</f>
        <v>5.8949999999999996</v>
      </c>
      <c r="J2231" s="14">
        <f>VLOOKUP($A2231,[3]Sheet1!$A$1:$U$10001,13,0)</f>
        <v>10.535</v>
      </c>
      <c r="K2231" s="14">
        <f>VLOOKUP($A2231,[3]Sheet1!$A$1:$Z$10001,24,0)</f>
        <v>5.79</v>
      </c>
      <c r="L2231" s="14">
        <f>VLOOKUP($A2231,[3]Sheet1!$A$1:$U$10001,17,0)</f>
        <v>5.99</v>
      </c>
      <c r="M2231" s="14">
        <f>VLOOKUP($A2231,[3]Sheet1!$A$1:$U$10001,14,0)</f>
        <v>13.925000000000001</v>
      </c>
      <c r="N2231" s="14">
        <f>VLOOKUP($A2231,[3]Sheet1!$A$1:$X$10001,23,0)</f>
        <v>5.7350000000000003</v>
      </c>
      <c r="O2231" s="14">
        <f>VLOOKUP($A2231,[3]Sheet1!$A$1:$U$10001,4,0)</f>
        <v>13.744999999999999</v>
      </c>
      <c r="P2231" s="14">
        <f>VLOOKUP($A2231,[3]Sheet1!$A$1:$U$10001,6,0)</f>
        <v>5.9450000000000003</v>
      </c>
      <c r="Q2231" s="14">
        <f>VLOOKUP($A2231,[3]Sheet1!$A$1:$U$10001,20,0)</f>
        <v>5.8049999999999997</v>
      </c>
      <c r="R2231" s="14">
        <f>VLOOKUP($A2231,[3]Sheet1!$A$1:$X$10001,24,0)</f>
        <v>5.79</v>
      </c>
      <c r="S2231" s="14">
        <f>VLOOKUP($A2231,[3]Sheet1!$A$1:$AB$10001,25,0)</f>
        <v>6.02</v>
      </c>
      <c r="T2231" s="14">
        <f>VLOOKUP($A2231,[3]Sheet1!$A$1:$AB$10001,26,0)</f>
        <v>5.87</v>
      </c>
      <c r="U2231" s="14">
        <f>VLOOKUP($A2231,[3]Sheet1!$A$1:$AB$10001,27,0)</f>
        <v>5.84</v>
      </c>
      <c r="V2231" s="14">
        <f>VLOOKUP($A2231,[3]Sheet1!$A$1:$AB$10001,28,0)</f>
        <v>6.14</v>
      </c>
      <c r="W2231" s="14">
        <f>VLOOKUP($A2231,[3]Sheet1!$A$1:$AC$10001,29,0)</f>
        <v>5.8949999999999996</v>
      </c>
      <c r="X2231" s="14">
        <f>VLOOKUP($A2231,[3]Sheet1!$A$1:$AD$10001,30,0)</f>
        <v>6.1449999999999996</v>
      </c>
      <c r="Y2231" s="14">
        <f>VLOOKUP($A2231,[3]Sheet1!$A$1:$AE$10001,31,0)</f>
        <v>5.875</v>
      </c>
      <c r="Z2231" s="14">
        <v>12.789999961853027</v>
      </c>
      <c r="AE2231" s="2">
        <v>36941</v>
      </c>
      <c r="AF2231" s="1">
        <v>5.46</v>
      </c>
    </row>
    <row r="2232" spans="1:32" x14ac:dyDescent="0.2">
      <c r="A2232" s="2">
        <v>36924</v>
      </c>
      <c r="B2232" s="5">
        <f t="shared" si="164"/>
        <v>2</v>
      </c>
      <c r="C2232" s="1" t="s">
        <v>45</v>
      </c>
      <c r="D2232" s="14">
        <f>VLOOKUP($A2232,[3]Sheet1!$A$1:$U$10001,15,0)</f>
        <v>7.53</v>
      </c>
      <c r="E2232" s="14">
        <f>VLOOKUP($A2232,[3]Sheet1!$A$1:$U$10001,16,0)</f>
        <v>5.79</v>
      </c>
      <c r="F2232" s="14">
        <f>VLOOKUP($A2232,[3]Sheet1!$A$1:$X$10001,22,0)</f>
        <v>5.7350000000000003</v>
      </c>
      <c r="G2232" s="7">
        <f>VLOOKUP($A2232,[3]Sheet1!$A$1:$X$10001,3,0)</f>
        <v>5.81</v>
      </c>
      <c r="H2232" s="14">
        <f>VLOOKUP($A2232,[3]Sheet1!$A$1:$U$10001,2,0)</f>
        <v>5.6349999999999998</v>
      </c>
      <c r="I2232" s="14">
        <f>VLOOKUP($A2232,[3]Sheet1!$A$1:$U$10001,21,0)</f>
        <v>5.84</v>
      </c>
      <c r="J2232" s="14">
        <f>VLOOKUP($A2232,[3]Sheet1!$A$1:$U$10001,13,0)</f>
        <v>10.925000000000001</v>
      </c>
      <c r="K2232" s="14">
        <f>VLOOKUP($A2232,[3]Sheet1!$A$1:$Z$10001,24,0)</f>
        <v>5.8</v>
      </c>
      <c r="L2232" s="14">
        <f>VLOOKUP($A2232,[3]Sheet1!$A$1:$U$10001,17,0)</f>
        <v>5.97</v>
      </c>
      <c r="M2232" s="14">
        <f>VLOOKUP($A2232,[3]Sheet1!$A$1:$U$10001,14,0)</f>
        <v>14.11</v>
      </c>
      <c r="N2232" s="14">
        <f>VLOOKUP($A2232,[3]Sheet1!$A$1:$X$10001,23,0)</f>
        <v>5.8</v>
      </c>
      <c r="O2232" s="14">
        <f>VLOOKUP($A2232,[3]Sheet1!$A$1:$U$10001,4,0)</f>
        <v>15.35</v>
      </c>
      <c r="P2232" s="14">
        <f>VLOOKUP($A2232,[3]Sheet1!$A$1:$U$10001,6,0)</f>
        <v>5.87</v>
      </c>
      <c r="Q2232" s="14">
        <f>VLOOKUP($A2232,[3]Sheet1!$A$1:$U$10001,20,0)</f>
        <v>5.87</v>
      </c>
      <c r="R2232" s="14">
        <f>VLOOKUP($A2232,[3]Sheet1!$A$1:$X$10001,24,0)</f>
        <v>5.8</v>
      </c>
      <c r="S2232" s="14">
        <f>VLOOKUP($A2232,[3]Sheet1!$A$1:$AB$10001,25,0)</f>
        <v>6.0049999999999999</v>
      </c>
      <c r="T2232" s="14">
        <f>VLOOKUP($A2232,[3]Sheet1!$A$1:$AB$10001,26,0)</f>
        <v>5.8150000000000004</v>
      </c>
      <c r="U2232" s="14">
        <f>VLOOKUP($A2232,[3]Sheet1!$A$1:$AB$10001,27,0)</f>
        <v>5.8049999999999997</v>
      </c>
      <c r="V2232" s="14">
        <f>VLOOKUP($A2232,[3]Sheet1!$A$1:$AB$10001,28,0)</f>
        <v>6.0549999999999997</v>
      </c>
      <c r="W2232" s="14">
        <f>VLOOKUP($A2232,[3]Sheet1!$A$1:$AC$10001,29,0)</f>
        <v>5.89</v>
      </c>
      <c r="X2232" s="14">
        <f>VLOOKUP($A2232,[3]Sheet1!$A$1:$AD$10001,30,0)</f>
        <v>6.1150000000000002</v>
      </c>
      <c r="Y2232" s="14">
        <f>VLOOKUP($A2232,[3]Sheet1!$A$1:$AE$10001,31,0)</f>
        <v>5.875</v>
      </c>
      <c r="Z2232" s="14">
        <v>14.25</v>
      </c>
      <c r="AE2232" s="2">
        <v>36942</v>
      </c>
      <c r="AF2232" s="1">
        <v>5.46</v>
      </c>
    </row>
    <row r="2233" spans="1:32" x14ac:dyDescent="0.2">
      <c r="A2233" s="2">
        <v>36925</v>
      </c>
      <c r="B2233" s="5">
        <f t="shared" si="164"/>
        <v>2</v>
      </c>
      <c r="C2233" s="1" t="s">
        <v>46</v>
      </c>
      <c r="D2233" s="14">
        <f>VLOOKUP($A2233,[3]Sheet1!$A$1:$U$10001,15,0)</f>
        <v>8.5749999999999993</v>
      </c>
      <c r="E2233" s="14">
        <f>VLOOKUP($A2233,[3]Sheet1!$A$1:$U$10001,16,0)</f>
        <v>6.2850000000000001</v>
      </c>
      <c r="F2233" s="14">
        <f>VLOOKUP($A2233,[3]Sheet1!$A$1:$X$10001,22,0)</f>
        <v>6.2949999999999999</v>
      </c>
      <c r="G2233" s="7">
        <f>VLOOKUP($A2233,[3]Sheet1!$A$1:$X$10001,3,0)</f>
        <v>6.41</v>
      </c>
      <c r="H2233" s="14">
        <f>VLOOKUP($A2233,[3]Sheet1!$A$1:$U$10001,2,0)</f>
        <v>6.58</v>
      </c>
      <c r="I2233" s="14">
        <f>VLOOKUP($A2233,[3]Sheet1!$A$1:$U$10001,21,0)</f>
        <v>6.6050000000000004</v>
      </c>
      <c r="J2233" s="14">
        <f>VLOOKUP($A2233,[3]Sheet1!$A$1:$U$10001,13,0)</f>
        <v>10.285</v>
      </c>
      <c r="K2233" s="14">
        <f>VLOOKUP($A2233,[3]Sheet1!$A$1:$Z$10001,24,0)</f>
        <v>6.39</v>
      </c>
      <c r="L2233" s="14">
        <f>VLOOKUP($A2233,[3]Sheet1!$A$1:$U$10001,17,0)</f>
        <v>6.4450000000000003</v>
      </c>
      <c r="M2233" s="14">
        <f>VLOOKUP($A2233,[3]Sheet1!$A$1:$U$10001,14,0)</f>
        <v>12.45</v>
      </c>
      <c r="N2233" s="14">
        <f>VLOOKUP($A2233,[3]Sheet1!$A$1:$X$10001,23,0)</f>
        <v>6.4249999999999998</v>
      </c>
      <c r="O2233" s="14">
        <f>VLOOKUP($A2233,[3]Sheet1!$A$1:$U$10001,4,0)</f>
        <v>15.385</v>
      </c>
      <c r="P2233" s="14">
        <f>VLOOKUP($A2233,[3]Sheet1!$A$1:$U$10001,6,0)</f>
        <v>6.46</v>
      </c>
      <c r="Q2233" s="14">
        <f>VLOOKUP($A2233,[3]Sheet1!$A$1:$U$10001,20,0)</f>
        <v>6.3449999999999998</v>
      </c>
      <c r="R2233" s="14">
        <f>VLOOKUP($A2233,[3]Sheet1!$A$1:$X$10001,24,0)</f>
        <v>6.39</v>
      </c>
      <c r="S2233" s="14">
        <f>VLOOKUP($A2233,[3]Sheet1!$A$1:$AB$10001,25,0)</f>
        <v>6.77</v>
      </c>
      <c r="T2233" s="14">
        <f>VLOOKUP($A2233,[3]Sheet1!$A$1:$AB$10001,26,0)</f>
        <v>6.48</v>
      </c>
      <c r="U2233" s="14">
        <f>VLOOKUP($A2233,[3]Sheet1!$A$1:$AB$10001,27,0)</f>
        <v>6.59</v>
      </c>
      <c r="V2233" s="14">
        <f>VLOOKUP($A2233,[3]Sheet1!$A$1:$AB$10001,28,0)</f>
        <v>6.67</v>
      </c>
      <c r="W2233" s="14">
        <f>VLOOKUP($A2233,[3]Sheet1!$A$1:$AC$10001,29,0)</f>
        <v>6.58</v>
      </c>
      <c r="X2233" s="14">
        <f>VLOOKUP($A2233,[3]Sheet1!$A$1:$AD$10001,30,0)</f>
        <v>6.9349999999999996</v>
      </c>
      <c r="Y2233" s="14">
        <f>VLOOKUP($A2233,[3]Sheet1!$A$1:$AE$10001,31,0)</f>
        <v>6.67</v>
      </c>
      <c r="Z2233" s="14">
        <v>12.310000419616699</v>
      </c>
      <c r="AE2233" s="2">
        <v>36943</v>
      </c>
      <c r="AF2233" s="1">
        <v>5.26</v>
      </c>
    </row>
    <row r="2234" spans="1:32" x14ac:dyDescent="0.2">
      <c r="A2234" s="2">
        <v>36926</v>
      </c>
      <c r="B2234" s="5">
        <f t="shared" si="164"/>
        <v>2</v>
      </c>
      <c r="C2234" s="1" t="s">
        <v>47</v>
      </c>
      <c r="D2234" s="14">
        <f>VLOOKUP($A2234,[3]Sheet1!$A$1:$U$10001,15,0)</f>
        <v>8.5749999999999993</v>
      </c>
      <c r="E2234" s="14">
        <f>VLOOKUP($A2234,[3]Sheet1!$A$1:$U$10001,16,0)</f>
        <v>6.2850000000000001</v>
      </c>
      <c r="F2234" s="14">
        <f>VLOOKUP($A2234,[3]Sheet1!$A$1:$X$10001,22,0)</f>
        <v>6.2949999999999999</v>
      </c>
      <c r="G2234" s="7">
        <f>VLOOKUP($A2234,[3]Sheet1!$A$1:$X$10001,3,0)</f>
        <v>6.41</v>
      </c>
      <c r="H2234" s="14">
        <f>VLOOKUP($A2234,[3]Sheet1!$A$1:$U$10001,2,0)</f>
        <v>6.58</v>
      </c>
      <c r="I2234" s="14">
        <f>VLOOKUP($A2234,[3]Sheet1!$A$1:$U$10001,21,0)</f>
        <v>6.6050000000000004</v>
      </c>
      <c r="J2234" s="14">
        <f>VLOOKUP($A2234,[3]Sheet1!$A$1:$U$10001,13,0)</f>
        <v>10.285</v>
      </c>
      <c r="K2234" s="14">
        <f>VLOOKUP($A2234,[3]Sheet1!$A$1:$Z$10001,24,0)</f>
        <v>6.39</v>
      </c>
      <c r="L2234" s="14">
        <f>VLOOKUP($A2234,[3]Sheet1!$A$1:$U$10001,17,0)</f>
        <v>6.4450000000000003</v>
      </c>
      <c r="M2234" s="14">
        <f>VLOOKUP($A2234,[3]Sheet1!$A$1:$U$10001,14,0)</f>
        <v>12.45</v>
      </c>
      <c r="N2234" s="14">
        <f>VLOOKUP($A2234,[3]Sheet1!$A$1:$X$10001,23,0)</f>
        <v>6.4249999999999998</v>
      </c>
      <c r="O2234" s="14">
        <f>VLOOKUP($A2234,[3]Sheet1!$A$1:$U$10001,4,0)</f>
        <v>15.385</v>
      </c>
      <c r="P2234" s="14">
        <f>VLOOKUP($A2234,[3]Sheet1!$A$1:$U$10001,6,0)</f>
        <v>6.46</v>
      </c>
      <c r="Q2234" s="14">
        <f>VLOOKUP($A2234,[3]Sheet1!$A$1:$U$10001,20,0)</f>
        <v>6.3449999999999998</v>
      </c>
      <c r="R2234" s="14">
        <f>VLOOKUP($A2234,[3]Sheet1!$A$1:$X$10001,24,0)</f>
        <v>6.39</v>
      </c>
      <c r="S2234" s="14">
        <f>VLOOKUP($A2234,[3]Sheet1!$A$1:$AB$10001,25,0)</f>
        <v>6.77</v>
      </c>
      <c r="T2234" s="14">
        <f>VLOOKUP($A2234,[3]Sheet1!$A$1:$AB$10001,26,0)</f>
        <v>6.48</v>
      </c>
      <c r="U2234" s="14">
        <f>VLOOKUP($A2234,[3]Sheet1!$A$1:$AB$10001,27,0)</f>
        <v>6.59</v>
      </c>
      <c r="V2234" s="14">
        <f>VLOOKUP($A2234,[3]Sheet1!$A$1:$AB$10001,28,0)</f>
        <v>6.67</v>
      </c>
      <c r="W2234" s="14">
        <f>VLOOKUP($A2234,[3]Sheet1!$A$1:$AC$10001,29,0)</f>
        <v>6.58</v>
      </c>
      <c r="X2234" s="14">
        <f>VLOOKUP($A2234,[3]Sheet1!$A$1:$AD$10001,30,0)</f>
        <v>6.9349999999999996</v>
      </c>
      <c r="Y2234" s="14">
        <f>VLOOKUP($A2234,[3]Sheet1!$A$1:$AE$10001,31,0)</f>
        <v>6.67</v>
      </c>
      <c r="Z2234" s="14">
        <v>12.310000419616699</v>
      </c>
      <c r="AE2234" s="2">
        <v>36944</v>
      </c>
      <c r="AF2234" s="1">
        <v>5.3150000000000004</v>
      </c>
    </row>
    <row r="2235" spans="1:32" x14ac:dyDescent="0.2">
      <c r="A2235" s="2">
        <v>36927</v>
      </c>
      <c r="B2235" s="5">
        <f t="shared" si="164"/>
        <v>2</v>
      </c>
      <c r="C2235" s="1" t="s">
        <v>48</v>
      </c>
      <c r="D2235" s="14">
        <f>VLOOKUP($A2235,[3]Sheet1!$A$1:$U$10001,15,0)</f>
        <v>8.5749999999999993</v>
      </c>
      <c r="E2235" s="14">
        <f>VLOOKUP($A2235,[3]Sheet1!$A$1:$U$10001,16,0)</f>
        <v>6.2850000000000001</v>
      </c>
      <c r="F2235" s="14">
        <f>VLOOKUP($A2235,[3]Sheet1!$A$1:$X$10001,22,0)</f>
        <v>6.2949999999999999</v>
      </c>
      <c r="G2235" s="7">
        <f>VLOOKUP($A2235,[3]Sheet1!$A$1:$X$10001,3,0)</f>
        <v>6.41</v>
      </c>
      <c r="H2235" s="14">
        <f>VLOOKUP($A2235,[3]Sheet1!$A$1:$U$10001,2,0)</f>
        <v>6.58</v>
      </c>
      <c r="I2235" s="14">
        <f>VLOOKUP($A2235,[3]Sheet1!$A$1:$U$10001,21,0)</f>
        <v>6.6050000000000004</v>
      </c>
      <c r="J2235" s="14">
        <f>VLOOKUP($A2235,[3]Sheet1!$A$1:$U$10001,13,0)</f>
        <v>10.285</v>
      </c>
      <c r="K2235" s="14">
        <f>VLOOKUP($A2235,[3]Sheet1!$A$1:$Z$10001,24,0)</f>
        <v>6.39</v>
      </c>
      <c r="L2235" s="14">
        <f>VLOOKUP($A2235,[3]Sheet1!$A$1:$U$10001,17,0)</f>
        <v>6.4450000000000003</v>
      </c>
      <c r="M2235" s="14">
        <f>VLOOKUP($A2235,[3]Sheet1!$A$1:$U$10001,14,0)</f>
        <v>12.45</v>
      </c>
      <c r="N2235" s="14">
        <f>VLOOKUP($A2235,[3]Sheet1!$A$1:$X$10001,23,0)</f>
        <v>6.4249999999999998</v>
      </c>
      <c r="O2235" s="14">
        <f>VLOOKUP($A2235,[3]Sheet1!$A$1:$U$10001,4,0)</f>
        <v>15.385</v>
      </c>
      <c r="P2235" s="14">
        <f>VLOOKUP($A2235,[3]Sheet1!$A$1:$U$10001,6,0)</f>
        <v>6.46</v>
      </c>
      <c r="Q2235" s="14">
        <f>VLOOKUP($A2235,[3]Sheet1!$A$1:$U$10001,20,0)</f>
        <v>6.3449999999999998</v>
      </c>
      <c r="R2235" s="14">
        <f>VLOOKUP($A2235,[3]Sheet1!$A$1:$X$10001,24,0)</f>
        <v>6.39</v>
      </c>
      <c r="S2235" s="14">
        <f>VLOOKUP($A2235,[3]Sheet1!$A$1:$AB$10001,25,0)</f>
        <v>6.77</v>
      </c>
      <c r="T2235" s="14">
        <f>VLOOKUP($A2235,[3]Sheet1!$A$1:$AB$10001,26,0)</f>
        <v>6.48</v>
      </c>
      <c r="U2235" s="14">
        <f>VLOOKUP($A2235,[3]Sheet1!$A$1:$AB$10001,27,0)</f>
        <v>6.59</v>
      </c>
      <c r="V2235" s="14">
        <f>VLOOKUP($A2235,[3]Sheet1!$A$1:$AB$10001,28,0)</f>
        <v>6.67</v>
      </c>
      <c r="W2235" s="14">
        <f>VLOOKUP($A2235,[3]Sheet1!$A$1:$AC$10001,29,0)</f>
        <v>6.58</v>
      </c>
      <c r="X2235" s="14">
        <f>VLOOKUP($A2235,[3]Sheet1!$A$1:$AD$10001,30,0)</f>
        <v>6.9349999999999996</v>
      </c>
      <c r="Y2235" s="14">
        <f>VLOOKUP($A2235,[3]Sheet1!$A$1:$AE$10001,31,0)</f>
        <v>6.67</v>
      </c>
      <c r="Z2235" s="14">
        <v>12.310000419616699</v>
      </c>
      <c r="AE2235" s="2">
        <v>36945</v>
      </c>
      <c r="AF2235" s="1">
        <v>5.15</v>
      </c>
    </row>
    <row r="2236" spans="1:32" x14ac:dyDescent="0.2">
      <c r="A2236" s="2">
        <v>36928</v>
      </c>
      <c r="B2236" s="5">
        <f t="shared" si="164"/>
        <v>2</v>
      </c>
      <c r="C2236" s="1" t="s">
        <v>49</v>
      </c>
      <c r="D2236" s="14">
        <f>VLOOKUP($A2236,[3]Sheet1!$A$1:$U$10001,15,0)</f>
        <v>7.52</v>
      </c>
      <c r="E2236" s="14">
        <f>VLOOKUP($A2236,[3]Sheet1!$A$1:$U$10001,16,0)</f>
        <v>5.78</v>
      </c>
      <c r="F2236" s="14">
        <f>VLOOKUP($A2236,[3]Sheet1!$A$1:$X$10001,22,0)</f>
        <v>5.54</v>
      </c>
      <c r="G2236" s="7">
        <f>VLOOKUP($A2236,[3]Sheet1!$A$1:$X$10001,3,0)</f>
        <v>5.61</v>
      </c>
      <c r="H2236" s="14">
        <f>VLOOKUP($A2236,[3]Sheet1!$A$1:$U$10001,2,0)</f>
        <v>5.57</v>
      </c>
      <c r="I2236" s="14">
        <f>VLOOKUP($A2236,[3]Sheet1!$A$1:$U$10001,21,0)</f>
        <v>5.7649999999999997</v>
      </c>
      <c r="J2236" s="14">
        <f>VLOOKUP($A2236,[3]Sheet1!$A$1:$U$10001,13,0)</f>
        <v>8.9949999999999992</v>
      </c>
      <c r="K2236" s="14">
        <f>VLOOKUP($A2236,[3]Sheet1!$A$1:$Z$10001,24,0)</f>
        <v>5.64</v>
      </c>
      <c r="L2236" s="14">
        <f>VLOOKUP($A2236,[3]Sheet1!$A$1:$U$10001,17,0)</f>
        <v>5.86</v>
      </c>
      <c r="M2236" s="14">
        <f>VLOOKUP($A2236,[3]Sheet1!$A$1:$U$10001,14,0)</f>
        <v>9.9250000000000007</v>
      </c>
      <c r="N2236" s="14">
        <f>VLOOKUP($A2236,[3]Sheet1!$A$1:$X$10001,23,0)</f>
        <v>5.5750000000000002</v>
      </c>
      <c r="O2236" s="14">
        <f>VLOOKUP($A2236,[3]Sheet1!$A$1:$U$10001,4,0)</f>
        <v>13.225</v>
      </c>
      <c r="P2236" s="14">
        <f>VLOOKUP($A2236,[3]Sheet1!$A$1:$U$10001,6,0)</f>
        <v>5.69</v>
      </c>
      <c r="Q2236" s="14">
        <f>VLOOKUP($A2236,[3]Sheet1!$A$1:$U$10001,20,0)</f>
        <v>5.7350000000000003</v>
      </c>
      <c r="R2236" s="14">
        <f>VLOOKUP($A2236,[3]Sheet1!$A$1:$X$10001,24,0)</f>
        <v>5.64</v>
      </c>
      <c r="S2236" s="14">
        <f>VLOOKUP($A2236,[3]Sheet1!$A$1:$AB$10001,25,0)</f>
        <v>5.96</v>
      </c>
      <c r="T2236" s="14">
        <f>VLOOKUP($A2236,[3]Sheet1!$A$1:$AB$10001,26,0)</f>
        <v>5.78</v>
      </c>
      <c r="U2236" s="14">
        <f>VLOOKUP($A2236,[3]Sheet1!$A$1:$AB$10001,27,0)</f>
        <v>5.6950000000000003</v>
      </c>
      <c r="V2236" s="14">
        <f>VLOOKUP($A2236,[3]Sheet1!$A$1:$AB$10001,28,0)</f>
        <v>5.8</v>
      </c>
      <c r="W2236" s="14">
        <f>VLOOKUP($A2236,[3]Sheet1!$A$1:$AC$10001,29,0)</f>
        <v>5.73</v>
      </c>
      <c r="X2236" s="14">
        <f>VLOOKUP($A2236,[3]Sheet1!$A$1:$AD$10001,30,0)</f>
        <v>6.08</v>
      </c>
      <c r="Y2236" s="14">
        <f>VLOOKUP($A2236,[3]Sheet1!$A$1:$AE$10001,31,0)</f>
        <v>5.6550000000000002</v>
      </c>
      <c r="Z2236" s="14">
        <v>10.404999732971191</v>
      </c>
      <c r="AE2236" s="2">
        <v>36946</v>
      </c>
      <c r="AF2236" s="1">
        <v>4.915</v>
      </c>
    </row>
    <row r="2237" spans="1:32" x14ac:dyDescent="0.2">
      <c r="A2237" s="2">
        <v>36929</v>
      </c>
      <c r="B2237" s="5">
        <f t="shared" si="164"/>
        <v>2</v>
      </c>
      <c r="C2237" s="1" t="s">
        <v>50</v>
      </c>
      <c r="D2237" s="14">
        <f>VLOOKUP($A2237,[3]Sheet1!$A$1:$U$10001,15,0)</f>
        <v>7.92</v>
      </c>
      <c r="E2237" s="14">
        <f>VLOOKUP($A2237,[3]Sheet1!$A$1:$U$10001,16,0)</f>
        <v>5.7850000000000001</v>
      </c>
      <c r="F2237" s="14">
        <f>VLOOKUP($A2237,[3]Sheet1!$A$1:$X$10001,22,0)</f>
        <v>5.125</v>
      </c>
      <c r="G2237" s="7">
        <f>VLOOKUP($A2237,[3]Sheet1!$A$1:$X$10001,3,0)</f>
        <v>5.38</v>
      </c>
      <c r="H2237" s="14">
        <f>VLOOKUP($A2237,[3]Sheet1!$A$1:$U$10001,2,0)</f>
        <v>5.35</v>
      </c>
      <c r="I2237" s="14">
        <f>VLOOKUP($A2237,[3]Sheet1!$A$1:$U$10001,21,0)</f>
        <v>5.58</v>
      </c>
      <c r="J2237" s="14">
        <f>VLOOKUP($A2237,[3]Sheet1!$A$1:$U$10001,13,0)</f>
        <v>9.1300000000000008</v>
      </c>
      <c r="K2237" s="14">
        <f>VLOOKUP($A2237,[3]Sheet1!$A$1:$Z$10001,24,0)</f>
        <v>5.4349999999999996</v>
      </c>
      <c r="L2237" s="14">
        <f>VLOOKUP($A2237,[3]Sheet1!$A$1:$U$10001,17,0)</f>
        <v>5.91</v>
      </c>
      <c r="M2237" s="14">
        <f>VLOOKUP($A2237,[3]Sheet1!$A$1:$U$10001,14,0)</f>
        <v>10.154999999999999</v>
      </c>
      <c r="N2237" s="14">
        <f>VLOOKUP($A2237,[3]Sheet1!$A$1:$X$10001,23,0)</f>
        <v>5.3650000000000002</v>
      </c>
      <c r="O2237" s="14">
        <f>VLOOKUP($A2237,[3]Sheet1!$A$1:$U$10001,4,0)</f>
        <v>12.815</v>
      </c>
      <c r="P2237" s="14">
        <f>VLOOKUP($A2237,[3]Sheet1!$A$1:$U$10001,6,0)</f>
        <v>5.4850000000000003</v>
      </c>
      <c r="Q2237" s="14">
        <f>VLOOKUP($A2237,[3]Sheet1!$A$1:$U$10001,20,0)</f>
        <v>5.7249999999999996</v>
      </c>
      <c r="R2237" s="14">
        <f>VLOOKUP($A2237,[3]Sheet1!$A$1:$X$10001,24,0)</f>
        <v>5.4349999999999996</v>
      </c>
      <c r="S2237" s="14">
        <f>VLOOKUP($A2237,[3]Sheet1!$A$1:$AB$10001,25,0)</f>
        <v>5.7549999999999999</v>
      </c>
      <c r="T2237" s="14">
        <f>VLOOKUP($A2237,[3]Sheet1!$A$1:$AB$10001,26,0)</f>
        <v>5.5250000000000004</v>
      </c>
      <c r="U2237" s="14">
        <f>VLOOKUP($A2237,[3]Sheet1!$A$1:$AB$10001,27,0)</f>
        <v>5.4950000000000001</v>
      </c>
      <c r="V2237" s="14">
        <f>VLOOKUP($A2237,[3]Sheet1!$A$1:$AB$10001,28,0)</f>
        <v>5.6550000000000002</v>
      </c>
      <c r="W2237" s="14">
        <f>VLOOKUP($A2237,[3]Sheet1!$A$1:$AC$10001,29,0)</f>
        <v>5.53</v>
      </c>
      <c r="X2237" s="14">
        <f>VLOOKUP($A2237,[3]Sheet1!$A$1:$AD$10001,30,0)</f>
        <v>5.93</v>
      </c>
      <c r="Y2237" s="14">
        <f>VLOOKUP($A2237,[3]Sheet1!$A$1:$AE$10001,31,0)</f>
        <v>5.42</v>
      </c>
      <c r="Z2237" s="14">
        <v>9.8500003814697266</v>
      </c>
      <c r="AE2237" s="2">
        <v>36947</v>
      </c>
      <c r="AF2237" s="1">
        <v>4.915</v>
      </c>
    </row>
    <row r="2238" spans="1:32" x14ac:dyDescent="0.2">
      <c r="A2238" s="2">
        <v>36930</v>
      </c>
      <c r="B2238" s="5">
        <f t="shared" si="164"/>
        <v>2</v>
      </c>
      <c r="C2238" s="1" t="s">
        <v>51</v>
      </c>
      <c r="D2238" s="14">
        <f>VLOOKUP($A2238,[3]Sheet1!$A$1:$U$10001,15,0)</f>
        <v>8.125</v>
      </c>
      <c r="E2238" s="14">
        <f>VLOOKUP($A2238,[3]Sheet1!$A$1:$U$10001,16,0)</f>
        <v>6.36</v>
      </c>
      <c r="F2238" s="14">
        <f>VLOOKUP($A2238,[3]Sheet1!$A$1:$X$10001,22,0)</f>
        <v>5.47</v>
      </c>
      <c r="G2238" s="7">
        <f>VLOOKUP($A2238,[3]Sheet1!$A$1:$X$10001,3,0)</f>
        <v>5.7249999999999996</v>
      </c>
      <c r="H2238" s="14">
        <f>VLOOKUP($A2238,[3]Sheet1!$A$1:$U$10001,2,0)</f>
        <v>5.55</v>
      </c>
      <c r="I2238" s="14">
        <f>VLOOKUP($A2238,[3]Sheet1!$A$1:$U$10001,21,0)</f>
        <v>5.67</v>
      </c>
      <c r="J2238" s="14">
        <f>VLOOKUP($A2238,[3]Sheet1!$A$1:$U$10001,13,0)</f>
        <v>9.8049999999999997</v>
      </c>
      <c r="K2238" s="14">
        <f>VLOOKUP($A2238,[3]Sheet1!$A$1:$Z$10001,24,0)</f>
        <v>5.7050000000000001</v>
      </c>
      <c r="L2238" s="14">
        <f>VLOOKUP($A2238,[3]Sheet1!$A$1:$U$10001,17,0)</f>
        <v>6.32</v>
      </c>
      <c r="M2238" s="14">
        <f>VLOOKUP($A2238,[3]Sheet1!$A$1:$U$10001,14,0)</f>
        <v>1.605</v>
      </c>
      <c r="N2238" s="14">
        <f>VLOOKUP($A2238,[3]Sheet1!$A$1:$X$10001,23,0)</f>
        <v>5.625</v>
      </c>
      <c r="O2238" s="14">
        <f>VLOOKUP($A2238,[3]Sheet1!$A$1:$U$10001,4,0)</f>
        <v>13.33</v>
      </c>
      <c r="P2238" s="14">
        <f>VLOOKUP($A2238,[3]Sheet1!$A$1:$U$10001,6,0)</f>
        <v>5.7350000000000003</v>
      </c>
      <c r="Q2238" s="14">
        <f>VLOOKUP($A2238,[3]Sheet1!$A$1:$U$10001,20,0)</f>
        <v>6.335</v>
      </c>
      <c r="R2238" s="14">
        <f>VLOOKUP($A2238,[3]Sheet1!$A$1:$X$10001,24,0)</f>
        <v>5.7050000000000001</v>
      </c>
      <c r="S2238" s="14">
        <f>VLOOKUP($A2238,[3]Sheet1!$A$1:$AB$10001,25,0)</f>
        <v>5.8949999999999996</v>
      </c>
      <c r="T2238" s="14">
        <f>VLOOKUP($A2238,[3]Sheet1!$A$1:$AB$10001,26,0)</f>
        <v>5.67</v>
      </c>
      <c r="U2238" s="14">
        <f>VLOOKUP($A2238,[3]Sheet1!$A$1:$AB$10001,27,0)</f>
        <v>5.66</v>
      </c>
      <c r="V2238" s="14">
        <f>VLOOKUP($A2238,[3]Sheet1!$A$1:$AB$10001,28,0)</f>
        <v>5.8449999999999998</v>
      </c>
      <c r="W2238" s="14">
        <f>VLOOKUP($A2238,[3]Sheet1!$A$1:$AC$10001,29,0)</f>
        <v>5.6950000000000003</v>
      </c>
      <c r="X2238" s="14">
        <f>VLOOKUP($A2238,[3]Sheet1!$A$1:$AD$10001,30,0)</f>
        <v>6.1</v>
      </c>
      <c r="Y2238" s="14">
        <f>VLOOKUP($A2238,[3]Sheet1!$A$1:$AE$10001,31,0)</f>
        <v>5.6950000000000003</v>
      </c>
      <c r="Z2238" s="14">
        <v>10.949999809265137</v>
      </c>
      <c r="AE2238" s="2">
        <v>36948</v>
      </c>
      <c r="AF2238" s="1">
        <v>4.915</v>
      </c>
    </row>
    <row r="2239" spans="1:32" x14ac:dyDescent="0.2">
      <c r="A2239" s="2">
        <v>36931</v>
      </c>
      <c r="B2239" s="5">
        <f t="shared" si="164"/>
        <v>2</v>
      </c>
      <c r="C2239" s="1" t="s">
        <v>45</v>
      </c>
      <c r="D2239" s="14">
        <f>VLOOKUP($A2239,[3]Sheet1!$A$1:$U$10001,15,0)</f>
        <v>8.76</v>
      </c>
      <c r="E2239" s="14">
        <f>VLOOKUP($A2239,[3]Sheet1!$A$1:$U$10001,16,0)</f>
        <v>7.38</v>
      </c>
      <c r="F2239" s="14">
        <f>VLOOKUP($A2239,[3]Sheet1!$A$1:$X$10001,22,0)</f>
        <v>6.27</v>
      </c>
      <c r="G2239" s="7">
        <f>VLOOKUP($A2239,[3]Sheet1!$A$1:$X$10001,3,0)</f>
        <v>6.37</v>
      </c>
      <c r="H2239" s="14">
        <f>VLOOKUP($A2239,[3]Sheet1!$A$1:$U$10001,2,0)</f>
        <v>6.15</v>
      </c>
      <c r="I2239" s="14">
        <f>VLOOKUP($A2239,[3]Sheet1!$A$1:$U$10001,21,0)</f>
        <v>6.2450000000000001</v>
      </c>
      <c r="J2239" s="14">
        <f>VLOOKUP($A2239,[3]Sheet1!$A$1:$U$10001,13,0)</f>
        <v>9.82</v>
      </c>
      <c r="K2239" s="14">
        <f>VLOOKUP($A2239,[3]Sheet1!$A$1:$Z$10001,24,0)</f>
        <v>6.4050000000000002</v>
      </c>
      <c r="L2239" s="14">
        <f>VLOOKUP($A2239,[3]Sheet1!$A$1:$U$10001,17,0)</f>
        <v>7.2750000000000004</v>
      </c>
      <c r="M2239" s="14">
        <f>VLOOKUP($A2239,[3]Sheet1!$A$1:$U$10001,14,0)</f>
        <v>10.445</v>
      </c>
      <c r="N2239" s="14">
        <f>VLOOKUP($A2239,[3]Sheet1!$A$1:$X$10001,23,0)</f>
        <v>6.33</v>
      </c>
      <c r="O2239" s="14">
        <f>VLOOKUP($A2239,[3]Sheet1!$A$1:$U$10001,4,0)</f>
        <v>12.94</v>
      </c>
      <c r="P2239" s="14">
        <f>VLOOKUP($A2239,[3]Sheet1!$A$1:$U$10001,6,0)</f>
        <v>6.27</v>
      </c>
      <c r="Q2239" s="14">
        <f>VLOOKUP($A2239,[3]Sheet1!$A$1:$U$10001,20,0)</f>
        <v>6.74</v>
      </c>
      <c r="R2239" s="14">
        <f>VLOOKUP($A2239,[3]Sheet1!$A$1:$X$10001,24,0)</f>
        <v>6.4050000000000002</v>
      </c>
      <c r="S2239" s="14">
        <f>VLOOKUP($A2239,[3]Sheet1!$A$1:$AB$10001,25,0)</f>
        <v>6.52</v>
      </c>
      <c r="T2239" s="14">
        <f>VLOOKUP($A2239,[3]Sheet1!$A$1:$AB$10001,26,0)</f>
        <v>6.2450000000000001</v>
      </c>
      <c r="U2239" s="14">
        <f>VLOOKUP($A2239,[3]Sheet1!$A$1:$AB$10001,27,0)</f>
        <v>6.29</v>
      </c>
      <c r="V2239" s="14">
        <f>VLOOKUP($A2239,[3]Sheet1!$A$1:$AB$10001,28,0)</f>
        <v>6.5549999999999997</v>
      </c>
      <c r="W2239" s="14">
        <f>VLOOKUP($A2239,[3]Sheet1!$A$1:$AC$10001,29,0)</f>
        <v>6.32</v>
      </c>
      <c r="X2239" s="14">
        <f>VLOOKUP($A2239,[3]Sheet1!$A$1:$AD$10001,30,0)</f>
        <v>6.6950000000000003</v>
      </c>
      <c r="Y2239" s="14">
        <f>VLOOKUP($A2239,[3]Sheet1!$A$1:$AE$10001,31,0)</f>
        <v>6.36</v>
      </c>
      <c r="Z2239" s="14" t="s">
        <v>66</v>
      </c>
      <c r="AE2239" s="2">
        <v>36949</v>
      </c>
      <c r="AF2239" s="1">
        <v>4.9800000000000004</v>
      </c>
    </row>
    <row r="2240" spans="1:32" x14ac:dyDescent="0.2">
      <c r="A2240" s="2">
        <v>36932</v>
      </c>
      <c r="B2240" s="5">
        <f t="shared" si="164"/>
        <v>2</v>
      </c>
      <c r="C2240" s="1" t="s">
        <v>46</v>
      </c>
      <c r="D2240" s="14">
        <f>VLOOKUP($A2240,[3]Sheet1!$A$1:$U$10001,15,0)</f>
        <v>8.61</v>
      </c>
      <c r="E2240" s="14">
        <f>VLOOKUP($A2240,[3]Sheet1!$A$1:$U$10001,16,0)</f>
        <v>7.3449999999999998</v>
      </c>
      <c r="F2240" s="14">
        <f>VLOOKUP($A2240,[3]Sheet1!$A$1:$X$10001,22,0)</f>
        <v>6.125</v>
      </c>
      <c r="G2240" s="7">
        <f>VLOOKUP($A2240,[3]Sheet1!$A$1:$X$10001,3,0)</f>
        <v>6.29</v>
      </c>
      <c r="H2240" s="14">
        <f>VLOOKUP($A2240,[3]Sheet1!$A$1:$U$10001,2,0)</f>
        <v>5.98</v>
      </c>
      <c r="I2240" s="14">
        <f>VLOOKUP($A2240,[3]Sheet1!$A$1:$U$10001,21,0)</f>
        <v>6.08</v>
      </c>
      <c r="J2240" s="14">
        <f>VLOOKUP($A2240,[3]Sheet1!$A$1:$U$10001,13,0)</f>
        <v>9.06</v>
      </c>
      <c r="K2240" s="14">
        <f>VLOOKUP($A2240,[3]Sheet1!$A$1:$Z$10001,24,0)</f>
        <v>6.2549999999999999</v>
      </c>
      <c r="L2240" s="14">
        <f>VLOOKUP($A2240,[3]Sheet1!$A$1:$U$10001,17,0)</f>
        <v>7.3150000000000004</v>
      </c>
      <c r="M2240" s="14">
        <f>VLOOKUP($A2240,[3]Sheet1!$A$1:$U$10001,14,0)</f>
        <v>10.435</v>
      </c>
      <c r="N2240" s="14">
        <f>VLOOKUP($A2240,[3]Sheet1!$A$1:$X$10001,23,0)</f>
        <v>6.1950000000000003</v>
      </c>
      <c r="O2240" s="14">
        <f>VLOOKUP($A2240,[3]Sheet1!$A$1:$U$10001,4,0)</f>
        <v>14.83</v>
      </c>
      <c r="P2240" s="14">
        <f>VLOOKUP($A2240,[3]Sheet1!$A$1:$U$10001,6,0)</f>
        <v>6.1749999999999998</v>
      </c>
      <c r="Q2240" s="14">
        <f>VLOOKUP($A2240,[3]Sheet1!$A$1:$U$10001,20,0)</f>
        <v>7.165</v>
      </c>
      <c r="R2240" s="14">
        <f>VLOOKUP($A2240,[3]Sheet1!$A$1:$X$10001,24,0)</f>
        <v>6.2549999999999999</v>
      </c>
      <c r="S2240" s="14">
        <f>VLOOKUP($A2240,[3]Sheet1!$A$1:$AB$10001,25,0)</f>
        <v>6.3449999999999998</v>
      </c>
      <c r="T2240" s="14">
        <f>VLOOKUP($A2240,[3]Sheet1!$A$1:$AB$10001,26,0)</f>
        <v>6.13</v>
      </c>
      <c r="U2240" s="14">
        <f>VLOOKUP($A2240,[3]Sheet1!$A$1:$AB$10001,27,0)</f>
        <v>6.15</v>
      </c>
      <c r="V2240" s="14">
        <f>VLOOKUP($A2240,[3]Sheet1!$A$1:$AB$10001,28,0)</f>
        <v>6.4</v>
      </c>
      <c r="W2240" s="14">
        <f>VLOOKUP($A2240,[3]Sheet1!$A$1:$AC$10001,29,0)</f>
        <v>6.1849999999999996</v>
      </c>
      <c r="X2240" s="14">
        <f>VLOOKUP($A2240,[3]Sheet1!$A$1:$AD$10001,30,0)</f>
        <v>6.46</v>
      </c>
      <c r="Y2240" s="14">
        <f>VLOOKUP($A2240,[3]Sheet1!$A$1:$AE$10001,31,0)</f>
        <v>6.2050000000000001</v>
      </c>
      <c r="Z2240" s="14">
        <v>10.600000381469727</v>
      </c>
      <c r="AE2240" s="2">
        <v>36950</v>
      </c>
      <c r="AF2240" s="1">
        <v>4.9749999999999996</v>
      </c>
    </row>
    <row r="2241" spans="1:32" x14ac:dyDescent="0.2">
      <c r="A2241" s="2">
        <v>36933</v>
      </c>
      <c r="B2241" s="5">
        <f t="shared" si="164"/>
        <v>2</v>
      </c>
      <c r="C2241" s="1" t="s">
        <v>47</v>
      </c>
      <c r="D2241" s="14">
        <f>VLOOKUP($A2241,[3]Sheet1!$A$1:$U$10001,15,0)</f>
        <v>8.61</v>
      </c>
      <c r="E2241" s="14">
        <f>VLOOKUP($A2241,[3]Sheet1!$A$1:$U$10001,16,0)</f>
        <v>7.3449999999999998</v>
      </c>
      <c r="F2241" s="14">
        <f>VLOOKUP($A2241,[3]Sheet1!$A$1:$X$10001,22,0)</f>
        <v>6.125</v>
      </c>
      <c r="G2241" s="7">
        <f>VLOOKUP($A2241,[3]Sheet1!$A$1:$X$10001,3,0)</f>
        <v>6.29</v>
      </c>
      <c r="H2241" s="14">
        <f>VLOOKUP($A2241,[3]Sheet1!$A$1:$U$10001,2,0)</f>
        <v>5.98</v>
      </c>
      <c r="I2241" s="14">
        <f>VLOOKUP($A2241,[3]Sheet1!$A$1:$U$10001,21,0)</f>
        <v>6.08</v>
      </c>
      <c r="J2241" s="14">
        <f>VLOOKUP($A2241,[3]Sheet1!$A$1:$U$10001,13,0)</f>
        <v>9.06</v>
      </c>
      <c r="K2241" s="14">
        <f>VLOOKUP($A2241,[3]Sheet1!$A$1:$Z$10001,24,0)</f>
        <v>6.2549999999999999</v>
      </c>
      <c r="L2241" s="14">
        <f>VLOOKUP($A2241,[3]Sheet1!$A$1:$U$10001,17,0)</f>
        <v>7.3150000000000004</v>
      </c>
      <c r="M2241" s="14">
        <f>VLOOKUP($A2241,[3]Sheet1!$A$1:$U$10001,14,0)</f>
        <v>10.435</v>
      </c>
      <c r="N2241" s="14">
        <f>VLOOKUP($A2241,[3]Sheet1!$A$1:$X$10001,23,0)</f>
        <v>6.1950000000000003</v>
      </c>
      <c r="O2241" s="14">
        <f>VLOOKUP($A2241,[3]Sheet1!$A$1:$U$10001,4,0)</f>
        <v>14.83</v>
      </c>
      <c r="P2241" s="14">
        <f>VLOOKUP($A2241,[3]Sheet1!$A$1:$U$10001,6,0)</f>
        <v>6.1749999999999998</v>
      </c>
      <c r="Q2241" s="14">
        <f>VLOOKUP($A2241,[3]Sheet1!$A$1:$U$10001,20,0)</f>
        <v>7.165</v>
      </c>
      <c r="R2241" s="14">
        <f>VLOOKUP($A2241,[3]Sheet1!$A$1:$X$10001,24,0)</f>
        <v>6.2549999999999999</v>
      </c>
      <c r="S2241" s="14">
        <f>VLOOKUP($A2241,[3]Sheet1!$A$1:$AB$10001,25,0)</f>
        <v>6.3449999999999998</v>
      </c>
      <c r="T2241" s="14">
        <f>VLOOKUP($A2241,[3]Sheet1!$A$1:$AB$10001,26,0)</f>
        <v>6.13</v>
      </c>
      <c r="U2241" s="14">
        <f>VLOOKUP($A2241,[3]Sheet1!$A$1:$AB$10001,27,0)</f>
        <v>6.15</v>
      </c>
      <c r="V2241" s="14">
        <f>VLOOKUP($A2241,[3]Sheet1!$A$1:$AB$10001,28,0)</f>
        <v>6.4</v>
      </c>
      <c r="W2241" s="14">
        <f>VLOOKUP($A2241,[3]Sheet1!$A$1:$AC$10001,29,0)</f>
        <v>6.1849999999999996</v>
      </c>
      <c r="X2241" s="14">
        <f>VLOOKUP($A2241,[3]Sheet1!$A$1:$AD$10001,30,0)</f>
        <v>6.46</v>
      </c>
      <c r="Y2241" s="14">
        <f>VLOOKUP($A2241,[3]Sheet1!$A$1:$AE$10001,31,0)</f>
        <v>6.2050000000000001</v>
      </c>
      <c r="Z2241" s="14">
        <v>10.600000381469727</v>
      </c>
      <c r="AE2241" s="2">
        <v>36951</v>
      </c>
      <c r="AF2241" s="1">
        <v>5.1950000000000003</v>
      </c>
    </row>
    <row r="2242" spans="1:32" x14ac:dyDescent="0.2">
      <c r="A2242" s="2">
        <v>36934</v>
      </c>
      <c r="B2242" s="5">
        <f t="shared" si="164"/>
        <v>2</v>
      </c>
      <c r="C2242" s="1" t="s">
        <v>48</v>
      </c>
      <c r="D2242" s="14">
        <f>VLOOKUP($A2242,[3]Sheet1!$A$1:$U$10001,15,0)</f>
        <v>8.61</v>
      </c>
      <c r="E2242" s="14">
        <f>VLOOKUP($A2242,[3]Sheet1!$A$1:$U$10001,16,0)</f>
        <v>7.3449999999999998</v>
      </c>
      <c r="F2242" s="14">
        <f>VLOOKUP($A2242,[3]Sheet1!$A$1:$X$10001,22,0)</f>
        <v>6.125</v>
      </c>
      <c r="G2242" s="7">
        <f>VLOOKUP($A2242,[3]Sheet1!$A$1:$X$10001,3,0)</f>
        <v>6.29</v>
      </c>
      <c r="H2242" s="14">
        <f>VLOOKUP($A2242,[3]Sheet1!$A$1:$U$10001,2,0)</f>
        <v>5.98</v>
      </c>
      <c r="I2242" s="14">
        <f>VLOOKUP($A2242,[3]Sheet1!$A$1:$U$10001,21,0)</f>
        <v>6.08</v>
      </c>
      <c r="J2242" s="14">
        <f>VLOOKUP($A2242,[3]Sheet1!$A$1:$U$10001,13,0)</f>
        <v>9.06</v>
      </c>
      <c r="K2242" s="14">
        <f>VLOOKUP($A2242,[3]Sheet1!$A$1:$Z$10001,24,0)</f>
        <v>6.2549999999999999</v>
      </c>
      <c r="L2242" s="14">
        <f>VLOOKUP($A2242,[3]Sheet1!$A$1:$U$10001,17,0)</f>
        <v>7.3150000000000004</v>
      </c>
      <c r="M2242" s="14">
        <f>VLOOKUP($A2242,[3]Sheet1!$A$1:$U$10001,14,0)</f>
        <v>10.435</v>
      </c>
      <c r="N2242" s="14">
        <f>VLOOKUP($A2242,[3]Sheet1!$A$1:$X$10001,23,0)</f>
        <v>6.1950000000000003</v>
      </c>
      <c r="O2242" s="14">
        <f>VLOOKUP($A2242,[3]Sheet1!$A$1:$U$10001,4,0)</f>
        <v>14.83</v>
      </c>
      <c r="P2242" s="14">
        <f>VLOOKUP($A2242,[3]Sheet1!$A$1:$U$10001,6,0)</f>
        <v>6.1749999999999998</v>
      </c>
      <c r="Q2242" s="14">
        <f>VLOOKUP($A2242,[3]Sheet1!$A$1:$U$10001,20,0)</f>
        <v>7.165</v>
      </c>
      <c r="R2242" s="14">
        <f>VLOOKUP($A2242,[3]Sheet1!$A$1:$X$10001,24,0)</f>
        <v>6.2549999999999999</v>
      </c>
      <c r="S2242" s="14">
        <f>VLOOKUP($A2242,[3]Sheet1!$A$1:$AB$10001,25,0)</f>
        <v>6.3449999999999998</v>
      </c>
      <c r="T2242" s="14">
        <f>VLOOKUP($A2242,[3]Sheet1!$A$1:$AB$10001,26,0)</f>
        <v>6.13</v>
      </c>
      <c r="U2242" s="14">
        <f>VLOOKUP($A2242,[3]Sheet1!$A$1:$AB$10001,27,0)</f>
        <v>6.15</v>
      </c>
      <c r="V2242" s="14">
        <f>VLOOKUP($A2242,[3]Sheet1!$A$1:$AB$10001,28,0)</f>
        <v>6.4</v>
      </c>
      <c r="W2242" s="14">
        <f>VLOOKUP($A2242,[3]Sheet1!$A$1:$AC$10001,29,0)</f>
        <v>6.1849999999999996</v>
      </c>
      <c r="X2242" s="14">
        <f>VLOOKUP($A2242,[3]Sheet1!$A$1:$AD$10001,30,0)</f>
        <v>6.46</v>
      </c>
      <c r="Y2242" s="14">
        <f>VLOOKUP($A2242,[3]Sheet1!$A$1:$AE$10001,31,0)</f>
        <v>6.2050000000000001</v>
      </c>
      <c r="Z2242" s="14">
        <v>10.600000381469727</v>
      </c>
      <c r="AE2242" s="2">
        <v>36952</v>
      </c>
      <c r="AF2242" s="1">
        <v>5.1550000000000002</v>
      </c>
    </row>
    <row r="2243" spans="1:32" x14ac:dyDescent="0.2">
      <c r="A2243" s="2">
        <v>36935</v>
      </c>
      <c r="B2243" s="5">
        <f t="shared" si="164"/>
        <v>2</v>
      </c>
      <c r="C2243" s="1" t="s">
        <v>49</v>
      </c>
      <c r="D2243" s="14">
        <f>VLOOKUP($A2243,[3]Sheet1!$A$1:$U$10001,15,0)</f>
        <v>7.75</v>
      </c>
      <c r="E2243" s="14">
        <f>VLOOKUP($A2243,[3]Sheet1!$A$1:$U$10001,16,0)</f>
        <v>6.97</v>
      </c>
      <c r="F2243" s="14">
        <f>VLOOKUP($A2243,[3]Sheet1!$A$1:$X$10001,22,0)</f>
        <v>5.4249999999999998</v>
      </c>
      <c r="G2243" s="7">
        <f>VLOOKUP($A2243,[3]Sheet1!$A$1:$X$10001,3,0)</f>
        <v>5.7649999999999997</v>
      </c>
      <c r="H2243" s="14">
        <f>VLOOKUP($A2243,[3]Sheet1!$A$1:$U$10001,2,0)</f>
        <v>5.5</v>
      </c>
      <c r="I2243" s="14">
        <f>VLOOKUP($A2243,[3]Sheet1!$A$1:$U$10001,21,0)</f>
        <v>5.63</v>
      </c>
      <c r="J2243" s="14">
        <f>VLOOKUP($A2243,[3]Sheet1!$A$1:$U$10001,13,0)</f>
        <v>11.26</v>
      </c>
      <c r="K2243" s="14">
        <f>VLOOKUP($A2243,[3]Sheet1!$A$1:$Z$10001,24,0)</f>
        <v>18.145</v>
      </c>
      <c r="L2243" s="14">
        <f>VLOOKUP($A2243,[3]Sheet1!$A$1:$U$10001,17,0)</f>
        <v>6.95</v>
      </c>
      <c r="M2243" s="14">
        <f>VLOOKUP($A2243,[3]Sheet1!$A$1:$U$10001,14,0)</f>
        <v>12.215</v>
      </c>
      <c r="N2243" s="14">
        <f>VLOOKUP($A2243,[3]Sheet1!$A$1:$X$10001,23,0)</f>
        <v>5.5949999999999998</v>
      </c>
      <c r="O2243" s="14">
        <f>VLOOKUP($A2243,[3]Sheet1!$A$1:$U$10001,4,0)</f>
        <v>19.774999999999999</v>
      </c>
      <c r="P2243" s="14">
        <f>VLOOKUP($A2243,[3]Sheet1!$A$1:$U$10001,6,0)</f>
        <v>5.61</v>
      </c>
      <c r="Q2243" s="14">
        <f>VLOOKUP($A2243,[3]Sheet1!$A$1:$U$10001,20,0)</f>
        <v>6.835</v>
      </c>
      <c r="R2243" s="14">
        <f>VLOOKUP($A2243,[3]Sheet1!$A$1:$X$10001,24,0)</f>
        <v>18.145</v>
      </c>
      <c r="S2243" s="14">
        <f>VLOOKUP($A2243,[3]Sheet1!$A$1:$AB$10001,25,0)</f>
        <v>5.87</v>
      </c>
      <c r="T2243" s="14">
        <f>VLOOKUP($A2243,[3]Sheet1!$A$1:$AB$10001,26,0)</f>
        <v>5.5949999999999998</v>
      </c>
      <c r="U2243" s="14">
        <f>VLOOKUP($A2243,[3]Sheet1!$A$1:$AB$10001,27,0)</f>
        <v>5.625</v>
      </c>
      <c r="V2243" s="14">
        <f>VLOOKUP($A2243,[3]Sheet1!$A$1:$AB$10001,28,0)</f>
        <v>5.78</v>
      </c>
      <c r="W2243" s="14">
        <f>VLOOKUP($A2243,[3]Sheet1!$A$1:$AC$10001,29,0)</f>
        <v>5.6449999999999996</v>
      </c>
      <c r="X2243" s="14">
        <f>VLOOKUP($A2243,[3]Sheet1!$A$1:$AD$10001,30,0)</f>
        <v>5.9950000000000001</v>
      </c>
      <c r="Y2243" s="14">
        <f>VLOOKUP($A2243,[3]Sheet1!$A$1:$AE$10001,31,0)</f>
        <v>5.6849999999999996</v>
      </c>
      <c r="Z2243" s="14">
        <v>12.399999618530273</v>
      </c>
      <c r="AE2243" s="2">
        <v>36953</v>
      </c>
      <c r="AF2243" s="1">
        <v>5.1550000000000002</v>
      </c>
    </row>
    <row r="2244" spans="1:32" x14ac:dyDescent="0.2">
      <c r="A2244" s="2">
        <v>36936</v>
      </c>
      <c r="B2244" s="5">
        <f t="shared" ref="B2244:B2307" si="165">IF(A2244&lt;&gt;"",MONTH(A2244),0)</f>
        <v>2</v>
      </c>
      <c r="C2244" s="1" t="s">
        <v>50</v>
      </c>
      <c r="D2244" s="14">
        <f>VLOOKUP($A2244,[3]Sheet1!$A$1:$U$10001,15,0)</f>
        <v>7.875</v>
      </c>
      <c r="E2244" s="14">
        <f>VLOOKUP($A2244,[3]Sheet1!$A$1:$U$10001,16,0)</f>
        <v>7.16</v>
      </c>
      <c r="F2244" s="14">
        <f>VLOOKUP($A2244,[3]Sheet1!$A$1:$X$10001,22,0)</f>
        <v>5.335</v>
      </c>
      <c r="G2244" s="7">
        <f>VLOOKUP($A2244,[3]Sheet1!$A$1:$X$10001,3,0)</f>
        <v>5.4450000000000003</v>
      </c>
      <c r="H2244" s="14">
        <f>VLOOKUP($A2244,[3]Sheet1!$A$1:$U$10001,2,0)</f>
        <v>5.2949999999999999</v>
      </c>
      <c r="I2244" s="14">
        <f>VLOOKUP($A2244,[3]Sheet1!$A$1:$U$10001,21,0)</f>
        <v>5.61</v>
      </c>
      <c r="J2244" s="14">
        <f>VLOOKUP($A2244,[3]Sheet1!$A$1:$U$10001,13,0)</f>
        <v>11.53</v>
      </c>
      <c r="K2244" s="14">
        <f>VLOOKUP($A2244,[3]Sheet1!$A$1:$Z$10001,24,0)</f>
        <v>5.44</v>
      </c>
      <c r="L2244" s="14">
        <f>VLOOKUP($A2244,[3]Sheet1!$A$1:$U$10001,17,0)</f>
        <v>7.13</v>
      </c>
      <c r="M2244" s="14">
        <f>VLOOKUP($A2244,[3]Sheet1!$A$1:$U$10001,14,0)</f>
        <v>13.03</v>
      </c>
      <c r="N2244" s="14">
        <f>VLOOKUP($A2244,[3]Sheet1!$A$1:$X$10001,23,0)</f>
        <v>5.3650000000000002</v>
      </c>
      <c r="O2244" s="14">
        <f>VLOOKUP($A2244,[3]Sheet1!$A$1:$U$10001,4,0)</f>
        <v>34.524999999999999</v>
      </c>
      <c r="P2244" s="14">
        <f>VLOOKUP($A2244,[3]Sheet1!$A$1:$U$10001,6,0)</f>
        <v>5.5049999999999999</v>
      </c>
      <c r="Q2244" s="14">
        <f>VLOOKUP($A2244,[3]Sheet1!$A$1:$U$10001,20,0)</f>
        <v>6.9450000000000003</v>
      </c>
      <c r="R2244" s="14">
        <f>VLOOKUP($A2244,[3]Sheet1!$A$1:$X$10001,24,0)</f>
        <v>5.44</v>
      </c>
      <c r="S2244" s="14">
        <f>VLOOKUP($A2244,[3]Sheet1!$A$1:$AB$10001,25,0)</f>
        <v>5.79</v>
      </c>
      <c r="T2244" s="14">
        <f>VLOOKUP($A2244,[3]Sheet1!$A$1:$AB$10001,26,0)</f>
        <v>5.58</v>
      </c>
      <c r="U2244" s="14">
        <f>VLOOKUP($A2244,[3]Sheet1!$A$1:$AB$10001,27,0)</f>
        <v>5.5449999999999999</v>
      </c>
      <c r="V2244" s="14">
        <f>VLOOKUP($A2244,[3]Sheet1!$A$1:$AB$10001,28,0)</f>
        <v>5.7249999999999996</v>
      </c>
      <c r="W2244" s="14">
        <f>VLOOKUP($A2244,[3]Sheet1!$A$1:$AC$10001,29,0)</f>
        <v>5.5650000000000004</v>
      </c>
      <c r="X2244" s="14">
        <f>VLOOKUP($A2244,[3]Sheet1!$A$1:$AD$10001,30,0)</f>
        <v>5.9249999999999998</v>
      </c>
      <c r="Y2244" s="14">
        <f>VLOOKUP($A2244,[3]Sheet1!$A$1:$AE$10001,31,0)</f>
        <v>5.6</v>
      </c>
      <c r="Z2244" s="14">
        <v>12.274999618530273</v>
      </c>
      <c r="AE2244" s="2">
        <v>36954</v>
      </c>
      <c r="AF2244" s="1">
        <v>5.1550000000000002</v>
      </c>
    </row>
    <row r="2245" spans="1:32" x14ac:dyDescent="0.2">
      <c r="A2245" s="2">
        <v>36937</v>
      </c>
      <c r="B2245" s="5">
        <f t="shared" si="165"/>
        <v>2</v>
      </c>
      <c r="C2245" s="1" t="s">
        <v>51</v>
      </c>
      <c r="D2245" s="14">
        <f>VLOOKUP($A2245,[3]Sheet1!$A$1:$U$10001,15,0)</f>
        <v>8.42</v>
      </c>
      <c r="E2245" s="14">
        <f>VLOOKUP($A2245,[3]Sheet1!$A$1:$U$10001,16,0)</f>
        <v>6.72</v>
      </c>
      <c r="F2245" s="14">
        <f>VLOOKUP($A2245,[3]Sheet1!$A$1:$X$10001,22,0)</f>
        <v>5.7050000000000001</v>
      </c>
      <c r="G2245" s="7">
        <f>VLOOKUP($A2245,[3]Sheet1!$A$1:$X$10001,3,0)</f>
        <v>5.85</v>
      </c>
      <c r="H2245" s="14">
        <f>VLOOKUP($A2245,[3]Sheet1!$A$1:$U$10001,2,0)</f>
        <v>5.53</v>
      </c>
      <c r="I2245" s="14">
        <f>VLOOKUP($A2245,[3]Sheet1!$A$1:$U$10001,21,0)</f>
        <v>5.875</v>
      </c>
      <c r="J2245" s="14">
        <f>VLOOKUP($A2245,[3]Sheet1!$A$1:$U$10001,13,0)</f>
        <v>10.545</v>
      </c>
      <c r="K2245" s="14">
        <f>VLOOKUP($A2245,[3]Sheet1!$A$1:$Z$10001,24,0)</f>
        <v>5.83</v>
      </c>
      <c r="L2245" s="14">
        <f>VLOOKUP($A2245,[3]Sheet1!$A$1:$U$10001,17,0)</f>
        <v>6.9349999999999996</v>
      </c>
      <c r="M2245" s="14">
        <f>VLOOKUP($A2245,[3]Sheet1!$A$1:$U$10001,14,0)</f>
        <v>5.9249999999999998</v>
      </c>
      <c r="N2245" s="14">
        <f>VLOOKUP($A2245,[3]Sheet1!$A$1:$X$10001,23,0)</f>
        <v>5.74</v>
      </c>
      <c r="O2245" s="14">
        <f>VLOOKUP($A2245,[3]Sheet1!$A$1:$U$10001,4,0)</f>
        <v>36.79</v>
      </c>
      <c r="P2245" s="14">
        <f>VLOOKUP($A2245,[3]Sheet1!$A$1:$U$10001,6,0)</f>
        <v>5.875</v>
      </c>
      <c r="Q2245" s="14">
        <f>VLOOKUP($A2245,[3]Sheet1!$A$1:$U$10001,20,0)</f>
        <v>6.6</v>
      </c>
      <c r="R2245" s="14">
        <f>VLOOKUP($A2245,[3]Sheet1!$A$1:$X$10001,24,0)</f>
        <v>5.83</v>
      </c>
      <c r="S2245" s="14">
        <f>VLOOKUP($A2245,[3]Sheet1!$A$1:$AB$10001,25,0)</f>
        <v>6.1150000000000002</v>
      </c>
      <c r="T2245" s="14">
        <f>VLOOKUP($A2245,[3]Sheet1!$A$1:$AB$10001,26,0)</f>
        <v>5.8650000000000002</v>
      </c>
      <c r="U2245" s="14">
        <f>VLOOKUP($A2245,[3]Sheet1!$A$1:$AB$10001,27,0)</f>
        <v>5.88</v>
      </c>
      <c r="V2245" s="14">
        <f>VLOOKUP($A2245,[3]Sheet1!$A$1:$AB$10001,28,0)</f>
        <v>6.1050000000000004</v>
      </c>
      <c r="W2245" s="14">
        <f>VLOOKUP($A2245,[3]Sheet1!$A$1:$AC$10001,29,0)</f>
        <v>5.9249999999999998</v>
      </c>
      <c r="X2245" s="14">
        <f>VLOOKUP($A2245,[3]Sheet1!$A$1:$AD$10001,30,0)</f>
        <v>6.27</v>
      </c>
      <c r="Y2245" s="14">
        <f>VLOOKUP($A2245,[3]Sheet1!$A$1:$AE$10001,31,0)</f>
        <v>5.6950000000000003</v>
      </c>
      <c r="Z2245" s="14" t="s">
        <v>66</v>
      </c>
      <c r="AE2245" s="2">
        <v>36955</v>
      </c>
      <c r="AF2245" s="1">
        <v>5.1550000000000002</v>
      </c>
    </row>
    <row r="2246" spans="1:32" x14ac:dyDescent="0.2">
      <c r="A2246" s="2">
        <v>36938</v>
      </c>
      <c r="B2246" s="5">
        <f t="shared" si="165"/>
        <v>2</v>
      </c>
      <c r="C2246" s="1" t="s">
        <v>45</v>
      </c>
      <c r="D2246" s="14">
        <f>VLOOKUP($A2246,[3]Sheet1!$A$1:$U$10001,15,0)</f>
        <v>7.74</v>
      </c>
      <c r="E2246" s="14">
        <f>VLOOKUP($A2246,[3]Sheet1!$A$1:$U$10001,16,0)</f>
        <v>6</v>
      </c>
      <c r="F2246" s="14">
        <f>VLOOKUP($A2246,[3]Sheet1!$A$1:$X$10001,22,0)</f>
        <v>5.3250000000000002</v>
      </c>
      <c r="G2246" s="7">
        <f>VLOOKUP($A2246,[3]Sheet1!$A$1:$X$10001,3,0)</f>
        <v>5.4050000000000002</v>
      </c>
      <c r="H2246" s="14">
        <f>VLOOKUP($A2246,[3]Sheet1!$A$1:$U$10001,2,0)</f>
        <v>5.3</v>
      </c>
      <c r="I2246" s="14">
        <f>VLOOKUP($A2246,[3]Sheet1!$A$1:$U$10001,21,0)</f>
        <v>5.3849999999999998</v>
      </c>
      <c r="J2246" s="14">
        <f>VLOOKUP($A2246,[3]Sheet1!$A$1:$U$10001,13,0)</f>
        <v>11.965</v>
      </c>
      <c r="K2246" s="14">
        <f>VLOOKUP($A2246,[3]Sheet1!$A$1:$Z$10001,24,0)</f>
        <v>5.415</v>
      </c>
      <c r="L2246" s="14">
        <f>VLOOKUP($A2246,[3]Sheet1!$A$1:$U$10001,17,0)</f>
        <v>6.0250000000000004</v>
      </c>
      <c r="M2246" s="14">
        <f>VLOOKUP($A2246,[3]Sheet1!$A$1:$U$10001,14,0)</f>
        <v>13.984999999999999</v>
      </c>
      <c r="N2246" s="14">
        <f>VLOOKUP($A2246,[3]Sheet1!$A$1:$X$10001,23,0)</f>
        <v>5.38</v>
      </c>
      <c r="O2246" s="14">
        <f>VLOOKUP($A2246,[3]Sheet1!$A$1:$U$10001,4,0)</f>
        <v>33.258000000000003</v>
      </c>
      <c r="P2246" s="14">
        <f>VLOOKUP($A2246,[3]Sheet1!$A$1:$U$10001,6,0)</f>
        <v>5.4649999999999999</v>
      </c>
      <c r="Q2246" s="14">
        <f>VLOOKUP($A2246,[3]Sheet1!$A$1:$U$10001,20,0)</f>
        <v>6.34</v>
      </c>
      <c r="R2246" s="14">
        <f>VLOOKUP($A2246,[3]Sheet1!$A$1:$X$10001,24,0)</f>
        <v>5.415</v>
      </c>
      <c r="S2246" s="14">
        <f>VLOOKUP($A2246,[3]Sheet1!$A$1:$AB$10001,25,0)</f>
        <v>5.64</v>
      </c>
      <c r="T2246" s="14">
        <f>VLOOKUP($A2246,[3]Sheet1!$A$1:$AB$10001,26,0)</f>
        <v>5.375</v>
      </c>
      <c r="U2246" s="14">
        <f>VLOOKUP($A2246,[3]Sheet1!$A$1:$AB$10001,27,0)</f>
        <v>5.4050000000000002</v>
      </c>
      <c r="V2246" s="14">
        <f>VLOOKUP($A2246,[3]Sheet1!$A$1:$AB$10001,28,0)</f>
        <v>5.7050000000000001</v>
      </c>
      <c r="W2246" s="14">
        <f>VLOOKUP($A2246,[3]Sheet1!$A$1:$AC$10001,29,0)</f>
        <v>5.45</v>
      </c>
      <c r="X2246" s="14">
        <f>VLOOKUP($A2246,[3]Sheet1!$A$1:$AD$10001,30,0)</f>
        <v>5.75</v>
      </c>
      <c r="Y2246" s="14">
        <f>VLOOKUP($A2246,[3]Sheet1!$A$1:$AE$10001,31,0)</f>
        <v>5.4850000000000003</v>
      </c>
      <c r="Z2246" s="14" t="s">
        <v>66</v>
      </c>
      <c r="AE2246" s="2">
        <v>36956</v>
      </c>
      <c r="AF2246" s="1">
        <v>5.07</v>
      </c>
    </row>
    <row r="2247" spans="1:32" x14ac:dyDescent="0.2">
      <c r="A2247" s="2">
        <v>36939</v>
      </c>
      <c r="B2247" s="5">
        <f t="shared" si="165"/>
        <v>2</v>
      </c>
      <c r="C2247" s="1" t="s">
        <v>46</v>
      </c>
      <c r="D2247" s="14">
        <f>VLOOKUP($A2247,[3]Sheet1!$A$1:$U$10001,15,0)</f>
        <v>7.6349999999999998</v>
      </c>
      <c r="E2247" s="14">
        <f>VLOOKUP($A2247,[3]Sheet1!$A$1:$U$10001,16,0)</f>
        <v>5.7450000000000001</v>
      </c>
      <c r="F2247" s="14">
        <f>VLOOKUP($A2247,[3]Sheet1!$A$1:$X$10001,22,0)</f>
        <v>5.41</v>
      </c>
      <c r="G2247" s="7">
        <f>VLOOKUP($A2247,[3]Sheet1!$A$1:$X$10001,3,0)</f>
        <v>5.39</v>
      </c>
      <c r="H2247" s="14">
        <f>VLOOKUP($A2247,[3]Sheet1!$A$1:$U$10001,2,0)</f>
        <v>5.44</v>
      </c>
      <c r="I2247" s="14">
        <f>VLOOKUP($A2247,[3]Sheet1!$A$1:$U$10001,21,0)</f>
        <v>5.47</v>
      </c>
      <c r="J2247" s="14">
        <f>VLOOKUP($A2247,[3]Sheet1!$A$1:$U$10001,13,0)</f>
        <v>10.225</v>
      </c>
      <c r="K2247" s="14">
        <f>VLOOKUP($A2247,[3]Sheet1!$A$1:$Z$10001,24,0)</f>
        <v>5.46</v>
      </c>
      <c r="L2247" s="14">
        <f>VLOOKUP($A2247,[3]Sheet1!$A$1:$U$10001,17,0)</f>
        <v>5.875</v>
      </c>
      <c r="M2247" s="14">
        <f>VLOOKUP($A2247,[3]Sheet1!$A$1:$U$10001,14,0)</f>
        <v>11.92</v>
      </c>
      <c r="N2247" s="14">
        <f>VLOOKUP($A2247,[3]Sheet1!$A$1:$X$10001,23,0)</f>
        <v>5.41</v>
      </c>
      <c r="O2247" s="14">
        <f>VLOOKUP($A2247,[3]Sheet1!$A$1:$U$10001,4,0)</f>
        <v>25.245000000000001</v>
      </c>
      <c r="P2247" s="14">
        <f>VLOOKUP($A2247,[3]Sheet1!$A$1:$U$10001,6,0)</f>
        <v>5.54</v>
      </c>
      <c r="Q2247" s="14">
        <f>VLOOKUP($A2247,[3]Sheet1!$A$1:$U$10001,20,0)</f>
        <v>5.8250000000000002</v>
      </c>
      <c r="R2247" s="14">
        <f>VLOOKUP($A2247,[3]Sheet1!$A$1:$X$10001,24,0)</f>
        <v>5.46</v>
      </c>
      <c r="S2247" s="14">
        <f>VLOOKUP($A2247,[3]Sheet1!$A$1:$AB$10001,25,0)</f>
        <v>5.75</v>
      </c>
      <c r="T2247" s="14">
        <f>VLOOKUP($A2247,[3]Sheet1!$A$1:$AB$10001,26,0)</f>
        <v>5.5</v>
      </c>
      <c r="U2247" s="14">
        <f>VLOOKUP($A2247,[3]Sheet1!$A$1:$AB$10001,27,0)</f>
        <v>5.53</v>
      </c>
      <c r="V2247" s="14">
        <f>VLOOKUP($A2247,[3]Sheet1!$A$1:$AB$10001,28,0)</f>
        <v>5.7249999999999996</v>
      </c>
      <c r="W2247" s="14">
        <f>VLOOKUP($A2247,[3]Sheet1!$A$1:$AC$10001,29,0)</f>
        <v>5.5549999999999997</v>
      </c>
      <c r="X2247" s="14">
        <f>VLOOKUP($A2247,[3]Sheet1!$A$1:$AD$10001,30,0)</f>
        <v>5.87</v>
      </c>
      <c r="Y2247" s="14">
        <f>VLOOKUP($A2247,[3]Sheet1!$A$1:$AE$10001,31,0)</f>
        <v>5.5650000000000004</v>
      </c>
      <c r="Z2247" s="14" t="s">
        <v>66</v>
      </c>
      <c r="AE2247" s="2">
        <v>36957</v>
      </c>
      <c r="AF2247" s="1">
        <v>5.01</v>
      </c>
    </row>
    <row r="2248" spans="1:32" x14ac:dyDescent="0.2">
      <c r="A2248" s="2">
        <v>36940</v>
      </c>
      <c r="B2248" s="5">
        <f t="shared" si="165"/>
        <v>2</v>
      </c>
      <c r="C2248" s="1" t="s">
        <v>47</v>
      </c>
      <c r="D2248" s="14">
        <f>VLOOKUP($A2248,[3]Sheet1!$A$1:$U$10001,15,0)</f>
        <v>7.6349999999999998</v>
      </c>
      <c r="E2248" s="14">
        <f>VLOOKUP($A2248,[3]Sheet1!$A$1:$U$10001,16,0)</f>
        <v>5.7450000000000001</v>
      </c>
      <c r="F2248" s="14">
        <f>VLOOKUP($A2248,[3]Sheet1!$A$1:$X$10001,22,0)</f>
        <v>5.41</v>
      </c>
      <c r="G2248" s="7">
        <f>VLOOKUP($A2248,[3]Sheet1!$A$1:$X$10001,3,0)</f>
        <v>5.39</v>
      </c>
      <c r="H2248" s="14">
        <f>VLOOKUP($A2248,[3]Sheet1!$A$1:$U$10001,2,0)</f>
        <v>5.44</v>
      </c>
      <c r="I2248" s="14">
        <f>VLOOKUP($A2248,[3]Sheet1!$A$1:$U$10001,21,0)</f>
        <v>5.47</v>
      </c>
      <c r="J2248" s="14">
        <f>VLOOKUP($A2248,[3]Sheet1!$A$1:$U$10001,13,0)</f>
        <v>10.225</v>
      </c>
      <c r="K2248" s="14">
        <f>VLOOKUP($A2248,[3]Sheet1!$A$1:$Z$10001,24,0)</f>
        <v>5.46</v>
      </c>
      <c r="L2248" s="14">
        <f>VLOOKUP($A2248,[3]Sheet1!$A$1:$U$10001,17,0)</f>
        <v>5.875</v>
      </c>
      <c r="M2248" s="14">
        <f>VLOOKUP($A2248,[3]Sheet1!$A$1:$U$10001,14,0)</f>
        <v>11.92</v>
      </c>
      <c r="N2248" s="14">
        <f>VLOOKUP($A2248,[3]Sheet1!$A$1:$X$10001,23,0)</f>
        <v>5.41</v>
      </c>
      <c r="O2248" s="14">
        <f>VLOOKUP($A2248,[3]Sheet1!$A$1:$U$10001,4,0)</f>
        <v>25.245000000000001</v>
      </c>
      <c r="P2248" s="14">
        <f>VLOOKUP($A2248,[3]Sheet1!$A$1:$U$10001,6,0)</f>
        <v>5.54</v>
      </c>
      <c r="Q2248" s="14">
        <f>VLOOKUP($A2248,[3]Sheet1!$A$1:$U$10001,20,0)</f>
        <v>5.8250000000000002</v>
      </c>
      <c r="R2248" s="14">
        <f>VLOOKUP($A2248,[3]Sheet1!$A$1:$X$10001,24,0)</f>
        <v>5.46</v>
      </c>
      <c r="S2248" s="14">
        <f>VLOOKUP($A2248,[3]Sheet1!$A$1:$AB$10001,25,0)</f>
        <v>5.75</v>
      </c>
      <c r="T2248" s="14">
        <f>VLOOKUP($A2248,[3]Sheet1!$A$1:$AB$10001,26,0)</f>
        <v>5.5</v>
      </c>
      <c r="U2248" s="14">
        <f>VLOOKUP($A2248,[3]Sheet1!$A$1:$AB$10001,27,0)</f>
        <v>5.53</v>
      </c>
      <c r="V2248" s="14">
        <f>VLOOKUP($A2248,[3]Sheet1!$A$1:$AB$10001,28,0)</f>
        <v>5.7249999999999996</v>
      </c>
      <c r="W2248" s="14">
        <f>VLOOKUP($A2248,[3]Sheet1!$A$1:$AC$10001,29,0)</f>
        <v>5.5549999999999997</v>
      </c>
      <c r="X2248" s="14">
        <f>VLOOKUP($A2248,[3]Sheet1!$A$1:$AD$10001,30,0)</f>
        <v>5.87</v>
      </c>
      <c r="Y2248" s="14">
        <f>VLOOKUP($A2248,[3]Sheet1!$A$1:$AE$10001,31,0)</f>
        <v>5.5650000000000004</v>
      </c>
      <c r="Z2248" s="14" t="s">
        <v>66</v>
      </c>
      <c r="AE2248" s="2">
        <v>36958</v>
      </c>
      <c r="AF2248" s="1">
        <v>4.96</v>
      </c>
    </row>
    <row r="2249" spans="1:32" x14ac:dyDescent="0.2">
      <c r="A2249" s="2">
        <v>36941</v>
      </c>
      <c r="B2249" s="5">
        <f t="shared" si="165"/>
        <v>2</v>
      </c>
      <c r="C2249" s="1" t="s">
        <v>48</v>
      </c>
      <c r="D2249" s="14">
        <f>VLOOKUP($A2249,[3]Sheet1!$A$1:$U$10001,15,0)</f>
        <v>7.6349999999999998</v>
      </c>
      <c r="E2249" s="14">
        <f>VLOOKUP($A2249,[3]Sheet1!$A$1:$U$10001,16,0)</f>
        <v>5.7450000000000001</v>
      </c>
      <c r="F2249" s="14">
        <f>VLOOKUP($A2249,[3]Sheet1!$A$1:$X$10001,22,0)</f>
        <v>5.41</v>
      </c>
      <c r="G2249" s="7">
        <f>VLOOKUP($A2249,[3]Sheet1!$A$1:$X$10001,3,0)</f>
        <v>5.39</v>
      </c>
      <c r="H2249" s="14">
        <f>VLOOKUP($A2249,[3]Sheet1!$A$1:$U$10001,2,0)</f>
        <v>5.44</v>
      </c>
      <c r="I2249" s="14">
        <f>VLOOKUP($A2249,[3]Sheet1!$A$1:$U$10001,21,0)</f>
        <v>5.47</v>
      </c>
      <c r="J2249" s="14">
        <f>VLOOKUP($A2249,[3]Sheet1!$A$1:$U$10001,13,0)</f>
        <v>10.225</v>
      </c>
      <c r="K2249" s="14">
        <f>VLOOKUP($A2249,[3]Sheet1!$A$1:$Z$10001,24,0)</f>
        <v>5.46</v>
      </c>
      <c r="L2249" s="14">
        <f>VLOOKUP($A2249,[3]Sheet1!$A$1:$U$10001,17,0)</f>
        <v>5.875</v>
      </c>
      <c r="M2249" s="14">
        <f>VLOOKUP($A2249,[3]Sheet1!$A$1:$U$10001,14,0)</f>
        <v>11.92</v>
      </c>
      <c r="N2249" s="14">
        <f>VLOOKUP($A2249,[3]Sheet1!$A$1:$X$10001,23,0)</f>
        <v>5.41</v>
      </c>
      <c r="O2249" s="14">
        <f>VLOOKUP($A2249,[3]Sheet1!$A$1:$U$10001,4,0)</f>
        <v>25.245000000000001</v>
      </c>
      <c r="P2249" s="14">
        <f>VLOOKUP($A2249,[3]Sheet1!$A$1:$U$10001,6,0)</f>
        <v>5.54</v>
      </c>
      <c r="Q2249" s="14">
        <f>VLOOKUP($A2249,[3]Sheet1!$A$1:$U$10001,20,0)</f>
        <v>5.8250000000000002</v>
      </c>
      <c r="R2249" s="14">
        <f>VLOOKUP($A2249,[3]Sheet1!$A$1:$X$10001,24,0)</f>
        <v>5.46</v>
      </c>
      <c r="S2249" s="14">
        <f>VLOOKUP($A2249,[3]Sheet1!$A$1:$AB$10001,25,0)</f>
        <v>5.75</v>
      </c>
      <c r="T2249" s="14">
        <f>VLOOKUP($A2249,[3]Sheet1!$A$1:$AB$10001,26,0)</f>
        <v>5.5</v>
      </c>
      <c r="U2249" s="14">
        <f>VLOOKUP($A2249,[3]Sheet1!$A$1:$AB$10001,27,0)</f>
        <v>5.53</v>
      </c>
      <c r="V2249" s="14">
        <f>VLOOKUP($A2249,[3]Sheet1!$A$1:$AB$10001,28,0)</f>
        <v>5.7249999999999996</v>
      </c>
      <c r="W2249" s="14">
        <f>VLOOKUP($A2249,[3]Sheet1!$A$1:$AC$10001,29,0)</f>
        <v>5.5549999999999997</v>
      </c>
      <c r="X2249" s="14">
        <f>VLOOKUP($A2249,[3]Sheet1!$A$1:$AD$10001,30,0)</f>
        <v>5.87</v>
      </c>
      <c r="Y2249" s="14">
        <f>VLOOKUP($A2249,[3]Sheet1!$A$1:$AE$10001,31,0)</f>
        <v>5.5650000000000004</v>
      </c>
      <c r="Z2249" s="14" t="s">
        <v>66</v>
      </c>
      <c r="AE2249" s="2">
        <v>36959</v>
      </c>
      <c r="AF2249" s="1">
        <v>4.9749999999999996</v>
      </c>
    </row>
    <row r="2250" spans="1:32" x14ac:dyDescent="0.2">
      <c r="A2250" s="2">
        <v>36942</v>
      </c>
      <c r="B2250" s="5">
        <f t="shared" si="165"/>
        <v>2</v>
      </c>
      <c r="C2250" s="1" t="s">
        <v>49</v>
      </c>
      <c r="D2250" s="14">
        <f>VLOOKUP($A2250,[3]Sheet1!$A$1:$U$10001,15,0)</f>
        <v>7.6349999999999998</v>
      </c>
      <c r="E2250" s="14">
        <f>VLOOKUP($A2250,[3]Sheet1!$A$1:$U$10001,16,0)</f>
        <v>5.7450000000000001</v>
      </c>
      <c r="F2250" s="14">
        <f>VLOOKUP($A2250,[3]Sheet1!$A$1:$X$10001,22,0)</f>
        <v>5.41</v>
      </c>
      <c r="G2250" s="7">
        <f>VLOOKUP($A2250,[3]Sheet1!$A$1:$X$10001,3,0)</f>
        <v>5.39</v>
      </c>
      <c r="H2250" s="14">
        <f>VLOOKUP($A2250,[3]Sheet1!$A$1:$U$10001,2,0)</f>
        <v>5.44</v>
      </c>
      <c r="I2250" s="14">
        <f>VLOOKUP($A2250,[3]Sheet1!$A$1:$U$10001,21,0)</f>
        <v>5.47</v>
      </c>
      <c r="J2250" s="14">
        <f>VLOOKUP($A2250,[3]Sheet1!$A$1:$U$10001,13,0)</f>
        <v>10.225</v>
      </c>
      <c r="K2250" s="14">
        <f>VLOOKUP($A2250,[3]Sheet1!$A$1:$Z$10001,24,0)</f>
        <v>5.46</v>
      </c>
      <c r="L2250" s="14">
        <f>VLOOKUP($A2250,[3]Sheet1!$A$1:$U$10001,17,0)</f>
        <v>5.875</v>
      </c>
      <c r="M2250" s="14">
        <f>VLOOKUP($A2250,[3]Sheet1!$A$1:$U$10001,14,0)</f>
        <v>11.92</v>
      </c>
      <c r="N2250" s="14">
        <f>VLOOKUP($A2250,[3]Sheet1!$A$1:$X$10001,23,0)</f>
        <v>5.41</v>
      </c>
      <c r="O2250" s="14">
        <f>VLOOKUP($A2250,[3]Sheet1!$A$1:$U$10001,4,0)</f>
        <v>25.245000000000001</v>
      </c>
      <c r="P2250" s="14">
        <f>VLOOKUP($A2250,[3]Sheet1!$A$1:$U$10001,6,0)</f>
        <v>5.54</v>
      </c>
      <c r="Q2250" s="14">
        <f>VLOOKUP($A2250,[3]Sheet1!$A$1:$U$10001,20,0)</f>
        <v>5.8250000000000002</v>
      </c>
      <c r="R2250" s="14">
        <f>VLOOKUP($A2250,[3]Sheet1!$A$1:$X$10001,24,0)</f>
        <v>5.46</v>
      </c>
      <c r="S2250" s="14">
        <f>VLOOKUP($A2250,[3]Sheet1!$A$1:$AB$10001,25,0)</f>
        <v>5.75</v>
      </c>
      <c r="T2250" s="14">
        <f>VLOOKUP($A2250,[3]Sheet1!$A$1:$AB$10001,26,0)</f>
        <v>5.5</v>
      </c>
      <c r="U2250" s="14">
        <f>VLOOKUP($A2250,[3]Sheet1!$A$1:$AB$10001,27,0)</f>
        <v>5.53</v>
      </c>
      <c r="V2250" s="14">
        <f>VLOOKUP($A2250,[3]Sheet1!$A$1:$AB$10001,28,0)</f>
        <v>5.7249999999999996</v>
      </c>
      <c r="W2250" s="14">
        <f>VLOOKUP($A2250,[3]Sheet1!$A$1:$AC$10001,29,0)</f>
        <v>5.5549999999999997</v>
      </c>
      <c r="X2250" s="14">
        <f>VLOOKUP($A2250,[3]Sheet1!$A$1:$AD$10001,30,0)</f>
        <v>5.87</v>
      </c>
      <c r="Y2250" s="14">
        <f>VLOOKUP($A2250,[3]Sheet1!$A$1:$AE$10001,31,0)</f>
        <v>5.5650000000000004</v>
      </c>
      <c r="Z2250" s="14" t="s">
        <v>66</v>
      </c>
      <c r="AE2250" s="2">
        <v>36960</v>
      </c>
      <c r="AF2250" s="1">
        <v>4.835</v>
      </c>
    </row>
    <row r="2251" spans="1:32" x14ac:dyDescent="0.2">
      <c r="A2251" s="2">
        <v>36943</v>
      </c>
      <c r="B2251" s="5">
        <f t="shared" si="165"/>
        <v>2</v>
      </c>
      <c r="C2251" s="1" t="s">
        <v>50</v>
      </c>
      <c r="D2251" s="14">
        <f>VLOOKUP($A2251,[3]Sheet1!$A$1:$U$10001,15,0)</f>
        <v>7.42</v>
      </c>
      <c r="E2251" s="14">
        <f>VLOOKUP($A2251,[3]Sheet1!$A$1:$U$10001,16,0)</f>
        <v>5.37</v>
      </c>
      <c r="F2251" s="14">
        <f>VLOOKUP($A2251,[3]Sheet1!$A$1:$X$10001,22,0)</f>
        <v>5.19</v>
      </c>
      <c r="G2251" s="7">
        <f>VLOOKUP($A2251,[3]Sheet1!$A$1:$X$10001,3,0)</f>
        <v>5.2050000000000001</v>
      </c>
      <c r="H2251" s="14">
        <f>VLOOKUP($A2251,[3]Sheet1!$A$1:$U$10001,2,0)</f>
        <v>5.12</v>
      </c>
      <c r="I2251" s="14">
        <f>VLOOKUP($A2251,[3]Sheet1!$A$1:$U$10001,21,0)</f>
        <v>5.2050000000000001</v>
      </c>
      <c r="J2251" s="14">
        <f>VLOOKUP($A2251,[3]Sheet1!$A$1:$U$10001,13,0)</f>
        <v>10.414999999999999</v>
      </c>
      <c r="K2251" s="14">
        <f>VLOOKUP($A2251,[3]Sheet1!$A$1:$Z$10001,24,0)</f>
        <v>5.26</v>
      </c>
      <c r="L2251" s="14">
        <f>VLOOKUP($A2251,[3]Sheet1!$A$1:$U$10001,17,0)</f>
        <v>5.4950000000000001</v>
      </c>
      <c r="M2251" s="14">
        <f>VLOOKUP($A2251,[3]Sheet1!$A$1:$U$10001,14,0)</f>
        <v>12.765000000000001</v>
      </c>
      <c r="N2251" s="14">
        <f>VLOOKUP($A2251,[3]Sheet1!$A$1:$X$10001,23,0)</f>
        <v>5.165</v>
      </c>
      <c r="O2251" s="14">
        <f>VLOOKUP($A2251,[3]Sheet1!$A$1:$U$10001,4,0)</f>
        <v>24.43</v>
      </c>
      <c r="P2251" s="14">
        <f>VLOOKUP($A2251,[3]Sheet1!$A$1:$U$10001,6,0)</f>
        <v>5.22</v>
      </c>
      <c r="Q2251" s="14">
        <f>VLOOKUP($A2251,[3]Sheet1!$A$1:$U$10001,20,0)</f>
        <v>5.4850000000000003</v>
      </c>
      <c r="R2251" s="14">
        <f>VLOOKUP($A2251,[3]Sheet1!$A$1:$X$10001,24,0)</f>
        <v>5.26</v>
      </c>
      <c r="S2251" s="14">
        <f>VLOOKUP($A2251,[3]Sheet1!$A$1:$AB$10001,25,0)</f>
        <v>5.4850000000000003</v>
      </c>
      <c r="T2251" s="14">
        <f>VLOOKUP($A2251,[3]Sheet1!$A$1:$AB$10001,26,0)</f>
        <v>5.2</v>
      </c>
      <c r="U2251" s="14">
        <f>VLOOKUP($A2251,[3]Sheet1!$A$1:$AB$10001,27,0)</f>
        <v>5.27</v>
      </c>
      <c r="V2251" s="14">
        <f>VLOOKUP($A2251,[3]Sheet1!$A$1:$AB$10001,28,0)</f>
        <v>5.5250000000000004</v>
      </c>
      <c r="W2251" s="14">
        <f>VLOOKUP($A2251,[3]Sheet1!$A$1:$AC$10001,29,0)</f>
        <v>5.3049999999999997</v>
      </c>
      <c r="X2251" s="14">
        <f>VLOOKUP($A2251,[3]Sheet1!$A$1:$AD$10001,30,0)</f>
        <v>5.56</v>
      </c>
      <c r="Y2251" s="14">
        <f>VLOOKUP($A2251,[3]Sheet1!$A$1:$AE$10001,31,0)</f>
        <v>5.2949999999999999</v>
      </c>
      <c r="Z2251" s="14">
        <v>12.185000419616699</v>
      </c>
      <c r="AE2251" s="2">
        <v>36961</v>
      </c>
      <c r="AF2251" s="1">
        <v>4.835</v>
      </c>
    </row>
    <row r="2252" spans="1:32" x14ac:dyDescent="0.2">
      <c r="A2252" s="2">
        <v>36944</v>
      </c>
      <c r="B2252" s="5">
        <f t="shared" si="165"/>
        <v>2</v>
      </c>
      <c r="C2252" s="1" t="s">
        <v>51</v>
      </c>
      <c r="D2252" s="14">
        <f>VLOOKUP($A2252,[3]Sheet1!$A$1:$U$10001,15,0)</f>
        <v>7.3949999999999996</v>
      </c>
      <c r="E2252" s="14">
        <f>VLOOKUP($A2252,[3]Sheet1!$A$1:$U$10001,16,0)</f>
        <v>5.36</v>
      </c>
      <c r="F2252" s="14">
        <f>VLOOKUP($A2252,[3]Sheet1!$A$1:$X$10001,22,0)</f>
        <v>5.25</v>
      </c>
      <c r="G2252" s="7">
        <f>VLOOKUP($A2252,[3]Sheet1!$A$1:$X$10001,3,0)</f>
        <v>5.27</v>
      </c>
      <c r="H2252" s="14">
        <f>VLOOKUP($A2252,[3]Sheet1!$A$1:$U$10001,2,0)</f>
        <v>5.1849999999999996</v>
      </c>
      <c r="I2252" s="14">
        <f>VLOOKUP($A2252,[3]Sheet1!$A$1:$U$10001,21,0)</f>
        <v>5.2</v>
      </c>
      <c r="J2252" s="14">
        <f>VLOOKUP($A2252,[3]Sheet1!$A$1:$U$10001,13,0)</f>
        <v>10.08</v>
      </c>
      <c r="K2252" s="14">
        <f>VLOOKUP($A2252,[3]Sheet1!$A$1:$Z$10001,24,0)</f>
        <v>5.3150000000000004</v>
      </c>
      <c r="L2252" s="14">
        <f>VLOOKUP($A2252,[3]Sheet1!$A$1:$U$10001,17,0)</f>
        <v>5.4249999999999998</v>
      </c>
      <c r="M2252" s="14">
        <f>VLOOKUP($A2252,[3]Sheet1!$A$1:$U$10001,14,0)</f>
        <v>12.54</v>
      </c>
      <c r="N2252" s="14">
        <f>VLOOKUP($A2252,[3]Sheet1!$A$1:$X$10001,23,0)</f>
        <v>5.2549999999999999</v>
      </c>
      <c r="O2252" s="14">
        <f>VLOOKUP($A2252,[3]Sheet1!$A$1:$U$10001,4,0)</f>
        <v>21.69</v>
      </c>
      <c r="P2252" s="14">
        <f>VLOOKUP($A2252,[3]Sheet1!$A$1:$U$10001,6,0)</f>
        <v>5.24</v>
      </c>
      <c r="Q2252" s="14">
        <f>VLOOKUP($A2252,[3]Sheet1!$A$1:$U$10001,20,0)</f>
        <v>5.53</v>
      </c>
      <c r="R2252" s="14">
        <f>VLOOKUP($A2252,[3]Sheet1!$A$1:$X$10001,24,0)</f>
        <v>5.3150000000000004</v>
      </c>
      <c r="S2252" s="14">
        <f>VLOOKUP($A2252,[3]Sheet1!$A$1:$AB$10001,25,0)</f>
        <v>5.5049999999999999</v>
      </c>
      <c r="T2252" s="14">
        <f>VLOOKUP($A2252,[3]Sheet1!$A$1:$AB$10001,26,0)</f>
        <v>5.2</v>
      </c>
      <c r="U2252" s="14">
        <f>VLOOKUP($A2252,[3]Sheet1!$A$1:$AB$10001,27,0)</f>
        <v>5.2549999999999999</v>
      </c>
      <c r="V2252" s="14">
        <f>VLOOKUP($A2252,[3]Sheet1!$A$1:$AB$10001,28,0)</f>
        <v>5.45</v>
      </c>
      <c r="W2252" s="14">
        <f>VLOOKUP($A2252,[3]Sheet1!$A$1:$AC$10001,29,0)</f>
        <v>5.3</v>
      </c>
      <c r="X2252" s="14">
        <f>VLOOKUP($A2252,[3]Sheet1!$A$1:$AD$10001,30,0)</f>
        <v>5.6</v>
      </c>
      <c r="Y2252" s="14">
        <f>VLOOKUP($A2252,[3]Sheet1!$A$1:$AE$10001,31,0)</f>
        <v>5.41</v>
      </c>
      <c r="Z2252" s="14" t="s">
        <v>66</v>
      </c>
      <c r="AE2252" s="2">
        <v>36962</v>
      </c>
      <c r="AF2252" s="1">
        <v>4.835</v>
      </c>
    </row>
    <row r="2253" spans="1:32" x14ac:dyDescent="0.2">
      <c r="A2253" s="2">
        <v>36945</v>
      </c>
      <c r="B2253" s="5">
        <f t="shared" si="165"/>
        <v>2</v>
      </c>
      <c r="C2253" s="1" t="s">
        <v>45</v>
      </c>
      <c r="D2253" s="14">
        <f>VLOOKUP($A2253,[3]Sheet1!$A$1:$U$10001,15,0)</f>
        <v>7.2</v>
      </c>
      <c r="E2253" s="14">
        <f>VLOOKUP($A2253,[3]Sheet1!$A$1:$U$10001,16,0)</f>
        <v>5.1749999999999998</v>
      </c>
      <c r="F2253" s="14">
        <f>VLOOKUP($A2253,[3]Sheet1!$A$1:$X$10001,22,0)</f>
        <v>5.125</v>
      </c>
      <c r="G2253" s="7">
        <f>VLOOKUP($A2253,[3]Sheet1!$A$1:$X$10001,3,0)</f>
        <v>5.085</v>
      </c>
      <c r="H2253" s="14">
        <f>VLOOKUP($A2253,[3]Sheet1!$A$1:$U$10001,2,0)</f>
        <v>5.05</v>
      </c>
      <c r="I2253" s="14">
        <f>VLOOKUP($A2253,[3]Sheet1!$A$1:$U$10001,21,0)</f>
        <v>5.1100000000000003</v>
      </c>
      <c r="J2253" s="14">
        <f>VLOOKUP($A2253,[3]Sheet1!$A$1:$U$10001,13,0)</f>
        <v>8.8000000000000007</v>
      </c>
      <c r="K2253" s="14">
        <f>VLOOKUP($A2253,[3]Sheet1!$A$1:$Z$10001,24,0)</f>
        <v>5.15</v>
      </c>
      <c r="L2253" s="14">
        <f>VLOOKUP($A2253,[3]Sheet1!$A$1:$U$10001,17,0)</f>
        <v>5.2149999999999999</v>
      </c>
      <c r="M2253" s="14">
        <f>VLOOKUP($A2253,[3]Sheet1!$A$1:$U$10001,14,0)</f>
        <v>10.605</v>
      </c>
      <c r="N2253" s="14">
        <f>VLOOKUP($A2253,[3]Sheet1!$A$1:$X$10001,23,0)</f>
        <v>5.12</v>
      </c>
      <c r="O2253" s="14">
        <f>VLOOKUP($A2253,[3]Sheet1!$A$1:$U$10001,4,0)</f>
        <v>17.48</v>
      </c>
      <c r="P2253" s="14">
        <f>VLOOKUP($A2253,[3]Sheet1!$A$1:$U$10001,6,0)</f>
        <v>5.1150000000000002</v>
      </c>
      <c r="Q2253" s="14">
        <f>VLOOKUP($A2253,[3]Sheet1!$A$1:$U$10001,20,0)</f>
        <v>5.31</v>
      </c>
      <c r="R2253" s="14">
        <f>VLOOKUP($A2253,[3]Sheet1!$A$1:$X$10001,24,0)</f>
        <v>5.15</v>
      </c>
      <c r="S2253" s="14">
        <f>VLOOKUP($A2253,[3]Sheet1!$A$1:$AB$10001,25,0)</f>
        <v>5.35</v>
      </c>
      <c r="T2253" s="14">
        <f>VLOOKUP($A2253,[3]Sheet1!$A$1:$AB$10001,26,0)</f>
        <v>5.1050000000000004</v>
      </c>
      <c r="U2253" s="14">
        <f>VLOOKUP($A2253,[3]Sheet1!$A$1:$AB$10001,27,0)</f>
        <v>5.1050000000000004</v>
      </c>
      <c r="V2253" s="14">
        <f>VLOOKUP($A2253,[3]Sheet1!$A$1:$AB$10001,28,0)</f>
        <v>5.26</v>
      </c>
      <c r="W2253" s="14">
        <f>VLOOKUP($A2253,[3]Sheet1!$A$1:$AC$10001,29,0)</f>
        <v>5.1349999999999998</v>
      </c>
      <c r="X2253" s="14">
        <f>VLOOKUP($A2253,[3]Sheet1!$A$1:$AD$10001,30,0)</f>
        <v>5.4749999999999996</v>
      </c>
      <c r="Y2253" s="14">
        <f>VLOOKUP($A2253,[3]Sheet1!$A$1:$AE$10001,31,0)</f>
        <v>5.28</v>
      </c>
      <c r="Z2253" s="14">
        <v>10.104999542236328</v>
      </c>
      <c r="AE2253" s="2">
        <v>36963</v>
      </c>
      <c r="AF2253" s="1">
        <v>4.68</v>
      </c>
    </row>
    <row r="2254" spans="1:32" x14ac:dyDescent="0.2">
      <c r="A2254" s="2">
        <v>36946</v>
      </c>
      <c r="B2254" s="5">
        <f t="shared" si="165"/>
        <v>2</v>
      </c>
      <c r="C2254" s="1" t="s">
        <v>46</v>
      </c>
      <c r="D2254" s="14">
        <f>VLOOKUP($A2254,[3]Sheet1!$A$1:$U$10001,15,0)</f>
        <v>7.2249999999999996</v>
      </c>
      <c r="E2254" s="14">
        <f>VLOOKUP($A2254,[3]Sheet1!$A$1:$U$10001,16,0)</f>
        <v>5.0650000000000004</v>
      </c>
      <c r="F2254" s="14">
        <f>VLOOKUP($A2254,[3]Sheet1!$A$1:$X$10001,22,0)</f>
        <v>4.8600000000000003</v>
      </c>
      <c r="G2254" s="7">
        <f>VLOOKUP($A2254,[3]Sheet1!$A$1:$X$10001,3,0)</f>
        <v>4.9000000000000004</v>
      </c>
      <c r="H2254" s="14">
        <f>VLOOKUP($A2254,[3]Sheet1!$A$1:$U$10001,2,0)</f>
        <v>4.835</v>
      </c>
      <c r="I2254" s="14">
        <f>VLOOKUP($A2254,[3]Sheet1!$A$1:$U$10001,21,0)</f>
        <v>5.0449999999999999</v>
      </c>
      <c r="J2254" s="14">
        <f>VLOOKUP($A2254,[3]Sheet1!$A$1:$U$10001,13,0)</f>
        <v>7.88</v>
      </c>
      <c r="K2254" s="14">
        <f>VLOOKUP($A2254,[3]Sheet1!$A$1:$Z$10001,24,0)</f>
        <v>4.915</v>
      </c>
      <c r="L2254" s="14">
        <f>VLOOKUP($A2254,[3]Sheet1!$A$1:$U$10001,17,0)</f>
        <v>5.14</v>
      </c>
      <c r="M2254" s="14">
        <f>VLOOKUP($A2254,[3]Sheet1!$A$1:$U$10001,14,0)</f>
        <v>9.02</v>
      </c>
      <c r="N2254" s="14">
        <f>VLOOKUP($A2254,[3]Sheet1!$A$1:$X$10001,23,0)</f>
        <v>4.8849999999999998</v>
      </c>
      <c r="O2254" s="14">
        <f>VLOOKUP($A2254,[3]Sheet1!$A$1:$U$10001,4,0)</f>
        <v>12.68</v>
      </c>
      <c r="P2254" s="14">
        <f>VLOOKUP($A2254,[3]Sheet1!$A$1:$U$10001,6,0)</f>
        <v>4.9649999999999999</v>
      </c>
      <c r="Q2254" s="14">
        <f>VLOOKUP($A2254,[3]Sheet1!$A$1:$U$10001,20,0)</f>
        <v>5.1449999999999996</v>
      </c>
      <c r="R2254" s="14">
        <f>VLOOKUP($A2254,[3]Sheet1!$A$1:$X$10001,24,0)</f>
        <v>4.915</v>
      </c>
      <c r="S2254" s="14">
        <f>VLOOKUP($A2254,[3]Sheet1!$A$1:$AB$10001,25,0)</f>
        <v>5.26</v>
      </c>
      <c r="T2254" s="14">
        <f>VLOOKUP($A2254,[3]Sheet1!$A$1:$AB$10001,26,0)</f>
        <v>4.99</v>
      </c>
      <c r="U2254" s="14">
        <f>VLOOKUP($A2254,[3]Sheet1!$A$1:$AB$10001,27,0)</f>
        <v>5.0049999999999999</v>
      </c>
      <c r="V2254" s="14">
        <f>VLOOKUP($A2254,[3]Sheet1!$A$1:$AB$10001,28,0)</f>
        <v>5.18</v>
      </c>
      <c r="W2254" s="14">
        <f>VLOOKUP($A2254,[3]Sheet1!$A$1:$AC$10001,29,0)</f>
        <v>5.0250000000000004</v>
      </c>
      <c r="X2254" s="14">
        <f>VLOOKUP($A2254,[3]Sheet1!$A$1:$AD$10001,30,0)</f>
        <v>5.415</v>
      </c>
      <c r="Y2254" s="14">
        <f>VLOOKUP($A2254,[3]Sheet1!$A$1:$AE$10001,31,0)</f>
        <v>5.0449999999999999</v>
      </c>
      <c r="Z2254" s="14">
        <v>8.1000003814697266</v>
      </c>
      <c r="AE2254" s="2">
        <v>36964</v>
      </c>
      <c r="AF2254" s="1">
        <v>4.8899999999999997</v>
      </c>
    </row>
    <row r="2255" spans="1:32" x14ac:dyDescent="0.2">
      <c r="A2255" s="2">
        <v>36947</v>
      </c>
      <c r="B2255" s="5">
        <f t="shared" si="165"/>
        <v>2</v>
      </c>
      <c r="C2255" s="1" t="s">
        <v>47</v>
      </c>
      <c r="D2255" s="14">
        <f>VLOOKUP($A2255,[3]Sheet1!$A$1:$U$10001,15,0)</f>
        <v>7.2249999999999996</v>
      </c>
      <c r="E2255" s="14">
        <f>VLOOKUP($A2255,[3]Sheet1!$A$1:$U$10001,16,0)</f>
        <v>5.0650000000000004</v>
      </c>
      <c r="F2255" s="14">
        <f>VLOOKUP($A2255,[3]Sheet1!$A$1:$X$10001,22,0)</f>
        <v>4.8600000000000003</v>
      </c>
      <c r="G2255" s="7">
        <f>VLOOKUP($A2255,[3]Sheet1!$A$1:$X$10001,3,0)</f>
        <v>4.9000000000000004</v>
      </c>
      <c r="H2255" s="14">
        <f>VLOOKUP($A2255,[3]Sheet1!$A$1:$U$10001,2,0)</f>
        <v>4.835</v>
      </c>
      <c r="I2255" s="14">
        <f>VLOOKUP($A2255,[3]Sheet1!$A$1:$U$10001,21,0)</f>
        <v>5.0449999999999999</v>
      </c>
      <c r="J2255" s="14">
        <f>VLOOKUP($A2255,[3]Sheet1!$A$1:$U$10001,13,0)</f>
        <v>7.88</v>
      </c>
      <c r="K2255" s="14">
        <f>VLOOKUP($A2255,[3]Sheet1!$A$1:$Z$10001,24,0)</f>
        <v>4.915</v>
      </c>
      <c r="L2255" s="14">
        <f>VLOOKUP($A2255,[3]Sheet1!$A$1:$U$10001,17,0)</f>
        <v>5.14</v>
      </c>
      <c r="M2255" s="14">
        <f>VLOOKUP($A2255,[3]Sheet1!$A$1:$U$10001,14,0)</f>
        <v>9.02</v>
      </c>
      <c r="N2255" s="14">
        <f>VLOOKUP($A2255,[3]Sheet1!$A$1:$X$10001,23,0)</f>
        <v>4.8849999999999998</v>
      </c>
      <c r="O2255" s="14">
        <f>VLOOKUP($A2255,[3]Sheet1!$A$1:$U$10001,4,0)</f>
        <v>12.68</v>
      </c>
      <c r="P2255" s="14">
        <f>VLOOKUP($A2255,[3]Sheet1!$A$1:$U$10001,6,0)</f>
        <v>4.9649999999999999</v>
      </c>
      <c r="Q2255" s="14">
        <f>VLOOKUP($A2255,[3]Sheet1!$A$1:$U$10001,20,0)</f>
        <v>5.1449999999999996</v>
      </c>
      <c r="R2255" s="14">
        <f>VLOOKUP($A2255,[3]Sheet1!$A$1:$X$10001,24,0)</f>
        <v>4.915</v>
      </c>
      <c r="S2255" s="14">
        <f>VLOOKUP($A2255,[3]Sheet1!$A$1:$AB$10001,25,0)</f>
        <v>5.26</v>
      </c>
      <c r="T2255" s="14">
        <f>VLOOKUP($A2255,[3]Sheet1!$A$1:$AB$10001,26,0)</f>
        <v>4.99</v>
      </c>
      <c r="U2255" s="14">
        <f>VLOOKUP($A2255,[3]Sheet1!$A$1:$AB$10001,27,0)</f>
        <v>5.0049999999999999</v>
      </c>
      <c r="V2255" s="14">
        <f>VLOOKUP($A2255,[3]Sheet1!$A$1:$AB$10001,28,0)</f>
        <v>5.18</v>
      </c>
      <c r="W2255" s="14">
        <f>VLOOKUP($A2255,[3]Sheet1!$A$1:$AC$10001,29,0)</f>
        <v>5.0250000000000004</v>
      </c>
      <c r="X2255" s="14">
        <f>VLOOKUP($A2255,[3]Sheet1!$A$1:$AD$10001,30,0)</f>
        <v>5.415</v>
      </c>
      <c r="Y2255" s="14">
        <f>VLOOKUP($A2255,[3]Sheet1!$A$1:$AE$10001,31,0)</f>
        <v>5.0449999999999999</v>
      </c>
      <c r="Z2255" s="14">
        <v>8.1000003814697266</v>
      </c>
      <c r="AE2255" s="2">
        <v>36965</v>
      </c>
      <c r="AF2255" s="1">
        <v>4.7750000000000004</v>
      </c>
    </row>
    <row r="2256" spans="1:32" x14ac:dyDescent="0.2">
      <c r="A2256" s="2">
        <v>36948</v>
      </c>
      <c r="B2256" s="5">
        <f t="shared" si="165"/>
        <v>2</v>
      </c>
      <c r="C2256" s="1" t="s">
        <v>48</v>
      </c>
      <c r="D2256" s="14">
        <f>VLOOKUP($A2256,[3]Sheet1!$A$1:$U$10001,15,0)</f>
        <v>7.2249999999999996</v>
      </c>
      <c r="E2256" s="14">
        <f>VLOOKUP($A2256,[3]Sheet1!$A$1:$U$10001,16,0)</f>
        <v>5.0650000000000004</v>
      </c>
      <c r="F2256" s="14">
        <f>VLOOKUP($A2256,[3]Sheet1!$A$1:$X$10001,22,0)</f>
        <v>4.8600000000000003</v>
      </c>
      <c r="G2256" s="7">
        <f>VLOOKUP($A2256,[3]Sheet1!$A$1:$X$10001,3,0)</f>
        <v>4.9000000000000004</v>
      </c>
      <c r="H2256" s="14">
        <f>VLOOKUP($A2256,[3]Sheet1!$A$1:$U$10001,2,0)</f>
        <v>4.835</v>
      </c>
      <c r="I2256" s="14">
        <f>VLOOKUP($A2256,[3]Sheet1!$A$1:$U$10001,21,0)</f>
        <v>5.0449999999999999</v>
      </c>
      <c r="J2256" s="14">
        <f>VLOOKUP($A2256,[3]Sheet1!$A$1:$U$10001,13,0)</f>
        <v>7.88</v>
      </c>
      <c r="K2256" s="14">
        <f>VLOOKUP($A2256,[3]Sheet1!$A$1:$Z$10001,24,0)</f>
        <v>4.915</v>
      </c>
      <c r="L2256" s="14">
        <f>VLOOKUP($A2256,[3]Sheet1!$A$1:$U$10001,17,0)</f>
        <v>5.14</v>
      </c>
      <c r="M2256" s="14">
        <f>VLOOKUP($A2256,[3]Sheet1!$A$1:$U$10001,14,0)</f>
        <v>9.02</v>
      </c>
      <c r="N2256" s="14">
        <f>VLOOKUP($A2256,[3]Sheet1!$A$1:$X$10001,23,0)</f>
        <v>4.8849999999999998</v>
      </c>
      <c r="O2256" s="14">
        <f>VLOOKUP($A2256,[3]Sheet1!$A$1:$U$10001,4,0)</f>
        <v>12.68</v>
      </c>
      <c r="P2256" s="14">
        <f>VLOOKUP($A2256,[3]Sheet1!$A$1:$U$10001,6,0)</f>
        <v>4.9649999999999999</v>
      </c>
      <c r="Q2256" s="14">
        <f>VLOOKUP($A2256,[3]Sheet1!$A$1:$U$10001,20,0)</f>
        <v>5.1449999999999996</v>
      </c>
      <c r="R2256" s="14">
        <f>VLOOKUP($A2256,[3]Sheet1!$A$1:$X$10001,24,0)</f>
        <v>4.915</v>
      </c>
      <c r="S2256" s="14">
        <f>VLOOKUP($A2256,[3]Sheet1!$A$1:$AB$10001,25,0)</f>
        <v>5.26</v>
      </c>
      <c r="T2256" s="14">
        <f>VLOOKUP($A2256,[3]Sheet1!$A$1:$AB$10001,26,0)</f>
        <v>4.99</v>
      </c>
      <c r="U2256" s="14">
        <f>VLOOKUP($A2256,[3]Sheet1!$A$1:$AB$10001,27,0)</f>
        <v>5.0049999999999999</v>
      </c>
      <c r="V2256" s="14">
        <f>VLOOKUP($A2256,[3]Sheet1!$A$1:$AB$10001,28,0)</f>
        <v>5.18</v>
      </c>
      <c r="W2256" s="14">
        <f>VLOOKUP($A2256,[3]Sheet1!$A$1:$AC$10001,29,0)</f>
        <v>5.0250000000000004</v>
      </c>
      <c r="X2256" s="14">
        <f>VLOOKUP($A2256,[3]Sheet1!$A$1:$AD$10001,30,0)</f>
        <v>5.415</v>
      </c>
      <c r="Y2256" s="14">
        <f>VLOOKUP($A2256,[3]Sheet1!$A$1:$AE$10001,31,0)</f>
        <v>5.0449999999999999</v>
      </c>
      <c r="Z2256" s="14">
        <v>8.1000003814697266</v>
      </c>
      <c r="AE2256" s="2">
        <v>36966</v>
      </c>
      <c r="AF2256" s="1">
        <v>4.72</v>
      </c>
    </row>
    <row r="2257" spans="1:32" x14ac:dyDescent="0.2">
      <c r="A2257" s="2">
        <v>36949</v>
      </c>
      <c r="B2257" s="5">
        <f t="shared" si="165"/>
        <v>2</v>
      </c>
      <c r="C2257" s="1" t="s">
        <v>49</v>
      </c>
      <c r="D2257" s="14">
        <f>VLOOKUP($A2257,[3]Sheet1!$A$1:$U$10001,15,0)</f>
        <v>7.35</v>
      </c>
      <c r="E2257" s="14">
        <f>VLOOKUP($A2257,[3]Sheet1!$A$1:$U$10001,16,0)</f>
        <v>5.28</v>
      </c>
      <c r="F2257" s="14">
        <f>VLOOKUP($A2257,[3]Sheet1!$A$1:$X$10001,22,0)</f>
        <v>4.875</v>
      </c>
      <c r="G2257" s="7">
        <f>VLOOKUP($A2257,[3]Sheet1!$A$1:$X$10001,3,0)</f>
        <v>4.91</v>
      </c>
      <c r="H2257" s="14">
        <f>VLOOKUP($A2257,[3]Sheet1!$A$1:$U$10001,2,0)</f>
        <v>4.83</v>
      </c>
      <c r="I2257" s="14">
        <f>VLOOKUP($A2257,[3]Sheet1!$A$1:$U$10001,21,0)</f>
        <v>5.0599999999999996</v>
      </c>
      <c r="J2257" s="14">
        <f>VLOOKUP($A2257,[3]Sheet1!$A$1:$U$10001,13,0)</f>
        <v>7.2649999999999997</v>
      </c>
      <c r="K2257" s="14">
        <f>VLOOKUP($A2257,[3]Sheet1!$A$1:$Z$10001,24,0)</f>
        <v>4.9800000000000004</v>
      </c>
      <c r="L2257" s="14">
        <f>VLOOKUP($A2257,[3]Sheet1!$A$1:$U$10001,17,0)</f>
        <v>5.28</v>
      </c>
      <c r="M2257" s="14">
        <f>VLOOKUP($A2257,[3]Sheet1!$A$1:$U$10001,14,0)</f>
        <v>8.8800000000000008</v>
      </c>
      <c r="N2257" s="14">
        <f>VLOOKUP($A2257,[3]Sheet1!$A$1:$X$10001,23,0)</f>
        <v>4.8849999999999998</v>
      </c>
      <c r="O2257" s="14">
        <f>VLOOKUP($A2257,[3]Sheet1!$A$1:$U$10001,4,0)</f>
        <v>13.12</v>
      </c>
      <c r="P2257" s="14">
        <f>VLOOKUP($A2257,[3]Sheet1!$A$1:$U$10001,6,0)</f>
        <v>5.0149999999999997</v>
      </c>
      <c r="Q2257" s="14">
        <f>VLOOKUP($A2257,[3]Sheet1!$A$1:$U$10001,20,0)</f>
        <v>5.2949999999999999</v>
      </c>
      <c r="R2257" s="14">
        <f>VLOOKUP($A2257,[3]Sheet1!$A$1:$X$10001,24,0)</f>
        <v>4.9800000000000004</v>
      </c>
      <c r="S2257" s="14">
        <f>VLOOKUP($A2257,[3]Sheet1!$A$1:$AB$10001,25,0)</f>
        <v>5.2949999999999999</v>
      </c>
      <c r="T2257" s="14">
        <f>VLOOKUP($A2257,[3]Sheet1!$A$1:$AB$10001,26,0)</f>
        <v>5.05</v>
      </c>
      <c r="U2257" s="14">
        <f>VLOOKUP($A2257,[3]Sheet1!$A$1:$AB$10001,27,0)</f>
        <v>5.08</v>
      </c>
      <c r="V2257" s="14">
        <f>VLOOKUP($A2257,[3]Sheet1!$A$1:$AB$10001,28,0)</f>
        <v>5.3150000000000004</v>
      </c>
      <c r="W2257" s="14">
        <f>VLOOKUP($A2257,[3]Sheet1!$A$1:$AC$10001,29,0)</f>
        <v>5.1100000000000003</v>
      </c>
      <c r="X2257" s="14">
        <f>VLOOKUP($A2257,[3]Sheet1!$A$1:$AD$10001,30,0)</f>
        <v>5.42</v>
      </c>
      <c r="Y2257" s="14">
        <f>VLOOKUP($A2257,[3]Sheet1!$A$1:$AE$10001,31,0)</f>
        <v>5.12</v>
      </c>
      <c r="Z2257" s="14">
        <v>8.5749998092651367</v>
      </c>
      <c r="AE2257" s="2">
        <v>36967</v>
      </c>
      <c r="AF2257" s="1">
        <v>4.7249999999999996</v>
      </c>
    </row>
    <row r="2258" spans="1:32" x14ac:dyDescent="0.2">
      <c r="A2258" s="2">
        <v>36950</v>
      </c>
      <c r="B2258" s="5">
        <f t="shared" si="165"/>
        <v>2</v>
      </c>
      <c r="C2258" s="1" t="s">
        <v>50</v>
      </c>
      <c r="D2258" s="14">
        <f>VLOOKUP($A2258,[3]Sheet1!$A$1:$U$10001,15,0)</f>
        <v>7.41</v>
      </c>
      <c r="E2258" s="14">
        <f>VLOOKUP($A2258,[3]Sheet1!$A$1:$U$10001,16,0)</f>
        <v>5.2850000000000001</v>
      </c>
      <c r="F2258" s="14">
        <f>VLOOKUP($A2258,[3]Sheet1!$A$1:$X$10001,22,0)</f>
        <v>4.915</v>
      </c>
      <c r="G2258" s="7">
        <f>VLOOKUP($A2258,[3]Sheet1!$A$1:$X$10001,3,0)</f>
        <v>4.97</v>
      </c>
      <c r="H2258" s="14">
        <f>VLOOKUP($A2258,[3]Sheet1!$A$1:$U$10001,2,0)</f>
        <v>4.8650000000000002</v>
      </c>
      <c r="I2258" s="14">
        <f>VLOOKUP($A2258,[3]Sheet1!$A$1:$U$10001,21,0)</f>
        <v>5.0949999999999998</v>
      </c>
      <c r="J2258" s="14">
        <f>VLOOKUP($A2258,[3]Sheet1!$A$1:$U$10001,13,0)</f>
        <v>6.54</v>
      </c>
      <c r="K2258" s="14">
        <f>VLOOKUP($A2258,[3]Sheet1!$A$1:$Z$10001,24,0)</f>
        <v>4.9749999999999996</v>
      </c>
      <c r="L2258" s="14">
        <f>VLOOKUP($A2258,[3]Sheet1!$A$1:$U$10001,17,0)</f>
        <v>5.35</v>
      </c>
      <c r="M2258" s="14">
        <f>VLOOKUP($A2258,[3]Sheet1!$A$1:$U$10001,14,0)</f>
        <v>5.1100000000000003</v>
      </c>
      <c r="N2258" s="14">
        <f>VLOOKUP($A2258,[3]Sheet1!$A$1:$X$10001,23,0)</f>
        <v>4.8949999999999996</v>
      </c>
      <c r="O2258" s="14">
        <f>VLOOKUP($A2258,[3]Sheet1!$A$1:$U$10001,4,0)</f>
        <v>12.45</v>
      </c>
      <c r="P2258" s="14">
        <f>VLOOKUP($A2258,[3]Sheet1!$A$1:$U$10001,6,0)</f>
        <v>5.1100000000000003</v>
      </c>
      <c r="Q2258" s="14">
        <f>VLOOKUP($A2258,[3]Sheet1!$A$1:$U$10001,20,0)</f>
        <v>5.3150000000000004</v>
      </c>
      <c r="R2258" s="14">
        <f>VLOOKUP($A2258,[3]Sheet1!$A$1:$X$10001,24,0)</f>
        <v>4.9749999999999996</v>
      </c>
      <c r="S2258" s="14">
        <f>VLOOKUP($A2258,[3]Sheet1!$A$1:$AB$10001,25,0)</f>
        <v>5.3250000000000002</v>
      </c>
      <c r="T2258" s="14">
        <f>VLOOKUP($A2258,[3]Sheet1!$A$1:$AB$10001,26,0)</f>
        <v>5.1349999999999998</v>
      </c>
      <c r="U2258" s="14">
        <f>VLOOKUP($A2258,[3]Sheet1!$A$1:$AB$10001,27,0)</f>
        <v>5.1150000000000002</v>
      </c>
      <c r="V2258" s="14">
        <f>VLOOKUP($A2258,[3]Sheet1!$A$1:$AB$10001,28,0)</f>
        <v>5.33</v>
      </c>
      <c r="W2258" s="14">
        <f>VLOOKUP($A2258,[3]Sheet1!$A$1:$AC$10001,29,0)</f>
        <v>5.1449999999999996</v>
      </c>
      <c r="X2258" s="14">
        <f>VLOOKUP($A2258,[3]Sheet1!$A$1:$AD$10001,30,0)</f>
        <v>5.4450000000000003</v>
      </c>
      <c r="Y2258" s="14">
        <f>VLOOKUP($A2258,[3]Sheet1!$A$1:$AE$10001,31,0)</f>
        <v>5.125</v>
      </c>
      <c r="Z2258" s="14">
        <v>8.5749998092651367</v>
      </c>
      <c r="AE2258" s="2">
        <v>36968</v>
      </c>
      <c r="AF2258" s="1">
        <v>4.7249999999999996</v>
      </c>
    </row>
    <row r="2259" spans="1:32" x14ac:dyDescent="0.2">
      <c r="A2259" s="2">
        <v>36951</v>
      </c>
      <c r="B2259" s="5">
        <f t="shared" si="165"/>
        <v>3</v>
      </c>
      <c r="C2259" s="1" t="s">
        <v>51</v>
      </c>
      <c r="D2259" s="14">
        <f>VLOOKUP($A2259,[3]Sheet1!$A$1:$U$10001,15,0)</f>
        <v>7.375</v>
      </c>
      <c r="E2259" s="14">
        <f>VLOOKUP($A2259,[3]Sheet1!$A$1:$U$10001,16,0)</f>
        <v>5.3150000000000004</v>
      </c>
      <c r="F2259" s="14">
        <f>VLOOKUP($A2259,[3]Sheet1!$A$1:$X$10001,22,0)</f>
        <v>5.0650000000000004</v>
      </c>
      <c r="G2259" s="7">
        <f>VLOOKUP($A2259,[3]Sheet1!$A$1:$X$10001,3,0)</f>
        <v>5.2050000000000001</v>
      </c>
      <c r="H2259" s="14">
        <f>VLOOKUP($A2259,[3]Sheet1!$A$1:$U$10001,2,0)</f>
        <v>5.1050000000000004</v>
      </c>
      <c r="I2259" s="14">
        <f>VLOOKUP($A2259,[3]Sheet1!$A$1:$U$10001,21,0)</f>
        <v>5.165</v>
      </c>
      <c r="J2259" s="14">
        <f>VLOOKUP($A2259,[3]Sheet1!$A$1:$U$10001,13,0)</f>
        <v>6.9</v>
      </c>
      <c r="K2259" s="14">
        <f>VLOOKUP($A2259,[3]Sheet1!$A$1:$Z$10001,24,0)</f>
        <v>5.1950000000000003</v>
      </c>
      <c r="L2259" s="14">
        <f>VLOOKUP($A2259,[3]Sheet1!$A$1:$U$10001,17,0)</f>
        <v>5.375</v>
      </c>
      <c r="M2259" s="14">
        <f>VLOOKUP($A2259,[3]Sheet1!$A$1:$U$10001,14,0)</f>
        <v>8.32</v>
      </c>
      <c r="N2259" s="14">
        <f>VLOOKUP($A2259,[3]Sheet1!$A$1:$X$10001,23,0)</f>
        <v>5.125</v>
      </c>
      <c r="O2259" s="14">
        <f>VLOOKUP($A2259,[3]Sheet1!$A$1:$U$10001,4,0)</f>
        <v>12.955</v>
      </c>
      <c r="P2259" s="14">
        <f>VLOOKUP($A2259,[3]Sheet1!$A$1:$U$10001,6,0)</f>
        <v>5.2850000000000001</v>
      </c>
      <c r="Q2259" s="14">
        <f>VLOOKUP($A2259,[3]Sheet1!$A$1:$U$10001,20,0)</f>
        <v>5.31</v>
      </c>
      <c r="R2259" s="14">
        <f>VLOOKUP($A2259,[3]Sheet1!$A$1:$X$10001,24,0)</f>
        <v>5.1950000000000003</v>
      </c>
      <c r="S2259" s="14">
        <f>VLOOKUP($A2259,[3]Sheet1!$A$1:$AB$10001,25,0)</f>
        <v>5.49</v>
      </c>
      <c r="T2259" s="14">
        <f>VLOOKUP($A2259,[3]Sheet1!$A$1:$AB$10001,26,0)</f>
        <v>5.29</v>
      </c>
      <c r="U2259" s="14">
        <f>VLOOKUP($A2259,[3]Sheet1!$A$1:$AB$10001,27,0)</f>
        <v>5.24</v>
      </c>
      <c r="V2259" s="14">
        <f>VLOOKUP($A2259,[3]Sheet1!$A$1:$AB$10001,28,0)</f>
        <v>5.4050000000000002</v>
      </c>
      <c r="W2259" s="14">
        <f>VLOOKUP($A2259,[3]Sheet1!$A$1:$AC$10001,29,0)</f>
        <v>5.24</v>
      </c>
      <c r="X2259" s="14">
        <f>VLOOKUP($A2259,[3]Sheet1!$A$1:$AD$10001,30,0)</f>
        <v>5.6150000000000002</v>
      </c>
      <c r="Y2259" s="14">
        <f>VLOOKUP($A2259,[3]Sheet1!$A$1:$AE$10001,31,0)</f>
        <v>5.29</v>
      </c>
      <c r="Z2259" s="14">
        <v>8.1499996185302734</v>
      </c>
      <c r="AE2259" s="2">
        <v>36969</v>
      </c>
      <c r="AF2259" s="1">
        <v>4.7249999999999996</v>
      </c>
    </row>
    <row r="2260" spans="1:32" x14ac:dyDescent="0.2">
      <c r="A2260" s="2">
        <v>36952</v>
      </c>
      <c r="B2260" s="5">
        <f t="shared" si="165"/>
        <v>3</v>
      </c>
      <c r="C2260" s="1" t="s">
        <v>45</v>
      </c>
      <c r="D2260" s="14">
        <f>VLOOKUP($A2260,[3]Sheet1!$A$1:$U$10001,15,0)</f>
        <v>7.2450000000000001</v>
      </c>
      <c r="E2260" s="14">
        <f>VLOOKUP($A2260,[3]Sheet1!$A$1:$U$10001,16,0)</f>
        <v>5.2750000000000004</v>
      </c>
      <c r="F2260" s="14">
        <f>VLOOKUP($A2260,[3]Sheet1!$A$1:$X$10001,22,0)</f>
        <v>5.0449999999999999</v>
      </c>
      <c r="G2260" s="7">
        <f>VLOOKUP($A2260,[3]Sheet1!$A$1:$X$10001,3,0)</f>
        <v>5.37</v>
      </c>
      <c r="H2260" s="14">
        <f>VLOOKUP($A2260,[3]Sheet1!$A$1:$U$10001,2,0)</f>
        <v>5.0049999999999999</v>
      </c>
      <c r="I2260" s="14">
        <f>VLOOKUP($A2260,[3]Sheet1!$A$1:$U$10001,21,0)</f>
        <v>5.085</v>
      </c>
      <c r="J2260" s="14">
        <f>VLOOKUP($A2260,[3]Sheet1!$A$1:$U$10001,13,0)</f>
        <v>10.275</v>
      </c>
      <c r="K2260" s="14">
        <f>VLOOKUP($A2260,[3]Sheet1!$A$1:$Z$10001,24,0)</f>
        <v>5.1550000000000002</v>
      </c>
      <c r="L2260" s="14">
        <f>VLOOKUP($A2260,[3]Sheet1!$A$1:$U$10001,17,0)</f>
        <v>5.38</v>
      </c>
      <c r="M2260" s="14">
        <f>VLOOKUP($A2260,[3]Sheet1!$A$1:$U$10001,14,0)</f>
        <v>11.074999999999999</v>
      </c>
      <c r="N2260" s="14">
        <f>VLOOKUP($A2260,[3]Sheet1!$A$1:$X$10001,23,0)</f>
        <v>5.0999999999999996</v>
      </c>
      <c r="O2260" s="14">
        <f>VLOOKUP($A2260,[3]Sheet1!$A$1:$U$10001,4,0)</f>
        <v>23.95</v>
      </c>
      <c r="P2260" s="14">
        <f>VLOOKUP($A2260,[3]Sheet1!$A$1:$U$10001,6,0)</f>
        <v>5.3</v>
      </c>
      <c r="Q2260" s="14">
        <f>VLOOKUP($A2260,[3]Sheet1!$A$1:$U$10001,20,0)</f>
        <v>5.2350000000000003</v>
      </c>
      <c r="R2260" s="14">
        <f>VLOOKUP($A2260,[3]Sheet1!$A$1:$X$10001,24,0)</f>
        <v>5.1550000000000002</v>
      </c>
      <c r="S2260" s="14">
        <f>VLOOKUP($A2260,[3]Sheet1!$A$1:$AB$10001,25,0)</f>
        <v>5.375</v>
      </c>
      <c r="T2260" s="14">
        <f>VLOOKUP($A2260,[3]Sheet1!$A$1:$AB$10001,26,0)</f>
        <v>5.27</v>
      </c>
      <c r="U2260" s="14">
        <f>VLOOKUP($A2260,[3]Sheet1!$A$1:$AB$10001,27,0)</f>
        <v>5.1349999999999998</v>
      </c>
      <c r="V2260" s="14">
        <f>VLOOKUP($A2260,[3]Sheet1!$A$1:$AB$10001,28,0)</f>
        <v>5.2850000000000001</v>
      </c>
      <c r="W2260" s="14">
        <f>VLOOKUP($A2260,[3]Sheet1!$A$1:$AC$10001,29,0)</f>
        <v>5.14</v>
      </c>
      <c r="X2260" s="14">
        <f>VLOOKUP($A2260,[3]Sheet1!$A$1:$AD$10001,30,0)</f>
        <v>5.49</v>
      </c>
      <c r="Y2260" s="14">
        <f>VLOOKUP($A2260,[3]Sheet1!$A$1:$AE$10001,31,0)</f>
        <v>5.2050000000000001</v>
      </c>
      <c r="Z2260" s="14">
        <v>9.869999885559082</v>
      </c>
      <c r="AE2260" s="2">
        <v>36970</v>
      </c>
      <c r="AF2260" s="1">
        <v>4.74</v>
      </c>
    </row>
    <row r="2261" spans="1:32" x14ac:dyDescent="0.2">
      <c r="A2261" s="2">
        <v>36953</v>
      </c>
      <c r="B2261" s="5">
        <f t="shared" si="165"/>
        <v>3</v>
      </c>
      <c r="C2261" s="1" t="s">
        <v>46</v>
      </c>
      <c r="D2261" s="14">
        <f>VLOOKUP($A2261,[3]Sheet1!$A$1:$U$10001,15,0)</f>
        <v>7.2850000000000001</v>
      </c>
      <c r="E2261" s="14">
        <f>VLOOKUP($A2261,[3]Sheet1!$A$1:$U$10001,16,0)</f>
        <v>5.28</v>
      </c>
      <c r="F2261" s="14">
        <f>VLOOKUP($A2261,[3]Sheet1!$A$1:$X$10001,22,0)</f>
        <v>4.875</v>
      </c>
      <c r="G2261" s="7">
        <f>VLOOKUP($A2261,[3]Sheet1!$A$1:$X$10001,3,0)</f>
        <v>5.2649999999999997</v>
      </c>
      <c r="H2261" s="14">
        <f>VLOOKUP($A2261,[3]Sheet1!$A$1:$U$10001,2,0)</f>
        <v>4.9749999999999996</v>
      </c>
      <c r="I2261" s="14">
        <f>VLOOKUP($A2261,[3]Sheet1!$A$1:$U$10001,21,0)</f>
        <v>5.09</v>
      </c>
      <c r="J2261" s="14">
        <f>VLOOKUP($A2261,[3]Sheet1!$A$1:$U$10001,13,0)</f>
        <v>9.99</v>
      </c>
      <c r="K2261" s="14">
        <f>VLOOKUP($A2261,[3]Sheet1!$A$1:$Z$10001,24,0)</f>
        <v>17.57</v>
      </c>
      <c r="L2261" s="14">
        <f>VLOOKUP($A2261,[3]Sheet1!$A$1:$U$10001,17,0)</f>
        <v>5.3049999999999997</v>
      </c>
      <c r="M2261" s="14">
        <f>VLOOKUP($A2261,[3]Sheet1!$A$1:$U$10001,14,0)</f>
        <v>10.385</v>
      </c>
      <c r="N2261" s="14">
        <f>VLOOKUP($A2261,[3]Sheet1!$A$1:$X$10001,23,0)</f>
        <v>4.96</v>
      </c>
      <c r="O2261" s="14">
        <f>VLOOKUP($A2261,[3]Sheet1!$A$1:$U$10001,4,0)</f>
        <v>27.79</v>
      </c>
      <c r="P2261" s="14">
        <f>VLOOKUP($A2261,[3]Sheet1!$A$1:$U$10001,6,0)</f>
        <v>5.1849999999999996</v>
      </c>
      <c r="Q2261" s="14">
        <f>VLOOKUP($A2261,[3]Sheet1!$A$1:$U$10001,20,0)</f>
        <v>5.25</v>
      </c>
      <c r="R2261" s="14">
        <f>VLOOKUP($A2261,[3]Sheet1!$A$1:$X$10001,24,0)</f>
        <v>17.57</v>
      </c>
      <c r="S2261" s="14">
        <f>VLOOKUP($A2261,[3]Sheet1!$A$1:$AB$10001,25,0)</f>
        <v>5.32</v>
      </c>
      <c r="T2261" s="14">
        <f>VLOOKUP($A2261,[3]Sheet1!$A$1:$AB$10001,26,0)</f>
        <v>5.18</v>
      </c>
      <c r="U2261" s="14">
        <f>VLOOKUP($A2261,[3]Sheet1!$A$1:$AB$10001,27,0)</f>
        <v>5.07</v>
      </c>
      <c r="V2261" s="14">
        <f>VLOOKUP($A2261,[3]Sheet1!$A$1:$AB$10001,28,0)</f>
        <v>5.21</v>
      </c>
      <c r="W2261" s="14">
        <f>VLOOKUP($A2261,[3]Sheet1!$A$1:$AC$10001,29,0)</f>
        <v>5.0949999999999998</v>
      </c>
      <c r="X2261" s="14">
        <f>VLOOKUP($A2261,[3]Sheet1!$A$1:$AD$10001,30,0)</f>
        <v>5.49</v>
      </c>
      <c r="Y2261" s="14">
        <f>VLOOKUP($A2261,[3]Sheet1!$A$1:$AE$10001,31,0)</f>
        <v>5.0599999999999996</v>
      </c>
      <c r="Z2261" s="14">
        <v>9.6999998092651367</v>
      </c>
      <c r="AE2261" s="2">
        <v>36971</v>
      </c>
      <c r="AF2261" s="1">
        <v>4.62</v>
      </c>
    </row>
    <row r="2262" spans="1:32" x14ac:dyDescent="0.2">
      <c r="A2262" s="2">
        <v>36954</v>
      </c>
      <c r="B2262" s="5">
        <f t="shared" si="165"/>
        <v>3</v>
      </c>
      <c r="C2262" s="1" t="s">
        <v>47</v>
      </c>
      <c r="D2262" s="14">
        <f>VLOOKUP($A2262,[3]Sheet1!$A$1:$U$10001,15,0)</f>
        <v>7.2850000000000001</v>
      </c>
      <c r="E2262" s="14">
        <f>VLOOKUP($A2262,[3]Sheet1!$A$1:$U$10001,16,0)</f>
        <v>5.28</v>
      </c>
      <c r="F2262" s="14">
        <f>VLOOKUP($A2262,[3]Sheet1!$A$1:$X$10001,22,0)</f>
        <v>4.875</v>
      </c>
      <c r="G2262" s="7">
        <f>VLOOKUP($A2262,[3]Sheet1!$A$1:$X$10001,3,0)</f>
        <v>5.2649999999999997</v>
      </c>
      <c r="H2262" s="14">
        <f>VLOOKUP($A2262,[3]Sheet1!$A$1:$U$10001,2,0)</f>
        <v>4.9749999999999996</v>
      </c>
      <c r="I2262" s="14">
        <f>VLOOKUP($A2262,[3]Sheet1!$A$1:$U$10001,21,0)</f>
        <v>5.09</v>
      </c>
      <c r="J2262" s="14">
        <f>VLOOKUP($A2262,[3]Sheet1!$A$1:$U$10001,13,0)</f>
        <v>9.99</v>
      </c>
      <c r="K2262" s="14">
        <f>VLOOKUP($A2262,[3]Sheet1!$A$1:$Z$10001,24,0)</f>
        <v>17.57</v>
      </c>
      <c r="L2262" s="14">
        <f>VLOOKUP($A2262,[3]Sheet1!$A$1:$U$10001,17,0)</f>
        <v>5.3049999999999997</v>
      </c>
      <c r="M2262" s="14">
        <f>VLOOKUP($A2262,[3]Sheet1!$A$1:$U$10001,14,0)</f>
        <v>10.385</v>
      </c>
      <c r="N2262" s="14">
        <f>VLOOKUP($A2262,[3]Sheet1!$A$1:$X$10001,23,0)</f>
        <v>4.96</v>
      </c>
      <c r="O2262" s="14">
        <f>VLOOKUP($A2262,[3]Sheet1!$A$1:$U$10001,4,0)</f>
        <v>27.79</v>
      </c>
      <c r="P2262" s="14">
        <f>VLOOKUP($A2262,[3]Sheet1!$A$1:$U$10001,6,0)</f>
        <v>5.1849999999999996</v>
      </c>
      <c r="Q2262" s="14">
        <f>VLOOKUP($A2262,[3]Sheet1!$A$1:$U$10001,20,0)</f>
        <v>5.25</v>
      </c>
      <c r="R2262" s="14">
        <f>VLOOKUP($A2262,[3]Sheet1!$A$1:$X$10001,24,0)</f>
        <v>17.57</v>
      </c>
      <c r="S2262" s="14">
        <f>VLOOKUP($A2262,[3]Sheet1!$A$1:$AB$10001,25,0)</f>
        <v>5.32</v>
      </c>
      <c r="T2262" s="14">
        <f>VLOOKUP($A2262,[3]Sheet1!$A$1:$AB$10001,26,0)</f>
        <v>5.18</v>
      </c>
      <c r="U2262" s="14">
        <f>VLOOKUP($A2262,[3]Sheet1!$A$1:$AB$10001,27,0)</f>
        <v>5.07</v>
      </c>
      <c r="V2262" s="14">
        <f>VLOOKUP($A2262,[3]Sheet1!$A$1:$AB$10001,28,0)</f>
        <v>5.21</v>
      </c>
      <c r="W2262" s="14">
        <f>VLOOKUP($A2262,[3]Sheet1!$A$1:$AC$10001,29,0)</f>
        <v>5.0949999999999998</v>
      </c>
      <c r="X2262" s="14">
        <f>VLOOKUP($A2262,[3]Sheet1!$A$1:$AD$10001,30,0)</f>
        <v>5.49</v>
      </c>
      <c r="Y2262" s="14">
        <f>VLOOKUP($A2262,[3]Sheet1!$A$1:$AE$10001,31,0)</f>
        <v>5.0599999999999996</v>
      </c>
      <c r="Z2262" s="14">
        <v>9.6999998092651367</v>
      </c>
      <c r="AE2262" s="2">
        <v>36972</v>
      </c>
      <c r="AF2262" s="1">
        <v>4.72</v>
      </c>
    </row>
    <row r="2263" spans="1:32" x14ac:dyDescent="0.2">
      <c r="A2263" s="2">
        <v>36955</v>
      </c>
      <c r="B2263" s="5">
        <f t="shared" si="165"/>
        <v>3</v>
      </c>
      <c r="C2263" s="1" t="s">
        <v>48</v>
      </c>
      <c r="D2263" s="14">
        <f>VLOOKUP($A2263,[3]Sheet1!$A$1:$U$10001,15,0)</f>
        <v>7.2850000000000001</v>
      </c>
      <c r="E2263" s="14">
        <f>VLOOKUP($A2263,[3]Sheet1!$A$1:$U$10001,16,0)</f>
        <v>5.28</v>
      </c>
      <c r="F2263" s="14">
        <f>VLOOKUP($A2263,[3]Sheet1!$A$1:$X$10001,22,0)</f>
        <v>4.875</v>
      </c>
      <c r="G2263" s="7">
        <f>VLOOKUP($A2263,[3]Sheet1!$A$1:$X$10001,3,0)</f>
        <v>5.2649999999999997</v>
      </c>
      <c r="H2263" s="14">
        <f>VLOOKUP($A2263,[3]Sheet1!$A$1:$U$10001,2,0)</f>
        <v>4.9749999999999996</v>
      </c>
      <c r="I2263" s="14">
        <f>VLOOKUP($A2263,[3]Sheet1!$A$1:$U$10001,21,0)</f>
        <v>5.09</v>
      </c>
      <c r="J2263" s="14">
        <f>VLOOKUP($A2263,[3]Sheet1!$A$1:$U$10001,13,0)</f>
        <v>9.99</v>
      </c>
      <c r="K2263" s="14">
        <f>VLOOKUP($A2263,[3]Sheet1!$A$1:$Z$10001,24,0)</f>
        <v>17.57</v>
      </c>
      <c r="L2263" s="14">
        <f>VLOOKUP($A2263,[3]Sheet1!$A$1:$U$10001,17,0)</f>
        <v>5.3049999999999997</v>
      </c>
      <c r="M2263" s="14">
        <f>VLOOKUP($A2263,[3]Sheet1!$A$1:$U$10001,14,0)</f>
        <v>10.385</v>
      </c>
      <c r="N2263" s="14">
        <f>VLOOKUP($A2263,[3]Sheet1!$A$1:$X$10001,23,0)</f>
        <v>4.96</v>
      </c>
      <c r="O2263" s="14">
        <f>VLOOKUP($A2263,[3]Sheet1!$A$1:$U$10001,4,0)</f>
        <v>27.79</v>
      </c>
      <c r="P2263" s="14">
        <f>VLOOKUP($A2263,[3]Sheet1!$A$1:$U$10001,6,0)</f>
        <v>5.1849999999999996</v>
      </c>
      <c r="Q2263" s="14">
        <f>VLOOKUP($A2263,[3]Sheet1!$A$1:$U$10001,20,0)</f>
        <v>5.25</v>
      </c>
      <c r="R2263" s="14">
        <f>VLOOKUP($A2263,[3]Sheet1!$A$1:$X$10001,24,0)</f>
        <v>17.57</v>
      </c>
      <c r="S2263" s="14">
        <f>VLOOKUP($A2263,[3]Sheet1!$A$1:$AB$10001,25,0)</f>
        <v>5.32</v>
      </c>
      <c r="T2263" s="14">
        <f>VLOOKUP($A2263,[3]Sheet1!$A$1:$AB$10001,26,0)</f>
        <v>5.18</v>
      </c>
      <c r="U2263" s="14">
        <f>VLOOKUP($A2263,[3]Sheet1!$A$1:$AB$10001,27,0)</f>
        <v>5.07</v>
      </c>
      <c r="V2263" s="14">
        <f>VLOOKUP($A2263,[3]Sheet1!$A$1:$AB$10001,28,0)</f>
        <v>5.21</v>
      </c>
      <c r="W2263" s="14">
        <f>VLOOKUP($A2263,[3]Sheet1!$A$1:$AC$10001,29,0)</f>
        <v>5.0949999999999998</v>
      </c>
      <c r="X2263" s="14">
        <f>VLOOKUP($A2263,[3]Sheet1!$A$1:$AD$10001,30,0)</f>
        <v>5.49</v>
      </c>
      <c r="Y2263" s="14">
        <f>VLOOKUP($A2263,[3]Sheet1!$A$1:$AE$10001,31,0)</f>
        <v>5.0599999999999996</v>
      </c>
      <c r="Z2263" s="14">
        <v>9.6999998092651367</v>
      </c>
      <c r="AE2263" s="2">
        <v>36973</v>
      </c>
      <c r="AF2263" s="1">
        <v>4.7050000000000001</v>
      </c>
    </row>
    <row r="2264" spans="1:32" x14ac:dyDescent="0.2">
      <c r="A2264" s="2">
        <v>36956</v>
      </c>
      <c r="B2264" s="5">
        <f t="shared" si="165"/>
        <v>3</v>
      </c>
      <c r="C2264" s="1" t="s">
        <v>49</v>
      </c>
      <c r="D2264" s="14">
        <f>VLOOKUP($A2264,[3]Sheet1!$A$1:$U$10001,15,0)</f>
        <v>7.55</v>
      </c>
      <c r="E2264" s="14">
        <f>VLOOKUP($A2264,[3]Sheet1!$A$1:$U$10001,16,0)</f>
        <v>5.3550000000000004</v>
      </c>
      <c r="F2264" s="14">
        <f>VLOOKUP($A2264,[3]Sheet1!$A$1:$X$10001,22,0)</f>
        <v>5.0250000000000004</v>
      </c>
      <c r="G2264" s="7">
        <f>VLOOKUP($A2264,[3]Sheet1!$A$1:$X$10001,3,0)</f>
        <v>5.2</v>
      </c>
      <c r="H2264" s="14">
        <f>VLOOKUP($A2264,[3]Sheet1!$A$1:$U$10001,2,0)</f>
        <v>5.2050000000000001</v>
      </c>
      <c r="I2264" s="14">
        <f>VLOOKUP($A2264,[3]Sheet1!$A$1:$U$10001,21,0)</f>
        <v>5.3150000000000004</v>
      </c>
      <c r="J2264" s="14">
        <f>VLOOKUP($A2264,[3]Sheet1!$A$1:$U$10001,13,0)</f>
        <v>9.84</v>
      </c>
      <c r="K2264" s="14">
        <f>VLOOKUP($A2264,[3]Sheet1!$A$1:$Z$10001,24,0)</f>
        <v>5.07</v>
      </c>
      <c r="L2264" s="14">
        <f>VLOOKUP($A2264,[3]Sheet1!$A$1:$U$10001,17,0)</f>
        <v>5.39</v>
      </c>
      <c r="M2264" s="14">
        <f>VLOOKUP($A2264,[3]Sheet1!$A$1:$U$10001,14,0)</f>
        <v>10.525</v>
      </c>
      <c r="N2264" s="14">
        <f>VLOOKUP($A2264,[3]Sheet1!$A$1:$X$10001,23,0)</f>
        <v>4.9950000000000001</v>
      </c>
      <c r="O2264" s="14">
        <f>VLOOKUP($A2264,[3]Sheet1!$A$1:$U$10001,4,0)</f>
        <v>31.31</v>
      </c>
      <c r="P2264" s="14">
        <f>VLOOKUP($A2264,[3]Sheet1!$A$1:$U$10001,6,0)</f>
        <v>5.32</v>
      </c>
      <c r="Q2264" s="14">
        <f>VLOOKUP($A2264,[3]Sheet1!$A$1:$U$10001,20,0)</f>
        <v>5.415</v>
      </c>
      <c r="R2264" s="14">
        <f>VLOOKUP($A2264,[3]Sheet1!$A$1:$X$10001,24,0)</f>
        <v>5.07</v>
      </c>
      <c r="S2264" s="14">
        <f>VLOOKUP($A2264,[3]Sheet1!$A$1:$AB$10001,25,0)</f>
        <v>5.54</v>
      </c>
      <c r="T2264" s="14">
        <f>VLOOKUP($A2264,[3]Sheet1!$A$1:$AB$10001,26,0)</f>
        <v>5.3049999999999997</v>
      </c>
      <c r="U2264" s="14">
        <f>VLOOKUP($A2264,[3]Sheet1!$A$1:$AB$10001,27,0)</f>
        <v>5.2850000000000001</v>
      </c>
      <c r="V2264" s="14">
        <f>VLOOKUP($A2264,[3]Sheet1!$A$1:$AB$10001,28,0)</f>
        <v>5.43</v>
      </c>
      <c r="W2264" s="14">
        <f>VLOOKUP($A2264,[3]Sheet1!$A$1:$AC$10001,29,0)</f>
        <v>5.32</v>
      </c>
      <c r="X2264" s="14">
        <f>VLOOKUP($A2264,[3]Sheet1!$A$1:$AD$10001,30,0)</f>
        <v>5.6849999999999996</v>
      </c>
      <c r="Y2264" s="14">
        <f>VLOOKUP($A2264,[3]Sheet1!$A$1:$AE$10001,31,0)</f>
        <v>5.23</v>
      </c>
      <c r="Z2264" s="14">
        <v>9.8999996185302734</v>
      </c>
      <c r="AE2264" s="2">
        <v>36974</v>
      </c>
      <c r="AF2264" s="1">
        <v>4.7450000000000001</v>
      </c>
    </row>
    <row r="2265" spans="1:32" x14ac:dyDescent="0.2">
      <c r="A2265" s="2">
        <v>36957</v>
      </c>
      <c r="B2265" s="5">
        <f t="shared" si="165"/>
        <v>3</v>
      </c>
      <c r="C2265" s="1" t="s">
        <v>50</v>
      </c>
      <c r="D2265" s="14">
        <f>VLOOKUP($A2265,[3]Sheet1!$A$1:$U$10001,15,0)</f>
        <v>7.42</v>
      </c>
      <c r="E2265" s="14">
        <f>VLOOKUP($A2265,[3]Sheet1!$A$1:$U$10001,16,0)</f>
        <v>5.2149999999999999</v>
      </c>
      <c r="F2265" s="14">
        <f>VLOOKUP($A2265,[3]Sheet1!$A$1:$X$10001,22,0)</f>
        <v>4.9800000000000004</v>
      </c>
      <c r="G2265" s="7">
        <f>VLOOKUP($A2265,[3]Sheet1!$A$1:$X$10001,3,0)</f>
        <v>5.12</v>
      </c>
      <c r="H2265" s="14">
        <f>VLOOKUP($A2265,[3]Sheet1!$A$1:$U$10001,2,0)</f>
        <v>5.1100000000000003</v>
      </c>
      <c r="I2265" s="14">
        <f>VLOOKUP($A2265,[3]Sheet1!$A$1:$U$10001,21,0)</f>
        <v>5.26</v>
      </c>
      <c r="J2265" s="14">
        <f>VLOOKUP($A2265,[3]Sheet1!$A$1:$U$10001,13,0)</f>
        <v>9.7449999999999992</v>
      </c>
      <c r="K2265" s="14">
        <f>VLOOKUP($A2265,[3]Sheet1!$A$1:$Z$10001,24,0)</f>
        <v>5.01</v>
      </c>
      <c r="L2265" s="14">
        <f>VLOOKUP($A2265,[3]Sheet1!$A$1:$U$10001,17,0)</f>
        <v>5.24</v>
      </c>
      <c r="M2265" s="14">
        <f>VLOOKUP($A2265,[3]Sheet1!$A$1:$U$10001,14,0)</f>
        <v>10.42</v>
      </c>
      <c r="N2265" s="14">
        <f>VLOOKUP($A2265,[3]Sheet1!$A$1:$X$10001,23,0)</f>
        <v>4.96</v>
      </c>
      <c r="O2265" s="14">
        <f>VLOOKUP($A2265,[3]Sheet1!$A$1:$U$10001,4,0)</f>
        <v>25.265000000000001</v>
      </c>
      <c r="P2265" s="14">
        <f>VLOOKUP($A2265,[3]Sheet1!$A$1:$U$10001,6,0)</f>
        <v>5.2249999999999996</v>
      </c>
      <c r="Q2265" s="14">
        <f>VLOOKUP($A2265,[3]Sheet1!$A$1:$U$10001,20,0)</f>
        <v>5.33</v>
      </c>
      <c r="R2265" s="14">
        <f>VLOOKUP($A2265,[3]Sheet1!$A$1:$X$10001,24,0)</f>
        <v>5.01</v>
      </c>
      <c r="S2265" s="14">
        <f>VLOOKUP($A2265,[3]Sheet1!$A$1:$AB$10001,25,0)</f>
        <v>5.5149999999999997</v>
      </c>
      <c r="T2265" s="14">
        <f>VLOOKUP($A2265,[3]Sheet1!$A$1:$AB$10001,26,0)</f>
        <v>5.26</v>
      </c>
      <c r="U2265" s="14">
        <f>VLOOKUP($A2265,[3]Sheet1!$A$1:$AB$10001,27,0)</f>
        <v>5.24</v>
      </c>
      <c r="V2265" s="14">
        <f>VLOOKUP($A2265,[3]Sheet1!$A$1:$AB$10001,28,0)</f>
        <v>5.38</v>
      </c>
      <c r="W2265" s="14">
        <f>VLOOKUP($A2265,[3]Sheet1!$A$1:$AC$10001,29,0)</f>
        <v>5.26</v>
      </c>
      <c r="X2265" s="14">
        <f>VLOOKUP($A2265,[3]Sheet1!$A$1:$AD$10001,30,0)</f>
        <v>5.67</v>
      </c>
      <c r="Y2265" s="14">
        <f>VLOOKUP($A2265,[3]Sheet1!$A$1:$AE$10001,31,0)</f>
        <v>5.2</v>
      </c>
      <c r="Z2265" s="14">
        <v>9.5749998092651367</v>
      </c>
      <c r="AE2265" s="2">
        <v>36975</v>
      </c>
      <c r="AF2265" s="1">
        <v>4.7450000000000001</v>
      </c>
    </row>
    <row r="2266" spans="1:32" x14ac:dyDescent="0.2">
      <c r="A2266" s="2">
        <v>36958</v>
      </c>
      <c r="B2266" s="5">
        <f t="shared" si="165"/>
        <v>3</v>
      </c>
      <c r="C2266" s="1" t="s">
        <v>51</v>
      </c>
      <c r="D2266" s="14">
        <f>VLOOKUP($A2266,[3]Sheet1!$A$1:$U$10001,15,0)</f>
        <v>7.3949999999999996</v>
      </c>
      <c r="E2266" s="14">
        <f>VLOOKUP($A2266,[3]Sheet1!$A$1:$U$10001,16,0)</f>
        <v>5.1550000000000002</v>
      </c>
      <c r="F2266" s="14">
        <f>VLOOKUP($A2266,[3]Sheet1!$A$1:$X$10001,22,0)</f>
        <v>4.9249999999999998</v>
      </c>
      <c r="G2266" s="7">
        <f>VLOOKUP($A2266,[3]Sheet1!$A$1:$X$10001,3,0)</f>
        <v>5.0449999999999999</v>
      </c>
      <c r="H2266" s="14">
        <f>VLOOKUP($A2266,[3]Sheet1!$A$1:$U$10001,2,0)</f>
        <v>5.1050000000000004</v>
      </c>
      <c r="I2266" s="14">
        <f>VLOOKUP($A2266,[3]Sheet1!$A$1:$U$10001,21,0)</f>
        <v>5.2249999999999996</v>
      </c>
      <c r="J2266" s="14">
        <f>VLOOKUP($A2266,[3]Sheet1!$A$1:$U$10001,13,0)</f>
        <v>8.56</v>
      </c>
      <c r="K2266" s="14">
        <f>VLOOKUP($A2266,[3]Sheet1!$A$1:$Z$10001,24,0)</f>
        <v>4.96</v>
      </c>
      <c r="L2266" s="14">
        <f>VLOOKUP($A2266,[3]Sheet1!$A$1:$U$10001,17,0)</f>
        <v>5.19</v>
      </c>
      <c r="M2266" s="14">
        <f>VLOOKUP($A2266,[3]Sheet1!$A$1:$U$10001,14,0)</f>
        <v>9.7949999999999999</v>
      </c>
      <c r="N2266" s="14">
        <f>VLOOKUP($A2266,[3]Sheet1!$A$1:$X$10001,23,0)</f>
        <v>4.915</v>
      </c>
      <c r="O2266" s="14">
        <f>VLOOKUP($A2266,[3]Sheet1!$A$1:$U$10001,4,0)</f>
        <v>14.28</v>
      </c>
      <c r="P2266" s="14">
        <f>VLOOKUP($A2266,[3]Sheet1!$A$1:$U$10001,6,0)</f>
        <v>5.18</v>
      </c>
      <c r="Q2266" s="14">
        <f>VLOOKUP($A2266,[3]Sheet1!$A$1:$U$10001,20,0)</f>
        <v>5.2750000000000004</v>
      </c>
      <c r="R2266" s="14">
        <f>VLOOKUP($A2266,[3]Sheet1!$A$1:$X$10001,24,0)</f>
        <v>4.96</v>
      </c>
      <c r="S2266" s="14">
        <f>VLOOKUP($A2266,[3]Sheet1!$A$1:$AB$10001,25,0)</f>
        <v>5.44</v>
      </c>
      <c r="T2266" s="14">
        <f>VLOOKUP($A2266,[3]Sheet1!$A$1:$AB$10001,26,0)</f>
        <v>5.21</v>
      </c>
      <c r="U2266" s="14">
        <f>VLOOKUP($A2266,[3]Sheet1!$A$1:$AB$10001,27,0)</f>
        <v>5.165</v>
      </c>
      <c r="V2266" s="14">
        <f>VLOOKUP($A2266,[3]Sheet1!$A$1:$AB$10001,28,0)</f>
        <v>5.32</v>
      </c>
      <c r="W2266" s="14">
        <f>VLOOKUP($A2266,[3]Sheet1!$A$1:$AC$10001,29,0)</f>
        <v>5.19</v>
      </c>
      <c r="X2266" s="14">
        <f>VLOOKUP($A2266,[3]Sheet1!$A$1:$AD$10001,30,0)</f>
        <v>5.62</v>
      </c>
      <c r="Y2266" s="14">
        <f>VLOOKUP($A2266,[3]Sheet1!$A$1:$AE$10001,31,0)</f>
        <v>5.1349999999999998</v>
      </c>
      <c r="Z2266" s="14">
        <v>9.3950004577636719</v>
      </c>
      <c r="AE2266" s="2">
        <v>36976</v>
      </c>
      <c r="AF2266" s="1">
        <v>4.7450000000000001</v>
      </c>
    </row>
    <row r="2267" spans="1:32" x14ac:dyDescent="0.2">
      <c r="A2267" s="2">
        <v>36959</v>
      </c>
      <c r="B2267" s="5">
        <f t="shared" si="165"/>
        <v>3</v>
      </c>
      <c r="C2267" s="1" t="s">
        <v>45</v>
      </c>
      <c r="D2267" s="14">
        <f>VLOOKUP($A2267,[3]Sheet1!$A$1:$U$10001,15,0)</f>
        <v>7.415</v>
      </c>
      <c r="E2267" s="14">
        <f>VLOOKUP($A2267,[3]Sheet1!$A$1:$U$10001,16,0)</f>
        <v>5.0999999999999996</v>
      </c>
      <c r="F2267" s="14">
        <f>VLOOKUP($A2267,[3]Sheet1!$A$1:$X$10001,22,0)</f>
        <v>4.9249999999999998</v>
      </c>
      <c r="G2267" s="7">
        <f>VLOOKUP($A2267,[3]Sheet1!$A$1:$X$10001,3,0)</f>
        <v>5.0449999999999999</v>
      </c>
      <c r="H2267" s="14">
        <f>VLOOKUP($A2267,[3]Sheet1!$A$1:$U$10001,2,0)</f>
        <v>5.07</v>
      </c>
      <c r="I2267" s="14">
        <f>VLOOKUP($A2267,[3]Sheet1!$A$1:$U$10001,21,0)</f>
        <v>5.2450000000000001</v>
      </c>
      <c r="J2267" s="14">
        <f>VLOOKUP($A2267,[3]Sheet1!$A$1:$U$10001,13,0)</f>
        <v>8.1999999999999993</v>
      </c>
      <c r="K2267" s="14">
        <f>VLOOKUP($A2267,[3]Sheet1!$A$1:$Z$10001,24,0)</f>
        <v>4.9749999999999996</v>
      </c>
      <c r="L2267" s="14">
        <f>VLOOKUP($A2267,[3]Sheet1!$A$1:$U$10001,17,0)</f>
        <v>5.1550000000000002</v>
      </c>
      <c r="M2267" s="14">
        <f>VLOOKUP($A2267,[3]Sheet1!$A$1:$U$10001,14,0)</f>
        <v>9.5449999999999999</v>
      </c>
      <c r="N2267" s="14">
        <f>VLOOKUP($A2267,[3]Sheet1!$A$1:$X$10001,23,0)</f>
        <v>4.93</v>
      </c>
      <c r="O2267" s="14">
        <f>VLOOKUP($A2267,[3]Sheet1!$A$1:$U$10001,4,0)</f>
        <v>12.824999999999999</v>
      </c>
      <c r="P2267" s="14">
        <f>VLOOKUP($A2267,[3]Sheet1!$A$1:$U$10001,6,0)</f>
        <v>5.17</v>
      </c>
      <c r="Q2267" s="14">
        <f>VLOOKUP($A2267,[3]Sheet1!$A$1:$U$10001,20,0)</f>
        <v>5.19</v>
      </c>
      <c r="R2267" s="14">
        <f>VLOOKUP($A2267,[3]Sheet1!$A$1:$X$10001,24,0)</f>
        <v>4.9749999999999996</v>
      </c>
      <c r="S2267" s="14">
        <f>VLOOKUP($A2267,[3]Sheet1!$A$1:$AB$10001,25,0)</f>
        <v>5.48</v>
      </c>
      <c r="T2267" s="14">
        <f>VLOOKUP($A2267,[3]Sheet1!$A$1:$AB$10001,26,0)</f>
        <v>5.22</v>
      </c>
      <c r="U2267" s="14">
        <f>VLOOKUP($A2267,[3]Sheet1!$A$1:$AB$10001,27,0)</f>
        <v>5.2</v>
      </c>
      <c r="V2267" s="14">
        <f>VLOOKUP($A2267,[3]Sheet1!$A$1:$AB$10001,28,0)</f>
        <v>5.34</v>
      </c>
      <c r="W2267" s="14">
        <f>VLOOKUP($A2267,[3]Sheet1!$A$1:$AC$10001,29,0)</f>
        <v>5.22</v>
      </c>
      <c r="X2267" s="14">
        <f>VLOOKUP($A2267,[3]Sheet1!$A$1:$AD$10001,30,0)</f>
        <v>5.63</v>
      </c>
      <c r="Y2267" s="14">
        <f>VLOOKUP($A2267,[3]Sheet1!$A$1:$AE$10001,31,0)</f>
        <v>5.125</v>
      </c>
      <c r="Z2267" s="14">
        <v>8.9049997329711914</v>
      </c>
      <c r="AE2267" s="2">
        <v>36977</v>
      </c>
      <c r="AF2267" s="1">
        <v>4.68</v>
      </c>
    </row>
    <row r="2268" spans="1:32" x14ac:dyDescent="0.2">
      <c r="A2268" s="2">
        <v>36960</v>
      </c>
      <c r="B2268" s="5">
        <f t="shared" si="165"/>
        <v>3</v>
      </c>
      <c r="C2268" s="1" t="s">
        <v>46</v>
      </c>
      <c r="D2268" s="14">
        <f>VLOOKUP($A2268,[3]Sheet1!$A$1:$U$10001,15,0)</f>
        <v>7.2649999999999997</v>
      </c>
      <c r="E2268" s="14">
        <f>VLOOKUP($A2268,[3]Sheet1!$A$1:$U$10001,16,0)</f>
        <v>5.1150000000000002</v>
      </c>
      <c r="F2268" s="14">
        <f>VLOOKUP($A2268,[3]Sheet1!$A$1:$X$10001,22,0)</f>
        <v>4.7949999999999999</v>
      </c>
      <c r="G2268" s="7">
        <f>VLOOKUP($A2268,[3]Sheet1!$A$1:$X$10001,3,0)</f>
        <v>4.93</v>
      </c>
      <c r="H2268" s="14">
        <f>VLOOKUP($A2268,[3]Sheet1!$A$1:$U$10001,2,0)</f>
        <v>4.9850000000000003</v>
      </c>
      <c r="I2268" s="14">
        <f>VLOOKUP($A2268,[3]Sheet1!$A$1:$U$10001,21,0)</f>
        <v>5.125</v>
      </c>
      <c r="J2268" s="14">
        <f>VLOOKUP($A2268,[3]Sheet1!$A$1:$U$10001,13,0)</f>
        <v>7.2350000000000003</v>
      </c>
      <c r="K2268" s="14">
        <f>VLOOKUP($A2268,[3]Sheet1!$A$1:$Z$10001,24,0)</f>
        <v>4.835</v>
      </c>
      <c r="L2268" s="14">
        <f>VLOOKUP($A2268,[3]Sheet1!$A$1:$U$10001,17,0)</f>
        <v>5.125</v>
      </c>
      <c r="M2268" s="14">
        <f>VLOOKUP($A2268,[3]Sheet1!$A$1:$U$10001,14,0)</f>
        <v>8.98</v>
      </c>
      <c r="N2268" s="14">
        <f>VLOOKUP($A2268,[3]Sheet1!$A$1:$X$10001,23,0)</f>
        <v>4.8</v>
      </c>
      <c r="O2268" s="14">
        <f>VLOOKUP($A2268,[3]Sheet1!$A$1:$U$10001,4,0)</f>
        <v>12.505000000000001</v>
      </c>
      <c r="P2268" s="14">
        <f>VLOOKUP($A2268,[3]Sheet1!$A$1:$U$10001,6,0)</f>
        <v>5.0650000000000004</v>
      </c>
      <c r="Q2268" s="14">
        <f>VLOOKUP($A2268,[3]Sheet1!$A$1:$U$10001,20,0)</f>
        <v>5.165</v>
      </c>
      <c r="R2268" s="14">
        <f>VLOOKUP($A2268,[3]Sheet1!$A$1:$X$10001,24,0)</f>
        <v>4.835</v>
      </c>
      <c r="S2268" s="14">
        <f>VLOOKUP($A2268,[3]Sheet1!$A$1:$AB$10001,25,0)</f>
        <v>5.33</v>
      </c>
      <c r="T2268" s="14">
        <f>VLOOKUP($A2268,[3]Sheet1!$A$1:$AB$10001,26,0)</f>
        <v>5.1150000000000002</v>
      </c>
      <c r="U2268" s="14">
        <f>VLOOKUP($A2268,[3]Sheet1!$A$1:$AB$10001,27,0)</f>
        <v>5.08</v>
      </c>
      <c r="V2268" s="14">
        <f>VLOOKUP($A2268,[3]Sheet1!$A$1:$AB$10001,28,0)</f>
        <v>5.21</v>
      </c>
      <c r="W2268" s="14">
        <f>VLOOKUP($A2268,[3]Sheet1!$A$1:$AC$10001,29,0)</f>
        <v>5.0999999999999996</v>
      </c>
      <c r="X2268" s="14">
        <f>VLOOKUP($A2268,[3]Sheet1!$A$1:$AD$10001,30,0)</f>
        <v>5.4950000000000001</v>
      </c>
      <c r="Y2268" s="14">
        <f>VLOOKUP($A2268,[3]Sheet1!$A$1:$AE$10001,31,0)</f>
        <v>5</v>
      </c>
      <c r="Z2268" s="14">
        <v>8.3900003433227539</v>
      </c>
      <c r="AE2268" s="2">
        <v>36978</v>
      </c>
      <c r="AF2268" s="1">
        <v>4.6849999999999996</v>
      </c>
    </row>
    <row r="2269" spans="1:32" x14ac:dyDescent="0.2">
      <c r="A2269" s="2">
        <v>36961</v>
      </c>
      <c r="B2269" s="5">
        <f t="shared" si="165"/>
        <v>3</v>
      </c>
      <c r="C2269" s="1" t="s">
        <v>47</v>
      </c>
      <c r="D2269" s="14">
        <f>VLOOKUP($A2269,[3]Sheet1!$A$1:$U$10001,15,0)</f>
        <v>7.2649999999999997</v>
      </c>
      <c r="E2269" s="14">
        <f>VLOOKUP($A2269,[3]Sheet1!$A$1:$U$10001,16,0)</f>
        <v>5.1150000000000002</v>
      </c>
      <c r="F2269" s="14">
        <f>VLOOKUP($A2269,[3]Sheet1!$A$1:$X$10001,22,0)</f>
        <v>4.7949999999999999</v>
      </c>
      <c r="G2269" s="7">
        <f>VLOOKUP($A2269,[3]Sheet1!$A$1:$X$10001,3,0)</f>
        <v>4.93</v>
      </c>
      <c r="H2269" s="14">
        <f>VLOOKUP($A2269,[3]Sheet1!$A$1:$U$10001,2,0)</f>
        <v>4.9850000000000003</v>
      </c>
      <c r="I2269" s="14">
        <f>VLOOKUP($A2269,[3]Sheet1!$A$1:$U$10001,21,0)</f>
        <v>5.125</v>
      </c>
      <c r="J2269" s="14">
        <f>VLOOKUP($A2269,[3]Sheet1!$A$1:$U$10001,13,0)</f>
        <v>7.2350000000000003</v>
      </c>
      <c r="K2269" s="14">
        <f>VLOOKUP($A2269,[3]Sheet1!$A$1:$Z$10001,24,0)</f>
        <v>4.835</v>
      </c>
      <c r="L2269" s="14">
        <f>VLOOKUP($A2269,[3]Sheet1!$A$1:$U$10001,17,0)</f>
        <v>5.125</v>
      </c>
      <c r="M2269" s="14">
        <f>VLOOKUP($A2269,[3]Sheet1!$A$1:$U$10001,14,0)</f>
        <v>8.98</v>
      </c>
      <c r="N2269" s="14">
        <f>VLOOKUP($A2269,[3]Sheet1!$A$1:$X$10001,23,0)</f>
        <v>4.8</v>
      </c>
      <c r="O2269" s="14">
        <f>VLOOKUP($A2269,[3]Sheet1!$A$1:$U$10001,4,0)</f>
        <v>12.505000000000001</v>
      </c>
      <c r="P2269" s="14">
        <f>VLOOKUP($A2269,[3]Sheet1!$A$1:$U$10001,6,0)</f>
        <v>5.0650000000000004</v>
      </c>
      <c r="Q2269" s="14">
        <f>VLOOKUP($A2269,[3]Sheet1!$A$1:$U$10001,20,0)</f>
        <v>5.165</v>
      </c>
      <c r="R2269" s="14">
        <f>VLOOKUP($A2269,[3]Sheet1!$A$1:$X$10001,24,0)</f>
        <v>4.835</v>
      </c>
      <c r="S2269" s="14">
        <f>VLOOKUP($A2269,[3]Sheet1!$A$1:$AB$10001,25,0)</f>
        <v>5.33</v>
      </c>
      <c r="T2269" s="14">
        <f>VLOOKUP($A2269,[3]Sheet1!$A$1:$AB$10001,26,0)</f>
        <v>5.1150000000000002</v>
      </c>
      <c r="U2269" s="14">
        <f>VLOOKUP($A2269,[3]Sheet1!$A$1:$AB$10001,27,0)</f>
        <v>5.08</v>
      </c>
      <c r="V2269" s="14">
        <f>VLOOKUP($A2269,[3]Sheet1!$A$1:$AB$10001,28,0)</f>
        <v>5.21</v>
      </c>
      <c r="W2269" s="14">
        <f>VLOOKUP($A2269,[3]Sheet1!$A$1:$AC$10001,29,0)</f>
        <v>5.0999999999999996</v>
      </c>
      <c r="X2269" s="14">
        <f>VLOOKUP($A2269,[3]Sheet1!$A$1:$AD$10001,30,0)</f>
        <v>5.4950000000000001</v>
      </c>
      <c r="Y2269" s="14">
        <f>VLOOKUP($A2269,[3]Sheet1!$A$1:$AE$10001,31,0)</f>
        <v>5</v>
      </c>
      <c r="Z2269" s="14">
        <v>8.3900003433227539</v>
      </c>
      <c r="AE2269" s="2">
        <v>36979</v>
      </c>
      <c r="AF2269" s="1">
        <v>4.7249999999999996</v>
      </c>
    </row>
    <row r="2270" spans="1:32" x14ac:dyDescent="0.2">
      <c r="A2270" s="2">
        <v>36962</v>
      </c>
      <c r="B2270" s="5">
        <f t="shared" si="165"/>
        <v>3</v>
      </c>
      <c r="C2270" s="1" t="s">
        <v>48</v>
      </c>
      <c r="D2270" s="14">
        <f>VLOOKUP($A2270,[3]Sheet1!$A$1:$U$10001,15,0)</f>
        <v>7.2649999999999997</v>
      </c>
      <c r="E2270" s="14">
        <f>VLOOKUP($A2270,[3]Sheet1!$A$1:$U$10001,16,0)</f>
        <v>5.1150000000000002</v>
      </c>
      <c r="F2270" s="14">
        <f>VLOOKUP($A2270,[3]Sheet1!$A$1:$X$10001,22,0)</f>
        <v>4.7949999999999999</v>
      </c>
      <c r="G2270" s="7">
        <f>VLOOKUP($A2270,[3]Sheet1!$A$1:$X$10001,3,0)</f>
        <v>4.93</v>
      </c>
      <c r="H2270" s="14">
        <f>VLOOKUP($A2270,[3]Sheet1!$A$1:$U$10001,2,0)</f>
        <v>4.9850000000000003</v>
      </c>
      <c r="I2270" s="14">
        <f>VLOOKUP($A2270,[3]Sheet1!$A$1:$U$10001,21,0)</f>
        <v>5.125</v>
      </c>
      <c r="J2270" s="14">
        <f>VLOOKUP($A2270,[3]Sheet1!$A$1:$U$10001,13,0)</f>
        <v>7.2350000000000003</v>
      </c>
      <c r="K2270" s="14">
        <f>VLOOKUP($A2270,[3]Sheet1!$A$1:$Z$10001,24,0)</f>
        <v>4.835</v>
      </c>
      <c r="L2270" s="14">
        <f>VLOOKUP($A2270,[3]Sheet1!$A$1:$U$10001,17,0)</f>
        <v>5.125</v>
      </c>
      <c r="M2270" s="14">
        <f>VLOOKUP($A2270,[3]Sheet1!$A$1:$U$10001,14,0)</f>
        <v>8.98</v>
      </c>
      <c r="N2270" s="14">
        <f>VLOOKUP($A2270,[3]Sheet1!$A$1:$X$10001,23,0)</f>
        <v>4.8</v>
      </c>
      <c r="O2270" s="14">
        <f>VLOOKUP($A2270,[3]Sheet1!$A$1:$U$10001,4,0)</f>
        <v>12.505000000000001</v>
      </c>
      <c r="P2270" s="14">
        <f>VLOOKUP($A2270,[3]Sheet1!$A$1:$U$10001,6,0)</f>
        <v>5.0650000000000004</v>
      </c>
      <c r="Q2270" s="14">
        <f>VLOOKUP($A2270,[3]Sheet1!$A$1:$U$10001,20,0)</f>
        <v>5.165</v>
      </c>
      <c r="R2270" s="14">
        <f>VLOOKUP($A2270,[3]Sheet1!$A$1:$X$10001,24,0)</f>
        <v>4.835</v>
      </c>
      <c r="S2270" s="14">
        <f>VLOOKUP($A2270,[3]Sheet1!$A$1:$AB$10001,25,0)</f>
        <v>5.33</v>
      </c>
      <c r="T2270" s="14">
        <f>VLOOKUP($A2270,[3]Sheet1!$A$1:$AB$10001,26,0)</f>
        <v>5.1150000000000002</v>
      </c>
      <c r="U2270" s="14">
        <f>VLOOKUP($A2270,[3]Sheet1!$A$1:$AB$10001,27,0)</f>
        <v>5.08</v>
      </c>
      <c r="V2270" s="14">
        <f>VLOOKUP($A2270,[3]Sheet1!$A$1:$AB$10001,28,0)</f>
        <v>5.21</v>
      </c>
      <c r="W2270" s="14">
        <f>VLOOKUP($A2270,[3]Sheet1!$A$1:$AC$10001,29,0)</f>
        <v>5.0999999999999996</v>
      </c>
      <c r="X2270" s="14">
        <f>VLOOKUP($A2270,[3]Sheet1!$A$1:$AD$10001,30,0)</f>
        <v>5.4950000000000001</v>
      </c>
      <c r="Y2270" s="14">
        <f>VLOOKUP($A2270,[3]Sheet1!$A$1:$AE$10001,31,0)</f>
        <v>5</v>
      </c>
      <c r="Z2270" s="14">
        <v>8.3900003433227539</v>
      </c>
      <c r="AE2270" s="2">
        <v>36980</v>
      </c>
      <c r="AF2270" s="1">
        <v>3.9950000000000001</v>
      </c>
    </row>
    <row r="2271" spans="1:32" x14ac:dyDescent="0.2">
      <c r="A2271" s="2">
        <v>36963</v>
      </c>
      <c r="B2271" s="5">
        <f t="shared" si="165"/>
        <v>3</v>
      </c>
      <c r="C2271" s="1" t="s">
        <v>49</v>
      </c>
      <c r="D2271" s="14">
        <f>VLOOKUP($A2271,[3]Sheet1!$A$1:$U$10001,15,0)</f>
        <v>7.0750000000000002</v>
      </c>
      <c r="E2271" s="14">
        <f>VLOOKUP($A2271,[3]Sheet1!$A$1:$U$10001,16,0)</f>
        <v>4.9800000000000004</v>
      </c>
      <c r="F2271" s="14">
        <f>VLOOKUP($A2271,[3]Sheet1!$A$1:$X$10001,22,0)</f>
        <v>4.62</v>
      </c>
      <c r="G2271" s="7">
        <f>VLOOKUP($A2271,[3]Sheet1!$A$1:$X$10001,3,0)</f>
        <v>4.8049999999999997</v>
      </c>
      <c r="H2271" s="14">
        <f>VLOOKUP($A2271,[3]Sheet1!$A$1:$U$10001,2,0)</f>
        <v>4.835</v>
      </c>
      <c r="I2271" s="14">
        <f>VLOOKUP($A2271,[3]Sheet1!$A$1:$U$10001,21,0)</f>
        <v>4.9800000000000004</v>
      </c>
      <c r="J2271" s="14">
        <f>VLOOKUP($A2271,[3]Sheet1!$A$1:$U$10001,13,0)</f>
        <v>6.65</v>
      </c>
      <c r="K2271" s="14">
        <f>VLOOKUP($A2271,[3]Sheet1!$A$1:$Z$10001,24,0)</f>
        <v>4.68</v>
      </c>
      <c r="L2271" s="14">
        <f>VLOOKUP($A2271,[3]Sheet1!$A$1:$U$10001,17,0)</f>
        <v>5.0250000000000004</v>
      </c>
      <c r="M2271" s="14">
        <f>VLOOKUP($A2271,[3]Sheet1!$A$1:$U$10001,14,0)</f>
        <v>8.875</v>
      </c>
      <c r="N2271" s="14">
        <f>VLOOKUP($A2271,[3]Sheet1!$A$1:$X$10001,23,0)</f>
        <v>4.6500000000000004</v>
      </c>
      <c r="O2271" s="14">
        <f>VLOOKUP($A2271,[3]Sheet1!$A$1:$U$10001,4,0)</f>
        <v>11.565</v>
      </c>
      <c r="P2271" s="14">
        <f>VLOOKUP($A2271,[3]Sheet1!$A$1:$U$10001,6,0)</f>
        <v>4.9050000000000002</v>
      </c>
      <c r="Q2271" s="14">
        <f>VLOOKUP($A2271,[3]Sheet1!$A$1:$U$10001,20,0)</f>
        <v>5.0199999999999996</v>
      </c>
      <c r="R2271" s="14">
        <f>VLOOKUP($A2271,[3]Sheet1!$A$1:$X$10001,24,0)</f>
        <v>4.68</v>
      </c>
      <c r="S2271" s="14">
        <f>VLOOKUP($A2271,[3]Sheet1!$A$1:$AB$10001,25,0)</f>
        <v>5.1749999999999998</v>
      </c>
      <c r="T2271" s="14">
        <f>VLOOKUP($A2271,[3]Sheet1!$A$1:$AB$10001,26,0)</f>
        <v>4.9749999999999996</v>
      </c>
      <c r="U2271" s="14">
        <f>VLOOKUP($A2271,[3]Sheet1!$A$1:$AB$10001,27,0)</f>
        <v>4.9249999999999998</v>
      </c>
      <c r="V2271" s="14">
        <f>VLOOKUP($A2271,[3]Sheet1!$A$1:$AB$10001,28,0)</f>
        <v>5.0549999999999997</v>
      </c>
      <c r="W2271" s="14">
        <f>VLOOKUP($A2271,[3]Sheet1!$A$1:$AC$10001,29,0)</f>
        <v>4.9400000000000004</v>
      </c>
      <c r="X2271" s="14">
        <f>VLOOKUP($A2271,[3]Sheet1!$A$1:$AD$10001,30,0)</f>
        <v>5.3250000000000002</v>
      </c>
      <c r="Y2271" s="14">
        <f>VLOOKUP($A2271,[3]Sheet1!$A$1:$AE$10001,31,0)</f>
        <v>4.8650000000000002</v>
      </c>
      <c r="Z2271" s="14">
        <v>8.2250003814697266</v>
      </c>
      <c r="AE2271" s="2">
        <v>36981</v>
      </c>
      <c r="AF2271" s="1">
        <v>3.9950000000000001</v>
      </c>
    </row>
    <row r="2272" spans="1:32" x14ac:dyDescent="0.2">
      <c r="A2272" s="2">
        <v>36964</v>
      </c>
      <c r="B2272" s="5">
        <f t="shared" si="165"/>
        <v>3</v>
      </c>
      <c r="C2272" s="1" t="s">
        <v>50</v>
      </c>
      <c r="D2272" s="14">
        <f>VLOOKUP($A2272,[3]Sheet1!$A$1:$U$10001,15,0)</f>
        <v>7.165</v>
      </c>
      <c r="E2272" s="14">
        <f>VLOOKUP($A2272,[3]Sheet1!$A$1:$U$10001,16,0)</f>
        <v>5.07</v>
      </c>
      <c r="F2272" s="14">
        <f>VLOOKUP($A2272,[3]Sheet1!$A$1:$X$10001,22,0)</f>
        <v>4.8</v>
      </c>
      <c r="G2272" s="7">
        <f>VLOOKUP($A2272,[3]Sheet1!$A$1:$X$10001,3,0)</f>
        <v>4.99</v>
      </c>
      <c r="H2272" s="14">
        <f>VLOOKUP($A2272,[3]Sheet1!$A$1:$U$10001,2,0)</f>
        <v>4.9349999999999996</v>
      </c>
      <c r="I2272" s="14">
        <f>VLOOKUP($A2272,[3]Sheet1!$A$1:$U$10001,21,0)</f>
        <v>5.0750000000000002</v>
      </c>
      <c r="J2272" s="14">
        <f>VLOOKUP($A2272,[3]Sheet1!$A$1:$U$10001,13,0)</f>
        <v>6.28</v>
      </c>
      <c r="K2272" s="14">
        <f>VLOOKUP($A2272,[3]Sheet1!$A$1:$Z$10001,24,0)</f>
        <v>4.8899999999999997</v>
      </c>
      <c r="L2272" s="14">
        <f>VLOOKUP($A2272,[3]Sheet1!$A$1:$U$10001,17,0)</f>
        <v>5.0599999999999996</v>
      </c>
      <c r="M2272" s="14">
        <f>VLOOKUP($A2272,[3]Sheet1!$A$1:$U$10001,14,0)</f>
        <v>8.9849999999999994</v>
      </c>
      <c r="N2272" s="14">
        <f>VLOOKUP($A2272,[3]Sheet1!$A$1:$X$10001,23,0)</f>
        <v>4.8250000000000002</v>
      </c>
      <c r="O2272" s="14">
        <f>VLOOKUP($A2272,[3]Sheet1!$A$1:$U$10001,4,0)</f>
        <v>10.92</v>
      </c>
      <c r="P2272" s="14">
        <f>VLOOKUP($A2272,[3]Sheet1!$A$1:$U$10001,6,0)</f>
        <v>5.03</v>
      </c>
      <c r="Q2272" s="14">
        <f>VLOOKUP($A2272,[3]Sheet1!$A$1:$U$10001,20,0)</f>
        <v>5.13</v>
      </c>
      <c r="R2272" s="14">
        <f>VLOOKUP($A2272,[3]Sheet1!$A$1:$X$10001,24,0)</f>
        <v>4.8899999999999997</v>
      </c>
      <c r="S2272" s="14">
        <f>VLOOKUP($A2272,[3]Sheet1!$A$1:$AB$10001,25,0)</f>
        <v>5.2850000000000001</v>
      </c>
      <c r="T2272" s="14">
        <f>VLOOKUP($A2272,[3]Sheet1!$A$1:$AB$10001,26,0)</f>
        <v>5.0549999999999997</v>
      </c>
      <c r="U2272" s="14">
        <f>VLOOKUP($A2272,[3]Sheet1!$A$1:$AB$10001,27,0)</f>
        <v>5.04</v>
      </c>
      <c r="V2272" s="14">
        <f>VLOOKUP($A2272,[3]Sheet1!$A$1:$AB$10001,28,0)</f>
        <v>5.16</v>
      </c>
      <c r="W2272" s="14">
        <f>VLOOKUP($A2272,[3]Sheet1!$A$1:$AC$10001,29,0)</f>
        <v>5.05</v>
      </c>
      <c r="X2272" s="14">
        <f>VLOOKUP($A2272,[3]Sheet1!$A$1:$AD$10001,30,0)</f>
        <v>5.4249999999999998</v>
      </c>
      <c r="Y2272" s="14">
        <f>VLOOKUP($A2272,[3]Sheet1!$A$1:$AE$10001,31,0)</f>
        <v>4.9550000000000001</v>
      </c>
      <c r="Z2272" s="14">
        <v>8.3100004196166992</v>
      </c>
      <c r="AE2272" s="2">
        <v>36982</v>
      </c>
      <c r="AF2272" s="1">
        <v>3.9950000000000001</v>
      </c>
    </row>
    <row r="2273" spans="1:32" x14ac:dyDescent="0.2">
      <c r="A2273" s="2">
        <v>36965</v>
      </c>
      <c r="B2273" s="5">
        <f t="shared" si="165"/>
        <v>3</v>
      </c>
      <c r="C2273" s="1" t="s">
        <v>51</v>
      </c>
      <c r="D2273" s="14">
        <f>VLOOKUP($A2273,[3]Sheet1!$A$1:$U$10001,15,0)</f>
        <v>7.12</v>
      </c>
      <c r="E2273" s="14">
        <f>VLOOKUP($A2273,[3]Sheet1!$A$1:$U$10001,16,0)</f>
        <v>4.93</v>
      </c>
      <c r="F2273" s="14">
        <f>VLOOKUP($A2273,[3]Sheet1!$A$1:$X$10001,22,0)</f>
        <v>4.7450000000000001</v>
      </c>
      <c r="G2273" s="7">
        <f>VLOOKUP($A2273,[3]Sheet1!$A$1:$X$10001,3,0)</f>
        <v>4.8600000000000003</v>
      </c>
      <c r="H2273" s="14">
        <f>VLOOKUP($A2273,[3]Sheet1!$A$1:$U$10001,2,0)</f>
        <v>4.875</v>
      </c>
      <c r="I2273" s="14">
        <f>VLOOKUP($A2273,[3]Sheet1!$A$1:$U$10001,21,0)</f>
        <v>4.99</v>
      </c>
      <c r="J2273" s="14">
        <f>VLOOKUP($A2273,[3]Sheet1!$A$1:$U$10001,13,0)</f>
        <v>5.8849999999999998</v>
      </c>
      <c r="K2273" s="14">
        <f>VLOOKUP($A2273,[3]Sheet1!$A$1:$Z$10001,24,0)</f>
        <v>4.7750000000000004</v>
      </c>
      <c r="L2273" s="14">
        <f>VLOOKUP($A2273,[3]Sheet1!$A$1:$U$10001,17,0)</f>
        <v>4.9649999999999999</v>
      </c>
      <c r="M2273" s="14">
        <f>VLOOKUP($A2273,[3]Sheet1!$A$1:$U$10001,14,0)</f>
        <v>8.7949999999999999</v>
      </c>
      <c r="N2273" s="14">
        <f>VLOOKUP($A2273,[3]Sheet1!$A$1:$X$10001,23,0)</f>
        <v>4.7350000000000003</v>
      </c>
      <c r="O2273" s="14">
        <f>VLOOKUP($A2273,[3]Sheet1!$A$1:$U$10001,4,0)</f>
        <v>9.5350000000000001</v>
      </c>
      <c r="P2273" s="14">
        <f>VLOOKUP($A2273,[3]Sheet1!$A$1:$U$10001,6,0)</f>
        <v>4.915</v>
      </c>
      <c r="Q2273" s="14">
        <f>VLOOKUP($A2273,[3]Sheet1!$A$1:$U$10001,20,0)</f>
        <v>4.93</v>
      </c>
      <c r="R2273" s="14">
        <f>VLOOKUP($A2273,[3]Sheet1!$A$1:$X$10001,24,0)</f>
        <v>4.7750000000000004</v>
      </c>
      <c r="S2273" s="14">
        <f>VLOOKUP($A2273,[3]Sheet1!$A$1:$AB$10001,25,0)</f>
        <v>5.19</v>
      </c>
      <c r="T2273" s="14">
        <f>VLOOKUP($A2273,[3]Sheet1!$A$1:$AB$10001,26,0)</f>
        <v>4.95</v>
      </c>
      <c r="U2273" s="14">
        <f>VLOOKUP($A2273,[3]Sheet1!$A$1:$AB$10001,27,0)</f>
        <v>4.9349999999999996</v>
      </c>
      <c r="V2273" s="14">
        <f>VLOOKUP($A2273,[3]Sheet1!$A$1:$AB$10001,28,0)</f>
        <v>5.07</v>
      </c>
      <c r="W2273" s="14">
        <f>VLOOKUP($A2273,[3]Sheet1!$A$1:$AC$10001,29,0)</f>
        <v>4.9450000000000003</v>
      </c>
      <c r="X2273" s="14">
        <f>VLOOKUP($A2273,[3]Sheet1!$A$1:$AD$10001,30,0)</f>
        <v>5.335</v>
      </c>
      <c r="Y2273" s="14">
        <f>VLOOKUP($A2273,[3]Sheet1!$A$1:$AE$10001,31,0)</f>
        <v>4.88</v>
      </c>
      <c r="Z2273" s="14">
        <v>8.0399999618530273</v>
      </c>
      <c r="AE2273" s="2">
        <v>36983</v>
      </c>
      <c r="AF2273" s="1">
        <v>3.9950000000000001</v>
      </c>
    </row>
    <row r="2274" spans="1:32" x14ac:dyDescent="0.2">
      <c r="A2274" s="2">
        <v>36966</v>
      </c>
      <c r="B2274" s="5">
        <f t="shared" si="165"/>
        <v>3</v>
      </c>
      <c r="C2274" s="1" t="s">
        <v>45</v>
      </c>
      <c r="D2274" s="14">
        <f>VLOOKUP($A2274,[3]Sheet1!$A$1:$U$10001,15,0)</f>
        <v>7.0149999999999997</v>
      </c>
      <c r="E2274" s="14">
        <f>VLOOKUP($A2274,[3]Sheet1!$A$1:$U$10001,16,0)</f>
        <v>4.9000000000000004</v>
      </c>
      <c r="F2274" s="14">
        <f>VLOOKUP($A2274,[3]Sheet1!$A$1:$X$10001,22,0)</f>
        <v>4.6749999999999998</v>
      </c>
      <c r="G2274" s="7">
        <f>VLOOKUP($A2274,[3]Sheet1!$A$1:$X$10001,3,0)</f>
        <v>4.8250000000000002</v>
      </c>
      <c r="H2274" s="14">
        <f>VLOOKUP($A2274,[3]Sheet1!$A$1:$U$10001,2,0)</f>
        <v>4.78</v>
      </c>
      <c r="I2274" s="14">
        <f>VLOOKUP($A2274,[3]Sheet1!$A$1:$U$10001,21,0)</f>
        <v>4.915</v>
      </c>
      <c r="J2274" s="14">
        <f>VLOOKUP($A2274,[3]Sheet1!$A$1:$U$10001,13,0)</f>
        <v>6.3049999999999997</v>
      </c>
      <c r="K2274" s="14">
        <f>VLOOKUP($A2274,[3]Sheet1!$A$1:$Z$10001,24,0)</f>
        <v>4.72</v>
      </c>
      <c r="L2274" s="14">
        <f>VLOOKUP($A2274,[3]Sheet1!$A$1:$U$10001,17,0)</f>
        <v>4.9000000000000004</v>
      </c>
      <c r="M2274" s="14">
        <f>VLOOKUP($A2274,[3]Sheet1!$A$1:$U$10001,14,0)</f>
        <v>9.31</v>
      </c>
      <c r="N2274" s="14">
        <f>VLOOKUP($A2274,[3]Sheet1!$A$1:$X$10001,23,0)</f>
        <v>4.68</v>
      </c>
      <c r="O2274" s="14">
        <f>VLOOKUP($A2274,[3]Sheet1!$A$1:$U$10001,4,0)</f>
        <v>9.41</v>
      </c>
      <c r="P2274" s="14">
        <f>VLOOKUP($A2274,[3]Sheet1!$A$1:$U$10001,6,0)</f>
        <v>4.8650000000000002</v>
      </c>
      <c r="Q2274" s="14">
        <f>VLOOKUP($A2274,[3]Sheet1!$A$1:$U$10001,20,0)</f>
        <v>4.915</v>
      </c>
      <c r="R2274" s="14">
        <f>VLOOKUP($A2274,[3]Sheet1!$A$1:$X$10001,24,0)</f>
        <v>4.72</v>
      </c>
      <c r="S2274" s="14">
        <f>VLOOKUP($A2274,[3]Sheet1!$A$1:$AB$10001,25,0)</f>
        <v>5.125</v>
      </c>
      <c r="T2274" s="14">
        <f>VLOOKUP($A2274,[3]Sheet1!$A$1:$AB$10001,26,0)</f>
        <v>4.92</v>
      </c>
      <c r="U2274" s="14">
        <f>VLOOKUP($A2274,[3]Sheet1!$A$1:$AB$10001,27,0)</f>
        <v>4.875</v>
      </c>
      <c r="V2274" s="14">
        <f>VLOOKUP($A2274,[3]Sheet1!$A$1:$AB$10001,28,0)</f>
        <v>4.9850000000000003</v>
      </c>
      <c r="W2274" s="14">
        <f>VLOOKUP($A2274,[3]Sheet1!$A$1:$AC$10001,29,0)</f>
        <v>4.915</v>
      </c>
      <c r="X2274" s="14">
        <f>VLOOKUP($A2274,[3]Sheet1!$A$1:$AD$10001,30,0)</f>
        <v>5.2450000000000001</v>
      </c>
      <c r="Y2274" s="14">
        <f>VLOOKUP($A2274,[3]Sheet1!$A$1:$AE$10001,31,0)</f>
        <v>4.87</v>
      </c>
      <c r="Z2274" s="14">
        <v>9.1850004196166992</v>
      </c>
      <c r="AE2274" s="2">
        <v>36984</v>
      </c>
      <c r="AF2274" s="1">
        <v>3.3650000000000002</v>
      </c>
    </row>
    <row r="2275" spans="1:32" x14ac:dyDescent="0.2">
      <c r="A2275" s="2">
        <v>36967</v>
      </c>
      <c r="B2275" s="5">
        <f t="shared" si="165"/>
        <v>3</v>
      </c>
      <c r="C2275" s="1" t="s">
        <v>46</v>
      </c>
      <c r="D2275" s="14">
        <f>VLOOKUP($A2275,[3]Sheet1!$A$1:$U$10001,15,0)</f>
        <v>7.0049999999999999</v>
      </c>
      <c r="E2275" s="14">
        <f>VLOOKUP($A2275,[3]Sheet1!$A$1:$U$10001,16,0)</f>
        <v>4.95</v>
      </c>
      <c r="F2275" s="14">
        <f>VLOOKUP($A2275,[3]Sheet1!$A$1:$X$10001,22,0)</f>
        <v>4.67</v>
      </c>
      <c r="G2275" s="7">
        <f>VLOOKUP($A2275,[3]Sheet1!$A$1:$X$10001,3,0)</f>
        <v>4.8099999999999996</v>
      </c>
      <c r="H2275" s="14">
        <f>VLOOKUP($A2275,[3]Sheet1!$A$1:$U$10001,2,0)</f>
        <v>4.8449999999999998</v>
      </c>
      <c r="I2275" s="14">
        <f>VLOOKUP($A2275,[3]Sheet1!$A$1:$U$10001,21,0)</f>
        <v>4.9800000000000004</v>
      </c>
      <c r="J2275" s="14">
        <f>VLOOKUP($A2275,[3]Sheet1!$A$1:$U$10001,13,0)</f>
        <v>7.25</v>
      </c>
      <c r="K2275" s="14">
        <f>VLOOKUP($A2275,[3]Sheet1!$A$1:$Z$10001,24,0)</f>
        <v>4.7249999999999996</v>
      </c>
      <c r="L2275" s="14">
        <f>VLOOKUP($A2275,[3]Sheet1!$A$1:$U$10001,17,0)</f>
        <v>4.96</v>
      </c>
      <c r="M2275" s="14">
        <f>VLOOKUP($A2275,[3]Sheet1!$A$1:$U$10001,14,0)</f>
        <v>8.8800000000000008</v>
      </c>
      <c r="N2275" s="14">
        <f>VLOOKUP($A2275,[3]Sheet1!$A$1:$X$10001,23,0)</f>
        <v>4.6749999999999998</v>
      </c>
      <c r="O2275" s="14">
        <f>VLOOKUP($A2275,[3]Sheet1!$A$1:$U$10001,4,0)</f>
        <v>9.0250000000000004</v>
      </c>
      <c r="P2275" s="14">
        <f>VLOOKUP($A2275,[3]Sheet1!$A$1:$U$10001,6,0)</f>
        <v>4.9400000000000004</v>
      </c>
      <c r="Q2275" s="14">
        <f>VLOOKUP($A2275,[3]Sheet1!$A$1:$U$10001,20,0)</f>
        <v>4.96</v>
      </c>
      <c r="R2275" s="14">
        <f>VLOOKUP($A2275,[3]Sheet1!$A$1:$X$10001,24,0)</f>
        <v>4.7249999999999996</v>
      </c>
      <c r="S2275" s="14">
        <f>VLOOKUP($A2275,[3]Sheet1!$A$1:$AB$10001,25,0)</f>
        <v>5.17</v>
      </c>
      <c r="T2275" s="14">
        <f>VLOOKUP($A2275,[3]Sheet1!$A$1:$AB$10001,26,0)</f>
        <v>4.97</v>
      </c>
      <c r="U2275" s="14">
        <f>VLOOKUP($A2275,[3]Sheet1!$A$1:$AB$10001,27,0)</f>
        <v>4.9400000000000004</v>
      </c>
      <c r="V2275" s="14">
        <f>VLOOKUP($A2275,[3]Sheet1!$A$1:$AB$10001,28,0)</f>
        <v>5.0199999999999996</v>
      </c>
      <c r="W2275" s="14">
        <f>VLOOKUP($A2275,[3]Sheet1!$A$1:$AC$10001,29,0)</f>
        <v>4.96</v>
      </c>
      <c r="X2275" s="14">
        <f>VLOOKUP($A2275,[3]Sheet1!$A$1:$AD$10001,30,0)</f>
        <v>5.33</v>
      </c>
      <c r="Y2275" s="14">
        <f>VLOOKUP($A2275,[3]Sheet1!$A$1:$AE$10001,31,0)</f>
        <v>4.875</v>
      </c>
      <c r="Z2275" s="14">
        <v>8.9250001907348633</v>
      </c>
      <c r="AE2275" s="2">
        <v>36985</v>
      </c>
      <c r="AF2275" s="1">
        <v>3.79</v>
      </c>
    </row>
    <row r="2276" spans="1:32" x14ac:dyDescent="0.2">
      <c r="A2276" s="2">
        <v>36968</v>
      </c>
      <c r="B2276" s="5">
        <f t="shared" si="165"/>
        <v>3</v>
      </c>
      <c r="C2276" s="1" t="s">
        <v>47</v>
      </c>
      <c r="D2276" s="14">
        <f>VLOOKUP($A2276,[3]Sheet1!$A$1:$U$10001,15,0)</f>
        <v>7.0049999999999999</v>
      </c>
      <c r="E2276" s="14">
        <f>VLOOKUP($A2276,[3]Sheet1!$A$1:$U$10001,16,0)</f>
        <v>4.95</v>
      </c>
      <c r="F2276" s="14">
        <f>VLOOKUP($A2276,[3]Sheet1!$A$1:$X$10001,22,0)</f>
        <v>4.67</v>
      </c>
      <c r="G2276" s="7">
        <f>VLOOKUP($A2276,[3]Sheet1!$A$1:$X$10001,3,0)</f>
        <v>4.8099999999999996</v>
      </c>
      <c r="H2276" s="14">
        <f>VLOOKUP($A2276,[3]Sheet1!$A$1:$U$10001,2,0)</f>
        <v>4.8449999999999998</v>
      </c>
      <c r="I2276" s="14">
        <f>VLOOKUP($A2276,[3]Sheet1!$A$1:$U$10001,21,0)</f>
        <v>4.9800000000000004</v>
      </c>
      <c r="J2276" s="14">
        <f>VLOOKUP($A2276,[3]Sheet1!$A$1:$U$10001,13,0)</f>
        <v>7.25</v>
      </c>
      <c r="K2276" s="14">
        <f>VLOOKUP($A2276,[3]Sheet1!$A$1:$Z$10001,24,0)</f>
        <v>4.7249999999999996</v>
      </c>
      <c r="L2276" s="14">
        <f>VLOOKUP($A2276,[3]Sheet1!$A$1:$U$10001,17,0)</f>
        <v>4.96</v>
      </c>
      <c r="M2276" s="14">
        <f>VLOOKUP($A2276,[3]Sheet1!$A$1:$U$10001,14,0)</f>
        <v>8.8800000000000008</v>
      </c>
      <c r="N2276" s="14">
        <f>VLOOKUP($A2276,[3]Sheet1!$A$1:$X$10001,23,0)</f>
        <v>4.6749999999999998</v>
      </c>
      <c r="O2276" s="14">
        <f>VLOOKUP($A2276,[3]Sheet1!$A$1:$U$10001,4,0)</f>
        <v>9.0250000000000004</v>
      </c>
      <c r="P2276" s="14">
        <f>VLOOKUP($A2276,[3]Sheet1!$A$1:$U$10001,6,0)</f>
        <v>4.9400000000000004</v>
      </c>
      <c r="Q2276" s="14">
        <f>VLOOKUP($A2276,[3]Sheet1!$A$1:$U$10001,20,0)</f>
        <v>4.96</v>
      </c>
      <c r="R2276" s="14">
        <f>VLOOKUP($A2276,[3]Sheet1!$A$1:$X$10001,24,0)</f>
        <v>4.7249999999999996</v>
      </c>
      <c r="S2276" s="14">
        <f>VLOOKUP($A2276,[3]Sheet1!$A$1:$AB$10001,25,0)</f>
        <v>5.17</v>
      </c>
      <c r="T2276" s="14">
        <f>VLOOKUP($A2276,[3]Sheet1!$A$1:$AB$10001,26,0)</f>
        <v>4.97</v>
      </c>
      <c r="U2276" s="14">
        <f>VLOOKUP($A2276,[3]Sheet1!$A$1:$AB$10001,27,0)</f>
        <v>4.9400000000000004</v>
      </c>
      <c r="V2276" s="14">
        <f>VLOOKUP($A2276,[3]Sheet1!$A$1:$AB$10001,28,0)</f>
        <v>5.0199999999999996</v>
      </c>
      <c r="W2276" s="14">
        <f>VLOOKUP($A2276,[3]Sheet1!$A$1:$AC$10001,29,0)</f>
        <v>4.96</v>
      </c>
      <c r="X2276" s="14">
        <f>VLOOKUP($A2276,[3]Sheet1!$A$1:$AD$10001,30,0)</f>
        <v>5.33</v>
      </c>
      <c r="Y2276" s="14">
        <f>VLOOKUP($A2276,[3]Sheet1!$A$1:$AE$10001,31,0)</f>
        <v>4.875</v>
      </c>
      <c r="Z2276" s="14">
        <v>8.9250001907348633</v>
      </c>
      <c r="AE2276" s="2">
        <v>36986</v>
      </c>
      <c r="AF2276" s="1">
        <v>4.7549999999999999</v>
      </c>
    </row>
    <row r="2277" spans="1:32" x14ac:dyDescent="0.2">
      <c r="A2277" s="2">
        <v>36969</v>
      </c>
      <c r="B2277" s="5">
        <f t="shared" si="165"/>
        <v>3</v>
      </c>
      <c r="C2277" s="1" t="s">
        <v>48</v>
      </c>
      <c r="D2277" s="14">
        <f>VLOOKUP($A2277,[3]Sheet1!$A$1:$U$10001,15,0)</f>
        <v>7.0049999999999999</v>
      </c>
      <c r="E2277" s="14">
        <f>VLOOKUP($A2277,[3]Sheet1!$A$1:$U$10001,16,0)</f>
        <v>4.95</v>
      </c>
      <c r="F2277" s="14">
        <f>VLOOKUP($A2277,[3]Sheet1!$A$1:$X$10001,22,0)</f>
        <v>4.67</v>
      </c>
      <c r="G2277" s="7">
        <f>VLOOKUP($A2277,[3]Sheet1!$A$1:$X$10001,3,0)</f>
        <v>4.8099999999999996</v>
      </c>
      <c r="H2277" s="14">
        <f>VLOOKUP($A2277,[3]Sheet1!$A$1:$U$10001,2,0)</f>
        <v>4.8449999999999998</v>
      </c>
      <c r="I2277" s="14">
        <f>VLOOKUP($A2277,[3]Sheet1!$A$1:$U$10001,21,0)</f>
        <v>4.9800000000000004</v>
      </c>
      <c r="J2277" s="14">
        <f>VLOOKUP($A2277,[3]Sheet1!$A$1:$U$10001,13,0)</f>
        <v>7.25</v>
      </c>
      <c r="K2277" s="14">
        <f>VLOOKUP($A2277,[3]Sheet1!$A$1:$Z$10001,24,0)</f>
        <v>4.7249999999999996</v>
      </c>
      <c r="L2277" s="14">
        <f>VLOOKUP($A2277,[3]Sheet1!$A$1:$U$10001,17,0)</f>
        <v>4.96</v>
      </c>
      <c r="M2277" s="14">
        <f>VLOOKUP($A2277,[3]Sheet1!$A$1:$U$10001,14,0)</f>
        <v>8.8800000000000008</v>
      </c>
      <c r="N2277" s="14">
        <f>VLOOKUP($A2277,[3]Sheet1!$A$1:$X$10001,23,0)</f>
        <v>4.6749999999999998</v>
      </c>
      <c r="O2277" s="14">
        <f>VLOOKUP($A2277,[3]Sheet1!$A$1:$U$10001,4,0)</f>
        <v>9.0250000000000004</v>
      </c>
      <c r="P2277" s="14">
        <f>VLOOKUP($A2277,[3]Sheet1!$A$1:$U$10001,6,0)</f>
        <v>4.9400000000000004</v>
      </c>
      <c r="Q2277" s="14">
        <f>VLOOKUP($A2277,[3]Sheet1!$A$1:$U$10001,20,0)</f>
        <v>4.96</v>
      </c>
      <c r="R2277" s="14">
        <f>VLOOKUP($A2277,[3]Sheet1!$A$1:$X$10001,24,0)</f>
        <v>4.7249999999999996</v>
      </c>
      <c r="S2277" s="14">
        <f>VLOOKUP($A2277,[3]Sheet1!$A$1:$AB$10001,25,0)</f>
        <v>5.17</v>
      </c>
      <c r="T2277" s="14">
        <f>VLOOKUP($A2277,[3]Sheet1!$A$1:$AB$10001,26,0)</f>
        <v>4.97</v>
      </c>
      <c r="U2277" s="14">
        <f>VLOOKUP($A2277,[3]Sheet1!$A$1:$AB$10001,27,0)</f>
        <v>4.9400000000000004</v>
      </c>
      <c r="V2277" s="14">
        <f>VLOOKUP($A2277,[3]Sheet1!$A$1:$AB$10001,28,0)</f>
        <v>5.0199999999999996</v>
      </c>
      <c r="W2277" s="14">
        <f>VLOOKUP($A2277,[3]Sheet1!$A$1:$AC$10001,29,0)</f>
        <v>4.96</v>
      </c>
      <c r="X2277" s="14">
        <f>VLOOKUP($A2277,[3]Sheet1!$A$1:$AD$10001,30,0)</f>
        <v>5.33</v>
      </c>
      <c r="Y2277" s="14">
        <f>VLOOKUP($A2277,[3]Sheet1!$A$1:$AE$10001,31,0)</f>
        <v>4.875</v>
      </c>
      <c r="Z2277" s="14">
        <v>8.9250001907348633</v>
      </c>
      <c r="AE2277" s="2">
        <v>36987</v>
      </c>
      <c r="AF2277" s="1">
        <v>4.66</v>
      </c>
    </row>
    <row r="2278" spans="1:32" x14ac:dyDescent="0.2">
      <c r="A2278" s="2">
        <v>36970</v>
      </c>
      <c r="B2278" s="5">
        <f t="shared" si="165"/>
        <v>3</v>
      </c>
      <c r="C2278" s="1" t="s">
        <v>49</v>
      </c>
      <c r="D2278" s="14">
        <f>VLOOKUP($A2278,[3]Sheet1!$A$1:$U$10001,15,0)</f>
        <v>7.2249999999999996</v>
      </c>
      <c r="E2278" s="14">
        <f>VLOOKUP($A2278,[3]Sheet1!$A$1:$U$10001,16,0)</f>
        <v>5.05</v>
      </c>
      <c r="F2278" s="14">
        <f>VLOOKUP($A2278,[3]Sheet1!$A$1:$X$10001,22,0)</f>
        <v>4.72</v>
      </c>
      <c r="G2278" s="7">
        <f>VLOOKUP($A2278,[3]Sheet1!$A$1:$X$10001,3,0)</f>
        <v>4.8550000000000004</v>
      </c>
      <c r="H2278" s="14">
        <f>VLOOKUP($A2278,[3]Sheet1!$A$1:$U$10001,2,0)</f>
        <v>4.8849999999999998</v>
      </c>
      <c r="I2278" s="14">
        <f>VLOOKUP($A2278,[3]Sheet1!$A$1:$U$10001,21,0)</f>
        <v>5.0650000000000004</v>
      </c>
      <c r="J2278" s="14">
        <f>VLOOKUP($A2278,[3]Sheet1!$A$1:$U$10001,13,0)</f>
        <v>6.9850000000000003</v>
      </c>
      <c r="K2278" s="14">
        <f>VLOOKUP($A2278,[3]Sheet1!$A$1:$Z$10001,24,0)</f>
        <v>4.74</v>
      </c>
      <c r="L2278" s="14">
        <f>VLOOKUP($A2278,[3]Sheet1!$A$1:$U$10001,17,0)</f>
        <v>5.0650000000000004</v>
      </c>
      <c r="M2278" s="14">
        <f>VLOOKUP($A2278,[3]Sheet1!$A$1:$U$10001,14,0)</f>
        <v>7.0049999999999999</v>
      </c>
      <c r="N2278" s="14">
        <f>VLOOKUP($A2278,[3]Sheet1!$A$1:$X$10001,23,0)</f>
        <v>4.6900000000000004</v>
      </c>
      <c r="O2278" s="14">
        <f>VLOOKUP($A2278,[3]Sheet1!$A$1:$U$10001,4,0)</f>
        <v>9.9450000000000003</v>
      </c>
      <c r="P2278" s="14">
        <f>VLOOKUP($A2278,[3]Sheet1!$A$1:$U$10001,6,0)</f>
        <v>5.03</v>
      </c>
      <c r="Q2278" s="14">
        <f>VLOOKUP($A2278,[3]Sheet1!$A$1:$U$10001,20,0)</f>
        <v>5.0449999999999999</v>
      </c>
      <c r="R2278" s="14">
        <f>VLOOKUP($A2278,[3]Sheet1!$A$1:$X$10001,24,0)</f>
        <v>4.74</v>
      </c>
      <c r="S2278" s="14">
        <f>VLOOKUP($A2278,[3]Sheet1!$A$1:$AB$10001,25,0)</f>
        <v>5.2350000000000003</v>
      </c>
      <c r="T2278" s="14">
        <f>VLOOKUP($A2278,[3]Sheet1!$A$1:$AB$10001,26,0)</f>
        <v>5.05</v>
      </c>
      <c r="U2278" s="14">
        <f>VLOOKUP($A2278,[3]Sheet1!$A$1:$AB$10001,27,0)</f>
        <v>4.9649999999999999</v>
      </c>
      <c r="V2278" s="14">
        <f>VLOOKUP($A2278,[3]Sheet1!$A$1:$AB$10001,28,0)</f>
        <v>5.085</v>
      </c>
      <c r="W2278" s="14">
        <f>VLOOKUP($A2278,[3]Sheet1!$A$1:$AC$10001,29,0)</f>
        <v>5.0049999999999999</v>
      </c>
      <c r="X2278" s="14">
        <f>VLOOKUP($A2278,[3]Sheet1!$A$1:$AD$10001,30,0)</f>
        <v>5.4</v>
      </c>
      <c r="Y2278" s="14">
        <f>VLOOKUP($A2278,[3]Sheet1!$A$1:$AE$10001,31,0)</f>
        <v>4.9349999999999996</v>
      </c>
      <c r="Z2278" s="14">
        <v>7.1999998092651367</v>
      </c>
      <c r="AE2278" s="2">
        <v>36988</v>
      </c>
      <c r="AF2278" s="1">
        <v>4.62</v>
      </c>
    </row>
    <row r="2279" spans="1:32" x14ac:dyDescent="0.2">
      <c r="A2279" s="2">
        <v>36971</v>
      </c>
      <c r="B2279" s="5">
        <f t="shared" si="165"/>
        <v>3</v>
      </c>
      <c r="C2279" s="1" t="s">
        <v>50</v>
      </c>
      <c r="D2279" s="14">
        <f>VLOOKUP($A2279,[3]Sheet1!$A$1:$U$10001,15,0)</f>
        <v>7.27</v>
      </c>
      <c r="E2279" s="14">
        <f>VLOOKUP($A2279,[3]Sheet1!$A$1:$U$10001,16,0)</f>
        <v>5.0549999999999997</v>
      </c>
      <c r="F2279" s="14">
        <f>VLOOKUP($A2279,[3]Sheet1!$A$1:$X$10001,22,0)</f>
        <v>4.57</v>
      </c>
      <c r="G2279" s="7">
        <f>VLOOKUP($A2279,[3]Sheet1!$A$1:$X$10001,3,0)</f>
        <v>4.7249999999999996</v>
      </c>
      <c r="H2279" s="14">
        <f>VLOOKUP($A2279,[3]Sheet1!$A$1:$U$10001,2,0)</f>
        <v>4.8949999999999996</v>
      </c>
      <c r="I2279" s="14">
        <f>VLOOKUP($A2279,[3]Sheet1!$A$1:$U$10001,21,0)</f>
        <v>5.08</v>
      </c>
      <c r="J2279" s="14">
        <f>VLOOKUP($A2279,[3]Sheet1!$A$1:$U$10001,13,0)</f>
        <v>5.87</v>
      </c>
      <c r="K2279" s="14">
        <f>VLOOKUP($A2279,[3]Sheet1!$A$1:$Z$10001,24,0)</f>
        <v>4.62</v>
      </c>
      <c r="L2279" s="14">
        <f>VLOOKUP($A2279,[3]Sheet1!$A$1:$U$10001,17,0)</f>
        <v>5.0549999999999997</v>
      </c>
      <c r="M2279" s="14">
        <f>VLOOKUP($A2279,[3]Sheet1!$A$1:$U$10001,14,0)</f>
        <v>6.04</v>
      </c>
      <c r="N2279" s="14">
        <f>VLOOKUP($A2279,[3]Sheet1!$A$1:$X$10001,23,0)</f>
        <v>4.6349999999999998</v>
      </c>
      <c r="O2279" s="14">
        <f>VLOOKUP($A2279,[3]Sheet1!$A$1:$U$10001,4,0)</f>
        <v>11.035</v>
      </c>
      <c r="P2279" s="14">
        <f>VLOOKUP($A2279,[3]Sheet1!$A$1:$U$10001,6,0)</f>
        <v>5</v>
      </c>
      <c r="Q2279" s="14">
        <f>VLOOKUP($A2279,[3]Sheet1!$A$1:$U$10001,20,0)</f>
        <v>5.04</v>
      </c>
      <c r="R2279" s="14">
        <f>VLOOKUP($A2279,[3]Sheet1!$A$1:$X$10001,24,0)</f>
        <v>4.62</v>
      </c>
      <c r="S2279" s="14">
        <f>VLOOKUP($A2279,[3]Sheet1!$A$1:$AB$10001,25,0)</f>
        <v>5.2249999999999996</v>
      </c>
      <c r="T2279" s="14">
        <f>VLOOKUP($A2279,[3]Sheet1!$A$1:$AB$10001,26,0)</f>
        <v>5.0350000000000001</v>
      </c>
      <c r="U2279" s="14">
        <f>VLOOKUP($A2279,[3]Sheet1!$A$1:$AB$10001,27,0)</f>
        <v>4.9800000000000004</v>
      </c>
      <c r="V2279" s="14">
        <f>VLOOKUP($A2279,[3]Sheet1!$A$1:$AB$10001,28,0)</f>
        <v>5.0750000000000002</v>
      </c>
      <c r="W2279" s="14">
        <f>VLOOKUP($A2279,[3]Sheet1!$A$1:$AC$10001,29,0)</f>
        <v>4.9850000000000003</v>
      </c>
      <c r="X2279" s="14">
        <f>VLOOKUP($A2279,[3]Sheet1!$A$1:$AD$10001,30,0)</f>
        <v>5.39</v>
      </c>
      <c r="Y2279" s="14">
        <f>VLOOKUP($A2279,[3]Sheet1!$A$1:$AE$10001,31,0)</f>
        <v>4.8550000000000004</v>
      </c>
      <c r="Z2279" s="14">
        <v>5.7100000381469727</v>
      </c>
      <c r="AE2279" s="2">
        <v>36989</v>
      </c>
      <c r="AF2279" s="1">
        <v>4.62</v>
      </c>
    </row>
    <row r="2280" spans="1:32" x14ac:dyDescent="0.2">
      <c r="A2280" s="2">
        <v>36972</v>
      </c>
      <c r="B2280" s="5">
        <f t="shared" si="165"/>
        <v>3</v>
      </c>
      <c r="C2280" s="1" t="s">
        <v>51</v>
      </c>
      <c r="D2280" s="14">
        <f>VLOOKUP($A2280,[3]Sheet1!$A$1:$U$10001,15,0)</f>
        <v>7.4</v>
      </c>
      <c r="E2280" s="14">
        <f>VLOOKUP($A2280,[3]Sheet1!$A$1:$U$10001,16,0)</f>
        <v>5.16</v>
      </c>
      <c r="F2280" s="14">
        <f>VLOOKUP($A2280,[3]Sheet1!$A$1:$X$10001,22,0)</f>
        <v>4.6449999999999996</v>
      </c>
      <c r="G2280" s="7">
        <f>VLOOKUP($A2280,[3]Sheet1!$A$1:$X$10001,3,0)</f>
        <v>4.63</v>
      </c>
      <c r="H2280" s="14">
        <f>VLOOKUP($A2280,[3]Sheet1!$A$1:$U$10001,2,0)</f>
        <v>4.9800000000000004</v>
      </c>
      <c r="I2280" s="14">
        <f>VLOOKUP($A2280,[3]Sheet1!$A$1:$U$10001,21,0)</f>
        <v>5.1749999999999998</v>
      </c>
      <c r="J2280" s="14">
        <f>VLOOKUP($A2280,[3]Sheet1!$A$1:$U$10001,13,0)</f>
        <v>5.5549999999999997</v>
      </c>
      <c r="K2280" s="14">
        <f>VLOOKUP($A2280,[3]Sheet1!$A$1:$Z$10001,24,0)</f>
        <v>4.72</v>
      </c>
      <c r="L2280" s="14">
        <f>VLOOKUP($A2280,[3]Sheet1!$A$1:$U$10001,17,0)</f>
        <v>5.13</v>
      </c>
      <c r="M2280" s="14">
        <f>VLOOKUP($A2280,[3]Sheet1!$A$1:$U$10001,14,0)</f>
        <v>5.9850000000000003</v>
      </c>
      <c r="N2280" s="14">
        <f>VLOOKUP($A2280,[3]Sheet1!$A$1:$X$10001,23,0)</f>
        <v>4.66</v>
      </c>
      <c r="O2280" s="14">
        <f>VLOOKUP($A2280,[3]Sheet1!$A$1:$U$10001,4,0)</f>
        <v>11.605</v>
      </c>
      <c r="P2280" s="14">
        <f>VLOOKUP($A2280,[3]Sheet1!$A$1:$U$10001,6,0)</f>
        <v>5.07</v>
      </c>
      <c r="Q2280" s="14">
        <f>VLOOKUP($A2280,[3]Sheet1!$A$1:$U$10001,20,0)</f>
        <v>5.09</v>
      </c>
      <c r="R2280" s="14">
        <f>VLOOKUP($A2280,[3]Sheet1!$A$1:$X$10001,24,0)</f>
        <v>4.72</v>
      </c>
      <c r="S2280" s="14">
        <f>VLOOKUP($A2280,[3]Sheet1!$A$1:$AB$10001,25,0)</f>
        <v>5.34</v>
      </c>
      <c r="T2280" s="14">
        <f>VLOOKUP($A2280,[3]Sheet1!$A$1:$AB$10001,26,0)</f>
        <v>5.0999999999999996</v>
      </c>
      <c r="U2280" s="14">
        <f>VLOOKUP($A2280,[3]Sheet1!$A$1:$AB$10001,27,0)</f>
        <v>5.07</v>
      </c>
      <c r="V2280" s="14">
        <f>VLOOKUP($A2280,[3]Sheet1!$A$1:$AB$10001,28,0)</f>
        <v>5.14</v>
      </c>
      <c r="W2280" s="14">
        <f>VLOOKUP($A2280,[3]Sheet1!$A$1:$AC$10001,29,0)</f>
        <v>5.0750000000000002</v>
      </c>
      <c r="X2280" s="14">
        <f>VLOOKUP($A2280,[3]Sheet1!$A$1:$AD$10001,30,0)</f>
        <v>5.5149999999999997</v>
      </c>
      <c r="Y2280" s="14">
        <f>VLOOKUP($A2280,[3]Sheet1!$A$1:$AE$10001,31,0)</f>
        <v>4.8899999999999997</v>
      </c>
      <c r="Z2280" s="14">
        <v>5.9049997329711914</v>
      </c>
      <c r="AE2280" s="2">
        <v>36990</v>
      </c>
      <c r="AF2280" s="1">
        <v>4.62</v>
      </c>
    </row>
    <row r="2281" spans="1:32" x14ac:dyDescent="0.2">
      <c r="A2281" s="2">
        <v>36973</v>
      </c>
      <c r="B2281" s="5">
        <f t="shared" si="165"/>
        <v>3</v>
      </c>
      <c r="C2281" s="1" t="s">
        <v>45</v>
      </c>
      <c r="D2281" s="14">
        <f>VLOOKUP($A2281,[3]Sheet1!$A$1:$U$10001,15,0)</f>
        <v>7.26</v>
      </c>
      <c r="E2281" s="14">
        <f>VLOOKUP($A2281,[3]Sheet1!$A$1:$U$10001,16,0)</f>
        <v>5.0650000000000004</v>
      </c>
      <c r="F2281" s="14">
        <f>VLOOKUP($A2281,[3]Sheet1!$A$1:$X$10001,22,0)</f>
        <v>4.6500000000000004</v>
      </c>
      <c r="G2281" s="7">
        <f>VLOOKUP($A2281,[3]Sheet1!$A$1:$X$10001,3,0)</f>
        <v>4.5999999999999996</v>
      </c>
      <c r="H2281" s="14">
        <f>VLOOKUP($A2281,[3]Sheet1!$A$1:$U$10001,2,0)</f>
        <v>4.8550000000000004</v>
      </c>
      <c r="I2281" s="14">
        <f>VLOOKUP($A2281,[3]Sheet1!$A$1:$U$10001,21,0)</f>
        <v>5.0250000000000004</v>
      </c>
      <c r="J2281" s="14">
        <f>VLOOKUP($A2281,[3]Sheet1!$A$1:$U$10001,13,0)</f>
        <v>5.7350000000000003</v>
      </c>
      <c r="K2281" s="14">
        <f>VLOOKUP($A2281,[3]Sheet1!$A$1:$Z$10001,24,0)</f>
        <v>4.7050000000000001</v>
      </c>
      <c r="L2281" s="14">
        <f>VLOOKUP($A2281,[3]Sheet1!$A$1:$U$10001,17,0)</f>
        <v>5.0750000000000002</v>
      </c>
      <c r="M2281" s="14">
        <f>VLOOKUP($A2281,[3]Sheet1!$A$1:$U$10001,14,0)</f>
        <v>6.71</v>
      </c>
      <c r="N2281" s="14">
        <f>VLOOKUP($A2281,[3]Sheet1!$A$1:$X$10001,23,0)</f>
        <v>4.67</v>
      </c>
      <c r="O2281" s="14">
        <f>VLOOKUP($A2281,[3]Sheet1!$A$1:$U$10001,4,0)</f>
        <v>10.994999999999999</v>
      </c>
      <c r="P2281" s="14">
        <f>VLOOKUP($A2281,[3]Sheet1!$A$1:$U$10001,6,0)</f>
        <v>4.8849999999999998</v>
      </c>
      <c r="Q2281" s="14">
        <f>VLOOKUP($A2281,[3]Sheet1!$A$1:$U$10001,20,0)</f>
        <v>5.0750000000000002</v>
      </c>
      <c r="R2281" s="14">
        <f>VLOOKUP($A2281,[3]Sheet1!$A$1:$X$10001,24,0)</f>
        <v>4.7050000000000001</v>
      </c>
      <c r="S2281" s="14">
        <f>VLOOKUP($A2281,[3]Sheet1!$A$1:$AB$10001,25,0)</f>
        <v>5.1749999999999998</v>
      </c>
      <c r="T2281" s="14">
        <f>VLOOKUP($A2281,[3]Sheet1!$A$1:$AB$10001,26,0)</f>
        <v>4.9550000000000001</v>
      </c>
      <c r="U2281" s="14">
        <f>VLOOKUP($A2281,[3]Sheet1!$A$1:$AB$10001,27,0)</f>
        <v>4.92</v>
      </c>
      <c r="V2281" s="14">
        <f>VLOOKUP($A2281,[3]Sheet1!$A$1:$AB$10001,28,0)</f>
        <v>5.0449999999999999</v>
      </c>
      <c r="W2281" s="14">
        <f>VLOOKUP($A2281,[3]Sheet1!$A$1:$AC$10001,29,0)</f>
        <v>4.93</v>
      </c>
      <c r="X2281" s="14">
        <f>VLOOKUP($A2281,[3]Sheet1!$A$1:$AD$10001,30,0)</f>
        <v>5.3449999999999998</v>
      </c>
      <c r="Y2281" s="14">
        <f>VLOOKUP($A2281,[3]Sheet1!$A$1:$AE$10001,31,0)</f>
        <v>4.8600000000000003</v>
      </c>
      <c r="Z2281" s="14">
        <v>5.9700002670288086</v>
      </c>
      <c r="AE2281" s="2">
        <v>36991</v>
      </c>
      <c r="AF2281" s="1">
        <v>4.8550000000000004</v>
      </c>
    </row>
    <row r="2282" spans="1:32" x14ac:dyDescent="0.2">
      <c r="A2282" s="2">
        <v>36974</v>
      </c>
      <c r="B2282" s="5">
        <f t="shared" si="165"/>
        <v>3</v>
      </c>
      <c r="C2282" s="1" t="s">
        <v>46</v>
      </c>
      <c r="D2282" s="14">
        <f>VLOOKUP($A2282,[3]Sheet1!$A$1:$U$10001,15,0)</f>
        <v>7.5650000000000004</v>
      </c>
      <c r="E2282" s="14">
        <f>VLOOKUP($A2282,[3]Sheet1!$A$1:$U$10001,16,0)</f>
        <v>5.2450000000000001</v>
      </c>
      <c r="F2282" s="14">
        <f>VLOOKUP($A2282,[3]Sheet1!$A$1:$X$10001,22,0)</f>
        <v>4.7750000000000004</v>
      </c>
      <c r="G2282" s="7">
        <f>VLOOKUP($A2282,[3]Sheet1!$A$1:$X$10001,3,0)</f>
        <v>4.7350000000000003</v>
      </c>
      <c r="H2282" s="14">
        <f>VLOOKUP($A2282,[3]Sheet1!$A$1:$U$10001,2,0)</f>
        <v>5.1050000000000004</v>
      </c>
      <c r="I2282" s="14">
        <f>VLOOKUP($A2282,[3]Sheet1!$A$1:$U$10001,21,0)</f>
        <v>5.21</v>
      </c>
      <c r="J2282" s="14">
        <f>VLOOKUP($A2282,[3]Sheet1!$A$1:$U$10001,13,0)</f>
        <v>6.64</v>
      </c>
      <c r="K2282" s="14">
        <f>VLOOKUP($A2282,[3]Sheet1!$A$1:$Z$10001,24,0)</f>
        <v>4.7450000000000001</v>
      </c>
      <c r="L2282" s="14">
        <f>VLOOKUP($A2282,[3]Sheet1!$A$1:$U$10001,17,0)</f>
        <v>5.23</v>
      </c>
      <c r="M2282" s="14">
        <f>VLOOKUP($A2282,[3]Sheet1!$A$1:$U$10001,14,0)</f>
        <v>8.76</v>
      </c>
      <c r="N2282" s="14">
        <f>VLOOKUP($A2282,[3]Sheet1!$A$1:$X$10001,23,0)</f>
        <v>5.42</v>
      </c>
      <c r="O2282" s="14">
        <f>VLOOKUP($A2282,[3]Sheet1!$A$1:$U$10001,4,0)</f>
        <v>11.13</v>
      </c>
      <c r="P2282" s="14">
        <f>VLOOKUP($A2282,[3]Sheet1!$A$1:$U$10001,6,0)</f>
        <v>5.125</v>
      </c>
      <c r="Q2282" s="14">
        <f>VLOOKUP($A2282,[3]Sheet1!$A$1:$U$10001,20,0)</f>
        <v>5.22</v>
      </c>
      <c r="R2282" s="14">
        <f>VLOOKUP($A2282,[3]Sheet1!$A$1:$X$10001,24,0)</f>
        <v>4.7450000000000001</v>
      </c>
      <c r="S2282" s="14">
        <f>VLOOKUP($A2282,[3]Sheet1!$A$1:$AB$10001,25,0)</f>
        <v>5.42</v>
      </c>
      <c r="T2282" s="14">
        <f>VLOOKUP($A2282,[3]Sheet1!$A$1:$AB$10001,26,0)</f>
        <v>5.1849999999999996</v>
      </c>
      <c r="U2282" s="14">
        <f>VLOOKUP($A2282,[3]Sheet1!$A$1:$AB$10001,27,0)</f>
        <v>5.14</v>
      </c>
      <c r="V2282" s="14">
        <f>VLOOKUP($A2282,[3]Sheet1!$A$1:$AB$10001,28,0)</f>
        <v>5.26</v>
      </c>
      <c r="W2282" s="14">
        <f>VLOOKUP($A2282,[3]Sheet1!$A$1:$AC$10001,29,0)</f>
        <v>5.15</v>
      </c>
      <c r="X2282" s="14">
        <f>VLOOKUP($A2282,[3]Sheet1!$A$1:$AD$10001,30,0)</f>
        <v>5.6150000000000002</v>
      </c>
      <c r="Y2282" s="14">
        <f>VLOOKUP($A2282,[3]Sheet1!$A$1:$AE$10001,31,0)</f>
        <v>4.9349999999999996</v>
      </c>
      <c r="Z2282" s="14">
        <v>8.1450004577636719</v>
      </c>
      <c r="AE2282" s="2">
        <v>36992</v>
      </c>
      <c r="AF2282" s="1">
        <v>5.0149999999999997</v>
      </c>
    </row>
    <row r="2283" spans="1:32" x14ac:dyDescent="0.2">
      <c r="A2283" s="2">
        <v>36975</v>
      </c>
      <c r="B2283" s="5">
        <f t="shared" si="165"/>
        <v>3</v>
      </c>
      <c r="C2283" s="1" t="s">
        <v>47</v>
      </c>
      <c r="D2283" s="14">
        <f>VLOOKUP($A2283,[3]Sheet1!$A$1:$U$10001,15,0)</f>
        <v>7.5650000000000004</v>
      </c>
      <c r="E2283" s="14">
        <f>VLOOKUP($A2283,[3]Sheet1!$A$1:$U$10001,16,0)</f>
        <v>5.2450000000000001</v>
      </c>
      <c r="F2283" s="14">
        <f>VLOOKUP($A2283,[3]Sheet1!$A$1:$X$10001,22,0)</f>
        <v>4.7750000000000004</v>
      </c>
      <c r="G2283" s="7">
        <f>VLOOKUP($A2283,[3]Sheet1!$A$1:$X$10001,3,0)</f>
        <v>4.7350000000000003</v>
      </c>
      <c r="H2283" s="14">
        <f>VLOOKUP($A2283,[3]Sheet1!$A$1:$U$10001,2,0)</f>
        <v>5.1050000000000004</v>
      </c>
      <c r="I2283" s="14">
        <f>VLOOKUP($A2283,[3]Sheet1!$A$1:$U$10001,21,0)</f>
        <v>5.21</v>
      </c>
      <c r="J2283" s="14">
        <f>VLOOKUP($A2283,[3]Sheet1!$A$1:$U$10001,13,0)</f>
        <v>6.64</v>
      </c>
      <c r="K2283" s="14">
        <f>VLOOKUP($A2283,[3]Sheet1!$A$1:$Z$10001,24,0)</f>
        <v>4.7450000000000001</v>
      </c>
      <c r="L2283" s="14">
        <f>VLOOKUP($A2283,[3]Sheet1!$A$1:$U$10001,17,0)</f>
        <v>5.23</v>
      </c>
      <c r="M2283" s="14">
        <f>VLOOKUP($A2283,[3]Sheet1!$A$1:$U$10001,14,0)</f>
        <v>8.76</v>
      </c>
      <c r="N2283" s="14">
        <f>VLOOKUP($A2283,[3]Sheet1!$A$1:$X$10001,23,0)</f>
        <v>5.42</v>
      </c>
      <c r="O2283" s="14">
        <f>VLOOKUP($A2283,[3]Sheet1!$A$1:$U$10001,4,0)</f>
        <v>11.13</v>
      </c>
      <c r="P2283" s="14">
        <f>VLOOKUP($A2283,[3]Sheet1!$A$1:$U$10001,6,0)</f>
        <v>5.125</v>
      </c>
      <c r="Q2283" s="14">
        <f>VLOOKUP($A2283,[3]Sheet1!$A$1:$U$10001,20,0)</f>
        <v>5.22</v>
      </c>
      <c r="R2283" s="14">
        <f>VLOOKUP($A2283,[3]Sheet1!$A$1:$X$10001,24,0)</f>
        <v>4.7450000000000001</v>
      </c>
      <c r="S2283" s="14">
        <f>VLOOKUP($A2283,[3]Sheet1!$A$1:$AB$10001,25,0)</f>
        <v>5.42</v>
      </c>
      <c r="T2283" s="14">
        <f>VLOOKUP($A2283,[3]Sheet1!$A$1:$AB$10001,26,0)</f>
        <v>5.1849999999999996</v>
      </c>
      <c r="U2283" s="14">
        <f>VLOOKUP($A2283,[3]Sheet1!$A$1:$AB$10001,27,0)</f>
        <v>5.14</v>
      </c>
      <c r="V2283" s="14">
        <f>VLOOKUP($A2283,[3]Sheet1!$A$1:$AB$10001,28,0)</f>
        <v>5.26</v>
      </c>
      <c r="W2283" s="14">
        <f>VLOOKUP($A2283,[3]Sheet1!$A$1:$AC$10001,29,0)</f>
        <v>5.15</v>
      </c>
      <c r="X2283" s="14">
        <f>VLOOKUP($A2283,[3]Sheet1!$A$1:$AD$10001,30,0)</f>
        <v>5.6150000000000002</v>
      </c>
      <c r="Y2283" s="14">
        <f>VLOOKUP($A2283,[3]Sheet1!$A$1:$AE$10001,31,0)</f>
        <v>4.9349999999999996</v>
      </c>
      <c r="Z2283" s="14">
        <v>8.1450004577636719</v>
      </c>
      <c r="AE2283" s="2">
        <v>36993</v>
      </c>
      <c r="AF2283" s="1">
        <v>5.15</v>
      </c>
    </row>
    <row r="2284" spans="1:32" x14ac:dyDescent="0.2">
      <c r="A2284" s="2">
        <v>36976</v>
      </c>
      <c r="B2284" s="5">
        <f t="shared" si="165"/>
        <v>3</v>
      </c>
      <c r="C2284" s="1" t="s">
        <v>48</v>
      </c>
      <c r="D2284" s="14">
        <f>VLOOKUP($A2284,[3]Sheet1!$A$1:$U$10001,15,0)</f>
        <v>7.5650000000000004</v>
      </c>
      <c r="E2284" s="14">
        <f>VLOOKUP($A2284,[3]Sheet1!$A$1:$U$10001,16,0)</f>
        <v>5.2450000000000001</v>
      </c>
      <c r="F2284" s="14">
        <f>VLOOKUP($A2284,[3]Sheet1!$A$1:$X$10001,22,0)</f>
        <v>4.7750000000000004</v>
      </c>
      <c r="G2284" s="7">
        <f>VLOOKUP($A2284,[3]Sheet1!$A$1:$X$10001,3,0)</f>
        <v>4.7350000000000003</v>
      </c>
      <c r="H2284" s="14">
        <f>VLOOKUP($A2284,[3]Sheet1!$A$1:$U$10001,2,0)</f>
        <v>5.1050000000000004</v>
      </c>
      <c r="I2284" s="14">
        <f>VLOOKUP($A2284,[3]Sheet1!$A$1:$U$10001,21,0)</f>
        <v>5.21</v>
      </c>
      <c r="J2284" s="14">
        <f>VLOOKUP($A2284,[3]Sheet1!$A$1:$U$10001,13,0)</f>
        <v>6.64</v>
      </c>
      <c r="K2284" s="14">
        <f>VLOOKUP($A2284,[3]Sheet1!$A$1:$Z$10001,24,0)</f>
        <v>4.7450000000000001</v>
      </c>
      <c r="L2284" s="14">
        <f>VLOOKUP($A2284,[3]Sheet1!$A$1:$U$10001,17,0)</f>
        <v>5.23</v>
      </c>
      <c r="M2284" s="14">
        <f>VLOOKUP($A2284,[3]Sheet1!$A$1:$U$10001,14,0)</f>
        <v>8.76</v>
      </c>
      <c r="N2284" s="14">
        <f>VLOOKUP($A2284,[3]Sheet1!$A$1:$X$10001,23,0)</f>
        <v>5.42</v>
      </c>
      <c r="O2284" s="14">
        <f>VLOOKUP($A2284,[3]Sheet1!$A$1:$U$10001,4,0)</f>
        <v>11.13</v>
      </c>
      <c r="P2284" s="14">
        <f>VLOOKUP($A2284,[3]Sheet1!$A$1:$U$10001,6,0)</f>
        <v>5.125</v>
      </c>
      <c r="Q2284" s="14">
        <f>VLOOKUP($A2284,[3]Sheet1!$A$1:$U$10001,20,0)</f>
        <v>5.22</v>
      </c>
      <c r="R2284" s="14">
        <f>VLOOKUP($A2284,[3]Sheet1!$A$1:$X$10001,24,0)</f>
        <v>4.7450000000000001</v>
      </c>
      <c r="S2284" s="14">
        <f>VLOOKUP($A2284,[3]Sheet1!$A$1:$AB$10001,25,0)</f>
        <v>5.42</v>
      </c>
      <c r="T2284" s="14">
        <f>VLOOKUP($A2284,[3]Sheet1!$A$1:$AB$10001,26,0)</f>
        <v>5.1849999999999996</v>
      </c>
      <c r="U2284" s="14">
        <f>VLOOKUP($A2284,[3]Sheet1!$A$1:$AB$10001,27,0)</f>
        <v>5.14</v>
      </c>
      <c r="V2284" s="14">
        <f>VLOOKUP($A2284,[3]Sheet1!$A$1:$AB$10001,28,0)</f>
        <v>5.26</v>
      </c>
      <c r="W2284" s="14">
        <f>VLOOKUP($A2284,[3]Sheet1!$A$1:$AC$10001,29,0)</f>
        <v>5.15</v>
      </c>
      <c r="X2284" s="14">
        <f>VLOOKUP($A2284,[3]Sheet1!$A$1:$AD$10001,30,0)</f>
        <v>5.6150000000000002</v>
      </c>
      <c r="Y2284" s="14">
        <f>VLOOKUP($A2284,[3]Sheet1!$A$1:$AE$10001,31,0)</f>
        <v>4.9349999999999996</v>
      </c>
      <c r="Z2284" s="14">
        <v>8.1450004577636719</v>
      </c>
      <c r="AE2284" s="2">
        <v>36994</v>
      </c>
      <c r="AF2284" s="1">
        <v>5.0350000000000001</v>
      </c>
    </row>
    <row r="2285" spans="1:32" x14ac:dyDescent="0.2">
      <c r="A2285" s="2">
        <v>36977</v>
      </c>
      <c r="B2285" s="5">
        <f t="shared" si="165"/>
        <v>3</v>
      </c>
      <c r="C2285" s="1" t="s">
        <v>49</v>
      </c>
      <c r="D2285" s="14">
        <f>VLOOKUP($A2285,[3]Sheet1!$A$1:$U$10001,15,0)</f>
        <v>7.3700999999999999</v>
      </c>
      <c r="E2285" s="14">
        <f>VLOOKUP($A2285,[3]Sheet1!$A$1:$U$10001,16,0)</f>
        <v>5.165</v>
      </c>
      <c r="F2285" s="14">
        <f>VLOOKUP($A2285,[3]Sheet1!$A$1:$X$10001,22,0)</f>
        <v>4.6950000000000003</v>
      </c>
      <c r="G2285" s="7">
        <f>VLOOKUP($A2285,[3]Sheet1!$A$1:$X$10001,3,0)</f>
        <v>4.4400000000000004</v>
      </c>
      <c r="H2285" s="14">
        <f>VLOOKUP($A2285,[3]Sheet1!$A$1:$U$10001,2,0)</f>
        <v>5.0549999999999997</v>
      </c>
      <c r="I2285" s="14">
        <f>VLOOKUP($A2285,[3]Sheet1!$A$1:$U$10001,21,0)</f>
        <v>5.2050000000000001</v>
      </c>
      <c r="J2285" s="14">
        <f>VLOOKUP($A2285,[3]Sheet1!$A$1:$U$10001,13,0)</f>
        <v>6.4550000000000001</v>
      </c>
      <c r="K2285" s="14">
        <f>VLOOKUP($A2285,[3]Sheet1!$A$1:$Z$10001,24,0)</f>
        <v>4.68</v>
      </c>
      <c r="L2285" s="14">
        <f>VLOOKUP($A2285,[3]Sheet1!$A$1:$U$10001,17,0)</f>
        <v>5.165</v>
      </c>
      <c r="M2285" s="14">
        <f>VLOOKUP($A2285,[3]Sheet1!$A$1:$U$10001,14,0)</f>
        <v>8.74</v>
      </c>
      <c r="N2285" s="14">
        <f>VLOOKUP($A2285,[3]Sheet1!$A$1:$X$10001,23,0)</f>
        <v>4.63</v>
      </c>
      <c r="O2285" s="14">
        <f>VLOOKUP($A2285,[3]Sheet1!$A$1:$U$10001,4,0)</f>
        <v>10.25</v>
      </c>
      <c r="P2285" s="14">
        <f>VLOOKUP($A2285,[3]Sheet1!$A$1:$U$10001,6,0)</f>
        <v>5.16</v>
      </c>
      <c r="Q2285" s="14">
        <f>VLOOKUP($A2285,[3]Sheet1!$A$1:$U$10001,20,0)</f>
        <v>5.18</v>
      </c>
      <c r="R2285" s="14">
        <f>VLOOKUP($A2285,[3]Sheet1!$A$1:$X$10001,24,0)</f>
        <v>4.68</v>
      </c>
      <c r="S2285" s="14">
        <f>VLOOKUP($A2285,[3]Sheet1!$A$1:$AB$10001,25,0)</f>
        <v>5.4</v>
      </c>
      <c r="T2285" s="14">
        <f>VLOOKUP($A2285,[3]Sheet1!$A$1:$AB$10001,26,0)</f>
        <v>5.21</v>
      </c>
      <c r="U2285" s="14">
        <f>VLOOKUP($A2285,[3]Sheet1!$A$1:$AB$10001,27,0)</f>
        <v>5.1349999999999998</v>
      </c>
      <c r="V2285" s="14">
        <f>VLOOKUP($A2285,[3]Sheet1!$A$1:$AB$10001,28,0)</f>
        <v>5.25</v>
      </c>
      <c r="W2285" s="14">
        <f>VLOOKUP($A2285,[3]Sheet1!$A$1:$AC$10001,29,0)</f>
        <v>5.16</v>
      </c>
      <c r="X2285" s="14">
        <f>VLOOKUP($A2285,[3]Sheet1!$A$1:$AD$10001,30,0)</f>
        <v>5.58</v>
      </c>
      <c r="Y2285" s="14">
        <f>VLOOKUP($A2285,[3]Sheet1!$A$1:$AE$10001,31,0)</f>
        <v>4.96</v>
      </c>
      <c r="Z2285" s="14">
        <v>8.7150001525878906</v>
      </c>
      <c r="AE2285" s="2">
        <v>36995</v>
      </c>
      <c r="AF2285" s="1">
        <v>5.0350000000000001</v>
      </c>
    </row>
    <row r="2286" spans="1:32" x14ac:dyDescent="0.2">
      <c r="A2286" s="2">
        <v>36978</v>
      </c>
      <c r="B2286" s="5">
        <f t="shared" si="165"/>
        <v>3</v>
      </c>
      <c r="C2286" s="1" t="s">
        <v>50</v>
      </c>
      <c r="D2286" s="14">
        <f>VLOOKUP($A2286,[3]Sheet1!$A$1:$U$10001,15,0)</f>
        <v>7.7350000000000003</v>
      </c>
      <c r="E2286" s="14">
        <f>VLOOKUP($A2286,[3]Sheet1!$A$1:$U$10001,16,0)</f>
        <v>5.335</v>
      </c>
      <c r="F2286" s="14">
        <f>VLOOKUP($A2286,[3]Sheet1!$A$1:$X$10001,22,0)</f>
        <v>4.5999999999999996</v>
      </c>
      <c r="G2286" s="7">
        <f>VLOOKUP($A2286,[3]Sheet1!$A$1:$X$10001,3,0)</f>
        <v>4.5</v>
      </c>
      <c r="H2286" s="14">
        <f>VLOOKUP($A2286,[3]Sheet1!$A$1:$U$10001,2,0)</f>
        <v>5.2649999999999997</v>
      </c>
      <c r="I2286" s="14">
        <f>VLOOKUP($A2286,[3]Sheet1!$A$1:$U$10001,21,0)</f>
        <v>5.3949999999999996</v>
      </c>
      <c r="J2286" s="14">
        <f>VLOOKUP($A2286,[3]Sheet1!$A$1:$U$10001,13,0)</f>
        <v>5.77</v>
      </c>
      <c r="K2286" s="14">
        <f>VLOOKUP($A2286,[3]Sheet1!$A$1:$Z$10001,24,0)</f>
        <v>4.6849999999999996</v>
      </c>
      <c r="L2286" s="14">
        <f>VLOOKUP($A2286,[3]Sheet1!$A$1:$U$10001,17,0)</f>
        <v>5.3049999999999997</v>
      </c>
      <c r="M2286" s="14">
        <f>VLOOKUP($A2286,[3]Sheet1!$A$1:$U$10001,14,0)</f>
        <v>8.74</v>
      </c>
      <c r="N2286" s="14">
        <f>VLOOKUP($A2286,[3]Sheet1!$A$1:$X$10001,23,0)</f>
        <v>4.63</v>
      </c>
      <c r="O2286" s="14">
        <f>VLOOKUP($A2286,[3]Sheet1!$A$1:$U$10001,4,0)</f>
        <v>10.78</v>
      </c>
      <c r="P2286" s="14">
        <f>VLOOKUP($A2286,[3]Sheet1!$A$1:$U$10001,6,0)</f>
        <v>5.3550000000000004</v>
      </c>
      <c r="Q2286" s="14">
        <f>VLOOKUP($A2286,[3]Sheet1!$A$1:$U$10001,20,0)</f>
        <v>5.37</v>
      </c>
      <c r="R2286" s="14">
        <f>VLOOKUP($A2286,[3]Sheet1!$A$1:$X$10001,24,0)</f>
        <v>4.6849999999999996</v>
      </c>
      <c r="S2286" s="14">
        <f>VLOOKUP($A2286,[3]Sheet1!$A$1:$AB$10001,25,0)</f>
        <v>5.6050000000000004</v>
      </c>
      <c r="T2286" s="14">
        <f>VLOOKUP($A2286,[3]Sheet1!$A$1:$AB$10001,26,0)</f>
        <v>5.4050000000000002</v>
      </c>
      <c r="U2286" s="14">
        <f>VLOOKUP($A2286,[3]Sheet1!$A$1:$AB$10001,27,0)</f>
        <v>5.32</v>
      </c>
      <c r="V2286" s="14">
        <f>VLOOKUP($A2286,[3]Sheet1!$A$1:$AB$10001,28,0)</f>
        <v>5.4550000000000001</v>
      </c>
      <c r="W2286" s="14">
        <f>VLOOKUP($A2286,[3]Sheet1!$A$1:$AC$10001,29,0)</f>
        <v>5.3449999999999998</v>
      </c>
      <c r="X2286" s="14">
        <f>VLOOKUP($A2286,[3]Sheet1!$A$1:$AD$10001,30,0)</f>
        <v>5.82</v>
      </c>
      <c r="Y2286" s="14">
        <f>VLOOKUP($A2286,[3]Sheet1!$A$1:$AE$10001,31,0)</f>
        <v>4.9649999999999999</v>
      </c>
      <c r="Z2286" s="14">
        <v>8.6750001907348633</v>
      </c>
      <c r="AE2286" s="2">
        <v>36996</v>
      </c>
      <c r="AF2286" s="1">
        <v>5.0350000000000001</v>
      </c>
    </row>
    <row r="2287" spans="1:32" x14ac:dyDescent="0.2">
      <c r="A2287" s="2">
        <v>36979</v>
      </c>
      <c r="B2287" s="5">
        <f t="shared" si="165"/>
        <v>3</v>
      </c>
      <c r="C2287" s="1" t="s">
        <v>51</v>
      </c>
      <c r="D2287" s="14">
        <f>VLOOKUP($A2287,[3]Sheet1!$A$1:$U$10001,15,0)</f>
        <v>7.9749999999999996</v>
      </c>
      <c r="E2287" s="14">
        <f>VLOOKUP($A2287,[3]Sheet1!$A$1:$U$10001,16,0)</f>
        <v>5.4450000000000003</v>
      </c>
      <c r="F2287" s="14">
        <f>VLOOKUP($A2287,[3]Sheet1!$A$1:$X$10001,22,0)</f>
        <v>4.7</v>
      </c>
      <c r="G2287" s="7">
        <f>VLOOKUP($A2287,[3]Sheet1!$A$1:$X$10001,3,0)</f>
        <v>4.585</v>
      </c>
      <c r="H2287" s="14">
        <f>VLOOKUP($A2287,[3]Sheet1!$A$1:$U$10001,2,0)</f>
        <v>5.4349999999999996</v>
      </c>
      <c r="I2287" s="14">
        <f>VLOOKUP($A2287,[3]Sheet1!$A$1:$U$10001,21,0)</f>
        <v>5.59</v>
      </c>
      <c r="J2287" s="14">
        <f>VLOOKUP($A2287,[3]Sheet1!$A$1:$U$10001,13,0)</f>
        <v>5.8449999999999998</v>
      </c>
      <c r="K2287" s="14">
        <f>VLOOKUP($A2287,[3]Sheet1!$A$1:$Z$10001,24,0)</f>
        <v>4.7249999999999996</v>
      </c>
      <c r="L2287" s="14">
        <f>VLOOKUP($A2287,[3]Sheet1!$A$1:$U$10001,17,0)</f>
        <v>5.4850000000000003</v>
      </c>
      <c r="M2287" s="14">
        <f>VLOOKUP($A2287,[3]Sheet1!$A$1:$U$10001,14,0)</f>
        <v>10.035</v>
      </c>
      <c r="N2287" s="14">
        <f>VLOOKUP($A2287,[3]Sheet1!$A$1:$X$10001,23,0)</f>
        <v>4.6500000000000004</v>
      </c>
      <c r="O2287" s="14">
        <f>VLOOKUP($A2287,[3]Sheet1!$A$1:$U$10001,4,0)</f>
        <v>13.585000000000001</v>
      </c>
      <c r="P2287" s="14">
        <f>VLOOKUP($A2287,[3]Sheet1!$A$1:$U$10001,6,0)</f>
        <v>5.53</v>
      </c>
      <c r="Q2287" s="14">
        <f>VLOOKUP($A2287,[3]Sheet1!$A$1:$U$10001,20,0)</f>
        <v>5.44</v>
      </c>
      <c r="R2287" s="14">
        <f>VLOOKUP($A2287,[3]Sheet1!$A$1:$X$10001,24,0)</f>
        <v>4.7249999999999996</v>
      </c>
      <c r="S2287" s="14">
        <f>VLOOKUP($A2287,[3]Sheet1!$A$1:$AB$10001,25,0)</f>
        <v>5.7949999999999999</v>
      </c>
      <c r="T2287" s="14">
        <f>VLOOKUP($A2287,[3]Sheet1!$A$1:$AB$10001,26,0)</f>
        <v>5.6</v>
      </c>
      <c r="U2287" s="14">
        <f>VLOOKUP($A2287,[3]Sheet1!$A$1:$AB$10001,27,0)</f>
        <v>5.4950000000000001</v>
      </c>
      <c r="V2287" s="14">
        <f>VLOOKUP($A2287,[3]Sheet1!$A$1:$AB$10001,28,0)</f>
        <v>5.59</v>
      </c>
      <c r="W2287" s="14">
        <f>VLOOKUP($A2287,[3]Sheet1!$A$1:$AC$10001,29,0)</f>
        <v>5.51</v>
      </c>
      <c r="X2287" s="14">
        <f>VLOOKUP($A2287,[3]Sheet1!$A$1:$AD$10001,30,0)</f>
        <v>6.02</v>
      </c>
      <c r="Y2287" s="14">
        <f>VLOOKUP($A2287,[3]Sheet1!$A$1:$AE$10001,31,0)</f>
        <v>4.9850000000000003</v>
      </c>
      <c r="Z2287" s="14">
        <v>9.6899995803833008</v>
      </c>
      <c r="AE2287" s="2">
        <v>36997</v>
      </c>
      <c r="AF2287" s="1">
        <v>5.0350000000000001</v>
      </c>
    </row>
    <row r="2288" spans="1:32" x14ac:dyDescent="0.2">
      <c r="A2288" s="2">
        <v>36980</v>
      </c>
      <c r="B2288" s="5">
        <f t="shared" si="165"/>
        <v>3</v>
      </c>
      <c r="C2288" s="1" t="s">
        <v>45</v>
      </c>
      <c r="D2288" s="14">
        <f>VLOOKUP($A2288,[3]Sheet1!$A$1:$U$10001,15,0)</f>
        <v>7.7</v>
      </c>
      <c r="E2288" s="14">
        <f>VLOOKUP($A2288,[3]Sheet1!$A$1:$U$10001,16,0)</f>
        <v>5.3949999999999996</v>
      </c>
      <c r="F2288" s="14">
        <f>VLOOKUP($A2288,[3]Sheet1!$A$1:$X$10001,22,0)</f>
        <v>3.94</v>
      </c>
      <c r="G2288" s="7">
        <f>VLOOKUP($A2288,[3]Sheet1!$A$1:$X$10001,3,0)</f>
        <v>4.01</v>
      </c>
      <c r="H2288" s="14">
        <f>VLOOKUP($A2288,[3]Sheet1!$A$1:$U$10001,2,0)</f>
        <v>5.16</v>
      </c>
      <c r="I2288" s="14">
        <f>VLOOKUP($A2288,[3]Sheet1!$A$1:$U$10001,21,0)</f>
        <v>5.32</v>
      </c>
      <c r="J2288" s="14">
        <f>VLOOKUP($A2288,[3]Sheet1!$A$1:$U$10001,13,0)</f>
        <v>6.36</v>
      </c>
      <c r="K2288" s="14">
        <f>VLOOKUP($A2288,[3]Sheet1!$A$1:$Z$10001,24,0)</f>
        <v>3.9950000000000001</v>
      </c>
      <c r="L2288" s="14">
        <f>VLOOKUP($A2288,[3]Sheet1!$A$1:$U$10001,17,0)</f>
        <v>5.4349999999999996</v>
      </c>
      <c r="M2288" s="14">
        <f>VLOOKUP($A2288,[3]Sheet1!$A$1:$U$10001,14,0)</f>
        <v>8.5150000000000006</v>
      </c>
      <c r="N2288" s="14">
        <f>VLOOKUP($A2288,[3]Sheet1!$A$1:$X$10001,23,0)</f>
        <v>3.98</v>
      </c>
      <c r="O2288" s="14">
        <f>VLOOKUP($A2288,[3]Sheet1!$A$1:$U$10001,4,0)</f>
        <v>21.37</v>
      </c>
      <c r="P2288" s="14">
        <f>VLOOKUP($A2288,[3]Sheet1!$A$1:$U$10001,6,0)</f>
        <v>5.22</v>
      </c>
      <c r="Q2288" s="14">
        <f>VLOOKUP($A2288,[3]Sheet1!$A$1:$U$10001,20,0)</f>
        <v>5.3</v>
      </c>
      <c r="R2288" s="14">
        <f>VLOOKUP($A2288,[3]Sheet1!$A$1:$X$10001,24,0)</f>
        <v>3.9950000000000001</v>
      </c>
      <c r="S2288" s="14">
        <f>VLOOKUP($A2288,[3]Sheet1!$A$1:$AB$10001,25,0)</f>
        <v>5.4850000000000003</v>
      </c>
      <c r="T2288" s="14">
        <f>VLOOKUP($A2288,[3]Sheet1!$A$1:$AB$10001,26,0)</f>
        <v>5.24</v>
      </c>
      <c r="U2288" s="14">
        <f>VLOOKUP($A2288,[3]Sheet1!$A$1:$AB$10001,27,0)</f>
        <v>5.23</v>
      </c>
      <c r="V2288" s="14">
        <f>VLOOKUP($A2288,[3]Sheet1!$A$1:$AB$10001,28,0)</f>
        <v>5.34</v>
      </c>
      <c r="W2288" s="14">
        <f>VLOOKUP($A2288,[3]Sheet1!$A$1:$AC$10001,29,0)</f>
        <v>5.24</v>
      </c>
      <c r="X2288" s="14">
        <f>VLOOKUP($A2288,[3]Sheet1!$A$1:$AD$10001,30,0)</f>
        <v>5.6550000000000002</v>
      </c>
      <c r="Y2288" s="14">
        <f>VLOOKUP($A2288,[3]Sheet1!$A$1:$AE$10001,31,0)</f>
        <v>4.2549999999999999</v>
      </c>
      <c r="Z2288" s="14">
        <v>9.9499998092651367</v>
      </c>
      <c r="AE2288" s="2">
        <v>36998</v>
      </c>
      <c r="AF2288" s="1">
        <v>5.0549999999999997</v>
      </c>
    </row>
    <row r="2289" spans="1:32" x14ac:dyDescent="0.2">
      <c r="A2289" s="2">
        <v>36981</v>
      </c>
      <c r="B2289" s="5">
        <f t="shared" si="165"/>
        <v>3</v>
      </c>
      <c r="C2289" s="1" t="s">
        <v>46</v>
      </c>
      <c r="D2289" s="14">
        <f>VLOOKUP($A2289,[3]Sheet1!$A$1:$U$10001,15,0)</f>
        <v>7.7</v>
      </c>
      <c r="E2289" s="14">
        <f>VLOOKUP($A2289,[3]Sheet1!$A$1:$U$10001,16,0)</f>
        <v>5.3949999999999996</v>
      </c>
      <c r="F2289" s="14">
        <f>VLOOKUP($A2289,[3]Sheet1!$A$1:$X$10001,22,0)</f>
        <v>3.94</v>
      </c>
      <c r="G2289" s="7">
        <f>VLOOKUP($A2289,[3]Sheet1!$A$1:$X$10001,3,0)</f>
        <v>4.01</v>
      </c>
      <c r="H2289" s="14">
        <f>VLOOKUP($A2289,[3]Sheet1!$A$1:$U$10001,2,0)</f>
        <v>5.16</v>
      </c>
      <c r="I2289" s="14">
        <f>VLOOKUP($A2289,[3]Sheet1!$A$1:$U$10001,21,0)</f>
        <v>5.32</v>
      </c>
      <c r="J2289" s="14">
        <f>VLOOKUP($A2289,[3]Sheet1!$A$1:$U$10001,13,0)</f>
        <v>6.36</v>
      </c>
      <c r="K2289" s="14">
        <f>VLOOKUP($A2289,[3]Sheet1!$A$1:$Z$10001,24,0)</f>
        <v>3.9950000000000001</v>
      </c>
      <c r="L2289" s="14">
        <f>VLOOKUP($A2289,[3]Sheet1!$A$1:$U$10001,17,0)</f>
        <v>5.4349999999999996</v>
      </c>
      <c r="M2289" s="14">
        <f>VLOOKUP($A2289,[3]Sheet1!$A$1:$U$10001,14,0)</f>
        <v>8.5150000000000006</v>
      </c>
      <c r="N2289" s="14">
        <f>VLOOKUP($A2289,[3]Sheet1!$A$1:$X$10001,23,0)</f>
        <v>3.98</v>
      </c>
      <c r="O2289" s="14">
        <f>VLOOKUP($A2289,[3]Sheet1!$A$1:$U$10001,4,0)</f>
        <v>21.37</v>
      </c>
      <c r="P2289" s="14">
        <f>VLOOKUP($A2289,[3]Sheet1!$A$1:$U$10001,6,0)</f>
        <v>5.22</v>
      </c>
      <c r="Q2289" s="14">
        <f>VLOOKUP($A2289,[3]Sheet1!$A$1:$U$10001,20,0)</f>
        <v>5.3</v>
      </c>
      <c r="R2289" s="14">
        <f>VLOOKUP($A2289,[3]Sheet1!$A$1:$X$10001,24,0)</f>
        <v>3.9950000000000001</v>
      </c>
      <c r="S2289" s="14">
        <f>VLOOKUP($A2289,[3]Sheet1!$A$1:$AB$10001,25,0)</f>
        <v>5.4850000000000003</v>
      </c>
      <c r="T2289" s="14">
        <f>VLOOKUP($A2289,[3]Sheet1!$A$1:$AB$10001,26,0)</f>
        <v>5.24</v>
      </c>
      <c r="U2289" s="14">
        <f>VLOOKUP($A2289,[3]Sheet1!$A$1:$AB$10001,27,0)</f>
        <v>5.23</v>
      </c>
      <c r="V2289" s="14">
        <f>VLOOKUP($A2289,[3]Sheet1!$A$1:$AB$10001,28,0)</f>
        <v>5.34</v>
      </c>
      <c r="W2289" s="14">
        <f>VLOOKUP($A2289,[3]Sheet1!$A$1:$AC$10001,29,0)</f>
        <v>5.24</v>
      </c>
      <c r="X2289" s="14">
        <f>VLOOKUP($A2289,[3]Sheet1!$A$1:$AD$10001,30,0)</f>
        <v>5.6550000000000002</v>
      </c>
      <c r="Y2289" s="14">
        <f>VLOOKUP($A2289,[3]Sheet1!$A$1:$AE$10001,31,0)</f>
        <v>4.2549999999999999</v>
      </c>
      <c r="Z2289" s="14" t="s">
        <v>66</v>
      </c>
      <c r="AE2289" s="2">
        <v>36999</v>
      </c>
      <c r="AF2289" s="1">
        <v>4.83</v>
      </c>
    </row>
    <row r="2290" spans="1:32" x14ac:dyDescent="0.2">
      <c r="A2290" s="2">
        <v>36982</v>
      </c>
      <c r="B2290" s="5">
        <f t="shared" si="165"/>
        <v>4</v>
      </c>
      <c r="C2290" s="1" t="s">
        <v>47</v>
      </c>
      <c r="D2290" s="14">
        <f>VLOOKUP($A2290,[3]Sheet1!$A$1:$U$10001,15,0)</f>
        <v>7.7</v>
      </c>
      <c r="E2290" s="14">
        <f>VLOOKUP($A2290,[3]Sheet1!$A$1:$U$10001,16,0)</f>
        <v>5.3949999999999996</v>
      </c>
      <c r="F2290" s="14">
        <f>VLOOKUP($A2290,[3]Sheet1!$A$1:$X$10001,22,0)</f>
        <v>3.94</v>
      </c>
      <c r="G2290" s="7">
        <f>VLOOKUP($A2290,[3]Sheet1!$A$1:$X$10001,3,0)</f>
        <v>4.01</v>
      </c>
      <c r="H2290" s="14">
        <f>VLOOKUP($A2290,[3]Sheet1!$A$1:$U$10001,2,0)</f>
        <v>5.16</v>
      </c>
      <c r="I2290" s="14">
        <f>VLOOKUP($A2290,[3]Sheet1!$A$1:$U$10001,21,0)</f>
        <v>5.32</v>
      </c>
      <c r="J2290" s="14">
        <f>VLOOKUP($A2290,[3]Sheet1!$A$1:$U$10001,13,0)</f>
        <v>6.36</v>
      </c>
      <c r="K2290" s="14">
        <f>VLOOKUP($A2290,[3]Sheet1!$A$1:$Z$10001,24,0)</f>
        <v>3.9950000000000001</v>
      </c>
      <c r="L2290" s="14">
        <f>VLOOKUP($A2290,[3]Sheet1!$A$1:$U$10001,17,0)</f>
        <v>5.4349999999999996</v>
      </c>
      <c r="M2290" s="14">
        <f>VLOOKUP($A2290,[3]Sheet1!$A$1:$U$10001,14,0)</f>
        <v>8.5150000000000006</v>
      </c>
      <c r="N2290" s="14">
        <f>VLOOKUP($A2290,[3]Sheet1!$A$1:$X$10001,23,0)</f>
        <v>3.98</v>
      </c>
      <c r="O2290" s="14">
        <f>VLOOKUP($A2290,[3]Sheet1!$A$1:$U$10001,4,0)</f>
        <v>21.37</v>
      </c>
      <c r="P2290" s="14">
        <f>VLOOKUP($A2290,[3]Sheet1!$A$1:$U$10001,6,0)</f>
        <v>5.22</v>
      </c>
      <c r="Q2290" s="14">
        <f>VLOOKUP($A2290,[3]Sheet1!$A$1:$U$10001,20,0)</f>
        <v>5.3</v>
      </c>
      <c r="R2290" s="14">
        <f>VLOOKUP($A2290,[3]Sheet1!$A$1:$X$10001,24,0)</f>
        <v>3.9950000000000001</v>
      </c>
      <c r="S2290" s="14">
        <f>VLOOKUP($A2290,[3]Sheet1!$A$1:$AB$10001,25,0)</f>
        <v>5.4850000000000003</v>
      </c>
      <c r="T2290" s="14">
        <f>VLOOKUP($A2290,[3]Sheet1!$A$1:$AB$10001,26,0)</f>
        <v>5.24</v>
      </c>
      <c r="U2290" s="14">
        <f>VLOOKUP($A2290,[3]Sheet1!$A$1:$AB$10001,27,0)</f>
        <v>5.23</v>
      </c>
      <c r="V2290" s="14">
        <f>VLOOKUP($A2290,[3]Sheet1!$A$1:$AB$10001,28,0)</f>
        <v>5.34</v>
      </c>
      <c r="W2290" s="14">
        <f>VLOOKUP($A2290,[3]Sheet1!$A$1:$AC$10001,29,0)</f>
        <v>5.24</v>
      </c>
      <c r="X2290" s="14">
        <f>VLOOKUP($A2290,[3]Sheet1!$A$1:$AD$10001,30,0)</f>
        <v>5.6550000000000002</v>
      </c>
      <c r="Y2290" s="14">
        <f>VLOOKUP($A2290,[3]Sheet1!$A$1:$AE$10001,31,0)</f>
        <v>4.2549999999999999</v>
      </c>
      <c r="Z2290" s="14">
        <f>VLOOKUP($A2290,[3]Sheet1!$A$1:$AK$10001,32,0)</f>
        <v>7.6500000953674316</v>
      </c>
    </row>
    <row r="2291" spans="1:32" x14ac:dyDescent="0.2">
      <c r="A2291" s="2">
        <v>36983</v>
      </c>
      <c r="B2291" s="5">
        <f t="shared" si="165"/>
        <v>4</v>
      </c>
      <c r="C2291" s="1" t="s">
        <v>48</v>
      </c>
      <c r="D2291" s="14">
        <f>VLOOKUP($A2291,[3]Sheet1!$A$1:$U$10001,15,0)</f>
        <v>7.7</v>
      </c>
      <c r="E2291" s="14">
        <f>VLOOKUP($A2291,[3]Sheet1!$A$1:$U$10001,16,0)</f>
        <v>5.3949999999999996</v>
      </c>
      <c r="F2291" s="14">
        <f>VLOOKUP($A2291,[3]Sheet1!$A$1:$X$10001,22,0)</f>
        <v>3.94</v>
      </c>
      <c r="G2291" s="7">
        <f>VLOOKUP($A2291,[3]Sheet1!$A$1:$X$10001,3,0)</f>
        <v>4.01</v>
      </c>
      <c r="H2291" s="14">
        <f>VLOOKUP($A2291,[3]Sheet1!$A$1:$U$10001,2,0)</f>
        <v>5.16</v>
      </c>
      <c r="I2291" s="14">
        <f>VLOOKUP($A2291,[3]Sheet1!$A$1:$U$10001,21,0)</f>
        <v>5.32</v>
      </c>
      <c r="J2291" s="14">
        <f>VLOOKUP($A2291,[3]Sheet1!$A$1:$U$10001,13,0)</f>
        <v>6.36</v>
      </c>
      <c r="K2291" s="14">
        <f>VLOOKUP($A2291,[3]Sheet1!$A$1:$Z$10001,24,0)</f>
        <v>3.9950000000000001</v>
      </c>
      <c r="L2291" s="14">
        <f>VLOOKUP($A2291,[3]Sheet1!$A$1:$U$10001,17,0)</f>
        <v>5.4349999999999996</v>
      </c>
      <c r="M2291" s="14">
        <f>VLOOKUP($A2291,[3]Sheet1!$A$1:$U$10001,14,0)</f>
        <v>8.5150000000000006</v>
      </c>
      <c r="N2291" s="14">
        <f>VLOOKUP($A2291,[3]Sheet1!$A$1:$X$10001,23,0)</f>
        <v>3.98</v>
      </c>
      <c r="O2291" s="14">
        <f>VLOOKUP($A2291,[3]Sheet1!$A$1:$U$10001,4,0)</f>
        <v>21.37</v>
      </c>
      <c r="P2291" s="14">
        <f>VLOOKUP($A2291,[3]Sheet1!$A$1:$U$10001,6,0)</f>
        <v>5.22</v>
      </c>
      <c r="Q2291" s="14">
        <f>VLOOKUP($A2291,[3]Sheet1!$A$1:$U$10001,20,0)</f>
        <v>5.3</v>
      </c>
      <c r="R2291" s="14">
        <f>VLOOKUP($A2291,[3]Sheet1!$A$1:$X$10001,24,0)</f>
        <v>3.9950000000000001</v>
      </c>
      <c r="S2291" s="14">
        <f>VLOOKUP($A2291,[3]Sheet1!$A$1:$AB$10001,25,0)</f>
        <v>5.4850000000000003</v>
      </c>
      <c r="T2291" s="14">
        <f>VLOOKUP($A2291,[3]Sheet1!$A$1:$AB$10001,26,0)</f>
        <v>5.24</v>
      </c>
      <c r="U2291" s="14">
        <f>VLOOKUP($A2291,[3]Sheet1!$A$1:$AB$10001,27,0)</f>
        <v>5.23</v>
      </c>
      <c r="V2291" s="14">
        <f>VLOOKUP($A2291,[3]Sheet1!$A$1:$AB$10001,28,0)</f>
        <v>5.34</v>
      </c>
      <c r="W2291" s="14">
        <f>VLOOKUP($A2291,[3]Sheet1!$A$1:$AC$10001,29,0)</f>
        <v>5.24</v>
      </c>
      <c r="X2291" s="14">
        <f>VLOOKUP($A2291,[3]Sheet1!$A$1:$AD$10001,30,0)</f>
        <v>5.6550000000000002</v>
      </c>
      <c r="Y2291" s="14">
        <f>VLOOKUP($A2291,[3]Sheet1!$A$1:$AE$10001,31,0)</f>
        <v>4.2549999999999999</v>
      </c>
      <c r="Z2291" s="14">
        <f>VLOOKUP($A2291,[3]Sheet1!$A$1:$AK$10001,32,0)</f>
        <v>7.6500000953674316</v>
      </c>
    </row>
    <row r="2292" spans="1:32" x14ac:dyDescent="0.2">
      <c r="A2292" s="2">
        <v>36984</v>
      </c>
      <c r="B2292" s="5">
        <f t="shared" si="165"/>
        <v>4</v>
      </c>
      <c r="C2292" s="1" t="s">
        <v>49</v>
      </c>
      <c r="D2292" s="14">
        <f>VLOOKUP($A2292,[3]Sheet1!$A$1:$U$10001,15,0)</f>
        <v>7.165</v>
      </c>
      <c r="E2292" s="14">
        <f>VLOOKUP($A2292,[3]Sheet1!$A$1:$U$10001,16,0)</f>
        <v>5.1050000000000004</v>
      </c>
      <c r="F2292" s="14">
        <f>VLOOKUP($A2292,[3]Sheet1!$A$1:$X$10001,22,0)</f>
        <v>3.34</v>
      </c>
      <c r="G2292" s="7">
        <f>VLOOKUP($A2292,[3]Sheet1!$A$1:$X$10001,3,0)</f>
        <v>3.645</v>
      </c>
      <c r="H2292" s="14">
        <f>VLOOKUP($A2292,[3]Sheet1!$A$1:$U$10001,2,0)</f>
        <v>4.79</v>
      </c>
      <c r="I2292" s="14">
        <f>VLOOKUP($A2292,[3]Sheet1!$A$1:$U$10001,21,0)</f>
        <v>5.03</v>
      </c>
      <c r="J2292" s="14">
        <f>VLOOKUP($A2292,[3]Sheet1!$A$1:$U$10001,13,0)</f>
        <v>5.35</v>
      </c>
      <c r="K2292" s="14">
        <f>VLOOKUP($A2292,[3]Sheet1!$A$1:$Z$10001,24,0)</f>
        <v>3.3650000000000002</v>
      </c>
      <c r="L2292" s="14">
        <f>VLOOKUP($A2292,[3]Sheet1!$A$1:$U$10001,17,0)</f>
        <v>5.15</v>
      </c>
      <c r="M2292" s="14">
        <f>VLOOKUP($A2292,[3]Sheet1!$A$1:$U$10001,14,0)</f>
        <v>8.44</v>
      </c>
      <c r="N2292" s="14">
        <f>VLOOKUP($A2292,[3]Sheet1!$A$1:$X$10001,23,0)</f>
        <v>3.2949999999999999</v>
      </c>
      <c r="O2292" s="14">
        <f>VLOOKUP($A2292,[3]Sheet1!$A$1:$U$10001,4,0)</f>
        <v>12.5</v>
      </c>
      <c r="P2292" s="14">
        <f>VLOOKUP($A2292,[3]Sheet1!$A$1:$U$10001,6,0)</f>
        <v>4.9550000000000001</v>
      </c>
      <c r="Q2292" s="14">
        <f>VLOOKUP($A2292,[3]Sheet1!$A$1:$U$10001,20,0)</f>
        <v>4.9550000000000001</v>
      </c>
      <c r="R2292" s="14">
        <f>VLOOKUP($A2292,[3]Sheet1!$A$1:$X$10001,24,0)</f>
        <v>3.3650000000000002</v>
      </c>
      <c r="S2292" s="14">
        <f>VLOOKUP($A2292,[3]Sheet1!$A$1:$AB$10001,25,0)</f>
        <v>5.14</v>
      </c>
      <c r="T2292" s="14">
        <f>VLOOKUP($A2292,[3]Sheet1!$A$1:$AB$10001,26,0)</f>
        <v>4.99</v>
      </c>
      <c r="U2292" s="14">
        <f>VLOOKUP($A2292,[3]Sheet1!$A$1:$AB$10001,27,0)</f>
        <v>4.87</v>
      </c>
      <c r="V2292" s="14">
        <f>VLOOKUP($A2292,[3]Sheet1!$A$1:$AB$10001,28,0)</f>
        <v>4.99</v>
      </c>
      <c r="W2292" s="14">
        <f>VLOOKUP($A2292,[3]Sheet1!$A$1:$AC$10001,29,0)</f>
        <v>4.8849999999999998</v>
      </c>
      <c r="X2292" s="14">
        <f>VLOOKUP($A2292,[3]Sheet1!$A$1:$AD$10001,30,0)</f>
        <v>5.335</v>
      </c>
      <c r="Y2292" s="14">
        <f>VLOOKUP($A2292,[3]Sheet1!$A$1:$AE$10001,31,0)</f>
        <v>3.4550000000000001</v>
      </c>
      <c r="Z2292" s="14">
        <f>VLOOKUP($A2292,[3]Sheet1!$A$1:$AK$10001,32,0)</f>
        <v>6.0349998474121094</v>
      </c>
    </row>
    <row r="2293" spans="1:32" x14ac:dyDescent="0.2">
      <c r="A2293" s="2">
        <v>36985</v>
      </c>
      <c r="B2293" s="5">
        <f t="shared" si="165"/>
        <v>4</v>
      </c>
      <c r="C2293" s="1" t="s">
        <v>50</v>
      </c>
      <c r="D2293" s="14">
        <f>VLOOKUP($A2293,[3]Sheet1!$A$1:$U$10001,15,0)</f>
        <v>7.5</v>
      </c>
      <c r="E2293" s="14">
        <f>VLOOKUP($A2293,[3]Sheet1!$A$1:$U$10001,16,0)</f>
        <v>5.2149999999999999</v>
      </c>
      <c r="F2293" s="14">
        <f>VLOOKUP($A2293,[3]Sheet1!$A$1:$X$10001,22,0)</f>
        <v>3.645</v>
      </c>
      <c r="G2293" s="7">
        <f>VLOOKUP($A2293,[3]Sheet1!$A$1:$X$10001,3,0)</f>
        <v>4.5049999999999999</v>
      </c>
      <c r="H2293" s="14">
        <f>VLOOKUP($A2293,[3]Sheet1!$A$1:$U$10001,2,0)</f>
        <v>5.0049999999999999</v>
      </c>
      <c r="I2293" s="14">
        <f>VLOOKUP($A2293,[3]Sheet1!$A$1:$U$10001,21,0)</f>
        <v>5.2350000000000003</v>
      </c>
      <c r="J2293" s="14">
        <f>VLOOKUP($A2293,[3]Sheet1!$A$1:$U$10001,13,0)</f>
        <v>5.8449999999999998</v>
      </c>
      <c r="K2293" s="14">
        <f>VLOOKUP($A2293,[3]Sheet1!$A$1:$Z$10001,24,0)</f>
        <v>3.79</v>
      </c>
      <c r="L2293" s="14">
        <f>VLOOKUP($A2293,[3]Sheet1!$A$1:$U$10001,17,0)</f>
        <v>5.3049999999999997</v>
      </c>
      <c r="M2293" s="14">
        <f>VLOOKUP($A2293,[3]Sheet1!$A$1:$U$10001,14,0)</f>
        <v>10.63</v>
      </c>
      <c r="N2293" s="14">
        <f>VLOOKUP($A2293,[3]Sheet1!$A$1:$X$10001,23,0)</f>
        <v>3.66</v>
      </c>
      <c r="O2293" s="14">
        <f>VLOOKUP($A2293,[3]Sheet1!$A$1:$U$10001,4,0)</f>
        <v>14.71</v>
      </c>
      <c r="P2293" s="14">
        <f>VLOOKUP($A2293,[3]Sheet1!$A$1:$U$10001,6,0)</f>
        <v>5.2149999999999999</v>
      </c>
      <c r="Q2293" s="14">
        <f>VLOOKUP($A2293,[3]Sheet1!$A$1:$U$10001,20,0)</f>
        <v>5.1950000000000003</v>
      </c>
      <c r="R2293" s="14">
        <f>VLOOKUP($A2293,[3]Sheet1!$A$1:$X$10001,24,0)</f>
        <v>3.79</v>
      </c>
      <c r="S2293" s="14">
        <f>VLOOKUP($A2293,[3]Sheet1!$A$1:$AB$10001,25,0)</f>
        <v>5.3250000000000002</v>
      </c>
      <c r="T2293" s="14">
        <f>VLOOKUP($A2293,[3]Sheet1!$A$1:$AB$10001,26,0)</f>
        <v>5.23</v>
      </c>
      <c r="U2293" s="14">
        <f>VLOOKUP($A2293,[3]Sheet1!$A$1:$AB$10001,27,0)</f>
        <v>5.0750000000000002</v>
      </c>
      <c r="V2293" s="14">
        <f>VLOOKUP($A2293,[3]Sheet1!$A$1:$AB$10001,28,0)</f>
        <v>5.1950000000000003</v>
      </c>
      <c r="W2293" s="14">
        <f>VLOOKUP($A2293,[3]Sheet1!$A$1:$AC$10001,29,0)</f>
        <v>5.0750000000000002</v>
      </c>
      <c r="X2293" s="14">
        <f>VLOOKUP($A2293,[3]Sheet1!$A$1:$AD$10001,30,0)</f>
        <v>5.5149999999999997</v>
      </c>
      <c r="Y2293" s="14">
        <f>VLOOKUP($A2293,[3]Sheet1!$A$1:$AE$10001,31,0)</f>
        <v>3.895</v>
      </c>
      <c r="Z2293" s="14">
        <f>VLOOKUP($A2293,[3]Sheet1!$A$1:$AK$10001,32,0)</f>
        <v>7.9600000381469727</v>
      </c>
    </row>
    <row r="2294" spans="1:32" x14ac:dyDescent="0.2">
      <c r="A2294" s="2">
        <v>36986</v>
      </c>
      <c r="B2294" s="5">
        <f t="shared" si="165"/>
        <v>4</v>
      </c>
      <c r="C2294" s="1" t="s">
        <v>51</v>
      </c>
      <c r="D2294" s="14">
        <f>VLOOKUP($A2294,[3]Sheet1!$A$1:$U$10001,15,0)</f>
        <v>7.3650000000000002</v>
      </c>
      <c r="E2294" s="14">
        <f>VLOOKUP($A2294,[3]Sheet1!$A$1:$U$10001,16,0)</f>
        <v>5.2</v>
      </c>
      <c r="F2294" s="14">
        <f>VLOOKUP($A2294,[3]Sheet1!$A$1:$X$10001,22,0)</f>
        <v>4.6500000000000004</v>
      </c>
      <c r="G2294" s="7">
        <f>VLOOKUP($A2294,[3]Sheet1!$A$1:$X$10001,3,0)</f>
        <v>4.7450000000000001</v>
      </c>
      <c r="H2294" s="14">
        <f>VLOOKUP($A2294,[3]Sheet1!$A$1:$U$10001,2,0)</f>
        <v>5.0949999999999998</v>
      </c>
      <c r="I2294" s="14">
        <f>VLOOKUP($A2294,[3]Sheet1!$A$1:$U$10001,21,0)</f>
        <v>5.2249999999999996</v>
      </c>
      <c r="J2294" s="14">
        <f>VLOOKUP($A2294,[3]Sheet1!$A$1:$U$10001,13,0)</f>
        <v>7.3</v>
      </c>
      <c r="K2294" s="14">
        <f>VLOOKUP($A2294,[3]Sheet1!$A$1:$Z$10001,24,0)</f>
        <v>4.7549999999999999</v>
      </c>
      <c r="L2294" s="14">
        <f>VLOOKUP($A2294,[3]Sheet1!$A$1:$U$10001,17,0)</f>
        <v>5.27</v>
      </c>
      <c r="M2294" s="14">
        <f>VLOOKUP($A2294,[3]Sheet1!$A$1:$U$10001,14,0)</f>
        <v>12.815</v>
      </c>
      <c r="N2294" s="14">
        <f>VLOOKUP($A2294,[3]Sheet1!$A$1:$X$10001,23,0)</f>
        <v>4.6449999999999996</v>
      </c>
      <c r="O2294" s="14">
        <f>VLOOKUP($A2294,[3]Sheet1!$A$1:$U$10001,4,0)</f>
        <v>15.63</v>
      </c>
      <c r="P2294" s="14">
        <f>VLOOKUP($A2294,[3]Sheet1!$A$1:$U$10001,6,0)</f>
        <v>5.23</v>
      </c>
      <c r="Q2294" s="14">
        <f>VLOOKUP($A2294,[3]Sheet1!$A$1:$U$10001,20,0)</f>
        <v>5.1349999999999998</v>
      </c>
      <c r="R2294" s="14">
        <f>VLOOKUP($A2294,[3]Sheet1!$A$1:$X$10001,24,0)</f>
        <v>4.7549999999999999</v>
      </c>
      <c r="S2294" s="14">
        <f>VLOOKUP($A2294,[3]Sheet1!$A$1:$AB$10001,25,0)</f>
        <v>5.335</v>
      </c>
      <c r="T2294" s="14">
        <f>VLOOKUP($A2294,[3]Sheet1!$A$1:$AB$10001,26,0)</f>
        <v>5.23</v>
      </c>
      <c r="U2294" s="14">
        <f>VLOOKUP($A2294,[3]Sheet1!$A$1:$AB$10001,27,0)</f>
        <v>5.09</v>
      </c>
      <c r="V2294" s="14">
        <f>VLOOKUP($A2294,[3]Sheet1!$A$1:$AB$10001,28,0)</f>
        <v>5.1950000000000003</v>
      </c>
      <c r="W2294" s="14">
        <f>VLOOKUP($A2294,[3]Sheet1!$A$1:$AC$10001,29,0)</f>
        <v>5.0949999999999998</v>
      </c>
      <c r="X2294" s="14">
        <f>VLOOKUP($A2294,[3]Sheet1!$A$1:$AD$10001,30,0)</f>
        <v>5.48</v>
      </c>
      <c r="Y2294" s="14">
        <f>VLOOKUP($A2294,[3]Sheet1!$A$1:$AE$10001,31,0)</f>
        <v>4.8550000000000004</v>
      </c>
      <c r="Z2294" s="14">
        <f>VLOOKUP($A2294,[3]Sheet1!$A$1:$AK$10001,32,0)</f>
        <v>10.895000457763672</v>
      </c>
    </row>
    <row r="2295" spans="1:32" x14ac:dyDescent="0.2">
      <c r="A2295" s="2">
        <v>36987</v>
      </c>
      <c r="B2295" s="5">
        <f t="shared" si="165"/>
        <v>4</v>
      </c>
      <c r="C2295" s="1" t="s">
        <v>45</v>
      </c>
      <c r="D2295" s="14">
        <f>VLOOKUP($A2295,[3]Sheet1!$A$1:$U$10001,15,0)</f>
        <v>7.4850000000000003</v>
      </c>
      <c r="E2295" s="14">
        <f>VLOOKUP($A2295,[3]Sheet1!$A$1:$U$10001,16,0)</f>
        <v>5.36</v>
      </c>
      <c r="F2295" s="14">
        <f>VLOOKUP($A2295,[3]Sheet1!$A$1:$X$10001,22,0)</f>
        <v>4.5149999999999997</v>
      </c>
      <c r="G2295" s="7">
        <f>VLOOKUP($A2295,[3]Sheet1!$A$1:$X$10001,3,0)</f>
        <v>4.6550000000000002</v>
      </c>
      <c r="H2295" s="14">
        <f>VLOOKUP($A2295,[3]Sheet1!$A$1:$U$10001,2,0)</f>
        <v>5.0199999999999996</v>
      </c>
      <c r="I2295" s="14">
        <f>VLOOKUP($A2295,[3]Sheet1!$A$1:$U$10001,21,0)</f>
        <v>5.2350000000000003</v>
      </c>
      <c r="J2295" s="14">
        <f>VLOOKUP($A2295,[3]Sheet1!$A$1:$U$10001,13,0)</f>
        <v>11.005000000000001</v>
      </c>
      <c r="K2295" s="14">
        <f>VLOOKUP($A2295,[3]Sheet1!$A$1:$Z$10001,24,0)</f>
        <v>4.66</v>
      </c>
      <c r="L2295" s="14">
        <f>VLOOKUP($A2295,[3]Sheet1!$A$1:$U$10001,17,0)</f>
        <v>5.3650000000000002</v>
      </c>
      <c r="M2295" s="14">
        <f>VLOOKUP($A2295,[3]Sheet1!$A$1:$U$10001,14,0)</f>
        <v>13.324999999999999</v>
      </c>
      <c r="N2295" s="14">
        <f>VLOOKUP($A2295,[3]Sheet1!$A$1:$X$10001,23,0)</f>
        <v>4.58</v>
      </c>
      <c r="O2295" s="14">
        <f>VLOOKUP($A2295,[3]Sheet1!$A$1:$U$10001,4,0)</f>
        <v>15.59</v>
      </c>
      <c r="P2295" s="14">
        <f>VLOOKUP($A2295,[3]Sheet1!$A$1:$U$10001,6,0)</f>
        <v>5.1550000000000002</v>
      </c>
      <c r="Q2295" s="14">
        <f>VLOOKUP($A2295,[3]Sheet1!$A$1:$U$10001,20,0)</f>
        <v>5.2649999999999997</v>
      </c>
      <c r="R2295" s="14">
        <f>VLOOKUP($A2295,[3]Sheet1!$A$1:$X$10001,24,0)</f>
        <v>4.66</v>
      </c>
      <c r="S2295" s="14">
        <f>VLOOKUP($A2295,[3]Sheet1!$A$1:$AB$10001,25,0)</f>
        <v>5.3449999999999998</v>
      </c>
      <c r="T2295" s="14">
        <f>VLOOKUP($A2295,[3]Sheet1!$A$1:$AB$10001,26,0)</f>
        <v>5.1950000000000003</v>
      </c>
      <c r="U2295" s="14">
        <f>VLOOKUP($A2295,[3]Sheet1!$A$1:$AB$10001,27,0)</f>
        <v>5.0949999999999998</v>
      </c>
      <c r="V2295" s="14">
        <f>VLOOKUP($A2295,[3]Sheet1!$A$1:$AB$10001,28,0)</f>
        <v>5.19</v>
      </c>
      <c r="W2295" s="14">
        <f>VLOOKUP($A2295,[3]Sheet1!$A$1:$AC$10001,29,0)</f>
        <v>5.0999999999999996</v>
      </c>
      <c r="X2295" s="14">
        <f>VLOOKUP($A2295,[3]Sheet1!$A$1:$AD$10001,30,0)</f>
        <v>5.5350000000000001</v>
      </c>
      <c r="Y2295" s="14">
        <f>VLOOKUP($A2295,[3]Sheet1!$A$1:$AE$10001,31,0)</f>
        <v>4.7050000000000001</v>
      </c>
      <c r="Z2295" s="14">
        <f>VLOOKUP($A2295,[3]Sheet1!$A$1:$AK$10001,32,0)</f>
        <v>11.59</v>
      </c>
    </row>
    <row r="2296" spans="1:32" x14ac:dyDescent="0.2">
      <c r="A2296" s="2">
        <v>36988</v>
      </c>
      <c r="B2296" s="5">
        <f t="shared" si="165"/>
        <v>4</v>
      </c>
      <c r="C2296" s="1" t="s">
        <v>46</v>
      </c>
      <c r="D2296" s="14">
        <f>VLOOKUP($A2296,[3]Sheet1!$A$1:$U$10001,15,0)</f>
        <v>7.6849999999999996</v>
      </c>
      <c r="E2296" s="14">
        <f>VLOOKUP($A2296,[3]Sheet1!$A$1:$U$10001,16,0)</f>
        <v>5.5350000000000001</v>
      </c>
      <c r="F2296" s="14">
        <f>VLOOKUP($A2296,[3]Sheet1!$A$1:$X$10001,22,0)</f>
        <v>4.5350000000000001</v>
      </c>
      <c r="G2296" s="7">
        <f>VLOOKUP($A2296,[3]Sheet1!$A$1:$X$10001,3,0)</f>
        <v>4.67</v>
      </c>
      <c r="H2296" s="14">
        <f>VLOOKUP($A2296,[3]Sheet1!$A$1:$U$10001,2,0)</f>
        <v>5.13</v>
      </c>
      <c r="I2296" s="14">
        <f>VLOOKUP($A2296,[3]Sheet1!$A$1:$U$10001,21,0)</f>
        <v>5.3550000000000004</v>
      </c>
      <c r="J2296" s="14">
        <f>VLOOKUP($A2296,[3]Sheet1!$A$1:$U$10001,13,0)</f>
        <v>10.555</v>
      </c>
      <c r="K2296" s="14">
        <f>VLOOKUP($A2296,[3]Sheet1!$A$1:$Z$10001,24,0)</f>
        <v>4.62</v>
      </c>
      <c r="L2296" s="14">
        <f>VLOOKUP($A2296,[3]Sheet1!$A$1:$U$10001,17,0)</f>
        <v>5.49</v>
      </c>
      <c r="M2296" s="14">
        <f>VLOOKUP($A2296,[3]Sheet1!$A$1:$U$10001,14,0)</f>
        <v>12.3</v>
      </c>
      <c r="N2296" s="14">
        <f>VLOOKUP($A2296,[3]Sheet1!$A$1:$X$10001,23,0)</f>
        <v>4.63</v>
      </c>
      <c r="O2296" s="14">
        <f>VLOOKUP($A2296,[3]Sheet1!$A$1:$U$10001,4,0)</f>
        <v>14.5</v>
      </c>
      <c r="P2296" s="14">
        <f>VLOOKUP($A2296,[3]Sheet1!$A$1:$U$10001,6,0)</f>
        <v>5.24</v>
      </c>
      <c r="Q2296" s="14">
        <f>VLOOKUP($A2296,[3]Sheet1!$A$1:$U$10001,20,0)</f>
        <v>5.42</v>
      </c>
      <c r="R2296" s="14">
        <f>VLOOKUP($A2296,[3]Sheet1!$A$1:$X$10001,24,0)</f>
        <v>4.62</v>
      </c>
      <c r="S2296" s="14">
        <f>VLOOKUP($A2296,[3]Sheet1!$A$1:$AB$10001,25,0)</f>
        <v>5.4550000000000001</v>
      </c>
      <c r="T2296" s="14">
        <f>VLOOKUP($A2296,[3]Sheet1!$A$1:$AB$10001,26,0)</f>
        <v>5.32</v>
      </c>
      <c r="U2296" s="14">
        <f>VLOOKUP($A2296,[3]Sheet1!$A$1:$AB$10001,27,0)</f>
        <v>5.19</v>
      </c>
      <c r="V2296" s="14">
        <f>VLOOKUP($A2296,[3]Sheet1!$A$1:$AB$10001,28,0)</f>
        <v>5.29</v>
      </c>
      <c r="W2296" s="14">
        <f>VLOOKUP($A2296,[3]Sheet1!$A$1:$AC$10001,29,0)</f>
        <v>5.2050000000000001</v>
      </c>
      <c r="X2296" s="14">
        <f>VLOOKUP($A2296,[3]Sheet1!$A$1:$AD$10001,30,0)</f>
        <v>5.6849999999999996</v>
      </c>
      <c r="Y2296" s="14">
        <f>VLOOKUP($A2296,[3]Sheet1!$A$1:$AE$10001,31,0)</f>
        <v>4.71</v>
      </c>
      <c r="Z2296" s="14">
        <f>VLOOKUP($A2296,[3]Sheet1!$A$1:$AK$10001,32,0)</f>
        <v>11.83</v>
      </c>
    </row>
    <row r="2297" spans="1:32" x14ac:dyDescent="0.2">
      <c r="A2297" s="2">
        <v>36989</v>
      </c>
      <c r="B2297" s="5">
        <f t="shared" si="165"/>
        <v>4</v>
      </c>
      <c r="C2297" s="1" t="s">
        <v>47</v>
      </c>
      <c r="D2297" s="14">
        <f>VLOOKUP($A2297,[3]Sheet1!$A$1:$U$10001,15,0)</f>
        <v>7.6849999999999996</v>
      </c>
      <c r="E2297" s="14">
        <f>VLOOKUP($A2297,[3]Sheet1!$A$1:$U$10001,16,0)</f>
        <v>5.5350000000000001</v>
      </c>
      <c r="F2297" s="14">
        <f>VLOOKUP($A2297,[3]Sheet1!$A$1:$X$10001,22,0)</f>
        <v>4.5350000000000001</v>
      </c>
      <c r="G2297" s="7">
        <f>VLOOKUP($A2297,[3]Sheet1!$A$1:$X$10001,3,0)</f>
        <v>4.67</v>
      </c>
      <c r="H2297" s="14">
        <f>VLOOKUP($A2297,[3]Sheet1!$A$1:$U$10001,2,0)</f>
        <v>5.13</v>
      </c>
      <c r="I2297" s="14">
        <f>VLOOKUP($A2297,[3]Sheet1!$A$1:$U$10001,21,0)</f>
        <v>5.3550000000000004</v>
      </c>
      <c r="J2297" s="14">
        <f>VLOOKUP($A2297,[3]Sheet1!$A$1:$U$10001,13,0)</f>
        <v>10.555</v>
      </c>
      <c r="K2297" s="14">
        <f>VLOOKUP($A2297,[3]Sheet1!$A$1:$Z$10001,24,0)</f>
        <v>4.62</v>
      </c>
      <c r="L2297" s="14">
        <f>VLOOKUP($A2297,[3]Sheet1!$A$1:$U$10001,17,0)</f>
        <v>5.49</v>
      </c>
      <c r="M2297" s="14">
        <f>VLOOKUP($A2297,[3]Sheet1!$A$1:$U$10001,14,0)</f>
        <v>12.3</v>
      </c>
      <c r="N2297" s="14">
        <f>VLOOKUP($A2297,[3]Sheet1!$A$1:$X$10001,23,0)</f>
        <v>4.63</v>
      </c>
      <c r="O2297" s="14">
        <f>VLOOKUP($A2297,[3]Sheet1!$A$1:$U$10001,4,0)</f>
        <v>14.5</v>
      </c>
      <c r="P2297" s="14">
        <f>VLOOKUP($A2297,[3]Sheet1!$A$1:$U$10001,6,0)</f>
        <v>5.24</v>
      </c>
      <c r="Q2297" s="14">
        <f>VLOOKUP($A2297,[3]Sheet1!$A$1:$U$10001,20,0)</f>
        <v>5.42</v>
      </c>
      <c r="R2297" s="14">
        <f>VLOOKUP($A2297,[3]Sheet1!$A$1:$X$10001,24,0)</f>
        <v>4.62</v>
      </c>
      <c r="S2297" s="14">
        <f>VLOOKUP($A2297,[3]Sheet1!$A$1:$AB$10001,25,0)</f>
        <v>5.4550000000000001</v>
      </c>
      <c r="T2297" s="14">
        <f>VLOOKUP($A2297,[3]Sheet1!$A$1:$AB$10001,26,0)</f>
        <v>5.32</v>
      </c>
      <c r="U2297" s="14">
        <f>VLOOKUP($A2297,[3]Sheet1!$A$1:$AB$10001,27,0)</f>
        <v>5.19</v>
      </c>
      <c r="V2297" s="14">
        <f>VLOOKUP($A2297,[3]Sheet1!$A$1:$AB$10001,28,0)</f>
        <v>5.29</v>
      </c>
      <c r="W2297" s="14">
        <f>VLOOKUP($A2297,[3]Sheet1!$A$1:$AC$10001,29,0)</f>
        <v>5.2050000000000001</v>
      </c>
      <c r="X2297" s="14">
        <f>VLOOKUP($A2297,[3]Sheet1!$A$1:$AD$10001,30,0)</f>
        <v>5.6849999999999996</v>
      </c>
      <c r="Y2297" s="14">
        <f>VLOOKUP($A2297,[3]Sheet1!$A$1:$AE$10001,31,0)</f>
        <v>4.71</v>
      </c>
      <c r="Z2297" s="14">
        <f>VLOOKUP($A2297,[3]Sheet1!$A$1:$AK$10001,32,0)</f>
        <v>11.83</v>
      </c>
    </row>
    <row r="2298" spans="1:32" x14ac:dyDescent="0.2">
      <c r="A2298" s="2">
        <v>36990</v>
      </c>
      <c r="B2298" s="5">
        <f t="shared" si="165"/>
        <v>4</v>
      </c>
      <c r="C2298" s="1" t="s">
        <v>48</v>
      </c>
      <c r="D2298" s="14">
        <f>VLOOKUP($A2298,[3]Sheet1!$A$1:$U$10001,15,0)</f>
        <v>7.6849999999999996</v>
      </c>
      <c r="E2298" s="14">
        <f>VLOOKUP($A2298,[3]Sheet1!$A$1:$U$10001,16,0)</f>
        <v>5.5350000000000001</v>
      </c>
      <c r="F2298" s="14">
        <f>VLOOKUP($A2298,[3]Sheet1!$A$1:$X$10001,22,0)</f>
        <v>4.5350000000000001</v>
      </c>
      <c r="G2298" s="7">
        <f>VLOOKUP($A2298,[3]Sheet1!$A$1:$X$10001,3,0)</f>
        <v>4.67</v>
      </c>
      <c r="H2298" s="14">
        <f>VLOOKUP($A2298,[3]Sheet1!$A$1:$U$10001,2,0)</f>
        <v>5.13</v>
      </c>
      <c r="I2298" s="14">
        <f>VLOOKUP($A2298,[3]Sheet1!$A$1:$U$10001,21,0)</f>
        <v>5.3550000000000004</v>
      </c>
      <c r="J2298" s="14">
        <f>VLOOKUP($A2298,[3]Sheet1!$A$1:$U$10001,13,0)</f>
        <v>10.555</v>
      </c>
      <c r="K2298" s="14">
        <f>VLOOKUP($A2298,[3]Sheet1!$A$1:$Z$10001,24,0)</f>
        <v>4.62</v>
      </c>
      <c r="L2298" s="14">
        <f>VLOOKUP($A2298,[3]Sheet1!$A$1:$U$10001,17,0)</f>
        <v>5.49</v>
      </c>
      <c r="M2298" s="14">
        <f>VLOOKUP($A2298,[3]Sheet1!$A$1:$U$10001,14,0)</f>
        <v>12.3</v>
      </c>
      <c r="N2298" s="14">
        <f>VLOOKUP($A2298,[3]Sheet1!$A$1:$X$10001,23,0)</f>
        <v>4.63</v>
      </c>
      <c r="O2298" s="14">
        <f>VLOOKUP($A2298,[3]Sheet1!$A$1:$U$10001,4,0)</f>
        <v>14.5</v>
      </c>
      <c r="P2298" s="14">
        <f>VLOOKUP($A2298,[3]Sheet1!$A$1:$U$10001,6,0)</f>
        <v>5.24</v>
      </c>
      <c r="Q2298" s="14">
        <f>VLOOKUP($A2298,[3]Sheet1!$A$1:$U$10001,20,0)</f>
        <v>5.42</v>
      </c>
      <c r="R2298" s="14">
        <f>VLOOKUP($A2298,[3]Sheet1!$A$1:$X$10001,24,0)</f>
        <v>4.62</v>
      </c>
      <c r="S2298" s="14">
        <f>VLOOKUP($A2298,[3]Sheet1!$A$1:$AB$10001,25,0)</f>
        <v>5.4550000000000001</v>
      </c>
      <c r="T2298" s="14">
        <f>VLOOKUP($A2298,[3]Sheet1!$A$1:$AB$10001,26,0)</f>
        <v>5.32</v>
      </c>
      <c r="U2298" s="14">
        <f>VLOOKUP($A2298,[3]Sheet1!$A$1:$AB$10001,27,0)</f>
        <v>5.19</v>
      </c>
      <c r="V2298" s="14">
        <f>VLOOKUP($A2298,[3]Sheet1!$A$1:$AB$10001,28,0)</f>
        <v>5.29</v>
      </c>
      <c r="W2298" s="14">
        <f>VLOOKUP($A2298,[3]Sheet1!$A$1:$AC$10001,29,0)</f>
        <v>5.2050000000000001</v>
      </c>
      <c r="X2298" s="14">
        <f>VLOOKUP($A2298,[3]Sheet1!$A$1:$AD$10001,30,0)</f>
        <v>5.6849999999999996</v>
      </c>
      <c r="Y2298" s="14">
        <f>VLOOKUP($A2298,[3]Sheet1!$A$1:$AE$10001,31,0)</f>
        <v>4.71</v>
      </c>
      <c r="Z2298" s="14">
        <f>VLOOKUP($A2298,[3]Sheet1!$A$1:$AK$10001,32,0)</f>
        <v>11.83</v>
      </c>
    </row>
    <row r="2299" spans="1:32" x14ac:dyDescent="0.2">
      <c r="A2299" s="2">
        <v>36991</v>
      </c>
      <c r="B2299" s="5">
        <f t="shared" si="165"/>
        <v>4</v>
      </c>
      <c r="C2299" s="1" t="s">
        <v>49</v>
      </c>
      <c r="D2299" s="14">
        <f>VLOOKUP($A2299,[3]Sheet1!$A$1:$U$10001,15,0)</f>
        <v>7.7350000000000003</v>
      </c>
      <c r="E2299" s="14">
        <f>VLOOKUP($A2299,[3]Sheet1!$A$1:$U$10001,16,0)</f>
        <v>5.58</v>
      </c>
      <c r="F2299" s="14">
        <f>VLOOKUP($A2299,[3]Sheet1!$A$1:$X$10001,22,0)</f>
        <v>4.75</v>
      </c>
      <c r="G2299" s="7">
        <f>VLOOKUP($A2299,[3]Sheet1!$A$1:$X$10001,3,0)</f>
        <v>4.8250000000000002</v>
      </c>
      <c r="H2299" s="14">
        <f>VLOOKUP($A2299,[3]Sheet1!$A$1:$U$10001,2,0)</f>
        <v>5.25</v>
      </c>
      <c r="I2299" s="14">
        <f>VLOOKUP($A2299,[3]Sheet1!$A$1:$U$10001,21,0)</f>
        <v>5.47</v>
      </c>
      <c r="J2299" s="14">
        <f>VLOOKUP($A2299,[3]Sheet1!$A$1:$U$10001,13,0)</f>
        <v>10.664999999999999</v>
      </c>
      <c r="K2299" s="14">
        <f>VLOOKUP($A2299,[3]Sheet1!$A$1:$Z$10001,24,0)</f>
        <v>4.8550000000000004</v>
      </c>
      <c r="L2299" s="14">
        <f>VLOOKUP($A2299,[3]Sheet1!$A$1:$U$10001,17,0)</f>
        <v>5.64</v>
      </c>
      <c r="M2299" s="14">
        <f>VLOOKUP($A2299,[3]Sheet1!$A$1:$U$10001,14,0)</f>
        <v>12.615</v>
      </c>
      <c r="N2299" s="14">
        <f>VLOOKUP($A2299,[3]Sheet1!$A$1:$X$10001,23,0)</f>
        <v>4.82</v>
      </c>
      <c r="O2299" s="14">
        <f>VLOOKUP($A2299,[3]Sheet1!$A$1:$U$10001,4,0)</f>
        <v>13.75</v>
      </c>
      <c r="P2299" s="14">
        <f>VLOOKUP($A2299,[3]Sheet1!$A$1:$U$10001,6,0)</f>
        <v>5.3550000000000004</v>
      </c>
      <c r="Q2299" s="14">
        <f>VLOOKUP($A2299,[3]Sheet1!$A$1:$U$10001,20,0)</f>
        <v>5.6</v>
      </c>
      <c r="R2299" s="14">
        <f>VLOOKUP($A2299,[3]Sheet1!$A$1:$X$10001,24,0)</f>
        <v>4.8550000000000004</v>
      </c>
      <c r="S2299" s="14">
        <f>VLOOKUP($A2299,[3]Sheet1!$A$1:$AB$10001,25,0)</f>
        <v>5.56</v>
      </c>
      <c r="T2299" s="14">
        <f>VLOOKUP($A2299,[3]Sheet1!$A$1:$AB$10001,26,0)</f>
        <v>5.45</v>
      </c>
      <c r="U2299" s="14">
        <f>VLOOKUP($A2299,[3]Sheet1!$A$1:$AB$10001,27,0)</f>
        <v>5.3</v>
      </c>
      <c r="V2299" s="14">
        <f>VLOOKUP($A2299,[3]Sheet1!$A$1:$AB$10001,28,0)</f>
        <v>5.3949999999999996</v>
      </c>
      <c r="W2299" s="14">
        <f>VLOOKUP($A2299,[3]Sheet1!$A$1:$AC$10001,29,0)</f>
        <v>5.3250000000000002</v>
      </c>
      <c r="X2299" s="14">
        <f>VLOOKUP($A2299,[3]Sheet1!$A$1:$AD$10001,30,0)</f>
        <v>5.8049999999999997</v>
      </c>
      <c r="Y2299" s="14">
        <f>VLOOKUP($A2299,[3]Sheet1!$A$1:$AE$10001,31,0)</f>
        <v>4.84</v>
      </c>
      <c r="Z2299" s="14">
        <f>VLOOKUP($A2299,[3]Sheet1!$A$1:$AK$10001,32,0)</f>
        <v>11.574999999999999</v>
      </c>
    </row>
    <row r="2300" spans="1:32" x14ac:dyDescent="0.2">
      <c r="A2300" s="2">
        <v>36992</v>
      </c>
      <c r="B2300" s="5">
        <f t="shared" si="165"/>
        <v>4</v>
      </c>
      <c r="C2300" s="1" t="s">
        <v>50</v>
      </c>
      <c r="D2300" s="14">
        <f>VLOOKUP($A2300,[3]Sheet1!$A$1:$U$10001,15,0)</f>
        <v>7.81</v>
      </c>
      <c r="E2300" s="14">
        <f>VLOOKUP($A2300,[3]Sheet1!$A$1:$U$10001,16,0)</f>
        <v>5.56</v>
      </c>
      <c r="F2300" s="14">
        <f>VLOOKUP($A2300,[3]Sheet1!$A$1:$X$10001,22,0)</f>
        <v>4.8849999999999998</v>
      </c>
      <c r="G2300" s="7">
        <f>VLOOKUP($A2300,[3]Sheet1!$A$1:$X$10001,3,0)</f>
        <v>4.9649999999999999</v>
      </c>
      <c r="H2300" s="14">
        <f>VLOOKUP($A2300,[3]Sheet1!$A$1:$U$10001,2,0)</f>
        <v>5.3449999999999998</v>
      </c>
      <c r="I2300" s="14">
        <f>VLOOKUP($A2300,[3]Sheet1!$A$1:$U$10001,21,0)</f>
        <v>5.5449999999999999</v>
      </c>
      <c r="J2300" s="14">
        <f>VLOOKUP($A2300,[3]Sheet1!$A$1:$U$10001,13,0)</f>
        <v>10.914999999999999</v>
      </c>
      <c r="K2300" s="14">
        <f>VLOOKUP($A2300,[3]Sheet1!$A$1:$Z$10001,24,0)</f>
        <v>5.0149999999999997</v>
      </c>
      <c r="L2300" s="14">
        <f>VLOOKUP($A2300,[3]Sheet1!$A$1:$U$10001,17,0)</f>
        <v>5.6449999999999996</v>
      </c>
      <c r="M2300" s="14">
        <f>VLOOKUP($A2300,[3]Sheet1!$A$1:$U$10001,14,0)</f>
        <v>12.1</v>
      </c>
      <c r="N2300" s="14">
        <f>VLOOKUP($A2300,[3]Sheet1!$A$1:$X$10001,23,0)</f>
        <v>4.93</v>
      </c>
      <c r="O2300" s="14">
        <f>VLOOKUP($A2300,[3]Sheet1!$A$1:$U$10001,4,0)</f>
        <v>13.51</v>
      </c>
      <c r="P2300" s="14">
        <f>VLOOKUP($A2300,[3]Sheet1!$A$1:$U$10001,6,0)</f>
        <v>5.4749999999999996</v>
      </c>
      <c r="Q2300" s="14">
        <f>VLOOKUP($A2300,[3]Sheet1!$A$1:$U$10001,20,0)</f>
        <v>5.6</v>
      </c>
      <c r="R2300" s="14">
        <f>VLOOKUP($A2300,[3]Sheet1!$A$1:$X$10001,24,0)</f>
        <v>5.0149999999999997</v>
      </c>
      <c r="S2300" s="14">
        <f>VLOOKUP($A2300,[3]Sheet1!$A$1:$AB$10001,25,0)</f>
        <v>5.6449999999999996</v>
      </c>
      <c r="T2300" s="14">
        <f>VLOOKUP($A2300,[3]Sheet1!$A$1:$AB$10001,26,0)</f>
        <v>5.5350000000000001</v>
      </c>
      <c r="U2300" s="14">
        <f>VLOOKUP($A2300,[3]Sheet1!$A$1:$AB$10001,27,0)</f>
        <v>5.3949999999999996</v>
      </c>
      <c r="V2300" s="14">
        <f>VLOOKUP($A2300,[3]Sheet1!$A$1:$AB$10001,28,0)</f>
        <v>5.47</v>
      </c>
      <c r="W2300" s="14">
        <f>VLOOKUP($A2300,[3]Sheet1!$A$1:$AC$10001,29,0)</f>
        <v>5.41</v>
      </c>
      <c r="X2300" s="14">
        <f>VLOOKUP($A2300,[3]Sheet1!$A$1:$AD$10001,30,0)</f>
        <v>5.8650000000000002</v>
      </c>
      <c r="Y2300" s="14">
        <f>VLOOKUP($A2300,[3]Sheet1!$A$1:$AE$10001,31,0)</f>
        <v>4.9850000000000003</v>
      </c>
      <c r="Z2300" s="14">
        <f>VLOOKUP($A2300,[3]Sheet1!$A$1:$AK$10001,32,0)</f>
        <v>11.73</v>
      </c>
    </row>
    <row r="2301" spans="1:32" x14ac:dyDescent="0.2">
      <c r="A2301" s="2">
        <v>36993</v>
      </c>
      <c r="B2301" s="5">
        <f t="shared" si="165"/>
        <v>4</v>
      </c>
      <c r="C2301" s="1" t="s">
        <v>51</v>
      </c>
      <c r="D2301" s="14">
        <f>VLOOKUP($A2301,[3]Sheet1!$A$1:$U$10001,15,0)</f>
        <v>7.68</v>
      </c>
      <c r="E2301" s="14">
        <f>VLOOKUP($A2301,[3]Sheet1!$A$1:$U$10001,16,0)</f>
        <v>5.51</v>
      </c>
      <c r="F2301" s="14">
        <f>VLOOKUP($A2301,[3]Sheet1!$A$1:$X$10001,22,0)</f>
        <v>5.01</v>
      </c>
      <c r="G2301" s="7">
        <f>VLOOKUP($A2301,[3]Sheet1!$A$1:$X$10001,3,0)</f>
        <v>5.18</v>
      </c>
      <c r="H2301" s="14">
        <f>VLOOKUP($A2301,[3]Sheet1!$A$1:$U$10001,2,0)</f>
        <v>5.2750000000000004</v>
      </c>
      <c r="I2301" s="14">
        <f>VLOOKUP($A2301,[3]Sheet1!$A$1:$U$10001,21,0)</f>
        <v>5.47</v>
      </c>
      <c r="J2301" s="14">
        <f>VLOOKUP($A2301,[3]Sheet1!$A$1:$U$10001,13,0)</f>
        <v>11.395</v>
      </c>
      <c r="K2301" s="14">
        <f>VLOOKUP($A2301,[3]Sheet1!$A$1:$Z$10001,24,0)</f>
        <v>5.15</v>
      </c>
      <c r="L2301" s="14">
        <f>VLOOKUP($A2301,[3]Sheet1!$A$1:$U$10001,17,0)</f>
        <v>5.5750000000000002</v>
      </c>
      <c r="M2301" s="14">
        <f>VLOOKUP($A2301,[3]Sheet1!$A$1:$U$10001,14,0)</f>
        <v>12.3</v>
      </c>
      <c r="N2301" s="14">
        <f>VLOOKUP($A2301,[3]Sheet1!$A$1:$X$10001,23,0)</f>
        <v>5.05</v>
      </c>
      <c r="O2301" s="14">
        <f>VLOOKUP($A2301,[3]Sheet1!$A$1:$U$10001,4,0)</f>
        <v>14.234999999999999</v>
      </c>
      <c r="P2301" s="14">
        <f>VLOOKUP($A2301,[3]Sheet1!$A$1:$U$10001,6,0)</f>
        <v>5.3849999999999998</v>
      </c>
      <c r="Q2301" s="14">
        <f>VLOOKUP($A2301,[3]Sheet1!$A$1:$U$10001,20,0)</f>
        <v>5.47</v>
      </c>
      <c r="R2301" s="14">
        <f>VLOOKUP($A2301,[3]Sheet1!$A$1:$X$10001,24,0)</f>
        <v>5.15</v>
      </c>
      <c r="S2301" s="14">
        <f>VLOOKUP($A2301,[3]Sheet1!$A$1:$AB$10001,25,0)</f>
        <v>5.58</v>
      </c>
      <c r="T2301" s="14">
        <f>VLOOKUP($A2301,[3]Sheet1!$A$1:$AB$10001,26,0)</f>
        <v>5.43</v>
      </c>
      <c r="U2301" s="14">
        <f>VLOOKUP($A2301,[3]Sheet1!$A$1:$AB$10001,27,0)</f>
        <v>5.32</v>
      </c>
      <c r="V2301" s="14">
        <f>VLOOKUP($A2301,[3]Sheet1!$A$1:$AB$10001,28,0)</f>
        <v>5.43</v>
      </c>
      <c r="W2301" s="14">
        <f>VLOOKUP($A2301,[3]Sheet1!$A$1:$AC$10001,29,0)</f>
        <v>5.335</v>
      </c>
      <c r="X2301" s="14">
        <f>VLOOKUP($A2301,[3]Sheet1!$A$1:$AD$10001,30,0)</f>
        <v>5.7750000000000004</v>
      </c>
      <c r="Y2301" s="14">
        <f>VLOOKUP($A2301,[3]Sheet1!$A$1:$AE$10001,31,0)</f>
        <v>5.125</v>
      </c>
      <c r="Z2301" s="14">
        <f>VLOOKUP($A2301,[3]Sheet1!$A$1:$AK$10001,32,0)</f>
        <v>11.62</v>
      </c>
    </row>
    <row r="2302" spans="1:32" x14ac:dyDescent="0.2">
      <c r="A2302" s="2">
        <v>36994</v>
      </c>
      <c r="B2302" s="5">
        <f t="shared" si="165"/>
        <v>4</v>
      </c>
      <c r="C2302" s="1" t="s">
        <v>45</v>
      </c>
      <c r="D2302" s="14">
        <f>VLOOKUP($A2302,[3]Sheet1!$A$1:$U$10001,15,0)</f>
        <v>7.58</v>
      </c>
      <c r="E2302" s="14">
        <f>VLOOKUP($A2302,[3]Sheet1!$A$1:$U$10001,16,0)</f>
        <v>5.42</v>
      </c>
      <c r="F2302" s="14">
        <f>VLOOKUP($A2302,[3]Sheet1!$A$1:$X$10001,22,0)</f>
        <v>4.8949999999999996</v>
      </c>
      <c r="G2302" s="7">
        <f>VLOOKUP($A2302,[3]Sheet1!$A$1:$X$10001,3,0)</f>
        <v>4.8600000000000003</v>
      </c>
      <c r="H2302" s="14">
        <f>VLOOKUP($A2302,[3]Sheet1!$A$1:$U$10001,2,0)</f>
        <v>5.1749999999999998</v>
      </c>
      <c r="I2302" s="14">
        <f>VLOOKUP($A2302,[3]Sheet1!$A$1:$U$10001,21,0)</f>
        <v>5.3449999999999998</v>
      </c>
      <c r="J2302" s="14">
        <f>VLOOKUP($A2302,[3]Sheet1!$A$1:$U$10001,13,0)</f>
        <v>11.225</v>
      </c>
      <c r="K2302" s="14">
        <f>VLOOKUP($A2302,[3]Sheet1!$A$1:$Z$10001,24,0)</f>
        <v>5.0350000000000001</v>
      </c>
      <c r="L2302" s="14">
        <f>VLOOKUP($A2302,[3]Sheet1!$A$1:$U$10001,17,0)</f>
        <v>5.4349999999999996</v>
      </c>
      <c r="M2302" s="14">
        <f>VLOOKUP($A2302,[3]Sheet1!$A$1:$U$10001,14,0)</f>
        <v>12.11</v>
      </c>
      <c r="N2302" s="14">
        <f>VLOOKUP($A2302,[3]Sheet1!$A$1:$X$10001,23,0)</f>
        <v>4.8949999999999996</v>
      </c>
      <c r="O2302" s="14">
        <f>VLOOKUP($A2302,[3]Sheet1!$A$1:$U$10001,4,0)</f>
        <v>13.465</v>
      </c>
      <c r="P2302" s="14">
        <f>VLOOKUP($A2302,[3]Sheet1!$A$1:$U$10001,6,0)</f>
        <v>5.22</v>
      </c>
      <c r="Q2302" s="14">
        <f>VLOOKUP($A2302,[3]Sheet1!$A$1:$U$10001,20,0)</f>
        <v>5.33</v>
      </c>
      <c r="R2302" s="14">
        <f>VLOOKUP($A2302,[3]Sheet1!$A$1:$X$10001,24,0)</f>
        <v>5.0350000000000001</v>
      </c>
      <c r="S2302" s="14">
        <f>VLOOKUP($A2302,[3]Sheet1!$A$1:$AB$10001,25,0)</f>
        <v>5.47</v>
      </c>
      <c r="T2302" s="14">
        <f>VLOOKUP($A2302,[3]Sheet1!$A$1:$AB$10001,26,0)</f>
        <v>5.28</v>
      </c>
      <c r="U2302" s="14">
        <f>VLOOKUP($A2302,[3]Sheet1!$A$1:$AB$10001,27,0)</f>
        <v>5.21</v>
      </c>
      <c r="V2302" s="14">
        <f>VLOOKUP($A2302,[3]Sheet1!$A$1:$AB$10001,28,0)</f>
        <v>5.3449999999999998</v>
      </c>
      <c r="W2302" s="14">
        <f>VLOOKUP($A2302,[3]Sheet1!$A$1:$AC$10001,29,0)</f>
        <v>5.2249999999999996</v>
      </c>
      <c r="X2302" s="14">
        <f>VLOOKUP($A2302,[3]Sheet1!$A$1:$AD$10001,30,0)</f>
        <v>5.65</v>
      </c>
      <c r="Y2302" s="14">
        <f>VLOOKUP($A2302,[3]Sheet1!$A$1:$AE$10001,31,0)</f>
        <v>5.1050000000000004</v>
      </c>
      <c r="Z2302" s="14">
        <f>VLOOKUP($A2302,[3]Sheet1!$A$1:$AK$10001,32,0)</f>
        <v>11.805</v>
      </c>
    </row>
    <row r="2303" spans="1:32" x14ac:dyDescent="0.2">
      <c r="A2303" s="2">
        <v>36995</v>
      </c>
      <c r="B2303" s="5">
        <f t="shared" si="165"/>
        <v>4</v>
      </c>
      <c r="C2303" s="1" t="s">
        <v>46</v>
      </c>
      <c r="D2303" s="14">
        <f>VLOOKUP($A2303,[3]Sheet1!$A$1:$U$10001,15,0)</f>
        <v>7.58</v>
      </c>
      <c r="E2303" s="14">
        <f>VLOOKUP($A2303,[3]Sheet1!$A$1:$U$10001,16,0)</f>
        <v>5.42</v>
      </c>
      <c r="F2303" s="14">
        <f>VLOOKUP($A2303,[3]Sheet1!$A$1:$X$10001,22,0)</f>
        <v>4.8949999999999996</v>
      </c>
      <c r="G2303" s="7">
        <f>VLOOKUP($A2303,[3]Sheet1!$A$1:$X$10001,3,0)</f>
        <v>4.8600000000000003</v>
      </c>
      <c r="H2303" s="14">
        <f>VLOOKUP($A2303,[3]Sheet1!$A$1:$U$10001,2,0)</f>
        <v>5.1749999999999998</v>
      </c>
      <c r="I2303" s="14">
        <f>VLOOKUP($A2303,[3]Sheet1!$A$1:$U$10001,21,0)</f>
        <v>5.3449999999999998</v>
      </c>
      <c r="J2303" s="14">
        <f>VLOOKUP($A2303,[3]Sheet1!$A$1:$U$10001,13,0)</f>
        <v>11.225</v>
      </c>
      <c r="K2303" s="14">
        <f>VLOOKUP($A2303,[3]Sheet1!$A$1:$Z$10001,24,0)</f>
        <v>5.0350000000000001</v>
      </c>
      <c r="L2303" s="14">
        <f>VLOOKUP($A2303,[3]Sheet1!$A$1:$U$10001,17,0)</f>
        <v>5.4349999999999996</v>
      </c>
      <c r="M2303" s="14">
        <f>VLOOKUP($A2303,[3]Sheet1!$A$1:$U$10001,14,0)</f>
        <v>12.11</v>
      </c>
      <c r="N2303" s="14">
        <f>VLOOKUP($A2303,[3]Sheet1!$A$1:$X$10001,23,0)</f>
        <v>4.8949999999999996</v>
      </c>
      <c r="O2303" s="14">
        <f>VLOOKUP($A2303,[3]Sheet1!$A$1:$U$10001,4,0)</f>
        <v>13.465</v>
      </c>
      <c r="P2303" s="14">
        <f>VLOOKUP($A2303,[3]Sheet1!$A$1:$U$10001,6,0)</f>
        <v>5.22</v>
      </c>
      <c r="Q2303" s="14">
        <f>VLOOKUP($A2303,[3]Sheet1!$A$1:$U$10001,20,0)</f>
        <v>5.33</v>
      </c>
      <c r="R2303" s="14">
        <f>VLOOKUP($A2303,[3]Sheet1!$A$1:$X$10001,24,0)</f>
        <v>5.0350000000000001</v>
      </c>
      <c r="S2303" s="14">
        <f>VLOOKUP($A2303,[3]Sheet1!$A$1:$AB$10001,25,0)</f>
        <v>5.47</v>
      </c>
      <c r="T2303" s="14">
        <f>VLOOKUP($A2303,[3]Sheet1!$A$1:$AB$10001,26,0)</f>
        <v>5.28</v>
      </c>
      <c r="U2303" s="14">
        <f>VLOOKUP($A2303,[3]Sheet1!$A$1:$AB$10001,27,0)</f>
        <v>5.21</v>
      </c>
      <c r="V2303" s="14">
        <f>VLOOKUP($A2303,[3]Sheet1!$A$1:$AB$10001,28,0)</f>
        <v>5.3449999999999998</v>
      </c>
      <c r="W2303" s="14">
        <f>VLOOKUP($A2303,[3]Sheet1!$A$1:$AC$10001,29,0)</f>
        <v>5.2249999999999996</v>
      </c>
      <c r="X2303" s="14">
        <f>VLOOKUP($A2303,[3]Sheet1!$A$1:$AD$10001,30,0)</f>
        <v>5.65</v>
      </c>
      <c r="Y2303" s="14">
        <f>VLOOKUP($A2303,[3]Sheet1!$A$1:$AE$10001,31,0)</f>
        <v>5.1050000000000004</v>
      </c>
      <c r="Z2303" s="14">
        <f>VLOOKUP($A2303,[3]Sheet1!$A$1:$AK$10001,32,0)</f>
        <v>11.805</v>
      </c>
    </row>
    <row r="2304" spans="1:32" x14ac:dyDescent="0.2">
      <c r="A2304" s="2">
        <v>36996</v>
      </c>
      <c r="B2304" s="5">
        <f t="shared" si="165"/>
        <v>4</v>
      </c>
      <c r="C2304" s="1" t="s">
        <v>47</v>
      </c>
      <c r="D2304" s="14">
        <f>VLOOKUP($A2304,[3]Sheet1!$A$1:$U$10001,15,0)</f>
        <v>7.58</v>
      </c>
      <c r="E2304" s="14">
        <f>VLOOKUP($A2304,[3]Sheet1!$A$1:$U$10001,16,0)</f>
        <v>5.42</v>
      </c>
      <c r="F2304" s="14">
        <f>VLOOKUP($A2304,[3]Sheet1!$A$1:$X$10001,22,0)</f>
        <v>4.8949999999999996</v>
      </c>
      <c r="G2304" s="7">
        <f>VLOOKUP($A2304,[3]Sheet1!$A$1:$X$10001,3,0)</f>
        <v>4.8600000000000003</v>
      </c>
      <c r="H2304" s="14">
        <f>VLOOKUP($A2304,[3]Sheet1!$A$1:$U$10001,2,0)</f>
        <v>5.1749999999999998</v>
      </c>
      <c r="I2304" s="14">
        <f>VLOOKUP($A2304,[3]Sheet1!$A$1:$U$10001,21,0)</f>
        <v>5.3449999999999998</v>
      </c>
      <c r="J2304" s="14">
        <f>VLOOKUP($A2304,[3]Sheet1!$A$1:$U$10001,13,0)</f>
        <v>11.225</v>
      </c>
      <c r="K2304" s="14">
        <f>VLOOKUP($A2304,[3]Sheet1!$A$1:$Z$10001,24,0)</f>
        <v>5.0350000000000001</v>
      </c>
      <c r="L2304" s="14">
        <f>VLOOKUP($A2304,[3]Sheet1!$A$1:$U$10001,17,0)</f>
        <v>5.4349999999999996</v>
      </c>
      <c r="M2304" s="14">
        <f>VLOOKUP($A2304,[3]Sheet1!$A$1:$U$10001,14,0)</f>
        <v>12.11</v>
      </c>
      <c r="N2304" s="14">
        <f>VLOOKUP($A2304,[3]Sheet1!$A$1:$X$10001,23,0)</f>
        <v>4.8949999999999996</v>
      </c>
      <c r="O2304" s="14">
        <f>VLOOKUP($A2304,[3]Sheet1!$A$1:$U$10001,4,0)</f>
        <v>13.465</v>
      </c>
      <c r="P2304" s="14">
        <f>VLOOKUP($A2304,[3]Sheet1!$A$1:$U$10001,6,0)</f>
        <v>5.22</v>
      </c>
      <c r="Q2304" s="14">
        <f>VLOOKUP($A2304,[3]Sheet1!$A$1:$U$10001,20,0)</f>
        <v>5.33</v>
      </c>
      <c r="R2304" s="14">
        <f>VLOOKUP($A2304,[3]Sheet1!$A$1:$X$10001,24,0)</f>
        <v>5.0350000000000001</v>
      </c>
      <c r="S2304" s="14">
        <f>VLOOKUP($A2304,[3]Sheet1!$A$1:$AB$10001,25,0)</f>
        <v>5.47</v>
      </c>
      <c r="T2304" s="14">
        <f>VLOOKUP($A2304,[3]Sheet1!$A$1:$AB$10001,26,0)</f>
        <v>5.28</v>
      </c>
      <c r="U2304" s="14">
        <f>VLOOKUP($A2304,[3]Sheet1!$A$1:$AB$10001,27,0)</f>
        <v>5.21</v>
      </c>
      <c r="V2304" s="14">
        <f>VLOOKUP($A2304,[3]Sheet1!$A$1:$AB$10001,28,0)</f>
        <v>5.3449999999999998</v>
      </c>
      <c r="W2304" s="14">
        <f>VLOOKUP($A2304,[3]Sheet1!$A$1:$AC$10001,29,0)</f>
        <v>5.2249999999999996</v>
      </c>
      <c r="X2304" s="14">
        <f>VLOOKUP($A2304,[3]Sheet1!$A$1:$AD$10001,30,0)</f>
        <v>5.65</v>
      </c>
      <c r="Y2304" s="14">
        <f>VLOOKUP($A2304,[3]Sheet1!$A$1:$AE$10001,31,0)</f>
        <v>5.1050000000000004</v>
      </c>
      <c r="Z2304" s="14">
        <f>VLOOKUP($A2304,[3]Sheet1!$A$1:$AK$10001,32,0)</f>
        <v>11.805</v>
      </c>
    </row>
    <row r="2305" spans="1:26" x14ac:dyDescent="0.2">
      <c r="A2305" s="2">
        <v>36997</v>
      </c>
      <c r="B2305" s="5">
        <f t="shared" si="165"/>
        <v>4</v>
      </c>
      <c r="C2305" s="1" t="s">
        <v>48</v>
      </c>
      <c r="D2305" s="14">
        <f>VLOOKUP($A2305,[3]Sheet1!$A$1:$U$10001,15,0)</f>
        <v>7.58</v>
      </c>
      <c r="E2305" s="14">
        <f>VLOOKUP($A2305,[3]Sheet1!$A$1:$U$10001,16,0)</f>
        <v>5.42</v>
      </c>
      <c r="F2305" s="14">
        <f>VLOOKUP($A2305,[3]Sheet1!$A$1:$X$10001,22,0)</f>
        <v>4.8949999999999996</v>
      </c>
      <c r="G2305" s="7">
        <f>VLOOKUP($A2305,[3]Sheet1!$A$1:$X$10001,3,0)</f>
        <v>4.8600000000000003</v>
      </c>
      <c r="H2305" s="14">
        <f>VLOOKUP($A2305,[3]Sheet1!$A$1:$U$10001,2,0)</f>
        <v>5.1749999999999998</v>
      </c>
      <c r="I2305" s="14">
        <f>VLOOKUP($A2305,[3]Sheet1!$A$1:$U$10001,21,0)</f>
        <v>5.3449999999999998</v>
      </c>
      <c r="J2305" s="14">
        <f>VLOOKUP($A2305,[3]Sheet1!$A$1:$U$10001,13,0)</f>
        <v>11.225</v>
      </c>
      <c r="K2305" s="14">
        <f>VLOOKUP($A2305,[3]Sheet1!$A$1:$Z$10001,24,0)</f>
        <v>5.0350000000000001</v>
      </c>
      <c r="L2305" s="14">
        <f>VLOOKUP($A2305,[3]Sheet1!$A$1:$U$10001,17,0)</f>
        <v>5.4349999999999996</v>
      </c>
      <c r="M2305" s="14">
        <f>VLOOKUP($A2305,[3]Sheet1!$A$1:$U$10001,14,0)</f>
        <v>12.11</v>
      </c>
      <c r="N2305" s="14">
        <f>VLOOKUP($A2305,[3]Sheet1!$A$1:$X$10001,23,0)</f>
        <v>4.8949999999999996</v>
      </c>
      <c r="O2305" s="14">
        <f>VLOOKUP($A2305,[3]Sheet1!$A$1:$U$10001,4,0)</f>
        <v>13.465</v>
      </c>
      <c r="P2305" s="14">
        <f>VLOOKUP($A2305,[3]Sheet1!$A$1:$U$10001,6,0)</f>
        <v>5.22</v>
      </c>
      <c r="Q2305" s="14">
        <f>VLOOKUP($A2305,[3]Sheet1!$A$1:$U$10001,20,0)</f>
        <v>5.33</v>
      </c>
      <c r="R2305" s="14">
        <f>VLOOKUP($A2305,[3]Sheet1!$A$1:$X$10001,24,0)</f>
        <v>5.0350000000000001</v>
      </c>
      <c r="S2305" s="14">
        <f>VLOOKUP($A2305,[3]Sheet1!$A$1:$AB$10001,25,0)</f>
        <v>5.47</v>
      </c>
      <c r="T2305" s="14">
        <f>VLOOKUP($A2305,[3]Sheet1!$A$1:$AB$10001,26,0)</f>
        <v>5.28</v>
      </c>
      <c r="U2305" s="14">
        <f>VLOOKUP($A2305,[3]Sheet1!$A$1:$AB$10001,27,0)</f>
        <v>5.21</v>
      </c>
      <c r="V2305" s="14">
        <f>VLOOKUP($A2305,[3]Sheet1!$A$1:$AB$10001,28,0)</f>
        <v>5.3449999999999998</v>
      </c>
      <c r="W2305" s="14">
        <f>VLOOKUP($A2305,[3]Sheet1!$A$1:$AC$10001,29,0)</f>
        <v>5.2249999999999996</v>
      </c>
      <c r="X2305" s="14">
        <f>VLOOKUP($A2305,[3]Sheet1!$A$1:$AD$10001,30,0)</f>
        <v>5.65</v>
      </c>
      <c r="Y2305" s="14">
        <f>VLOOKUP($A2305,[3]Sheet1!$A$1:$AE$10001,31,0)</f>
        <v>5.1050000000000004</v>
      </c>
      <c r="Z2305" s="14">
        <f>VLOOKUP($A2305,[3]Sheet1!$A$1:$AK$10001,32,0)</f>
        <v>11.805</v>
      </c>
    </row>
    <row r="2306" spans="1:26" x14ac:dyDescent="0.2">
      <c r="A2306" s="2">
        <v>36998</v>
      </c>
      <c r="B2306" s="5">
        <f t="shared" si="165"/>
        <v>4</v>
      </c>
      <c r="C2306" s="1" t="s">
        <v>49</v>
      </c>
      <c r="D2306" s="14">
        <f>VLOOKUP($A2306,[3]Sheet1!$A$1:$U$10001,15,0)</f>
        <v>7.7</v>
      </c>
      <c r="E2306" s="14">
        <f>VLOOKUP($A2306,[3]Sheet1!$A$1:$U$10001,16,0)</f>
        <v>5.43</v>
      </c>
      <c r="F2306" s="14">
        <f>VLOOKUP($A2306,[3]Sheet1!$A$1:$X$10001,22,0)</f>
        <v>4.9400000000000004</v>
      </c>
      <c r="G2306" s="7">
        <f>VLOOKUP($A2306,[3]Sheet1!$A$1:$X$10001,3,0)</f>
        <v>4.96</v>
      </c>
      <c r="H2306" s="14">
        <f>VLOOKUP($A2306,[3]Sheet1!$A$1:$U$10001,2,0)</f>
        <v>5.28</v>
      </c>
      <c r="I2306" s="14">
        <f>VLOOKUP($A2306,[3]Sheet1!$A$1:$U$10001,21,0)</f>
        <v>5.48</v>
      </c>
      <c r="J2306" s="14">
        <f>VLOOKUP($A2306,[3]Sheet1!$A$1:$U$10001,13,0)</f>
        <v>10.845000000000001</v>
      </c>
      <c r="K2306" s="14">
        <f>VLOOKUP($A2306,[3]Sheet1!$A$1:$Z$10001,24,0)</f>
        <v>5.0549999999999997</v>
      </c>
      <c r="L2306" s="14">
        <f>VLOOKUP($A2306,[3]Sheet1!$A$1:$U$10001,17,0)</f>
        <v>5.47</v>
      </c>
      <c r="M2306" s="14">
        <f>VLOOKUP($A2306,[3]Sheet1!$A$1:$U$10001,14,0)</f>
        <v>12.015000000000001</v>
      </c>
      <c r="N2306" s="14">
        <f>VLOOKUP($A2306,[3]Sheet1!$A$1:$X$10001,23,0)</f>
        <v>4.96</v>
      </c>
      <c r="O2306" s="14">
        <f>VLOOKUP($A2306,[3]Sheet1!$A$1:$U$10001,4,0)</f>
        <v>12.9</v>
      </c>
      <c r="P2306" s="14">
        <f>VLOOKUP($A2306,[3]Sheet1!$A$1:$U$10001,6,0)</f>
        <v>5.335</v>
      </c>
      <c r="Q2306" s="14" t="str">
        <f>VLOOKUP($A2306,[3]Sheet1!$A$1:$U$10001,20,0)</f>
        <v>N/A</v>
      </c>
      <c r="R2306" s="14">
        <f>VLOOKUP($A2306,[3]Sheet1!$A$1:$X$10001,24,0)</f>
        <v>5.0549999999999997</v>
      </c>
      <c r="S2306" s="14">
        <f>VLOOKUP($A2306,[3]Sheet1!$A$1:$AB$10001,25,0)</f>
        <v>5.6</v>
      </c>
      <c r="T2306" s="14">
        <f>VLOOKUP($A2306,[3]Sheet1!$A$1:$AB$10001,26,0)</f>
        <v>5.4050000000000002</v>
      </c>
      <c r="U2306" s="14">
        <f>VLOOKUP($A2306,[3]Sheet1!$A$1:$AB$10001,27,0)</f>
        <v>5.335</v>
      </c>
      <c r="V2306" s="14">
        <f>VLOOKUP($A2306,[3]Sheet1!$A$1:$AB$10001,28,0)</f>
        <v>5.47</v>
      </c>
      <c r="W2306" s="14">
        <f>VLOOKUP($A2306,[3]Sheet1!$A$1:$AC$10001,29,0)</f>
        <v>5.34</v>
      </c>
      <c r="X2306" s="14">
        <f>VLOOKUP($A2306,[3]Sheet1!$A$1:$AD$10001,30,0)</f>
        <v>5.77</v>
      </c>
      <c r="Y2306" s="14">
        <f>VLOOKUP($A2306,[3]Sheet1!$A$1:$AE$10001,31,0)</f>
        <v>5.0449999999999999</v>
      </c>
      <c r="Z2306" s="14">
        <f>VLOOKUP($A2306,[3]Sheet1!$A$1:$AK$10001,32,0)</f>
        <v>11.775</v>
      </c>
    </row>
    <row r="2307" spans="1:26" x14ac:dyDescent="0.2">
      <c r="A2307" s="2">
        <v>36999</v>
      </c>
      <c r="B2307" s="5">
        <f t="shared" si="165"/>
        <v>4</v>
      </c>
      <c r="C2307" s="1" t="s">
        <v>50</v>
      </c>
      <c r="D2307" s="14">
        <f>VLOOKUP($A2307,[3]Sheet1!$A$1:$U$10001,15,0)</f>
        <v>7.4649999999999999</v>
      </c>
      <c r="E2307" s="14">
        <f>VLOOKUP($A2307,[3]Sheet1!$A$1:$U$10001,16,0)</f>
        <v>5.34</v>
      </c>
      <c r="F2307" s="14">
        <f>VLOOKUP($A2307,[3]Sheet1!$A$1:$X$10001,22,0)</f>
        <v>4.75</v>
      </c>
      <c r="G2307" s="7">
        <f>VLOOKUP($A2307,[3]Sheet1!$A$1:$X$10001,3,0)</f>
        <v>4.79</v>
      </c>
      <c r="H2307" s="14">
        <f>VLOOKUP($A2307,[3]Sheet1!$A$1:$U$10001,2,0)</f>
        <v>5.18</v>
      </c>
      <c r="I2307" s="14">
        <f>VLOOKUP($A2307,[3]Sheet1!$A$1:$U$10001,21,0)</f>
        <v>5.375</v>
      </c>
      <c r="J2307" s="14">
        <f>VLOOKUP($A2307,[3]Sheet1!$A$1:$U$10001,13,0)</f>
        <v>10.215</v>
      </c>
      <c r="K2307" s="14">
        <f>VLOOKUP($A2307,[3]Sheet1!$A$1:$Z$10001,24,0)</f>
        <v>4.83</v>
      </c>
      <c r="L2307" s="14">
        <f>VLOOKUP($A2307,[3]Sheet1!$A$1:$U$10001,17,0)</f>
        <v>5.36</v>
      </c>
      <c r="M2307" s="14">
        <f>VLOOKUP($A2307,[3]Sheet1!$A$1:$U$10001,14,0)</f>
        <v>11.805</v>
      </c>
      <c r="N2307" s="14">
        <f>VLOOKUP($A2307,[3]Sheet1!$A$1:$X$10001,23,0)</f>
        <v>4.6900000000000004</v>
      </c>
      <c r="O2307" s="14">
        <f>VLOOKUP($A2307,[3]Sheet1!$A$1:$U$10001,4,0)</f>
        <v>12.84</v>
      </c>
      <c r="P2307" s="14">
        <f>VLOOKUP($A2307,[3]Sheet1!$A$1:$U$10001,6,0)</f>
        <v>5.2350000000000003</v>
      </c>
      <c r="Q2307" s="14">
        <f>VLOOKUP($A2307,[3]Sheet1!$A$1:$U$10001,20,0)</f>
        <v>5.2850000000000001</v>
      </c>
      <c r="R2307" s="14">
        <f>VLOOKUP($A2307,[3]Sheet1!$A$1:$X$10001,24,0)</f>
        <v>4.83</v>
      </c>
      <c r="S2307" s="14">
        <f>VLOOKUP($A2307,[3]Sheet1!$A$1:$AB$10001,25,0)</f>
        <v>5.5</v>
      </c>
      <c r="T2307" s="14">
        <f>VLOOKUP($A2307,[3]Sheet1!$A$1:$AB$10001,26,0)</f>
        <v>5.3049999999999997</v>
      </c>
      <c r="U2307" s="14">
        <f>VLOOKUP($A2307,[3]Sheet1!$A$1:$AB$10001,27,0)</f>
        <v>5.2450000000000001</v>
      </c>
      <c r="V2307" s="14">
        <f>VLOOKUP($A2307,[3]Sheet1!$A$1:$AB$10001,28,0)</f>
        <v>5.3150000000000004</v>
      </c>
      <c r="W2307" s="14">
        <f>VLOOKUP($A2307,[3]Sheet1!$A$1:$AC$10001,29,0)</f>
        <v>5.24</v>
      </c>
      <c r="X2307" s="14">
        <f>VLOOKUP($A2307,[3]Sheet1!$A$1:$AD$10001,30,0)</f>
        <v>5.69</v>
      </c>
      <c r="Y2307" s="14">
        <f>VLOOKUP($A2307,[3]Sheet1!$A$1:$AE$10001,31,0)</f>
        <v>4.8049999999999997</v>
      </c>
      <c r="Z2307" s="14">
        <f>VLOOKUP($A2307,[3]Sheet1!$A$1:$AK$10001,32,0)</f>
        <v>11.4</v>
      </c>
    </row>
    <row r="2308" spans="1:26" x14ac:dyDescent="0.2">
      <c r="A2308" s="2">
        <v>37000</v>
      </c>
      <c r="B2308" s="5">
        <f t="shared" ref="B2308:B2371" si="166">IF(A2308&lt;&gt;"",MONTH(A2308),0)</f>
        <v>4</v>
      </c>
      <c r="C2308" s="1" t="s">
        <v>51</v>
      </c>
      <c r="D2308" s="14">
        <f>VLOOKUP($A2308,[3]Sheet1!$A$1:$U$10001,15,0)</f>
        <v>7.24</v>
      </c>
      <c r="E2308" s="14">
        <f>VLOOKUP($A2308,[3]Sheet1!$A$1:$U$10001,16,0)</f>
        <v>5.17</v>
      </c>
      <c r="F2308" s="14">
        <f>VLOOKUP($A2308,[3]Sheet1!$A$1:$X$10001,22,0)</f>
        <v>4.4050000000000002</v>
      </c>
      <c r="G2308" s="7">
        <f>VLOOKUP($A2308,[3]Sheet1!$A$1:$X$10001,3,0)</f>
        <v>4.5549999999999997</v>
      </c>
      <c r="H2308" s="14">
        <f>VLOOKUP($A2308,[3]Sheet1!$A$1:$U$10001,2,0)</f>
        <v>4.9800000000000004</v>
      </c>
      <c r="I2308" s="14">
        <f>VLOOKUP($A2308,[3]Sheet1!$A$1:$U$10001,21,0)</f>
        <v>5.1550000000000002</v>
      </c>
      <c r="J2308" s="14">
        <f>VLOOKUP($A2308,[3]Sheet1!$A$1:$U$10001,13,0)</f>
        <v>10.67</v>
      </c>
      <c r="K2308" s="14">
        <f>VLOOKUP($A2308,[3]Sheet1!$A$1:$Z$10001,24,0)</f>
        <v>4.4450000000000003</v>
      </c>
      <c r="L2308" s="14">
        <f>VLOOKUP($A2308,[3]Sheet1!$A$1:$U$10001,17,0)</f>
        <v>5.1849999999999996</v>
      </c>
      <c r="M2308" s="14">
        <f>VLOOKUP($A2308,[3]Sheet1!$A$1:$U$10001,14,0)</f>
        <v>11.904999999999999</v>
      </c>
      <c r="N2308" s="14">
        <f>VLOOKUP($A2308,[3]Sheet1!$A$1:$X$10001,23,0)</f>
        <v>4.3499999999999996</v>
      </c>
      <c r="O2308" s="14">
        <f>VLOOKUP($A2308,[3]Sheet1!$A$1:$U$10001,4,0)</f>
        <v>12.664999999999999</v>
      </c>
      <c r="P2308" s="14">
        <f>VLOOKUP($A2308,[3]Sheet1!$A$1:$U$10001,6,0)</f>
        <v>5.0650000000000004</v>
      </c>
      <c r="Q2308" s="14">
        <f>VLOOKUP($A2308,[3]Sheet1!$A$1:$U$10001,20,0)</f>
        <v>5.0199999999999996</v>
      </c>
      <c r="R2308" s="14">
        <f>VLOOKUP($A2308,[3]Sheet1!$A$1:$X$10001,24,0)</f>
        <v>4.4450000000000003</v>
      </c>
      <c r="S2308" s="14">
        <f>VLOOKUP($A2308,[3]Sheet1!$A$1:$AB$10001,25,0)</f>
        <v>5.26</v>
      </c>
      <c r="T2308" s="14">
        <f>VLOOKUP($A2308,[3]Sheet1!$A$1:$AB$10001,26,0)</f>
        <v>5.1100000000000003</v>
      </c>
      <c r="U2308" s="14">
        <f>VLOOKUP($A2308,[3]Sheet1!$A$1:$AB$10001,27,0)</f>
        <v>5.0199999999999996</v>
      </c>
      <c r="V2308" s="14">
        <f>VLOOKUP($A2308,[3]Sheet1!$A$1:$AB$10001,28,0)</f>
        <v>5.085</v>
      </c>
      <c r="W2308" s="14">
        <f>VLOOKUP($A2308,[3]Sheet1!$A$1:$AC$10001,29,0)</f>
        <v>5.03</v>
      </c>
      <c r="X2308" s="14">
        <f>VLOOKUP($A2308,[3]Sheet1!$A$1:$AD$10001,30,0)</f>
        <v>5.4550000000000001</v>
      </c>
      <c r="Y2308" s="14">
        <f>VLOOKUP($A2308,[3]Sheet1!$A$1:$AE$10001,31,0)</f>
        <v>4.4950000000000001</v>
      </c>
      <c r="Z2308" s="14">
        <f>VLOOKUP($A2308,[3]Sheet1!$A$1:$AK$10001,32,0)</f>
        <v>11.37</v>
      </c>
    </row>
    <row r="2309" spans="1:26" x14ac:dyDescent="0.2">
      <c r="A2309" s="2">
        <v>37001</v>
      </c>
      <c r="B2309" s="5">
        <f t="shared" si="166"/>
        <v>4</v>
      </c>
      <c r="C2309" s="1" t="s">
        <v>45</v>
      </c>
      <c r="D2309" s="14">
        <f>VLOOKUP($A2309,[3]Sheet1!$A$1:$U$10001,15,0)</f>
        <v>7.1050000000000004</v>
      </c>
      <c r="E2309" s="14">
        <f>VLOOKUP($A2309,[3]Sheet1!$A$1:$U$10001,16,0)</f>
        <v>5.165</v>
      </c>
      <c r="F2309" s="14">
        <f>VLOOKUP($A2309,[3]Sheet1!$A$1:$X$10001,22,0)</f>
        <v>4.2249999999999996</v>
      </c>
      <c r="G2309" s="7">
        <f>VLOOKUP($A2309,[3]Sheet1!$A$1:$X$10001,3,0)</f>
        <v>4.3650000000000002</v>
      </c>
      <c r="H2309" s="14">
        <f>VLOOKUP($A2309,[3]Sheet1!$A$1:$U$10001,2,0)</f>
        <v>4.8849999999999998</v>
      </c>
      <c r="I2309" s="14">
        <f>VLOOKUP($A2309,[3]Sheet1!$A$1:$U$10001,21,0)</f>
        <v>5.07</v>
      </c>
      <c r="J2309" s="14">
        <f>VLOOKUP($A2309,[3]Sheet1!$A$1:$U$10001,13,0)</f>
        <v>10.545</v>
      </c>
      <c r="K2309" s="14">
        <f>VLOOKUP($A2309,[3]Sheet1!$A$1:$Z$10001,24,0)</f>
        <v>4.25</v>
      </c>
      <c r="L2309" s="14">
        <f>VLOOKUP($A2309,[3]Sheet1!$A$1:$U$10001,17,0)</f>
        <v>5.2</v>
      </c>
      <c r="M2309" s="14">
        <f>VLOOKUP($A2309,[3]Sheet1!$A$1:$U$10001,14,0)</f>
        <v>11.675000000000001</v>
      </c>
      <c r="N2309" s="14">
        <f>VLOOKUP($A2309,[3]Sheet1!$A$1:$X$10001,23,0)</f>
        <v>4.1849999999999996</v>
      </c>
      <c r="O2309" s="14">
        <f>VLOOKUP($A2309,[3]Sheet1!$A$1:$U$10001,4,0)</f>
        <v>12.595000000000001</v>
      </c>
      <c r="P2309" s="14">
        <f>VLOOKUP($A2309,[3]Sheet1!$A$1:$U$10001,6,0)</f>
        <v>4.99</v>
      </c>
      <c r="Q2309" s="14" t="str">
        <f>VLOOKUP($A2309,[3]Sheet1!$A$1:$U$10001,20,0)</f>
        <v>N/A</v>
      </c>
      <c r="R2309" s="14">
        <f>VLOOKUP($A2309,[3]Sheet1!$A$1:$X$10001,24,0)</f>
        <v>4.25</v>
      </c>
      <c r="S2309" s="14">
        <f>VLOOKUP($A2309,[3]Sheet1!$A$1:$AB$10001,25,0)</f>
        <v>5.19</v>
      </c>
      <c r="T2309" s="14">
        <f>VLOOKUP($A2309,[3]Sheet1!$A$1:$AB$10001,26,0)</f>
        <v>5.03</v>
      </c>
      <c r="U2309" s="14">
        <f>VLOOKUP($A2309,[3]Sheet1!$A$1:$AB$10001,27,0)</f>
        <v>4.93</v>
      </c>
      <c r="V2309" s="14">
        <f>VLOOKUP($A2309,[3]Sheet1!$A$1:$AB$10001,28,0)</f>
        <v>4.9749999999999996</v>
      </c>
      <c r="W2309" s="14">
        <f>VLOOKUP($A2309,[3]Sheet1!$A$1:$AC$10001,29,0)</f>
        <v>4.96</v>
      </c>
      <c r="X2309" s="14">
        <f>VLOOKUP($A2309,[3]Sheet1!$A$1:$AD$10001,30,0)</f>
        <v>5.39</v>
      </c>
      <c r="Y2309" s="14">
        <f>VLOOKUP($A2309,[3]Sheet1!$A$1:$AE$10001,31,0)</f>
        <v>4.29</v>
      </c>
      <c r="Z2309" s="14">
        <f>VLOOKUP($A2309,[3]Sheet1!$A$1:$AK$10001,32,0)</f>
        <v>11.045</v>
      </c>
    </row>
    <row r="2310" spans="1:26" x14ac:dyDescent="0.2">
      <c r="A2310" s="2">
        <v>37002</v>
      </c>
      <c r="B2310" s="5">
        <f t="shared" si="166"/>
        <v>4</v>
      </c>
      <c r="C2310" s="1" t="s">
        <v>46</v>
      </c>
      <c r="D2310" s="14">
        <f>VLOOKUP($A2310,[3]Sheet1!$A$1:$U$10001,15,0)</f>
        <v>6.97</v>
      </c>
      <c r="E2310" s="14">
        <f>VLOOKUP($A2310,[3]Sheet1!$A$1:$U$10001,16,0)</f>
        <v>5.0750000000000002</v>
      </c>
      <c r="F2310" s="14">
        <f>VLOOKUP($A2310,[3]Sheet1!$A$1:$X$10001,22,0)</f>
        <v>4.08</v>
      </c>
      <c r="G2310" s="7">
        <f>VLOOKUP($A2310,[3]Sheet1!$A$1:$X$10001,3,0)</f>
        <v>4.2050000000000001</v>
      </c>
      <c r="H2310" s="14">
        <f>VLOOKUP($A2310,[3]Sheet1!$A$1:$U$10001,2,0)</f>
        <v>4.84</v>
      </c>
      <c r="I2310" s="14">
        <f>VLOOKUP($A2310,[3]Sheet1!$A$1:$U$10001,21,0)</f>
        <v>5.01</v>
      </c>
      <c r="J2310" s="14">
        <f>VLOOKUP($A2310,[3]Sheet1!$A$1:$U$10001,13,0)</f>
        <v>10.119999999999999</v>
      </c>
      <c r="K2310" s="14">
        <f>VLOOKUP($A2310,[3]Sheet1!$A$1:$Z$10001,24,0)</f>
        <v>4.1449999999999996</v>
      </c>
      <c r="L2310" s="14">
        <f>VLOOKUP($A2310,[3]Sheet1!$A$1:$U$10001,17,0)</f>
        <v>5.1550000000000002</v>
      </c>
      <c r="M2310" s="14">
        <f>VLOOKUP($A2310,[3]Sheet1!$A$1:$U$10001,14,0)</f>
        <v>11.61</v>
      </c>
      <c r="N2310" s="14" t="str">
        <f>VLOOKUP($A2310,[3]Sheet1!$A$1:$X$10001,23,0)</f>
        <v>N/A</v>
      </c>
      <c r="O2310" s="14">
        <f>VLOOKUP($A2310,[3]Sheet1!$A$1:$U$10001,4,0)</f>
        <v>12.605</v>
      </c>
      <c r="P2310" s="14">
        <f>VLOOKUP($A2310,[3]Sheet1!$A$1:$U$10001,6,0)</f>
        <v>4.9050000000000002</v>
      </c>
      <c r="Q2310" s="14">
        <f>VLOOKUP($A2310,[3]Sheet1!$A$1:$U$10001,20,0)</f>
        <v>4.9850000000000003</v>
      </c>
      <c r="R2310" s="14">
        <f>VLOOKUP($A2310,[3]Sheet1!$A$1:$X$10001,24,0)</f>
        <v>4.1449999999999996</v>
      </c>
      <c r="S2310" s="14">
        <f>VLOOKUP($A2310,[3]Sheet1!$A$1:$AB$10001,25,0)</f>
        <v>5.125</v>
      </c>
      <c r="T2310" s="14">
        <f>VLOOKUP($A2310,[3]Sheet1!$A$1:$AB$10001,26,0)</f>
        <v>4.96</v>
      </c>
      <c r="U2310" s="14">
        <f>VLOOKUP($A2310,[3]Sheet1!$A$1:$AB$10001,27,0)</f>
        <v>4.88</v>
      </c>
      <c r="V2310" s="14">
        <f>VLOOKUP($A2310,[3]Sheet1!$A$1:$AB$10001,28,0)</f>
        <v>4.9349999999999996</v>
      </c>
      <c r="W2310" s="14">
        <f>VLOOKUP($A2310,[3]Sheet1!$A$1:$AC$10001,29,0)</f>
        <v>4.9050000000000002</v>
      </c>
      <c r="X2310" s="14">
        <f>VLOOKUP($A2310,[3]Sheet1!$A$1:$AD$10001,30,0)</f>
        <v>5.31</v>
      </c>
      <c r="Y2310" s="14">
        <f>VLOOKUP($A2310,[3]Sheet1!$A$1:$AE$10001,31,0)</f>
        <v>4.17</v>
      </c>
      <c r="Z2310" s="14">
        <f>VLOOKUP($A2310,[3]Sheet1!$A$1:$AK$10001,32,0)</f>
        <v>10.67</v>
      </c>
    </row>
    <row r="2311" spans="1:26" x14ac:dyDescent="0.2">
      <c r="A2311" s="2">
        <v>37003</v>
      </c>
      <c r="B2311" s="5">
        <f t="shared" si="166"/>
        <v>4</v>
      </c>
      <c r="C2311" s="1" t="s">
        <v>47</v>
      </c>
      <c r="D2311" s="14">
        <f>VLOOKUP($A2311,[3]Sheet1!$A$1:$U$10001,15,0)</f>
        <v>6.97</v>
      </c>
      <c r="E2311" s="14">
        <f>VLOOKUP($A2311,[3]Sheet1!$A$1:$U$10001,16,0)</f>
        <v>5.0750000000000002</v>
      </c>
      <c r="F2311" s="14">
        <f>VLOOKUP($A2311,[3]Sheet1!$A$1:$X$10001,22,0)</f>
        <v>4.08</v>
      </c>
      <c r="G2311" s="7">
        <f>VLOOKUP($A2311,[3]Sheet1!$A$1:$X$10001,3,0)</f>
        <v>4.2050000000000001</v>
      </c>
      <c r="H2311" s="14">
        <f>VLOOKUP($A2311,[3]Sheet1!$A$1:$U$10001,2,0)</f>
        <v>4.84</v>
      </c>
      <c r="I2311" s="14">
        <f>VLOOKUP($A2311,[3]Sheet1!$A$1:$U$10001,21,0)</f>
        <v>5.01</v>
      </c>
      <c r="J2311" s="14">
        <f>VLOOKUP($A2311,[3]Sheet1!$A$1:$U$10001,13,0)</f>
        <v>10.119999999999999</v>
      </c>
      <c r="K2311" s="14">
        <f>VLOOKUP($A2311,[3]Sheet1!$A$1:$Z$10001,24,0)</f>
        <v>4.1449999999999996</v>
      </c>
      <c r="L2311" s="14">
        <f>VLOOKUP($A2311,[3]Sheet1!$A$1:$U$10001,17,0)</f>
        <v>5.1550000000000002</v>
      </c>
      <c r="M2311" s="14">
        <f>VLOOKUP($A2311,[3]Sheet1!$A$1:$U$10001,14,0)</f>
        <v>11.61</v>
      </c>
      <c r="N2311" s="14" t="str">
        <f>VLOOKUP($A2311,[3]Sheet1!$A$1:$X$10001,23,0)</f>
        <v>N/A</v>
      </c>
      <c r="O2311" s="14">
        <f>VLOOKUP($A2311,[3]Sheet1!$A$1:$U$10001,4,0)</f>
        <v>12.605</v>
      </c>
      <c r="P2311" s="14">
        <f>VLOOKUP($A2311,[3]Sheet1!$A$1:$U$10001,6,0)</f>
        <v>4.9050000000000002</v>
      </c>
      <c r="Q2311" s="14">
        <f>VLOOKUP($A2311,[3]Sheet1!$A$1:$U$10001,20,0)</f>
        <v>4.9850000000000003</v>
      </c>
      <c r="R2311" s="14">
        <f>VLOOKUP($A2311,[3]Sheet1!$A$1:$X$10001,24,0)</f>
        <v>4.1449999999999996</v>
      </c>
      <c r="S2311" s="14">
        <f>VLOOKUP($A2311,[3]Sheet1!$A$1:$AB$10001,25,0)</f>
        <v>5.125</v>
      </c>
      <c r="T2311" s="14">
        <f>VLOOKUP($A2311,[3]Sheet1!$A$1:$AB$10001,26,0)</f>
        <v>4.96</v>
      </c>
      <c r="U2311" s="14">
        <f>VLOOKUP($A2311,[3]Sheet1!$A$1:$AB$10001,27,0)</f>
        <v>4.88</v>
      </c>
      <c r="V2311" s="14">
        <f>VLOOKUP($A2311,[3]Sheet1!$A$1:$AB$10001,28,0)</f>
        <v>4.9349999999999996</v>
      </c>
      <c r="W2311" s="14">
        <f>VLOOKUP($A2311,[3]Sheet1!$A$1:$AC$10001,29,0)</f>
        <v>4.9050000000000002</v>
      </c>
      <c r="X2311" s="14">
        <f>VLOOKUP($A2311,[3]Sheet1!$A$1:$AD$10001,30,0)</f>
        <v>5.31</v>
      </c>
      <c r="Y2311" s="14">
        <f>VLOOKUP($A2311,[3]Sheet1!$A$1:$AE$10001,31,0)</f>
        <v>4.17</v>
      </c>
      <c r="Z2311" s="14">
        <f>VLOOKUP($A2311,[3]Sheet1!$A$1:$AK$10001,32,0)</f>
        <v>10.67</v>
      </c>
    </row>
    <row r="2312" spans="1:26" x14ac:dyDescent="0.2">
      <c r="A2312" s="2">
        <v>37004</v>
      </c>
      <c r="B2312" s="5">
        <f t="shared" si="166"/>
        <v>4</v>
      </c>
      <c r="C2312" s="1" t="s">
        <v>48</v>
      </c>
      <c r="D2312" s="14">
        <f>VLOOKUP($A2312,[3]Sheet1!$A$1:$U$10001,15,0)</f>
        <v>6.97</v>
      </c>
      <c r="E2312" s="14">
        <f>VLOOKUP($A2312,[3]Sheet1!$A$1:$U$10001,16,0)</f>
        <v>5.0750000000000002</v>
      </c>
      <c r="F2312" s="14">
        <f>VLOOKUP($A2312,[3]Sheet1!$A$1:$X$10001,22,0)</f>
        <v>4.08</v>
      </c>
      <c r="G2312" s="7">
        <f>VLOOKUP($A2312,[3]Sheet1!$A$1:$X$10001,3,0)</f>
        <v>4.2050000000000001</v>
      </c>
      <c r="H2312" s="14">
        <f>VLOOKUP($A2312,[3]Sheet1!$A$1:$U$10001,2,0)</f>
        <v>4.84</v>
      </c>
      <c r="I2312" s="14">
        <f>VLOOKUP($A2312,[3]Sheet1!$A$1:$U$10001,21,0)</f>
        <v>5.01</v>
      </c>
      <c r="J2312" s="14">
        <f>VLOOKUP($A2312,[3]Sheet1!$A$1:$U$10001,13,0)</f>
        <v>10.119999999999999</v>
      </c>
      <c r="K2312" s="14">
        <f>VLOOKUP($A2312,[3]Sheet1!$A$1:$Z$10001,24,0)</f>
        <v>4.1449999999999996</v>
      </c>
      <c r="L2312" s="14">
        <f>VLOOKUP($A2312,[3]Sheet1!$A$1:$U$10001,17,0)</f>
        <v>5.1550000000000002</v>
      </c>
      <c r="M2312" s="14">
        <f>VLOOKUP($A2312,[3]Sheet1!$A$1:$U$10001,14,0)</f>
        <v>11.61</v>
      </c>
      <c r="N2312" s="14" t="str">
        <f>VLOOKUP($A2312,[3]Sheet1!$A$1:$X$10001,23,0)</f>
        <v>N/A</v>
      </c>
      <c r="O2312" s="14">
        <f>VLOOKUP($A2312,[3]Sheet1!$A$1:$U$10001,4,0)</f>
        <v>12.605</v>
      </c>
      <c r="P2312" s="14">
        <f>VLOOKUP($A2312,[3]Sheet1!$A$1:$U$10001,6,0)</f>
        <v>4.9050000000000002</v>
      </c>
      <c r="Q2312" s="14">
        <f>VLOOKUP($A2312,[3]Sheet1!$A$1:$U$10001,20,0)</f>
        <v>4.9850000000000003</v>
      </c>
      <c r="R2312" s="14">
        <f>VLOOKUP($A2312,[3]Sheet1!$A$1:$X$10001,24,0)</f>
        <v>4.1449999999999996</v>
      </c>
      <c r="S2312" s="14">
        <f>VLOOKUP($A2312,[3]Sheet1!$A$1:$AB$10001,25,0)</f>
        <v>5.125</v>
      </c>
      <c r="T2312" s="14">
        <f>VLOOKUP($A2312,[3]Sheet1!$A$1:$AB$10001,26,0)</f>
        <v>4.96</v>
      </c>
      <c r="U2312" s="14">
        <f>VLOOKUP($A2312,[3]Sheet1!$A$1:$AB$10001,27,0)</f>
        <v>4.88</v>
      </c>
      <c r="V2312" s="14">
        <f>VLOOKUP($A2312,[3]Sheet1!$A$1:$AB$10001,28,0)</f>
        <v>4.9349999999999996</v>
      </c>
      <c r="W2312" s="14">
        <f>VLOOKUP($A2312,[3]Sheet1!$A$1:$AC$10001,29,0)</f>
        <v>4.9050000000000002</v>
      </c>
      <c r="X2312" s="14">
        <f>VLOOKUP($A2312,[3]Sheet1!$A$1:$AD$10001,30,0)</f>
        <v>5.31</v>
      </c>
      <c r="Y2312" s="14">
        <f>VLOOKUP($A2312,[3]Sheet1!$A$1:$AE$10001,31,0)</f>
        <v>4.17</v>
      </c>
      <c r="Z2312" s="14">
        <f>VLOOKUP($A2312,[3]Sheet1!$A$1:$AK$10001,32,0)</f>
        <v>10.67</v>
      </c>
    </row>
    <row r="2313" spans="1:26" x14ac:dyDescent="0.2">
      <c r="A2313" s="2">
        <v>37005</v>
      </c>
      <c r="B2313" s="5">
        <f t="shared" si="166"/>
        <v>4</v>
      </c>
      <c r="C2313" s="1" t="s">
        <v>49</v>
      </c>
      <c r="D2313" s="14">
        <f>VLOOKUP($A2313,[3]Sheet1!$A$1:$U$10001,15,0)</f>
        <v>7.11</v>
      </c>
      <c r="E2313" s="14">
        <f>VLOOKUP($A2313,[3]Sheet1!$A$1:$U$10001,16,0)</f>
        <v>5.165</v>
      </c>
      <c r="F2313" s="14">
        <f>VLOOKUP($A2313,[3]Sheet1!$A$1:$X$10001,22,0)</f>
        <v>4.6050000000000004</v>
      </c>
      <c r="G2313" s="7">
        <f>VLOOKUP($A2313,[3]Sheet1!$A$1:$X$10001,3,0)</f>
        <v>4.83</v>
      </c>
      <c r="H2313" s="14">
        <f>VLOOKUP($A2313,[3]Sheet1!$A$1:$U$10001,2,0)</f>
        <v>4.91</v>
      </c>
      <c r="I2313" s="14">
        <f>VLOOKUP($A2313,[3]Sheet1!$A$1:$U$10001,21,0)</f>
        <v>5.07</v>
      </c>
      <c r="J2313" s="14">
        <f>VLOOKUP($A2313,[3]Sheet1!$A$1:$U$10001,13,0)</f>
        <v>10.27</v>
      </c>
      <c r="K2313" s="14">
        <f>VLOOKUP($A2313,[3]Sheet1!$A$1:$Z$10001,24,0)</f>
        <v>5.1550000000000002</v>
      </c>
      <c r="L2313" s="14">
        <f>VLOOKUP($A2313,[3]Sheet1!$A$1:$U$10001,17,0)</f>
        <v>5.2149999999999999</v>
      </c>
      <c r="M2313" s="14">
        <f>VLOOKUP($A2313,[3]Sheet1!$A$1:$U$10001,14,0)</f>
        <v>11.685</v>
      </c>
      <c r="N2313" s="14">
        <f>VLOOKUP($A2313,[3]Sheet1!$A$1:$X$10001,23,0)</f>
        <v>4.71</v>
      </c>
      <c r="O2313" s="14">
        <f>VLOOKUP($A2313,[3]Sheet1!$A$1:$U$10001,4,0)</f>
        <v>13.244999999999999</v>
      </c>
      <c r="P2313" s="14">
        <f>VLOOKUP($A2313,[3]Sheet1!$A$1:$U$10001,6,0)</f>
        <v>4.9850000000000003</v>
      </c>
      <c r="Q2313" s="14">
        <f>VLOOKUP($A2313,[3]Sheet1!$A$1:$U$10001,20,0)</f>
        <v>5.085</v>
      </c>
      <c r="R2313" s="14">
        <f>VLOOKUP($A2313,[3]Sheet1!$A$1:$X$10001,24,0)</f>
        <v>5.1550000000000002</v>
      </c>
      <c r="S2313" s="14">
        <f>VLOOKUP($A2313,[3]Sheet1!$A$1:$AB$10001,25,0)</f>
        <v>5.19</v>
      </c>
      <c r="T2313" s="14">
        <f>VLOOKUP($A2313,[3]Sheet1!$A$1:$AB$10001,26,0)</f>
        <v>5.0350000000000001</v>
      </c>
      <c r="U2313" s="14">
        <f>VLOOKUP($A2313,[3]Sheet1!$A$1:$AB$10001,27,0)</f>
        <v>4.95</v>
      </c>
      <c r="V2313" s="14">
        <f>VLOOKUP($A2313,[3]Sheet1!$A$1:$AB$10001,28,0)</f>
        <v>5.0250000000000004</v>
      </c>
      <c r="W2313" s="14">
        <f>VLOOKUP($A2313,[3]Sheet1!$A$1:$AC$10001,29,0)</f>
        <v>4.97</v>
      </c>
      <c r="X2313" s="14">
        <f>VLOOKUP($A2313,[3]Sheet1!$A$1:$AD$10001,30,0)</f>
        <v>5.38</v>
      </c>
      <c r="Y2313" s="14">
        <f>VLOOKUP($A2313,[3]Sheet1!$A$1:$AE$10001,31,0)</f>
        <v>4.7850000000000001</v>
      </c>
      <c r="Z2313" s="14">
        <f>VLOOKUP($A2313,[3]Sheet1!$A$1:$AK$10001,32,0)</f>
        <v>10.855</v>
      </c>
    </row>
    <row r="2314" spans="1:26" x14ac:dyDescent="0.2">
      <c r="A2314" s="2">
        <v>37006</v>
      </c>
      <c r="B2314" s="5">
        <f t="shared" si="166"/>
        <v>4</v>
      </c>
      <c r="C2314" s="1" t="s">
        <v>50</v>
      </c>
      <c r="D2314" s="14">
        <f>VLOOKUP($A2314,[3]Sheet1!$A$1:$U$10001,15,0)</f>
        <v>7.0350000000000001</v>
      </c>
      <c r="E2314" s="14">
        <f>VLOOKUP($A2314,[3]Sheet1!$A$1:$U$10001,16,0)</f>
        <v>5.165</v>
      </c>
      <c r="F2314" s="14">
        <f>VLOOKUP($A2314,[3]Sheet1!$A$1:$X$10001,22,0)</f>
        <v>4.5599999999999996</v>
      </c>
      <c r="G2314" s="7">
        <f>VLOOKUP($A2314,[3]Sheet1!$A$1:$X$10001,3,0)</f>
        <v>4.8250000000000002</v>
      </c>
      <c r="H2314" s="14">
        <f>VLOOKUP($A2314,[3]Sheet1!$A$1:$U$10001,2,0)</f>
        <v>4.9550000000000001</v>
      </c>
      <c r="I2314" s="14">
        <f>VLOOKUP($A2314,[3]Sheet1!$A$1:$U$10001,21,0)</f>
        <v>5.12</v>
      </c>
      <c r="J2314" s="14">
        <f>VLOOKUP($A2314,[3]Sheet1!$A$1:$U$10001,13,0)</f>
        <v>9.59</v>
      </c>
      <c r="K2314" s="14">
        <f>VLOOKUP($A2314,[3]Sheet1!$A$1:$Z$10001,24,0)</f>
        <v>4.7549999999999999</v>
      </c>
      <c r="L2314" s="14">
        <f>VLOOKUP($A2314,[3]Sheet1!$A$1:$U$10001,17,0)</f>
        <v>5.21</v>
      </c>
      <c r="M2314" s="14">
        <f>VLOOKUP($A2314,[3]Sheet1!$A$1:$U$10001,14,0)</f>
        <v>12.39</v>
      </c>
      <c r="N2314" s="14">
        <f>VLOOKUP($A2314,[3]Sheet1!$A$1:$X$10001,23,0)</f>
        <v>4.5449999999999999</v>
      </c>
      <c r="O2314" s="14">
        <f>VLOOKUP($A2314,[3]Sheet1!$A$1:$U$10001,4,0)</f>
        <v>14.71</v>
      </c>
      <c r="P2314" s="14">
        <f>VLOOKUP($A2314,[3]Sheet1!$A$1:$U$10001,6,0)</f>
        <v>5.03</v>
      </c>
      <c r="Q2314" s="14">
        <f>VLOOKUP($A2314,[3]Sheet1!$A$1:$U$10001,20,0)</f>
        <v>5.04</v>
      </c>
      <c r="R2314" s="14">
        <f>VLOOKUP($A2314,[3]Sheet1!$A$1:$X$10001,24,0)</f>
        <v>4.7549999999999999</v>
      </c>
      <c r="S2314" s="14">
        <f>VLOOKUP($A2314,[3]Sheet1!$A$1:$AB$10001,25,0)</f>
        <v>5.2149999999999999</v>
      </c>
      <c r="T2314" s="14">
        <f>VLOOKUP($A2314,[3]Sheet1!$A$1:$AB$10001,26,0)</f>
        <v>5.0549999999999997</v>
      </c>
      <c r="U2314" s="14">
        <f>VLOOKUP($A2314,[3]Sheet1!$A$1:$AB$10001,27,0)</f>
        <v>4.97</v>
      </c>
      <c r="V2314" s="14">
        <f>VLOOKUP($A2314,[3]Sheet1!$A$1:$AB$10001,28,0)</f>
        <v>5.0599999999999996</v>
      </c>
      <c r="W2314" s="14">
        <f>VLOOKUP($A2314,[3]Sheet1!$A$1:$AC$10001,29,0)</f>
        <v>5</v>
      </c>
      <c r="X2314" s="14">
        <f>VLOOKUP($A2314,[3]Sheet1!$A$1:$AD$10001,30,0)</f>
        <v>5.3949999999999996</v>
      </c>
      <c r="Y2314" s="14">
        <f>VLOOKUP($A2314,[3]Sheet1!$A$1:$AE$10001,31,0)</f>
        <v>4.7050000000000001</v>
      </c>
      <c r="Z2314" s="14">
        <f>VLOOKUP($A2314,[3]Sheet1!$A$1:$AK$10001,32,0)</f>
        <v>11.994999999999999</v>
      </c>
    </row>
    <row r="2315" spans="1:26" x14ac:dyDescent="0.2">
      <c r="A2315" s="2">
        <v>37007</v>
      </c>
      <c r="B2315" s="5">
        <f t="shared" si="166"/>
        <v>4</v>
      </c>
      <c r="C2315" s="1" t="s">
        <v>51</v>
      </c>
      <c r="D2315" s="14">
        <f>VLOOKUP($A2315,[3]Sheet1!$A$1:$U$10001,15,0)</f>
        <v>6.8449999999999998</v>
      </c>
      <c r="E2315" s="14">
        <f>VLOOKUP($A2315,[3]Sheet1!$A$1:$U$10001,16,0)</f>
        <v>5.13</v>
      </c>
      <c r="F2315" s="14">
        <f>VLOOKUP($A2315,[3]Sheet1!$A$1:$X$10001,22,0)</f>
        <v>4.2149999999999999</v>
      </c>
      <c r="G2315" s="7">
        <f>VLOOKUP($A2315,[3]Sheet1!$A$1:$X$10001,3,0)</f>
        <v>4.6849999999999996</v>
      </c>
      <c r="H2315" s="14">
        <f>VLOOKUP($A2315,[3]Sheet1!$A$1:$U$10001,2,0)</f>
        <v>4.7649999999999997</v>
      </c>
      <c r="I2315" s="14">
        <f>VLOOKUP($A2315,[3]Sheet1!$A$1:$U$10001,21,0)</f>
        <v>4.9950000000000001</v>
      </c>
      <c r="J2315" s="14">
        <f>VLOOKUP($A2315,[3]Sheet1!$A$1:$U$10001,13,0)</f>
        <v>8.4499999999999993</v>
      </c>
      <c r="K2315" s="14">
        <f>VLOOKUP($A2315,[3]Sheet1!$A$1:$Z$10001,24,0)</f>
        <v>4.3049999999999997</v>
      </c>
      <c r="L2315" s="14">
        <f>VLOOKUP($A2315,[3]Sheet1!$A$1:$U$10001,17,0)</f>
        <v>5.23</v>
      </c>
      <c r="M2315" s="14">
        <f>VLOOKUP($A2315,[3]Sheet1!$A$1:$U$10001,14,0)</f>
        <v>12.74</v>
      </c>
      <c r="N2315" s="14">
        <f>VLOOKUP($A2315,[3]Sheet1!$A$1:$X$10001,23,0)</f>
        <v>4.2300000000000004</v>
      </c>
      <c r="O2315" s="14">
        <f>VLOOKUP($A2315,[3]Sheet1!$A$1:$U$10001,4,0)</f>
        <v>15.154999999999999</v>
      </c>
      <c r="P2315" s="14">
        <f>VLOOKUP($A2315,[3]Sheet1!$A$1:$U$10001,6,0)</f>
        <v>4.8250000000000002</v>
      </c>
      <c r="Q2315" s="14">
        <f>VLOOKUP($A2315,[3]Sheet1!$A$1:$U$10001,20,0)</f>
        <v>4.9349999999999996</v>
      </c>
      <c r="R2315" s="14">
        <f>VLOOKUP($A2315,[3]Sheet1!$A$1:$X$10001,24,0)</f>
        <v>4.3049999999999997</v>
      </c>
      <c r="S2315" s="14">
        <f>VLOOKUP($A2315,[3]Sheet1!$A$1:$AB$10001,25,0)</f>
        <v>5.09</v>
      </c>
      <c r="T2315" s="14">
        <f>VLOOKUP($A2315,[3]Sheet1!$A$1:$AB$10001,26,0)</f>
        <v>4.8849999999999998</v>
      </c>
      <c r="U2315" s="14">
        <f>VLOOKUP($A2315,[3]Sheet1!$A$1:$AB$10001,27,0)</f>
        <v>4.83</v>
      </c>
      <c r="V2315" s="14">
        <f>VLOOKUP($A2315,[3]Sheet1!$A$1:$AB$10001,28,0)</f>
        <v>4.8949999999999996</v>
      </c>
      <c r="W2315" s="14">
        <f>VLOOKUP($A2315,[3]Sheet1!$A$1:$AC$10001,29,0)</f>
        <v>4.8550000000000004</v>
      </c>
      <c r="X2315" s="14">
        <f>VLOOKUP($A2315,[3]Sheet1!$A$1:$AD$10001,30,0)</f>
        <v>5.3049999999999997</v>
      </c>
      <c r="Y2315" s="14">
        <f>VLOOKUP($A2315,[3]Sheet1!$A$1:$AE$10001,31,0)</f>
        <v>4.28</v>
      </c>
      <c r="Z2315" s="14">
        <f>VLOOKUP($A2315,[3]Sheet1!$A$1:$AK$10001,32,0)</f>
        <v>12.52</v>
      </c>
    </row>
    <row r="2316" spans="1:26" x14ac:dyDescent="0.2">
      <c r="A2316" s="2">
        <v>37008</v>
      </c>
      <c r="B2316" s="5">
        <f t="shared" si="166"/>
        <v>4</v>
      </c>
      <c r="C2316" s="1" t="s">
        <v>45</v>
      </c>
      <c r="D2316" s="14">
        <f>VLOOKUP($A2316,[3]Sheet1!$A$1:$U$10001,15,0)</f>
        <v>6.8150000000000004</v>
      </c>
      <c r="E2316" s="14">
        <f>VLOOKUP($A2316,[3]Sheet1!$A$1:$U$10001,16,0)</f>
        <v>5.0149999999999997</v>
      </c>
      <c r="F2316" s="14">
        <f>VLOOKUP($A2316,[3]Sheet1!$A$1:$X$10001,22,0)</f>
        <v>4.08</v>
      </c>
      <c r="G2316" s="7">
        <f>VLOOKUP($A2316,[3]Sheet1!$A$1:$X$10001,3,0)</f>
        <v>4.585</v>
      </c>
      <c r="H2316" s="14">
        <f>VLOOKUP($A2316,[3]Sheet1!$A$1:$U$10001,2,0)</f>
        <v>4.72</v>
      </c>
      <c r="I2316" s="14">
        <f>VLOOKUP($A2316,[3]Sheet1!$A$1:$U$10001,21,0)</f>
        <v>4.9249999999999998</v>
      </c>
      <c r="J2316" s="14">
        <f>VLOOKUP($A2316,[3]Sheet1!$A$1:$U$10001,13,0)</f>
        <v>6.72</v>
      </c>
      <c r="K2316" s="14">
        <f>VLOOKUP($A2316,[3]Sheet1!$A$1:$Z$10001,24,0)</f>
        <v>4.13</v>
      </c>
      <c r="L2316" s="14">
        <f>VLOOKUP($A2316,[3]Sheet1!$A$1:$U$10001,17,0)</f>
        <v>5.18</v>
      </c>
      <c r="M2316" s="14">
        <f>VLOOKUP($A2316,[3]Sheet1!$A$1:$U$10001,14,0)</f>
        <v>12.33</v>
      </c>
      <c r="N2316" s="14">
        <f>VLOOKUP($A2316,[3]Sheet1!$A$1:$X$10001,23,0)</f>
        <v>4.05</v>
      </c>
      <c r="O2316" s="14">
        <f>VLOOKUP($A2316,[3]Sheet1!$A$1:$U$10001,4,0)</f>
        <v>15</v>
      </c>
      <c r="P2316" s="14">
        <f>VLOOKUP($A2316,[3]Sheet1!$A$1:$U$10001,6,0)</f>
        <v>4.7949999999999999</v>
      </c>
      <c r="Q2316" s="14">
        <f>VLOOKUP($A2316,[3]Sheet1!$A$1:$U$10001,20,0)</f>
        <v>4.84</v>
      </c>
      <c r="R2316" s="14">
        <f>VLOOKUP($A2316,[3]Sheet1!$A$1:$X$10001,24,0)</f>
        <v>4.13</v>
      </c>
      <c r="S2316" s="14">
        <f>VLOOKUP($A2316,[3]Sheet1!$A$1:$AB$10001,25,0)</f>
        <v>5.0049999999999999</v>
      </c>
      <c r="T2316" s="14">
        <f>VLOOKUP($A2316,[3]Sheet1!$A$1:$AB$10001,26,0)</f>
        <v>4.8650000000000002</v>
      </c>
      <c r="U2316" s="14">
        <f>VLOOKUP($A2316,[3]Sheet1!$A$1:$AB$10001,27,0)</f>
        <v>4.7649999999999997</v>
      </c>
      <c r="V2316" s="14">
        <f>VLOOKUP($A2316,[3]Sheet1!$A$1:$AB$10001,28,0)</f>
        <v>4.82</v>
      </c>
      <c r="W2316" s="14">
        <f>VLOOKUP($A2316,[3]Sheet1!$A$1:$AC$10001,29,0)</f>
        <v>4.7699999999999996</v>
      </c>
      <c r="X2316" s="14">
        <f>VLOOKUP($A2316,[3]Sheet1!$A$1:$AD$10001,30,0)</f>
        <v>5.2149999999999999</v>
      </c>
      <c r="Y2316" s="14">
        <f>VLOOKUP($A2316,[3]Sheet1!$A$1:$AE$10001,31,0)</f>
        <v>4.18</v>
      </c>
      <c r="Z2316" s="14">
        <f>VLOOKUP($A2316,[3]Sheet1!$A$1:$AK$10001,32,0)</f>
        <v>12.105</v>
      </c>
    </row>
    <row r="2317" spans="1:26" x14ac:dyDescent="0.2">
      <c r="A2317" s="2">
        <v>37009</v>
      </c>
      <c r="B2317" s="5">
        <f t="shared" si="166"/>
        <v>4</v>
      </c>
      <c r="C2317" s="1" t="s">
        <v>46</v>
      </c>
      <c r="D2317" s="14">
        <f>VLOOKUP($A2317,[3]Sheet1!$A$1:$U$10001,15,0)</f>
        <v>6.68</v>
      </c>
      <c r="E2317" s="14">
        <f>VLOOKUP($A2317,[3]Sheet1!$A$1:$U$10001,16,0)</f>
        <v>4.9000000000000004</v>
      </c>
      <c r="F2317" s="14">
        <f>VLOOKUP($A2317,[3]Sheet1!$A$1:$X$10001,22,0)</f>
        <v>3.9849999999999999</v>
      </c>
      <c r="G2317" s="7">
        <f>VLOOKUP($A2317,[3]Sheet1!$A$1:$X$10001,3,0)</f>
        <v>4.4950000000000001</v>
      </c>
      <c r="H2317" s="14">
        <f>VLOOKUP($A2317,[3]Sheet1!$A$1:$U$10001,2,0)</f>
        <v>4.625</v>
      </c>
      <c r="I2317" s="14">
        <f>VLOOKUP($A2317,[3]Sheet1!$A$1:$U$10001,21,0)</f>
        <v>4.82</v>
      </c>
      <c r="J2317" s="14">
        <f>VLOOKUP($A2317,[3]Sheet1!$A$1:$U$10001,13,0)</f>
        <v>5.91</v>
      </c>
      <c r="K2317" s="14">
        <f>VLOOKUP($A2317,[3]Sheet1!$A$1:$Z$10001,24,0)</f>
        <v>4.05</v>
      </c>
      <c r="L2317" s="14">
        <f>VLOOKUP($A2317,[3]Sheet1!$A$1:$U$10001,17,0)</f>
        <v>5.1100000000000003</v>
      </c>
      <c r="M2317" s="14">
        <f>VLOOKUP($A2317,[3]Sheet1!$A$1:$U$10001,14,0)</f>
        <v>12.2</v>
      </c>
      <c r="N2317" s="14">
        <f>VLOOKUP($A2317,[3]Sheet1!$A$1:$X$10001,23,0)</f>
        <v>3.9849999999999999</v>
      </c>
      <c r="O2317" s="14">
        <f>VLOOKUP($A2317,[3]Sheet1!$A$1:$U$10001,4,0)</f>
        <v>14.63</v>
      </c>
      <c r="P2317" s="14">
        <f>VLOOKUP($A2317,[3]Sheet1!$A$1:$U$10001,6,0)</f>
        <v>4.66</v>
      </c>
      <c r="Q2317" s="14">
        <f>VLOOKUP($A2317,[3]Sheet1!$A$1:$U$10001,20,0)</f>
        <v>4.7649999999999997</v>
      </c>
      <c r="R2317" s="14">
        <f>VLOOKUP($A2317,[3]Sheet1!$A$1:$X$10001,24,0)</f>
        <v>4.05</v>
      </c>
      <c r="S2317" s="14">
        <f>VLOOKUP($A2317,[3]Sheet1!$A$1:$AB$10001,25,0)</f>
        <v>4.8949999999999996</v>
      </c>
      <c r="T2317" s="14">
        <f>VLOOKUP($A2317,[3]Sheet1!$A$1:$AB$10001,26,0)</f>
        <v>4.7249999999999996</v>
      </c>
      <c r="U2317" s="14">
        <f>VLOOKUP($A2317,[3]Sheet1!$A$1:$AB$10001,27,0)</f>
        <v>4.67</v>
      </c>
      <c r="V2317" s="14">
        <f>VLOOKUP($A2317,[3]Sheet1!$A$1:$AB$10001,28,0)</f>
        <v>4.72</v>
      </c>
      <c r="W2317" s="14">
        <f>VLOOKUP($A2317,[3]Sheet1!$A$1:$AC$10001,29,0)</f>
        <v>4.67</v>
      </c>
      <c r="X2317" s="14">
        <f>VLOOKUP($A2317,[3]Sheet1!$A$1:$AD$10001,30,0)</f>
        <v>5.1050000000000004</v>
      </c>
      <c r="Y2317" s="14">
        <f>VLOOKUP($A2317,[3]Sheet1!$A$1:$AE$10001,31,0)</f>
        <v>4.0750000000000002</v>
      </c>
      <c r="Z2317" s="14">
        <f>VLOOKUP($A2317,[3]Sheet1!$A$1:$AK$10001,32,0)</f>
        <v>12.005000000000001</v>
      </c>
    </row>
    <row r="2318" spans="1:26" x14ac:dyDescent="0.2">
      <c r="A2318" s="2">
        <v>37010</v>
      </c>
      <c r="B2318" s="5">
        <f t="shared" si="166"/>
        <v>4</v>
      </c>
      <c r="C2318" s="1" t="s">
        <v>47</v>
      </c>
      <c r="D2318" s="14">
        <f>VLOOKUP($A2318,[3]Sheet1!$A$1:$U$10001,15,0)</f>
        <v>6.68</v>
      </c>
      <c r="E2318" s="14">
        <f>VLOOKUP($A2318,[3]Sheet1!$A$1:$U$10001,16,0)</f>
        <v>4.9000000000000004</v>
      </c>
      <c r="F2318" s="14">
        <f>VLOOKUP($A2318,[3]Sheet1!$A$1:$X$10001,22,0)</f>
        <v>3.9849999999999999</v>
      </c>
      <c r="G2318" s="7">
        <f>VLOOKUP($A2318,[3]Sheet1!$A$1:$X$10001,3,0)</f>
        <v>4.4950000000000001</v>
      </c>
      <c r="H2318" s="14">
        <f>VLOOKUP($A2318,[3]Sheet1!$A$1:$U$10001,2,0)</f>
        <v>4.625</v>
      </c>
      <c r="I2318" s="14">
        <f>VLOOKUP($A2318,[3]Sheet1!$A$1:$U$10001,21,0)</f>
        <v>4.82</v>
      </c>
      <c r="J2318" s="14">
        <f>VLOOKUP($A2318,[3]Sheet1!$A$1:$U$10001,13,0)</f>
        <v>5.91</v>
      </c>
      <c r="K2318" s="14">
        <f>VLOOKUP($A2318,[3]Sheet1!$A$1:$Z$10001,24,0)</f>
        <v>4.05</v>
      </c>
      <c r="L2318" s="14">
        <f>VLOOKUP($A2318,[3]Sheet1!$A$1:$U$10001,17,0)</f>
        <v>5.1100000000000003</v>
      </c>
      <c r="M2318" s="14">
        <f>VLOOKUP($A2318,[3]Sheet1!$A$1:$U$10001,14,0)</f>
        <v>12.2</v>
      </c>
      <c r="N2318" s="14">
        <f>VLOOKUP($A2318,[3]Sheet1!$A$1:$X$10001,23,0)</f>
        <v>3.9849999999999999</v>
      </c>
      <c r="O2318" s="14">
        <f>VLOOKUP($A2318,[3]Sheet1!$A$1:$U$10001,4,0)</f>
        <v>14.63</v>
      </c>
      <c r="P2318" s="14">
        <f>VLOOKUP($A2318,[3]Sheet1!$A$1:$U$10001,6,0)</f>
        <v>4.66</v>
      </c>
      <c r="Q2318" s="14">
        <f>VLOOKUP($A2318,[3]Sheet1!$A$1:$U$10001,20,0)</f>
        <v>4.7649999999999997</v>
      </c>
      <c r="R2318" s="14">
        <f>VLOOKUP($A2318,[3]Sheet1!$A$1:$X$10001,24,0)</f>
        <v>4.05</v>
      </c>
      <c r="S2318" s="14">
        <f>VLOOKUP($A2318,[3]Sheet1!$A$1:$AB$10001,25,0)</f>
        <v>4.8949999999999996</v>
      </c>
      <c r="T2318" s="14">
        <f>VLOOKUP($A2318,[3]Sheet1!$A$1:$AB$10001,26,0)</f>
        <v>4.7249999999999996</v>
      </c>
      <c r="U2318" s="14">
        <f>VLOOKUP($A2318,[3]Sheet1!$A$1:$AB$10001,27,0)</f>
        <v>4.67</v>
      </c>
      <c r="V2318" s="14">
        <f>VLOOKUP($A2318,[3]Sheet1!$A$1:$AB$10001,28,0)</f>
        <v>4.72</v>
      </c>
      <c r="W2318" s="14">
        <f>VLOOKUP($A2318,[3]Sheet1!$A$1:$AC$10001,29,0)</f>
        <v>4.67</v>
      </c>
      <c r="X2318" s="14">
        <f>VLOOKUP($A2318,[3]Sheet1!$A$1:$AD$10001,30,0)</f>
        <v>5.1050000000000004</v>
      </c>
      <c r="Y2318" s="14">
        <f>VLOOKUP($A2318,[3]Sheet1!$A$1:$AE$10001,31,0)</f>
        <v>4.0750000000000002</v>
      </c>
      <c r="Z2318" s="14">
        <f>VLOOKUP($A2318,[3]Sheet1!$A$1:$AK$10001,32,0)</f>
        <v>12.005000000000001</v>
      </c>
    </row>
    <row r="2319" spans="1:26" x14ac:dyDescent="0.2">
      <c r="A2319" s="2">
        <v>37011</v>
      </c>
      <c r="B2319" s="5">
        <f t="shared" si="166"/>
        <v>4</v>
      </c>
      <c r="C2319" s="1" t="s">
        <v>48</v>
      </c>
      <c r="D2319" s="14">
        <f>VLOOKUP($A2319,[3]Sheet1!$A$1:$U$10001,15,0)</f>
        <v>6.68</v>
      </c>
      <c r="E2319" s="14">
        <f>VLOOKUP($A2319,[3]Sheet1!$A$1:$U$10001,16,0)</f>
        <v>4.9000000000000004</v>
      </c>
      <c r="F2319" s="14">
        <f>VLOOKUP($A2319,[3]Sheet1!$A$1:$X$10001,22,0)</f>
        <v>3.9849999999999999</v>
      </c>
      <c r="G2319" s="7">
        <f>VLOOKUP($A2319,[3]Sheet1!$A$1:$X$10001,3,0)</f>
        <v>4.4950000000000001</v>
      </c>
      <c r="H2319" s="14">
        <f>VLOOKUP($A2319,[3]Sheet1!$A$1:$U$10001,2,0)</f>
        <v>4.625</v>
      </c>
      <c r="I2319" s="14">
        <f>VLOOKUP($A2319,[3]Sheet1!$A$1:$U$10001,21,0)</f>
        <v>4.82</v>
      </c>
      <c r="J2319" s="14">
        <f>VLOOKUP($A2319,[3]Sheet1!$A$1:$U$10001,13,0)</f>
        <v>5.91</v>
      </c>
      <c r="K2319" s="14">
        <f>VLOOKUP($A2319,[3]Sheet1!$A$1:$Z$10001,24,0)</f>
        <v>4.05</v>
      </c>
      <c r="L2319" s="14">
        <f>VLOOKUP($A2319,[3]Sheet1!$A$1:$U$10001,17,0)</f>
        <v>5.1100000000000003</v>
      </c>
      <c r="M2319" s="14">
        <f>VLOOKUP($A2319,[3]Sheet1!$A$1:$U$10001,14,0)</f>
        <v>12.2</v>
      </c>
      <c r="N2319" s="14">
        <f>VLOOKUP($A2319,[3]Sheet1!$A$1:$X$10001,23,0)</f>
        <v>3.9849999999999999</v>
      </c>
      <c r="O2319" s="14">
        <f>VLOOKUP($A2319,[3]Sheet1!$A$1:$U$10001,4,0)</f>
        <v>14.63</v>
      </c>
      <c r="P2319" s="14">
        <f>VLOOKUP($A2319,[3]Sheet1!$A$1:$U$10001,6,0)</f>
        <v>4.66</v>
      </c>
      <c r="Q2319" s="14">
        <f>VLOOKUP($A2319,[3]Sheet1!$A$1:$U$10001,20,0)</f>
        <v>4.7649999999999997</v>
      </c>
      <c r="R2319" s="14">
        <f>VLOOKUP($A2319,[3]Sheet1!$A$1:$X$10001,24,0)</f>
        <v>4.05</v>
      </c>
      <c r="S2319" s="14">
        <f>VLOOKUP($A2319,[3]Sheet1!$A$1:$AB$10001,25,0)</f>
        <v>4.8949999999999996</v>
      </c>
      <c r="T2319" s="14">
        <f>VLOOKUP($A2319,[3]Sheet1!$A$1:$AB$10001,26,0)</f>
        <v>4.7249999999999996</v>
      </c>
      <c r="U2319" s="14">
        <f>VLOOKUP($A2319,[3]Sheet1!$A$1:$AB$10001,27,0)</f>
        <v>4.67</v>
      </c>
      <c r="V2319" s="14">
        <f>VLOOKUP($A2319,[3]Sheet1!$A$1:$AB$10001,28,0)</f>
        <v>4.72</v>
      </c>
      <c r="W2319" s="14">
        <f>VLOOKUP($A2319,[3]Sheet1!$A$1:$AC$10001,29,0)</f>
        <v>4.67</v>
      </c>
      <c r="X2319" s="14">
        <f>VLOOKUP($A2319,[3]Sheet1!$A$1:$AD$10001,30,0)</f>
        <v>5.1050000000000004</v>
      </c>
      <c r="Y2319" s="14">
        <f>VLOOKUP($A2319,[3]Sheet1!$A$1:$AE$10001,31,0)</f>
        <v>4.0750000000000002</v>
      </c>
      <c r="Z2319" s="14">
        <f>VLOOKUP($A2319,[3]Sheet1!$A$1:$AK$10001,32,0)</f>
        <v>12.005000000000001</v>
      </c>
    </row>
    <row r="2320" spans="1:26" x14ac:dyDescent="0.2">
      <c r="A2320" s="2">
        <v>37012</v>
      </c>
      <c r="B2320" s="5">
        <f t="shared" si="166"/>
        <v>5</v>
      </c>
      <c r="C2320" s="1" t="s">
        <v>49</v>
      </c>
      <c r="D2320" s="14">
        <f>VLOOKUP($A2320,[3]Sheet1!$A$1:$U$10001,15,0)</f>
        <v>6.4</v>
      </c>
      <c r="E2320" s="14">
        <f>VLOOKUP($A2320,[3]Sheet1!$A$1:$U$10001,16,0)</f>
        <v>4.7750000000000004</v>
      </c>
      <c r="F2320" s="14">
        <f>VLOOKUP($A2320,[3]Sheet1!$A$1:$X$10001,22,0)</f>
        <v>4.1500000000000004</v>
      </c>
      <c r="G2320" s="7">
        <f>VLOOKUP($A2320,[3]Sheet1!$A$1:$X$10001,3,0)</f>
        <v>4.5599999999999996</v>
      </c>
      <c r="H2320" s="14">
        <f>VLOOKUP($A2320,[3]Sheet1!$A$1:$U$10001,2,0)</f>
        <v>4.59</v>
      </c>
      <c r="I2320" s="14">
        <f>VLOOKUP($A2320,[3]Sheet1!$A$1:$U$10001,21,0)</f>
        <v>4.7300000000000004</v>
      </c>
      <c r="J2320" s="14">
        <f>VLOOKUP($A2320,[3]Sheet1!$A$1:$U$10001,13,0)</f>
        <v>7.72</v>
      </c>
      <c r="K2320" s="14">
        <f>VLOOKUP($A2320,[3]Sheet1!$A$1:$Z$10001,24,0)</f>
        <v>4.3250000000000002</v>
      </c>
      <c r="L2320" s="14">
        <f>VLOOKUP($A2320,[3]Sheet1!$A$1:$U$10001,17,0)</f>
        <v>4.9349999999999996</v>
      </c>
      <c r="M2320" s="14">
        <f>VLOOKUP($A2320,[3]Sheet1!$A$1:$U$10001,14,0)</f>
        <v>12.115</v>
      </c>
      <c r="N2320" s="14">
        <f>VLOOKUP($A2320,[3]Sheet1!$A$1:$X$10001,23,0)</f>
        <v>4.18</v>
      </c>
      <c r="O2320" s="14">
        <f>VLOOKUP($A2320,[3]Sheet1!$A$1:$U$10001,4,0)</f>
        <v>14.51</v>
      </c>
      <c r="P2320" s="14">
        <f>VLOOKUP($A2320,[3]Sheet1!$A$1:$U$10001,6,0)</f>
        <v>4.6449999999999996</v>
      </c>
      <c r="Q2320" s="14">
        <f>VLOOKUP($A2320,[3]Sheet1!$A$1:$U$10001,20,0)</f>
        <v>4.5</v>
      </c>
      <c r="R2320" s="14">
        <f>VLOOKUP($A2320,[3]Sheet1!$A$1:$X$10001,24,0)</f>
        <v>4.3250000000000002</v>
      </c>
      <c r="S2320" s="14">
        <f>VLOOKUP($A2320,[3]Sheet1!$A$1:$AB$10001,25,0)</f>
        <v>4.84</v>
      </c>
      <c r="T2320" s="14">
        <f>VLOOKUP($A2320,[3]Sheet1!$A$1:$AB$10001,26,0)</f>
        <v>4.7149999999999999</v>
      </c>
      <c r="U2320" s="14">
        <f>VLOOKUP($A2320,[3]Sheet1!$A$1:$AB$10001,27,0)</f>
        <v>4.6100000000000003</v>
      </c>
      <c r="V2320" s="14">
        <f>VLOOKUP($A2320,[3]Sheet1!$A$1:$AB$10001,28,0)</f>
        <v>4.6399999999999997</v>
      </c>
      <c r="W2320" s="14">
        <f>VLOOKUP($A2320,[3]Sheet1!$A$1:$AC$10001,29,0)</f>
        <v>4.63</v>
      </c>
      <c r="X2320" s="14">
        <f>VLOOKUP($A2320,[3]Sheet1!$A$1:$AD$10001,30,0)</f>
        <v>4.9749999999999996</v>
      </c>
      <c r="Y2320" s="14">
        <f>VLOOKUP($A2320,[3]Sheet1!$A$1:$AE$10001,31,0)</f>
        <v>4.2750000000000004</v>
      </c>
      <c r="Z2320" s="14">
        <f>VLOOKUP($A2320,[3]Sheet1!$A$1:$AK$10001,32,0)</f>
        <v>11.94</v>
      </c>
    </row>
    <row r="2321" spans="1:26" x14ac:dyDescent="0.2">
      <c r="A2321" s="2">
        <v>37013</v>
      </c>
      <c r="B2321" s="5">
        <f t="shared" si="166"/>
        <v>5</v>
      </c>
      <c r="C2321" s="1" t="s">
        <v>50</v>
      </c>
      <c r="D2321" s="14">
        <f>VLOOKUP($A2321,[3]Sheet1!$A$1:$U$10001,15,0)</f>
        <v>6.1</v>
      </c>
      <c r="E2321" s="14">
        <f>VLOOKUP($A2321,[3]Sheet1!$A$1:$U$10001,16,0)</f>
        <v>4.5449999999999999</v>
      </c>
      <c r="F2321" s="14">
        <f>VLOOKUP($A2321,[3]Sheet1!$A$1:$X$10001,22,0)</f>
        <v>4.1150000000000002</v>
      </c>
      <c r="G2321" s="7">
        <f>VLOOKUP($A2321,[3]Sheet1!$A$1:$X$10001,3,0)</f>
        <v>4.4249999999999998</v>
      </c>
      <c r="H2321" s="14">
        <f>VLOOKUP($A2321,[3]Sheet1!$A$1:$U$10001,2,0)</f>
        <v>4.4000000000000004</v>
      </c>
      <c r="I2321" s="14">
        <f>VLOOKUP($A2321,[3]Sheet1!$A$1:$U$10001,21,0)</f>
        <v>4.55</v>
      </c>
      <c r="J2321" s="14">
        <f>VLOOKUP($A2321,[3]Sheet1!$A$1:$U$10001,13,0)</f>
        <v>7.95</v>
      </c>
      <c r="K2321" s="14">
        <f>VLOOKUP($A2321,[3]Sheet1!$A$1:$Z$10001,24,0)</f>
        <v>4.1550000000000002</v>
      </c>
      <c r="L2321" s="14">
        <f>VLOOKUP($A2321,[3]Sheet1!$A$1:$U$10001,17,0)</f>
        <v>4.7300000000000004</v>
      </c>
      <c r="M2321" s="14">
        <f>VLOOKUP($A2321,[3]Sheet1!$A$1:$U$10001,14,0)</f>
        <v>10.63</v>
      </c>
      <c r="N2321" s="14">
        <f>VLOOKUP($A2321,[3]Sheet1!$A$1:$X$10001,23,0)</f>
        <v>4.0949999999999998</v>
      </c>
      <c r="O2321" s="14">
        <f>VLOOKUP($A2321,[3]Sheet1!$A$1:$U$10001,4,0)</f>
        <v>13.2</v>
      </c>
      <c r="P2321" s="14">
        <f>VLOOKUP($A2321,[3]Sheet1!$A$1:$U$10001,6,0)</f>
        <v>4.4850000000000003</v>
      </c>
      <c r="Q2321" s="14" t="str">
        <f>VLOOKUP($A2321,[3]Sheet1!$A$1:$U$10001,20,0)</f>
        <v>N/A</v>
      </c>
      <c r="R2321" s="14">
        <f>VLOOKUP($A2321,[3]Sheet1!$A$1:$X$10001,24,0)</f>
        <v>4.1550000000000002</v>
      </c>
      <c r="S2321" s="14">
        <f>VLOOKUP($A2321,[3]Sheet1!$A$1:$AB$10001,25,0)</f>
        <v>4.67</v>
      </c>
      <c r="T2321" s="14">
        <f>VLOOKUP($A2321,[3]Sheet1!$A$1:$AB$10001,26,0)</f>
        <v>4.5350000000000001</v>
      </c>
      <c r="U2321" s="14">
        <f>VLOOKUP($A2321,[3]Sheet1!$A$1:$AB$10001,27,0)</f>
        <v>4.4400000000000004</v>
      </c>
      <c r="V2321" s="14">
        <f>VLOOKUP($A2321,[3]Sheet1!$A$1:$AB$10001,28,0)</f>
        <v>4.47</v>
      </c>
      <c r="W2321" s="14">
        <f>VLOOKUP($A2321,[3]Sheet1!$A$1:$AC$10001,29,0)</f>
        <v>4.4400000000000004</v>
      </c>
      <c r="X2321" s="14">
        <f>VLOOKUP($A2321,[3]Sheet1!$A$1:$AD$10001,30,0)</f>
        <v>4.76</v>
      </c>
      <c r="Y2321" s="14">
        <f>VLOOKUP($A2321,[3]Sheet1!$A$1:$AE$10001,31,0)</f>
        <v>4.2300000000000004</v>
      </c>
      <c r="Z2321" s="14">
        <f>VLOOKUP($A2321,[3]Sheet1!$A$1:$AK$10001,32,0)</f>
        <v>10.365</v>
      </c>
    </row>
    <row r="2322" spans="1:26" x14ac:dyDescent="0.2">
      <c r="A2322" s="2">
        <v>37014</v>
      </c>
      <c r="B2322" s="5">
        <f t="shared" si="166"/>
        <v>5</v>
      </c>
      <c r="C2322" s="1" t="s">
        <v>51</v>
      </c>
      <c r="D2322" s="14">
        <f>VLOOKUP($A2322,[3]Sheet1!$A$1:$U$10001,15,0)</f>
        <v>6.08</v>
      </c>
      <c r="E2322" s="14">
        <f>VLOOKUP($A2322,[3]Sheet1!$A$1:$U$10001,16,0)</f>
        <v>4.5149999999999997</v>
      </c>
      <c r="F2322" s="14">
        <f>VLOOKUP($A2322,[3]Sheet1!$A$1:$X$10001,22,0)</f>
        <v>4.0049999999999999</v>
      </c>
      <c r="G2322" s="7">
        <f>VLOOKUP($A2322,[3]Sheet1!$A$1:$X$10001,3,0)</f>
        <v>4.24</v>
      </c>
      <c r="H2322" s="14">
        <f>VLOOKUP($A2322,[3]Sheet1!$A$1:$U$10001,2,0)</f>
        <v>4.4000000000000004</v>
      </c>
      <c r="I2322" s="14">
        <f>VLOOKUP($A2322,[3]Sheet1!$A$1:$U$10001,21,0)</f>
        <v>4.53</v>
      </c>
      <c r="J2322" s="14">
        <f>VLOOKUP($A2322,[3]Sheet1!$A$1:$U$10001,13,0)</f>
        <v>7.48</v>
      </c>
      <c r="K2322" s="14">
        <f>VLOOKUP($A2322,[3]Sheet1!$A$1:$Z$10001,24,0)</f>
        <v>4.08</v>
      </c>
      <c r="L2322" s="14">
        <f>VLOOKUP($A2322,[3]Sheet1!$A$1:$U$10001,17,0)</f>
        <v>4.63</v>
      </c>
      <c r="M2322" s="14">
        <f>VLOOKUP($A2322,[3]Sheet1!$A$1:$U$10001,14,0)</f>
        <v>9.24</v>
      </c>
      <c r="N2322" s="14">
        <f>VLOOKUP($A2322,[3]Sheet1!$A$1:$X$10001,23,0)</f>
        <v>3.9750000000000001</v>
      </c>
      <c r="O2322" s="14">
        <f>VLOOKUP($A2322,[3]Sheet1!$A$1:$U$10001,4,0)</f>
        <v>12.9</v>
      </c>
      <c r="P2322" s="14">
        <f>VLOOKUP($A2322,[3]Sheet1!$A$1:$U$10001,6,0)</f>
        <v>4.47</v>
      </c>
      <c r="Q2322" s="14" t="str">
        <f>VLOOKUP($A2322,[3]Sheet1!$A$1:$U$10001,20,0)</f>
        <v>N/A</v>
      </c>
      <c r="R2322" s="14">
        <f>VLOOKUP($A2322,[3]Sheet1!$A$1:$X$10001,24,0)</f>
        <v>4.08</v>
      </c>
      <c r="S2322" s="14">
        <f>VLOOKUP($A2322,[3]Sheet1!$A$1:$AB$10001,25,0)</f>
        <v>4.66</v>
      </c>
      <c r="T2322" s="14">
        <f>VLOOKUP($A2322,[3]Sheet1!$A$1:$AB$10001,26,0)</f>
        <v>4.54</v>
      </c>
      <c r="U2322" s="14">
        <f>VLOOKUP($A2322,[3]Sheet1!$A$1:$AB$10001,27,0)</f>
        <v>4.4349999999999996</v>
      </c>
      <c r="V2322" s="14">
        <f>VLOOKUP($A2322,[3]Sheet1!$A$1:$AB$10001,28,0)</f>
        <v>4.4850000000000003</v>
      </c>
      <c r="W2322" s="14">
        <f>VLOOKUP($A2322,[3]Sheet1!$A$1:$AC$10001,29,0)</f>
        <v>4.4400000000000004</v>
      </c>
      <c r="X2322" s="14">
        <f>VLOOKUP($A2322,[3]Sheet1!$A$1:$AD$10001,30,0)</f>
        <v>4.76</v>
      </c>
      <c r="Y2322" s="14">
        <f>VLOOKUP($A2322,[3]Sheet1!$A$1:$AE$10001,31,0)</f>
        <v>4.125</v>
      </c>
      <c r="Z2322" s="14">
        <f>VLOOKUP($A2322,[3]Sheet1!$A$1:$AK$10001,32,0)</f>
        <v>9.0749999999999993</v>
      </c>
    </row>
    <row r="2323" spans="1:26" x14ac:dyDescent="0.2">
      <c r="A2323" s="2">
        <v>37015</v>
      </c>
      <c r="B2323" s="5">
        <f t="shared" si="166"/>
        <v>5</v>
      </c>
      <c r="C2323" s="1" t="s">
        <v>45</v>
      </c>
      <c r="D2323" s="14">
        <f>VLOOKUP($A2323,[3]Sheet1!$A$1:$U$10001,15,0)</f>
        <v>6.01</v>
      </c>
      <c r="E2323" s="14">
        <f>VLOOKUP($A2323,[3]Sheet1!$A$1:$U$10001,16,0)</f>
        <v>4.42</v>
      </c>
      <c r="F2323" s="14">
        <f>VLOOKUP($A2323,[3]Sheet1!$A$1:$X$10001,22,0)</f>
        <v>3.94</v>
      </c>
      <c r="G2323" s="7">
        <f>VLOOKUP($A2323,[3]Sheet1!$A$1:$X$10001,3,0)</f>
        <v>4.125</v>
      </c>
      <c r="H2323" s="14">
        <f>VLOOKUP($A2323,[3]Sheet1!$A$1:$U$10001,2,0)</f>
        <v>4.3</v>
      </c>
      <c r="I2323" s="14">
        <f>VLOOKUP($A2323,[3]Sheet1!$A$1:$U$10001,21,0)</f>
        <v>4.4450000000000003</v>
      </c>
      <c r="J2323" s="14">
        <f>VLOOKUP($A2323,[3]Sheet1!$A$1:$U$10001,13,0)</f>
        <v>5.9850000000000003</v>
      </c>
      <c r="K2323" s="14">
        <f>VLOOKUP($A2323,[3]Sheet1!$A$1:$Z$10001,24,0)</f>
        <v>4.01</v>
      </c>
      <c r="L2323" s="14">
        <f>VLOOKUP($A2323,[3]Sheet1!$A$1:$U$10001,17,0)</f>
        <v>4.54</v>
      </c>
      <c r="M2323" s="14">
        <f>VLOOKUP($A2323,[3]Sheet1!$A$1:$U$10001,14,0)</f>
        <v>8.625</v>
      </c>
      <c r="N2323" s="14">
        <f>VLOOKUP($A2323,[3]Sheet1!$A$1:$X$10001,23,0)</f>
        <v>3.9449999999999998</v>
      </c>
      <c r="O2323" s="14">
        <f>VLOOKUP($A2323,[3]Sheet1!$A$1:$U$10001,4,0)</f>
        <v>12.715</v>
      </c>
      <c r="P2323" s="14">
        <f>VLOOKUP($A2323,[3]Sheet1!$A$1:$U$10001,6,0)</f>
        <v>4.4000000000000004</v>
      </c>
      <c r="Q2323" s="14">
        <f>VLOOKUP($A2323,[3]Sheet1!$A$1:$U$10001,20,0)</f>
        <v>4.3</v>
      </c>
      <c r="R2323" s="14">
        <f>VLOOKUP($A2323,[3]Sheet1!$A$1:$X$10001,24,0)</f>
        <v>4.01</v>
      </c>
      <c r="S2323" s="14">
        <f>VLOOKUP($A2323,[3]Sheet1!$A$1:$AB$10001,25,0)</f>
        <v>4.57</v>
      </c>
      <c r="T2323" s="14">
        <f>VLOOKUP($A2323,[3]Sheet1!$A$1:$AB$10001,26,0)</f>
        <v>4.4400000000000004</v>
      </c>
      <c r="U2323" s="14">
        <f>VLOOKUP($A2323,[3]Sheet1!$A$1:$AB$10001,27,0)</f>
        <v>4.3449999999999998</v>
      </c>
      <c r="V2323" s="14">
        <f>VLOOKUP($A2323,[3]Sheet1!$A$1:$AB$10001,28,0)</f>
        <v>4.41</v>
      </c>
      <c r="W2323" s="14">
        <f>VLOOKUP($A2323,[3]Sheet1!$A$1:$AC$10001,29,0)</f>
        <v>4.3499999999999996</v>
      </c>
      <c r="X2323" s="14">
        <f>VLOOKUP($A2323,[3]Sheet1!$A$1:$AD$10001,30,0)</f>
        <v>4.67</v>
      </c>
      <c r="Y2323" s="14">
        <f>VLOOKUP($A2323,[3]Sheet1!$A$1:$AE$10001,31,0)</f>
        <v>4.0599999999999996</v>
      </c>
      <c r="Z2323" s="14">
        <f>VLOOKUP($A2323,[3]Sheet1!$A$1:$AK$10001,32,0)</f>
        <v>8.3450000000000006</v>
      </c>
    </row>
    <row r="2324" spans="1:26" x14ac:dyDescent="0.2">
      <c r="A2324" s="2">
        <v>37016</v>
      </c>
      <c r="B2324" s="5">
        <f t="shared" si="166"/>
        <v>5</v>
      </c>
      <c r="C2324" s="1" t="s">
        <v>46</v>
      </c>
      <c r="D2324" s="14">
        <f>VLOOKUP($A2324,[3]Sheet1!$A$1:$U$10001,15,0)</f>
        <v>6.0049999999999999</v>
      </c>
      <c r="E2324" s="14">
        <f>VLOOKUP($A2324,[3]Sheet1!$A$1:$U$10001,16,0)</f>
        <v>4.375</v>
      </c>
      <c r="F2324" s="14">
        <f>VLOOKUP($A2324,[3]Sheet1!$A$1:$X$10001,22,0)</f>
        <v>3.8650000000000002</v>
      </c>
      <c r="G2324" s="7">
        <f>VLOOKUP($A2324,[3]Sheet1!$A$1:$X$10001,3,0)</f>
        <v>3.96</v>
      </c>
      <c r="H2324" s="14">
        <f>VLOOKUP($A2324,[3]Sheet1!$A$1:$U$10001,2,0)</f>
        <v>4.335</v>
      </c>
      <c r="I2324" s="14">
        <f>VLOOKUP($A2324,[3]Sheet1!$A$1:$U$10001,21,0)</f>
        <v>4.4850000000000003</v>
      </c>
      <c r="J2324" s="14">
        <f>VLOOKUP($A2324,[3]Sheet1!$A$1:$U$10001,13,0)</f>
        <v>4.9450000000000003</v>
      </c>
      <c r="K2324" s="14">
        <f>VLOOKUP($A2324,[3]Sheet1!$A$1:$Z$10001,24,0)</f>
        <v>3.95</v>
      </c>
      <c r="L2324" s="14">
        <f>VLOOKUP($A2324,[3]Sheet1!$A$1:$U$10001,17,0)</f>
        <v>4.45</v>
      </c>
      <c r="M2324" s="14">
        <f>VLOOKUP($A2324,[3]Sheet1!$A$1:$U$10001,14,0)</f>
        <v>7.69</v>
      </c>
      <c r="N2324" s="14">
        <f>VLOOKUP($A2324,[3]Sheet1!$A$1:$X$10001,23,0)</f>
        <v>3.8650000000000002</v>
      </c>
      <c r="O2324" s="14">
        <f>VLOOKUP($A2324,[3]Sheet1!$A$1:$U$10001,4,0)</f>
        <v>12.385</v>
      </c>
      <c r="P2324" s="14">
        <f>VLOOKUP($A2324,[3]Sheet1!$A$1:$U$10001,6,0)</f>
        <v>4.3949999999999996</v>
      </c>
      <c r="Q2324" s="14">
        <f>VLOOKUP($A2324,[3]Sheet1!$A$1:$U$10001,20,0)</f>
        <v>4.26</v>
      </c>
      <c r="R2324" s="14">
        <f>VLOOKUP($A2324,[3]Sheet1!$A$1:$X$10001,24,0)</f>
        <v>3.95</v>
      </c>
      <c r="S2324" s="14">
        <f>VLOOKUP($A2324,[3]Sheet1!$A$1:$AB$10001,25,0)</f>
        <v>4.6150000000000002</v>
      </c>
      <c r="T2324" s="14">
        <f>VLOOKUP($A2324,[3]Sheet1!$A$1:$AB$10001,26,0)</f>
        <v>4.4800000000000004</v>
      </c>
      <c r="U2324" s="14">
        <f>VLOOKUP($A2324,[3]Sheet1!$A$1:$AB$10001,27,0)</f>
        <v>4.375</v>
      </c>
      <c r="V2324" s="14">
        <f>VLOOKUP($A2324,[3]Sheet1!$A$1:$AB$10001,28,0)</f>
        <v>4.4000000000000004</v>
      </c>
      <c r="W2324" s="14">
        <f>VLOOKUP($A2324,[3]Sheet1!$A$1:$AC$10001,29,0)</f>
        <v>4.375</v>
      </c>
      <c r="X2324" s="14">
        <f>VLOOKUP($A2324,[3]Sheet1!$A$1:$AD$10001,30,0)</f>
        <v>4.74</v>
      </c>
      <c r="Y2324" s="14">
        <f>VLOOKUP($A2324,[3]Sheet1!$A$1:$AE$10001,31,0)</f>
        <v>4.01</v>
      </c>
      <c r="Z2324" s="14">
        <f>VLOOKUP($A2324,[3]Sheet1!$A$1:$AK$10001,32,0)</f>
        <v>7.74</v>
      </c>
    </row>
    <row r="2325" spans="1:26" x14ac:dyDescent="0.2">
      <c r="A2325" s="2">
        <v>37017</v>
      </c>
      <c r="B2325" s="5">
        <f t="shared" si="166"/>
        <v>5</v>
      </c>
      <c r="C2325" s="1" t="s">
        <v>47</v>
      </c>
      <c r="D2325" s="14">
        <f>VLOOKUP($A2325,[3]Sheet1!$A$1:$U$10001,15,0)</f>
        <v>6.0049999999999999</v>
      </c>
      <c r="E2325" s="14">
        <f>VLOOKUP($A2325,[3]Sheet1!$A$1:$U$10001,16,0)</f>
        <v>4.375</v>
      </c>
      <c r="F2325" s="14">
        <f>VLOOKUP($A2325,[3]Sheet1!$A$1:$X$10001,22,0)</f>
        <v>3.8650000000000002</v>
      </c>
      <c r="G2325" s="7">
        <f>VLOOKUP($A2325,[3]Sheet1!$A$1:$X$10001,3,0)</f>
        <v>3.96</v>
      </c>
      <c r="H2325" s="14">
        <f>VLOOKUP($A2325,[3]Sheet1!$A$1:$U$10001,2,0)</f>
        <v>4.335</v>
      </c>
      <c r="I2325" s="14">
        <f>VLOOKUP($A2325,[3]Sheet1!$A$1:$U$10001,21,0)</f>
        <v>4.4850000000000003</v>
      </c>
      <c r="J2325" s="14">
        <f>VLOOKUP($A2325,[3]Sheet1!$A$1:$U$10001,13,0)</f>
        <v>4.9450000000000003</v>
      </c>
      <c r="K2325" s="14">
        <f>VLOOKUP($A2325,[3]Sheet1!$A$1:$Z$10001,24,0)</f>
        <v>3.95</v>
      </c>
      <c r="L2325" s="14">
        <f>VLOOKUP($A2325,[3]Sheet1!$A$1:$U$10001,17,0)</f>
        <v>4.45</v>
      </c>
      <c r="M2325" s="14">
        <f>VLOOKUP($A2325,[3]Sheet1!$A$1:$U$10001,14,0)</f>
        <v>7.69</v>
      </c>
      <c r="N2325" s="14">
        <f>VLOOKUP($A2325,[3]Sheet1!$A$1:$X$10001,23,0)</f>
        <v>3.8650000000000002</v>
      </c>
      <c r="O2325" s="14">
        <f>VLOOKUP($A2325,[3]Sheet1!$A$1:$U$10001,4,0)</f>
        <v>12.385</v>
      </c>
      <c r="P2325" s="14">
        <f>VLOOKUP($A2325,[3]Sheet1!$A$1:$U$10001,6,0)</f>
        <v>4.3949999999999996</v>
      </c>
      <c r="Q2325" s="14">
        <f>VLOOKUP($A2325,[3]Sheet1!$A$1:$U$10001,20,0)</f>
        <v>4.26</v>
      </c>
      <c r="R2325" s="14">
        <f>VLOOKUP($A2325,[3]Sheet1!$A$1:$X$10001,24,0)</f>
        <v>3.95</v>
      </c>
      <c r="S2325" s="14">
        <f>VLOOKUP($A2325,[3]Sheet1!$A$1:$AB$10001,25,0)</f>
        <v>4.6150000000000002</v>
      </c>
      <c r="T2325" s="14">
        <f>VLOOKUP($A2325,[3]Sheet1!$A$1:$AB$10001,26,0)</f>
        <v>4.4800000000000004</v>
      </c>
      <c r="U2325" s="14">
        <f>VLOOKUP($A2325,[3]Sheet1!$A$1:$AB$10001,27,0)</f>
        <v>4.375</v>
      </c>
      <c r="V2325" s="14">
        <f>VLOOKUP($A2325,[3]Sheet1!$A$1:$AB$10001,28,0)</f>
        <v>4.4000000000000004</v>
      </c>
      <c r="W2325" s="14">
        <f>VLOOKUP($A2325,[3]Sheet1!$A$1:$AC$10001,29,0)</f>
        <v>4.375</v>
      </c>
      <c r="X2325" s="14">
        <f>VLOOKUP($A2325,[3]Sheet1!$A$1:$AD$10001,30,0)</f>
        <v>4.74</v>
      </c>
      <c r="Y2325" s="14">
        <f>VLOOKUP($A2325,[3]Sheet1!$A$1:$AE$10001,31,0)</f>
        <v>4.01</v>
      </c>
      <c r="Z2325" s="14">
        <f>VLOOKUP($A2325,[3]Sheet1!$A$1:$AK$10001,32,0)</f>
        <v>7.74</v>
      </c>
    </row>
    <row r="2326" spans="1:26" x14ac:dyDescent="0.2">
      <c r="A2326" s="2">
        <v>37018</v>
      </c>
      <c r="B2326" s="5">
        <f t="shared" si="166"/>
        <v>5</v>
      </c>
      <c r="C2326" s="1" t="s">
        <v>48</v>
      </c>
      <c r="D2326" s="14">
        <f>VLOOKUP($A2326,[3]Sheet1!$A$1:$U$10001,15,0)</f>
        <v>6.0049999999999999</v>
      </c>
      <c r="E2326" s="14">
        <f>VLOOKUP($A2326,[3]Sheet1!$A$1:$U$10001,16,0)</f>
        <v>4.375</v>
      </c>
      <c r="F2326" s="14">
        <f>VLOOKUP($A2326,[3]Sheet1!$A$1:$X$10001,22,0)</f>
        <v>3.8650000000000002</v>
      </c>
      <c r="G2326" s="7">
        <f>VLOOKUP($A2326,[3]Sheet1!$A$1:$X$10001,3,0)</f>
        <v>3.96</v>
      </c>
      <c r="H2326" s="14">
        <f>VLOOKUP($A2326,[3]Sheet1!$A$1:$U$10001,2,0)</f>
        <v>4.335</v>
      </c>
      <c r="I2326" s="14">
        <f>VLOOKUP($A2326,[3]Sheet1!$A$1:$U$10001,21,0)</f>
        <v>4.4850000000000003</v>
      </c>
      <c r="J2326" s="14">
        <f>VLOOKUP($A2326,[3]Sheet1!$A$1:$U$10001,13,0)</f>
        <v>4.9450000000000003</v>
      </c>
      <c r="K2326" s="14">
        <f>VLOOKUP($A2326,[3]Sheet1!$A$1:$Z$10001,24,0)</f>
        <v>3.95</v>
      </c>
      <c r="L2326" s="14">
        <f>VLOOKUP($A2326,[3]Sheet1!$A$1:$U$10001,17,0)</f>
        <v>4.45</v>
      </c>
      <c r="M2326" s="14">
        <f>VLOOKUP($A2326,[3]Sheet1!$A$1:$U$10001,14,0)</f>
        <v>7.69</v>
      </c>
      <c r="N2326" s="14">
        <f>VLOOKUP($A2326,[3]Sheet1!$A$1:$X$10001,23,0)</f>
        <v>3.8650000000000002</v>
      </c>
      <c r="O2326" s="14">
        <f>VLOOKUP($A2326,[3]Sheet1!$A$1:$U$10001,4,0)</f>
        <v>12.385</v>
      </c>
      <c r="P2326" s="14">
        <f>VLOOKUP($A2326,[3]Sheet1!$A$1:$U$10001,6,0)</f>
        <v>4.3949999999999996</v>
      </c>
      <c r="Q2326" s="14">
        <f>VLOOKUP($A2326,[3]Sheet1!$A$1:$U$10001,20,0)</f>
        <v>4.26</v>
      </c>
      <c r="R2326" s="14">
        <f>VLOOKUP($A2326,[3]Sheet1!$A$1:$X$10001,24,0)</f>
        <v>3.95</v>
      </c>
      <c r="S2326" s="14">
        <f>VLOOKUP($A2326,[3]Sheet1!$A$1:$AB$10001,25,0)</f>
        <v>4.6150000000000002</v>
      </c>
      <c r="T2326" s="14">
        <f>VLOOKUP($A2326,[3]Sheet1!$A$1:$AB$10001,26,0)</f>
        <v>4.4800000000000004</v>
      </c>
      <c r="U2326" s="14">
        <f>VLOOKUP($A2326,[3]Sheet1!$A$1:$AB$10001,27,0)</f>
        <v>4.375</v>
      </c>
      <c r="V2326" s="14">
        <f>VLOOKUP($A2326,[3]Sheet1!$A$1:$AB$10001,28,0)</f>
        <v>4.4000000000000004</v>
      </c>
      <c r="W2326" s="14">
        <f>VLOOKUP($A2326,[3]Sheet1!$A$1:$AC$10001,29,0)</f>
        <v>4.375</v>
      </c>
      <c r="X2326" s="14">
        <f>VLOOKUP($A2326,[3]Sheet1!$A$1:$AD$10001,30,0)</f>
        <v>4.74</v>
      </c>
      <c r="Y2326" s="14">
        <f>VLOOKUP($A2326,[3]Sheet1!$A$1:$AE$10001,31,0)</f>
        <v>4.01</v>
      </c>
      <c r="Z2326" s="14">
        <f>VLOOKUP($A2326,[3]Sheet1!$A$1:$AK$10001,32,0)</f>
        <v>7.74</v>
      </c>
    </row>
    <row r="2327" spans="1:26" x14ac:dyDescent="0.2">
      <c r="A2327" s="2">
        <v>37019</v>
      </c>
      <c r="B2327" s="5">
        <f t="shared" si="166"/>
        <v>5</v>
      </c>
      <c r="C2327" s="1" t="s">
        <v>49</v>
      </c>
      <c r="D2327" s="14">
        <f>VLOOKUP($A2327,[3]Sheet1!$A$1:$U$10001,15,0)</f>
        <v>5.8550000000000004</v>
      </c>
      <c r="E2327" s="14">
        <f>VLOOKUP($A2327,[3]Sheet1!$A$1:$U$10001,16,0)</f>
        <v>4.2850000000000001</v>
      </c>
      <c r="F2327" s="14">
        <f>VLOOKUP($A2327,[3]Sheet1!$A$1:$X$10001,22,0)</f>
        <v>3.78</v>
      </c>
      <c r="G2327" s="7">
        <f>VLOOKUP($A2327,[3]Sheet1!$A$1:$X$10001,3,0)</f>
        <v>3.89</v>
      </c>
      <c r="H2327" s="14">
        <f>VLOOKUP($A2327,[3]Sheet1!$A$1:$U$10001,2,0)</f>
        <v>4.2</v>
      </c>
      <c r="I2327" s="14">
        <f>VLOOKUP($A2327,[3]Sheet1!$A$1:$U$10001,21,0)</f>
        <v>4.3150000000000004</v>
      </c>
      <c r="J2327" s="14">
        <f>VLOOKUP($A2327,[3]Sheet1!$A$1:$U$10001,13,0)</f>
        <v>4.8650000000000002</v>
      </c>
      <c r="K2327" s="14">
        <f>VLOOKUP($A2327,[3]Sheet1!$A$1:$Z$10001,24,0)</f>
        <v>3.82</v>
      </c>
      <c r="L2327" s="14">
        <f>VLOOKUP($A2327,[3]Sheet1!$A$1:$U$10001,17,0)</f>
        <v>4.3650000000000002</v>
      </c>
      <c r="M2327" s="14">
        <f>VLOOKUP($A2327,[3]Sheet1!$A$1:$U$10001,14,0)</f>
        <v>7.4950000000000001</v>
      </c>
      <c r="N2327" s="14">
        <f>VLOOKUP($A2327,[3]Sheet1!$A$1:$X$10001,23,0)</f>
        <v>3.73</v>
      </c>
      <c r="O2327" s="14">
        <f>VLOOKUP($A2327,[3]Sheet1!$A$1:$U$10001,4,0)</f>
        <v>12.73</v>
      </c>
      <c r="P2327" s="14">
        <f>VLOOKUP($A2327,[3]Sheet1!$A$1:$U$10001,6,0)</f>
        <v>4.2450000000000001</v>
      </c>
      <c r="Q2327" s="14">
        <f>VLOOKUP($A2327,[3]Sheet1!$A$1:$U$10001,20,0)</f>
        <v>4.16</v>
      </c>
      <c r="R2327" s="14">
        <f>VLOOKUP($A2327,[3]Sheet1!$A$1:$X$10001,24,0)</f>
        <v>3.82</v>
      </c>
      <c r="S2327" s="14">
        <f>VLOOKUP($A2327,[3]Sheet1!$A$1:$AB$10001,25,0)</f>
        <v>4.4400000000000004</v>
      </c>
      <c r="T2327" s="14">
        <f>VLOOKUP($A2327,[3]Sheet1!$A$1:$AB$10001,26,0)</f>
        <v>4.3049999999999997</v>
      </c>
      <c r="U2327" s="14">
        <f>VLOOKUP($A2327,[3]Sheet1!$A$1:$AB$10001,27,0)</f>
        <v>4.2249999999999996</v>
      </c>
      <c r="V2327" s="14">
        <f>VLOOKUP($A2327,[3]Sheet1!$A$1:$AB$10001,28,0)</f>
        <v>4.25</v>
      </c>
      <c r="W2327" s="14">
        <f>VLOOKUP($A2327,[3]Sheet1!$A$1:$AC$10001,29,0)</f>
        <v>4.2350000000000003</v>
      </c>
      <c r="X2327" s="14">
        <f>VLOOKUP($A2327,[3]Sheet1!$A$1:$AD$10001,30,0)</f>
        <v>4.5750000000000002</v>
      </c>
      <c r="Y2327" s="14">
        <f>VLOOKUP($A2327,[3]Sheet1!$A$1:$AE$10001,31,0)</f>
        <v>3.9049999999999998</v>
      </c>
      <c r="Z2327" s="14">
        <f>VLOOKUP($A2327,[3]Sheet1!$A$1:$AK$10001,32,0)</f>
        <v>7.2350000000000003</v>
      </c>
    </row>
    <row r="2328" spans="1:26" x14ac:dyDescent="0.2">
      <c r="A2328" s="2">
        <v>37020</v>
      </c>
      <c r="B2328" s="5">
        <f t="shared" si="166"/>
        <v>5</v>
      </c>
      <c r="C2328" s="1" t="s">
        <v>50</v>
      </c>
      <c r="D2328" s="14">
        <f>VLOOKUP($A2328,[3]Sheet1!$A$1:$U$10001,15,0)</f>
        <v>5.78</v>
      </c>
      <c r="E2328" s="14">
        <f>VLOOKUP($A2328,[3]Sheet1!$A$1:$U$10001,16,0)</f>
        <v>4.21</v>
      </c>
      <c r="F2328" s="14">
        <f>VLOOKUP($A2328,[3]Sheet1!$A$1:$X$10001,22,0)</f>
        <v>3.6949999999999998</v>
      </c>
      <c r="G2328" s="7">
        <f>VLOOKUP($A2328,[3]Sheet1!$A$1:$X$10001,3,0)</f>
        <v>3.7149999999999999</v>
      </c>
      <c r="H2328" s="14">
        <f>VLOOKUP($A2328,[3]Sheet1!$A$1:$U$10001,2,0)</f>
        <v>4.1050000000000004</v>
      </c>
      <c r="I2328" s="14">
        <f>VLOOKUP($A2328,[3]Sheet1!$A$1:$U$10001,21,0)</f>
        <v>4.2300000000000004</v>
      </c>
      <c r="J2328" s="14">
        <f>VLOOKUP($A2328,[3]Sheet1!$A$1:$U$10001,13,0)</f>
        <v>4.6950000000000003</v>
      </c>
      <c r="K2328" s="14">
        <f>VLOOKUP($A2328,[3]Sheet1!$A$1:$Z$10001,24,0)</f>
        <v>3.7749999999999999</v>
      </c>
      <c r="L2328" s="14">
        <f>VLOOKUP($A2328,[3]Sheet1!$A$1:$U$10001,17,0)</f>
        <v>4.3650000000000002</v>
      </c>
      <c r="M2328" s="14">
        <f>VLOOKUP($A2328,[3]Sheet1!$A$1:$U$10001,14,0)</f>
        <v>8.81</v>
      </c>
      <c r="N2328" s="14">
        <f>VLOOKUP($A2328,[3]Sheet1!$A$1:$X$10001,23,0)</f>
        <v>3.71</v>
      </c>
      <c r="O2328" s="14">
        <f>VLOOKUP($A2328,[3]Sheet1!$A$1:$U$10001,4,0)</f>
        <v>12.57</v>
      </c>
      <c r="P2328" s="14">
        <f>VLOOKUP($A2328,[3]Sheet1!$A$1:$U$10001,6,0)</f>
        <v>4.13</v>
      </c>
      <c r="Q2328" s="14">
        <f>VLOOKUP($A2328,[3]Sheet1!$A$1:$U$10001,20,0)</f>
        <v>4.1349999999999998</v>
      </c>
      <c r="R2328" s="14">
        <f>VLOOKUP($A2328,[3]Sheet1!$A$1:$X$10001,24,0)</f>
        <v>3.7749999999999999</v>
      </c>
      <c r="S2328" s="14">
        <f>VLOOKUP($A2328,[3]Sheet1!$A$1:$AB$10001,25,0)</f>
        <v>4.3499999999999996</v>
      </c>
      <c r="T2328" s="14">
        <f>VLOOKUP($A2328,[3]Sheet1!$A$1:$AB$10001,26,0)</f>
        <v>4.2149999999999999</v>
      </c>
      <c r="U2328" s="14">
        <f>VLOOKUP($A2328,[3]Sheet1!$A$1:$AB$10001,27,0)</f>
        <v>4.125</v>
      </c>
      <c r="V2328" s="14">
        <f>VLOOKUP($A2328,[3]Sheet1!$A$1:$AB$10001,28,0)</f>
        <v>4.1449999999999996</v>
      </c>
      <c r="W2328" s="14">
        <f>VLOOKUP($A2328,[3]Sheet1!$A$1:$AC$10001,29,0)</f>
        <v>4.13</v>
      </c>
      <c r="X2328" s="14">
        <f>VLOOKUP($A2328,[3]Sheet1!$A$1:$AD$10001,30,0)</f>
        <v>4.4800000000000004</v>
      </c>
      <c r="Y2328" s="14">
        <f>VLOOKUP($A2328,[3]Sheet1!$A$1:$AE$10001,31,0)</f>
        <v>3.855</v>
      </c>
      <c r="Z2328" s="14">
        <f>VLOOKUP($A2328,[3]Sheet1!$A$1:$AK$10001,32,0)</f>
        <v>8.6</v>
      </c>
    </row>
    <row r="2329" spans="1:26" x14ac:dyDescent="0.2">
      <c r="A2329" s="2">
        <v>37021</v>
      </c>
      <c r="B2329" s="5">
        <f t="shared" si="166"/>
        <v>5</v>
      </c>
      <c r="C2329" s="1" t="s">
        <v>51</v>
      </c>
      <c r="D2329" s="14">
        <f>VLOOKUP($A2329,[3]Sheet1!$A$1:$U$10001,15,0)</f>
        <v>5.665</v>
      </c>
      <c r="E2329" s="14">
        <f>VLOOKUP($A2329,[3]Sheet1!$A$1:$U$10001,16,0)</f>
        <v>4.0599999999999996</v>
      </c>
      <c r="F2329" s="14">
        <f>VLOOKUP($A2329,[3]Sheet1!$A$1:$X$10001,22,0)</f>
        <v>3.47</v>
      </c>
      <c r="G2329" s="7">
        <f>VLOOKUP($A2329,[3]Sheet1!$A$1:$X$10001,3,0)</f>
        <v>3.63</v>
      </c>
      <c r="H2329" s="14">
        <f>VLOOKUP($A2329,[3]Sheet1!$A$1:$U$10001,2,0)</f>
        <v>4</v>
      </c>
      <c r="I2329" s="14">
        <f>VLOOKUP($A2329,[3]Sheet1!$A$1:$U$10001,21,0)</f>
        <v>4.1449999999999996</v>
      </c>
      <c r="J2329" s="14">
        <f>VLOOKUP($A2329,[3]Sheet1!$A$1:$U$10001,13,0)</f>
        <v>4.6050000000000004</v>
      </c>
      <c r="K2329" s="14">
        <f>VLOOKUP($A2329,[3]Sheet1!$A$1:$Z$10001,24,0)</f>
        <v>3.61</v>
      </c>
      <c r="L2329" s="14">
        <f>VLOOKUP($A2329,[3]Sheet1!$A$1:$U$10001,17,0)</f>
        <v>4.17</v>
      </c>
      <c r="M2329" s="14">
        <f>VLOOKUP($A2329,[3]Sheet1!$A$1:$U$10001,14,0)</f>
        <v>8.2949999999999999</v>
      </c>
      <c r="N2329" s="14">
        <f>VLOOKUP($A2329,[3]Sheet1!$A$1:$X$10001,23,0)</f>
        <v>3.57</v>
      </c>
      <c r="O2329" s="14">
        <f>VLOOKUP($A2329,[3]Sheet1!$A$1:$U$10001,4,0)</f>
        <v>12.43</v>
      </c>
      <c r="P2329" s="14">
        <f>VLOOKUP($A2329,[3]Sheet1!$A$1:$U$10001,6,0)</f>
        <v>4.0549999999999997</v>
      </c>
      <c r="Q2329" s="14">
        <f>VLOOKUP($A2329,[3]Sheet1!$A$1:$U$10001,20,0)</f>
        <v>4</v>
      </c>
      <c r="R2329" s="14">
        <f>VLOOKUP($A2329,[3]Sheet1!$A$1:$X$10001,24,0)</f>
        <v>3.61</v>
      </c>
      <c r="S2329" s="14">
        <f>VLOOKUP($A2329,[3]Sheet1!$A$1:$AB$10001,25,0)</f>
        <v>4.2300000000000004</v>
      </c>
      <c r="T2329" s="14">
        <f>VLOOKUP($A2329,[3]Sheet1!$A$1:$AB$10001,26,0)</f>
        <v>4.1349999999999998</v>
      </c>
      <c r="U2329" s="14">
        <f>VLOOKUP($A2329,[3]Sheet1!$A$1:$AB$10001,27,0)</f>
        <v>4.03</v>
      </c>
      <c r="V2329" s="14">
        <f>VLOOKUP($A2329,[3]Sheet1!$A$1:$AB$10001,28,0)</f>
        <v>4.05</v>
      </c>
      <c r="W2329" s="14">
        <f>VLOOKUP($A2329,[3]Sheet1!$A$1:$AC$10001,29,0)</f>
        <v>4.0449999999999999</v>
      </c>
      <c r="X2329" s="14">
        <f>VLOOKUP($A2329,[3]Sheet1!$A$1:$AD$10001,30,0)</f>
        <v>4.4050000000000002</v>
      </c>
      <c r="Y2329" s="14">
        <f>VLOOKUP($A2329,[3]Sheet1!$A$1:$AE$10001,31,0)</f>
        <v>3.7</v>
      </c>
      <c r="Z2329" s="14">
        <f>VLOOKUP($A2329,[3]Sheet1!$A$1:$AK$10001,32,0)</f>
        <v>8.3049999999999997</v>
      </c>
    </row>
    <row r="2330" spans="1:26" x14ac:dyDescent="0.2">
      <c r="A2330" s="2">
        <v>37022</v>
      </c>
      <c r="B2330" s="5">
        <f t="shared" si="166"/>
        <v>5</v>
      </c>
      <c r="C2330" s="1" t="s">
        <v>45</v>
      </c>
      <c r="D2330" s="14">
        <f>VLOOKUP($A2330,[3]Sheet1!$A$1:$U$10001,15,0)</f>
        <v>5.6950000000000003</v>
      </c>
      <c r="E2330" s="14">
        <f>VLOOKUP($A2330,[3]Sheet1!$A$1:$U$10001,16,0)</f>
        <v>3.97</v>
      </c>
      <c r="F2330" s="14">
        <f>VLOOKUP($A2330,[3]Sheet1!$A$1:$X$10001,22,0)</f>
        <v>3.3050000000000002</v>
      </c>
      <c r="G2330" s="7">
        <f>VLOOKUP($A2330,[3]Sheet1!$A$1:$X$10001,3,0)</f>
        <v>3.52</v>
      </c>
      <c r="H2330" s="14">
        <f>VLOOKUP($A2330,[3]Sheet1!$A$1:$U$10001,2,0)</f>
        <v>3.9849999999999999</v>
      </c>
      <c r="I2330" s="14">
        <f>VLOOKUP($A2330,[3]Sheet1!$A$1:$U$10001,21,0)</f>
        <v>4.165</v>
      </c>
      <c r="J2330" s="14">
        <f>VLOOKUP($A2330,[3]Sheet1!$A$1:$U$10001,13,0)</f>
        <v>5.8949999999999996</v>
      </c>
      <c r="K2330" s="14">
        <f>VLOOKUP($A2330,[3]Sheet1!$A$1:$Z$10001,24,0)</f>
        <v>3.41</v>
      </c>
      <c r="L2330" s="14">
        <f>VLOOKUP($A2330,[3]Sheet1!$A$1:$U$10001,17,0)</f>
        <v>4.17</v>
      </c>
      <c r="M2330" s="14">
        <f>VLOOKUP($A2330,[3]Sheet1!$A$1:$U$10001,14,0)</f>
        <v>6.6550000000000002</v>
      </c>
      <c r="N2330" s="14">
        <f>VLOOKUP($A2330,[3]Sheet1!$A$1:$X$10001,23,0)</f>
        <v>3.3050000000000002</v>
      </c>
      <c r="O2330" s="14">
        <f>VLOOKUP($A2330,[3]Sheet1!$A$1:$U$10001,4,0)</f>
        <v>12.335000000000001</v>
      </c>
      <c r="P2330" s="14">
        <f>VLOOKUP($A2330,[3]Sheet1!$A$1:$U$10001,6,0)</f>
        <v>4.07</v>
      </c>
      <c r="Q2330" s="14" t="str">
        <f>VLOOKUP($A2330,[3]Sheet1!$A$1:$U$10001,20,0)</f>
        <v>N/A</v>
      </c>
      <c r="R2330" s="14">
        <f>VLOOKUP($A2330,[3]Sheet1!$A$1:$X$10001,24,0)</f>
        <v>3.41</v>
      </c>
      <c r="S2330" s="14">
        <f>VLOOKUP($A2330,[3]Sheet1!$A$1:$AB$10001,25,0)</f>
        <v>4.2450000000000001</v>
      </c>
      <c r="T2330" s="14">
        <f>VLOOKUP($A2330,[3]Sheet1!$A$1:$AB$10001,26,0)</f>
        <v>4.1500000000000004</v>
      </c>
      <c r="U2330" s="14">
        <f>VLOOKUP($A2330,[3]Sheet1!$A$1:$AB$10001,27,0)</f>
        <v>4.0449999999999999</v>
      </c>
      <c r="V2330" s="14">
        <f>VLOOKUP($A2330,[3]Sheet1!$A$1:$AB$10001,28,0)</f>
        <v>4.0549999999999997</v>
      </c>
      <c r="W2330" s="14">
        <f>VLOOKUP($A2330,[3]Sheet1!$A$1:$AC$10001,29,0)</f>
        <v>4.0599999999999996</v>
      </c>
      <c r="X2330" s="14">
        <f>VLOOKUP($A2330,[3]Sheet1!$A$1:$AD$10001,30,0)</f>
        <v>4.4249999999999998</v>
      </c>
      <c r="Y2330" s="14">
        <f>VLOOKUP($A2330,[3]Sheet1!$A$1:$AE$10001,31,0)</f>
        <v>3.43</v>
      </c>
      <c r="Z2330" s="14">
        <f>VLOOKUP($A2330,[3]Sheet1!$A$1:$AK$10001,32,0)</f>
        <v>6.42</v>
      </c>
    </row>
    <row r="2331" spans="1:26" x14ac:dyDescent="0.2">
      <c r="A2331" s="2">
        <v>37023</v>
      </c>
      <c r="B2331" s="5">
        <f t="shared" si="166"/>
        <v>5</v>
      </c>
      <c r="C2331" s="1" t="s">
        <v>46</v>
      </c>
      <c r="D2331" s="14">
        <f>VLOOKUP($A2331,[3]Sheet1!$A$1:$U$10001,15,0)</f>
        <v>5.7050000000000001</v>
      </c>
      <c r="E2331" s="14">
        <f>VLOOKUP($A2331,[3]Sheet1!$A$1:$U$10001,16,0)</f>
        <v>3.94</v>
      </c>
      <c r="F2331" s="14">
        <f>VLOOKUP($A2331,[3]Sheet1!$A$1:$X$10001,22,0)</f>
        <v>3.1850000000000001</v>
      </c>
      <c r="G2331" s="7">
        <f>VLOOKUP($A2331,[3]Sheet1!$A$1:$X$10001,3,0)</f>
        <v>3.3149999999999999</v>
      </c>
      <c r="H2331" s="14">
        <f>VLOOKUP($A2331,[3]Sheet1!$A$1:$U$10001,2,0)</f>
        <v>4.085</v>
      </c>
      <c r="I2331" s="14">
        <f>VLOOKUP($A2331,[3]Sheet1!$A$1:$U$10001,21,0)</f>
        <v>4.25</v>
      </c>
      <c r="J2331" s="14">
        <f>VLOOKUP($A2331,[3]Sheet1!$A$1:$U$10001,13,0)</f>
        <v>4.1150000000000002</v>
      </c>
      <c r="K2331" s="14">
        <f>VLOOKUP($A2331,[3]Sheet1!$A$1:$Z$10001,24,0)</f>
        <v>3.3</v>
      </c>
      <c r="L2331" s="14">
        <f>VLOOKUP($A2331,[3]Sheet1!$A$1:$U$10001,17,0)</f>
        <v>4.1500000000000004</v>
      </c>
      <c r="M2331" s="14">
        <f>VLOOKUP($A2331,[3]Sheet1!$A$1:$U$10001,14,0)</f>
        <v>4.22</v>
      </c>
      <c r="N2331" s="14">
        <f>VLOOKUP($A2331,[3]Sheet1!$A$1:$X$10001,23,0)</f>
        <v>3.21</v>
      </c>
      <c r="O2331" s="14">
        <f>VLOOKUP($A2331,[3]Sheet1!$A$1:$U$10001,4,0)</f>
        <v>11.92</v>
      </c>
      <c r="P2331" s="14">
        <f>VLOOKUP($A2331,[3]Sheet1!$A$1:$U$10001,6,0)</f>
        <v>4.165</v>
      </c>
      <c r="Q2331" s="14" t="str">
        <f>VLOOKUP($A2331,[3]Sheet1!$A$1:$U$10001,20,0)</f>
        <v>N/A</v>
      </c>
      <c r="R2331" s="14">
        <f>VLOOKUP($A2331,[3]Sheet1!$A$1:$X$10001,24,0)</f>
        <v>3.3</v>
      </c>
      <c r="S2331" s="14">
        <f>VLOOKUP($A2331,[3]Sheet1!$A$1:$AB$10001,25,0)</f>
        <v>4.3499999999999996</v>
      </c>
      <c r="T2331" s="14">
        <f>VLOOKUP($A2331,[3]Sheet1!$A$1:$AB$10001,26,0)</f>
        <v>4.2300000000000004</v>
      </c>
      <c r="U2331" s="14">
        <f>VLOOKUP($A2331,[3]Sheet1!$A$1:$AB$10001,27,0)</f>
        <v>4.1100000000000003</v>
      </c>
      <c r="V2331" s="14">
        <f>VLOOKUP($A2331,[3]Sheet1!$A$1:$AB$10001,28,0)</f>
        <v>4.13</v>
      </c>
      <c r="W2331" s="14">
        <f>VLOOKUP($A2331,[3]Sheet1!$A$1:$AC$10001,29,0)</f>
        <v>4.13</v>
      </c>
      <c r="X2331" s="14">
        <f>VLOOKUP($A2331,[3]Sheet1!$A$1:$AD$10001,30,0)</f>
        <v>4.55</v>
      </c>
      <c r="Y2331" s="14">
        <f>VLOOKUP($A2331,[3]Sheet1!$A$1:$AE$10001,31,0)</f>
        <v>3.335</v>
      </c>
      <c r="Z2331" s="14">
        <f>VLOOKUP($A2331,[3]Sheet1!$A$1:$AK$10001,32,0)</f>
        <v>4.18</v>
      </c>
    </row>
    <row r="2332" spans="1:26" x14ac:dyDescent="0.2">
      <c r="A2332" s="2">
        <v>37024</v>
      </c>
      <c r="B2332" s="5">
        <f t="shared" si="166"/>
        <v>5</v>
      </c>
      <c r="C2332" s="1" t="s">
        <v>47</v>
      </c>
      <c r="D2332" s="14">
        <f>VLOOKUP($A2332,[3]Sheet1!$A$1:$U$10001,15,0)</f>
        <v>5.7050000000000001</v>
      </c>
      <c r="E2332" s="14">
        <f>VLOOKUP($A2332,[3]Sheet1!$A$1:$U$10001,16,0)</f>
        <v>3.94</v>
      </c>
      <c r="F2332" s="14">
        <f>VLOOKUP($A2332,[3]Sheet1!$A$1:$X$10001,22,0)</f>
        <v>3.1850000000000001</v>
      </c>
      <c r="G2332" s="7">
        <f>VLOOKUP($A2332,[3]Sheet1!$A$1:$X$10001,3,0)</f>
        <v>3.3149999999999999</v>
      </c>
      <c r="H2332" s="14">
        <f>VLOOKUP($A2332,[3]Sheet1!$A$1:$U$10001,2,0)</f>
        <v>4.085</v>
      </c>
      <c r="I2332" s="14">
        <f>VLOOKUP($A2332,[3]Sheet1!$A$1:$U$10001,21,0)</f>
        <v>4.25</v>
      </c>
      <c r="J2332" s="14">
        <f>VLOOKUP($A2332,[3]Sheet1!$A$1:$U$10001,13,0)</f>
        <v>4.1150000000000002</v>
      </c>
      <c r="K2332" s="14">
        <f>VLOOKUP($A2332,[3]Sheet1!$A$1:$Z$10001,24,0)</f>
        <v>3.3</v>
      </c>
      <c r="L2332" s="14">
        <f>VLOOKUP($A2332,[3]Sheet1!$A$1:$U$10001,17,0)</f>
        <v>4.1500000000000004</v>
      </c>
      <c r="M2332" s="14">
        <f>VLOOKUP($A2332,[3]Sheet1!$A$1:$U$10001,14,0)</f>
        <v>4.22</v>
      </c>
      <c r="N2332" s="14">
        <f>VLOOKUP($A2332,[3]Sheet1!$A$1:$X$10001,23,0)</f>
        <v>3.21</v>
      </c>
      <c r="O2332" s="14">
        <f>VLOOKUP($A2332,[3]Sheet1!$A$1:$U$10001,4,0)</f>
        <v>11.92</v>
      </c>
      <c r="P2332" s="14">
        <f>VLOOKUP($A2332,[3]Sheet1!$A$1:$U$10001,6,0)</f>
        <v>4.165</v>
      </c>
      <c r="Q2332" s="14" t="str">
        <f>VLOOKUP($A2332,[3]Sheet1!$A$1:$U$10001,20,0)</f>
        <v>N/A</v>
      </c>
      <c r="R2332" s="14">
        <f>VLOOKUP($A2332,[3]Sheet1!$A$1:$X$10001,24,0)</f>
        <v>3.3</v>
      </c>
      <c r="S2332" s="14">
        <f>VLOOKUP($A2332,[3]Sheet1!$A$1:$AB$10001,25,0)</f>
        <v>4.3499999999999996</v>
      </c>
      <c r="T2332" s="14">
        <f>VLOOKUP($A2332,[3]Sheet1!$A$1:$AB$10001,26,0)</f>
        <v>4.2300000000000004</v>
      </c>
      <c r="U2332" s="14">
        <f>VLOOKUP($A2332,[3]Sheet1!$A$1:$AB$10001,27,0)</f>
        <v>4.1100000000000003</v>
      </c>
      <c r="V2332" s="14">
        <f>VLOOKUP($A2332,[3]Sheet1!$A$1:$AB$10001,28,0)</f>
        <v>4.13</v>
      </c>
      <c r="W2332" s="14">
        <f>VLOOKUP($A2332,[3]Sheet1!$A$1:$AC$10001,29,0)</f>
        <v>4.13</v>
      </c>
      <c r="X2332" s="14">
        <f>VLOOKUP($A2332,[3]Sheet1!$A$1:$AD$10001,30,0)</f>
        <v>4.55</v>
      </c>
      <c r="Y2332" s="14">
        <f>VLOOKUP($A2332,[3]Sheet1!$A$1:$AE$10001,31,0)</f>
        <v>3.335</v>
      </c>
      <c r="Z2332" s="14">
        <f>VLOOKUP($A2332,[3]Sheet1!$A$1:$AK$10001,32,0)</f>
        <v>4.18</v>
      </c>
    </row>
    <row r="2333" spans="1:26" x14ac:dyDescent="0.2">
      <c r="A2333" s="2">
        <v>37025</v>
      </c>
      <c r="B2333" s="5">
        <f t="shared" si="166"/>
        <v>5</v>
      </c>
      <c r="C2333" s="1" t="s">
        <v>48</v>
      </c>
      <c r="D2333" s="14">
        <f>VLOOKUP($A2333,[3]Sheet1!$A$1:$U$10001,15,0)</f>
        <v>5.7050000000000001</v>
      </c>
      <c r="E2333" s="14">
        <f>VLOOKUP($A2333,[3]Sheet1!$A$1:$U$10001,16,0)</f>
        <v>3.94</v>
      </c>
      <c r="F2333" s="14">
        <f>VLOOKUP($A2333,[3]Sheet1!$A$1:$X$10001,22,0)</f>
        <v>3.1850000000000001</v>
      </c>
      <c r="G2333" s="7">
        <f>VLOOKUP($A2333,[3]Sheet1!$A$1:$X$10001,3,0)</f>
        <v>3.3149999999999999</v>
      </c>
      <c r="H2333" s="14">
        <f>VLOOKUP($A2333,[3]Sheet1!$A$1:$U$10001,2,0)</f>
        <v>4.085</v>
      </c>
      <c r="I2333" s="14">
        <f>VLOOKUP($A2333,[3]Sheet1!$A$1:$U$10001,21,0)</f>
        <v>4.25</v>
      </c>
      <c r="J2333" s="14">
        <f>VLOOKUP($A2333,[3]Sheet1!$A$1:$U$10001,13,0)</f>
        <v>4.1150000000000002</v>
      </c>
      <c r="K2333" s="14">
        <f>VLOOKUP($A2333,[3]Sheet1!$A$1:$Z$10001,24,0)</f>
        <v>3.3</v>
      </c>
      <c r="L2333" s="14">
        <f>VLOOKUP($A2333,[3]Sheet1!$A$1:$U$10001,17,0)</f>
        <v>4.1500000000000004</v>
      </c>
      <c r="M2333" s="14">
        <f>VLOOKUP($A2333,[3]Sheet1!$A$1:$U$10001,14,0)</f>
        <v>4.22</v>
      </c>
      <c r="N2333" s="14">
        <f>VLOOKUP($A2333,[3]Sheet1!$A$1:$X$10001,23,0)</f>
        <v>3.21</v>
      </c>
      <c r="O2333" s="14">
        <f>VLOOKUP($A2333,[3]Sheet1!$A$1:$U$10001,4,0)</f>
        <v>11.92</v>
      </c>
      <c r="P2333" s="14">
        <f>VLOOKUP($A2333,[3]Sheet1!$A$1:$U$10001,6,0)</f>
        <v>4.165</v>
      </c>
      <c r="Q2333" s="14" t="str">
        <f>VLOOKUP($A2333,[3]Sheet1!$A$1:$U$10001,20,0)</f>
        <v>N/A</v>
      </c>
      <c r="R2333" s="14">
        <f>VLOOKUP($A2333,[3]Sheet1!$A$1:$X$10001,24,0)</f>
        <v>3.3</v>
      </c>
      <c r="S2333" s="14">
        <f>VLOOKUP($A2333,[3]Sheet1!$A$1:$AB$10001,25,0)</f>
        <v>4.3499999999999996</v>
      </c>
      <c r="T2333" s="14">
        <f>VLOOKUP($A2333,[3]Sheet1!$A$1:$AB$10001,26,0)</f>
        <v>4.2300000000000004</v>
      </c>
      <c r="U2333" s="14">
        <f>VLOOKUP($A2333,[3]Sheet1!$A$1:$AB$10001,27,0)</f>
        <v>4.1100000000000003</v>
      </c>
      <c r="V2333" s="14">
        <f>VLOOKUP($A2333,[3]Sheet1!$A$1:$AB$10001,28,0)</f>
        <v>4.13</v>
      </c>
      <c r="W2333" s="14">
        <f>VLOOKUP($A2333,[3]Sheet1!$A$1:$AC$10001,29,0)</f>
        <v>4.13</v>
      </c>
      <c r="X2333" s="14">
        <f>VLOOKUP($A2333,[3]Sheet1!$A$1:$AD$10001,30,0)</f>
        <v>4.55</v>
      </c>
      <c r="Y2333" s="14">
        <f>VLOOKUP($A2333,[3]Sheet1!$A$1:$AE$10001,31,0)</f>
        <v>3.335</v>
      </c>
      <c r="Z2333" s="14">
        <f>VLOOKUP($A2333,[3]Sheet1!$A$1:$AK$10001,32,0)</f>
        <v>4.18</v>
      </c>
    </row>
    <row r="2334" spans="1:26" x14ac:dyDescent="0.2">
      <c r="A2334" s="2">
        <v>37026</v>
      </c>
      <c r="B2334" s="5">
        <f t="shared" si="166"/>
        <v>5</v>
      </c>
      <c r="C2334" s="1" t="s">
        <v>49</v>
      </c>
      <c r="D2334" s="14">
        <f>VLOOKUP($A2334,[3]Sheet1!$A$1:$U$10001,15,0)</f>
        <v>5.84</v>
      </c>
      <c r="E2334" s="14">
        <f>VLOOKUP($A2334,[3]Sheet1!$A$1:$U$10001,16,0)</f>
        <v>4.0999999999999996</v>
      </c>
      <c r="F2334" s="14">
        <f>VLOOKUP($A2334,[3]Sheet1!$A$1:$X$10001,22,0)</f>
        <v>3.1349999999999998</v>
      </c>
      <c r="G2334" s="7">
        <f>VLOOKUP($A2334,[3]Sheet1!$A$1:$X$10001,3,0)</f>
        <v>3.2949999999999999</v>
      </c>
      <c r="H2334" s="14">
        <f>VLOOKUP($A2334,[3]Sheet1!$A$1:$U$10001,2,0)</f>
        <v>4.0999999999999996</v>
      </c>
      <c r="I2334" s="14">
        <f>VLOOKUP($A2334,[3]Sheet1!$A$1:$U$10001,21,0)</f>
        <v>4.2750000000000004</v>
      </c>
      <c r="J2334" s="14">
        <f>VLOOKUP($A2334,[3]Sheet1!$A$1:$U$10001,13,0)</f>
        <v>4.585</v>
      </c>
      <c r="K2334" s="14">
        <f>VLOOKUP($A2334,[3]Sheet1!$A$1:$Z$10001,24,0)</f>
        <v>3.21</v>
      </c>
      <c r="L2334" s="14">
        <f>VLOOKUP($A2334,[3]Sheet1!$A$1:$U$10001,17,0)</f>
        <v>4.2149999999999999</v>
      </c>
      <c r="M2334" s="14">
        <f>VLOOKUP($A2334,[3]Sheet1!$A$1:$U$10001,14,0)</f>
        <v>5.1550000000000002</v>
      </c>
      <c r="N2334" s="14">
        <f>VLOOKUP($A2334,[3]Sheet1!$A$1:$X$10001,23,0)</f>
        <v>3.165</v>
      </c>
      <c r="O2334" s="14">
        <f>VLOOKUP($A2334,[3]Sheet1!$A$1:$U$10001,4,0)</f>
        <v>11.255000000000001</v>
      </c>
      <c r="P2334" s="14">
        <f>VLOOKUP($A2334,[3]Sheet1!$A$1:$U$10001,6,0)</f>
        <v>4.2249999999999996</v>
      </c>
      <c r="Q2334" s="14">
        <f>VLOOKUP($A2334,[3]Sheet1!$A$1:$U$10001,20,0)</f>
        <v>4.0999999999999996</v>
      </c>
      <c r="R2334" s="14">
        <f>VLOOKUP($A2334,[3]Sheet1!$A$1:$X$10001,24,0)</f>
        <v>3.21</v>
      </c>
      <c r="S2334" s="14">
        <f>VLOOKUP($A2334,[3]Sheet1!$A$1:$AB$10001,25,0)</f>
        <v>4.3600000000000003</v>
      </c>
      <c r="T2334" s="14">
        <f>VLOOKUP($A2334,[3]Sheet1!$A$1:$AB$10001,26,0)</f>
        <v>4.3150000000000004</v>
      </c>
      <c r="U2334" s="14">
        <f>VLOOKUP($A2334,[3]Sheet1!$A$1:$AB$10001,27,0)</f>
        <v>4.1399999999999997</v>
      </c>
      <c r="V2334" s="14">
        <f>VLOOKUP($A2334,[3]Sheet1!$A$1:$AB$10001,28,0)</f>
        <v>4.17</v>
      </c>
      <c r="W2334" s="14">
        <f>VLOOKUP($A2334,[3]Sheet1!$A$1:$AC$10001,29,0)</f>
        <v>4.16</v>
      </c>
      <c r="X2334" s="14">
        <f>VLOOKUP($A2334,[3]Sheet1!$A$1:$AD$10001,30,0)</f>
        <v>4.5350000000000001</v>
      </c>
      <c r="Y2334" s="14">
        <f>VLOOKUP($A2334,[3]Sheet1!$A$1:$AE$10001,31,0)</f>
        <v>3.2450000000000001</v>
      </c>
      <c r="Z2334" s="14">
        <f>VLOOKUP($A2334,[3]Sheet1!$A$1:$AK$10001,32,0)</f>
        <v>5.0949999999999998</v>
      </c>
    </row>
    <row r="2335" spans="1:26" x14ac:dyDescent="0.2">
      <c r="A2335" s="2">
        <v>37027</v>
      </c>
      <c r="B2335" s="5">
        <f t="shared" si="166"/>
        <v>5</v>
      </c>
      <c r="C2335" s="1" t="s">
        <v>50</v>
      </c>
      <c r="D2335" s="14">
        <f>VLOOKUP($A2335,[3]Sheet1!$A$1:$U$10001,15,0)</f>
        <v>6.08</v>
      </c>
      <c r="E2335" s="14">
        <f>VLOOKUP($A2335,[3]Sheet1!$A$1:$U$10001,16,0)</f>
        <v>4.375</v>
      </c>
      <c r="F2335" s="14">
        <f>VLOOKUP($A2335,[3]Sheet1!$A$1:$X$10001,22,0)</f>
        <v>3.03</v>
      </c>
      <c r="G2335" s="7">
        <f>VLOOKUP($A2335,[3]Sheet1!$A$1:$X$10001,3,0)</f>
        <v>3.29</v>
      </c>
      <c r="H2335" s="14">
        <f>VLOOKUP($A2335,[3]Sheet1!$A$1:$U$10001,2,0)</f>
        <v>4.3049999999999997</v>
      </c>
      <c r="I2335" s="14">
        <f>VLOOKUP($A2335,[3]Sheet1!$A$1:$U$10001,21,0)</f>
        <v>4.4550000000000001</v>
      </c>
      <c r="J2335" s="14">
        <f>VLOOKUP($A2335,[3]Sheet1!$A$1:$U$10001,13,0)</f>
        <v>4.84</v>
      </c>
      <c r="K2335" s="14">
        <f>VLOOKUP($A2335,[3]Sheet1!$A$1:$Z$10001,24,0)</f>
        <v>3.1</v>
      </c>
      <c r="L2335" s="14">
        <f>VLOOKUP($A2335,[3]Sheet1!$A$1:$U$10001,17,0)</f>
        <v>4.5</v>
      </c>
      <c r="M2335" s="14">
        <f>VLOOKUP($A2335,[3]Sheet1!$A$1:$U$10001,14,0)</f>
        <v>6.085</v>
      </c>
      <c r="N2335" s="14">
        <f>VLOOKUP($A2335,[3]Sheet1!$A$1:$X$10001,23,0)</f>
        <v>3.0049999999999999</v>
      </c>
      <c r="O2335" s="14">
        <f>VLOOKUP($A2335,[3]Sheet1!$A$1:$U$10001,4,0)</f>
        <v>10.705</v>
      </c>
      <c r="P2335" s="14">
        <f>VLOOKUP($A2335,[3]Sheet1!$A$1:$U$10001,6,0)</f>
        <v>4.37</v>
      </c>
      <c r="Q2335" s="14">
        <f>VLOOKUP($A2335,[3]Sheet1!$A$1:$U$10001,20,0)</f>
        <v>4.28</v>
      </c>
      <c r="R2335" s="14">
        <f>VLOOKUP($A2335,[3]Sheet1!$A$1:$X$10001,24,0)</f>
        <v>3.1</v>
      </c>
      <c r="S2335" s="14">
        <f>VLOOKUP($A2335,[3]Sheet1!$A$1:$AB$10001,25,0)</f>
        <v>4.55</v>
      </c>
      <c r="T2335" s="14">
        <f>VLOOKUP($A2335,[3]Sheet1!$A$1:$AB$10001,26,0)</f>
        <v>4.4349999999999996</v>
      </c>
      <c r="U2335" s="14">
        <f>VLOOKUP($A2335,[3]Sheet1!$A$1:$AB$10001,27,0)</f>
        <v>4.3250000000000002</v>
      </c>
      <c r="V2335" s="14">
        <f>VLOOKUP($A2335,[3]Sheet1!$A$1:$AB$10001,28,0)</f>
        <v>4.32</v>
      </c>
      <c r="W2335" s="14">
        <f>VLOOKUP($A2335,[3]Sheet1!$A$1:$AC$10001,29,0)</f>
        <v>4.33</v>
      </c>
      <c r="X2335" s="14">
        <f>VLOOKUP($A2335,[3]Sheet1!$A$1:$AD$10001,30,0)</f>
        <v>4.6900000000000004</v>
      </c>
      <c r="Y2335" s="14">
        <f>VLOOKUP($A2335,[3]Sheet1!$A$1:$AE$10001,31,0)</f>
        <v>3.125</v>
      </c>
      <c r="Z2335" s="14">
        <f>VLOOKUP($A2335,[3]Sheet1!$A$1:$AK$10001,32,0)</f>
        <v>4.55</v>
      </c>
    </row>
    <row r="2336" spans="1:26" x14ac:dyDescent="0.2">
      <c r="A2336" s="2">
        <v>37028</v>
      </c>
      <c r="B2336" s="5">
        <f t="shared" si="166"/>
        <v>5</v>
      </c>
      <c r="C2336" s="1" t="s">
        <v>51</v>
      </c>
      <c r="D2336" s="14">
        <f>VLOOKUP($A2336,[3]Sheet1!$A$1:$U$10001,15,0)</f>
        <v>6.02</v>
      </c>
      <c r="E2336" s="14">
        <f>VLOOKUP($A2336,[3]Sheet1!$A$1:$U$10001,16,0)</f>
        <v>4.375</v>
      </c>
      <c r="F2336" s="14">
        <f>VLOOKUP($A2336,[3]Sheet1!$A$1:$X$10001,22,0)</f>
        <v>3.01</v>
      </c>
      <c r="G2336" s="7">
        <f>VLOOKUP($A2336,[3]Sheet1!$A$1:$X$10001,3,0)</f>
        <v>3.26</v>
      </c>
      <c r="H2336" s="14">
        <f>VLOOKUP($A2336,[3]Sheet1!$A$1:$U$10001,2,0)</f>
        <v>4.29</v>
      </c>
      <c r="I2336" s="14">
        <f>VLOOKUP($A2336,[3]Sheet1!$A$1:$U$10001,21,0)</f>
        <v>4.47</v>
      </c>
      <c r="J2336" s="14">
        <f>VLOOKUP($A2336,[3]Sheet1!$A$1:$U$10001,13,0)</f>
        <v>4.835</v>
      </c>
      <c r="K2336" s="14">
        <f>VLOOKUP($A2336,[3]Sheet1!$A$1:$Z$10001,24,0)</f>
        <v>3.06</v>
      </c>
      <c r="L2336" s="14">
        <f>VLOOKUP($A2336,[3]Sheet1!$A$1:$U$10001,17,0)</f>
        <v>4.4450000000000003</v>
      </c>
      <c r="M2336" s="14">
        <f>VLOOKUP($A2336,[3]Sheet1!$A$1:$U$10001,14,0)</f>
        <v>6.15</v>
      </c>
      <c r="N2336" s="14">
        <f>VLOOKUP($A2336,[3]Sheet1!$A$1:$X$10001,23,0)</f>
        <v>2.97</v>
      </c>
      <c r="O2336" s="14">
        <f>VLOOKUP($A2336,[3]Sheet1!$A$1:$U$10001,4,0)</f>
        <v>10.574999999999999</v>
      </c>
      <c r="P2336" s="14">
        <f>VLOOKUP($A2336,[3]Sheet1!$A$1:$U$10001,6,0)</f>
        <v>4.37</v>
      </c>
      <c r="Q2336" s="14">
        <f>VLOOKUP($A2336,[3]Sheet1!$A$1:$U$10001,20,0)</f>
        <v>4.28</v>
      </c>
      <c r="R2336" s="14">
        <f>VLOOKUP($A2336,[3]Sheet1!$A$1:$X$10001,24,0)</f>
        <v>3.06</v>
      </c>
      <c r="S2336" s="14">
        <f>VLOOKUP($A2336,[3]Sheet1!$A$1:$AB$10001,25,0)</f>
        <v>4.5549999999999997</v>
      </c>
      <c r="T2336" s="14">
        <f>VLOOKUP($A2336,[3]Sheet1!$A$1:$AB$10001,26,0)</f>
        <v>4.46</v>
      </c>
      <c r="U2336" s="14">
        <f>VLOOKUP($A2336,[3]Sheet1!$A$1:$AB$10001,27,0)</f>
        <v>4.32</v>
      </c>
      <c r="V2336" s="14">
        <f>VLOOKUP($A2336,[3]Sheet1!$A$1:$AB$10001,28,0)</f>
        <v>4.33</v>
      </c>
      <c r="W2336" s="14">
        <f>VLOOKUP($A2336,[3]Sheet1!$A$1:$AC$10001,29,0)</f>
        <v>4.33</v>
      </c>
      <c r="X2336" s="14">
        <f>VLOOKUP($A2336,[3]Sheet1!$A$1:$AD$10001,30,0)</f>
        <v>4.7050000000000001</v>
      </c>
      <c r="Y2336" s="14">
        <f>VLOOKUP($A2336,[3]Sheet1!$A$1:$AE$10001,31,0)</f>
        <v>3.085</v>
      </c>
      <c r="Z2336" s="14">
        <f>VLOOKUP($A2336,[3]Sheet1!$A$1:$AK$10001,32,0)</f>
        <v>5.9550000000000001</v>
      </c>
    </row>
    <row r="2337" spans="1:26" x14ac:dyDescent="0.2">
      <c r="A2337" s="2">
        <v>37029</v>
      </c>
      <c r="B2337" s="5">
        <f t="shared" si="166"/>
        <v>5</v>
      </c>
      <c r="C2337" s="1" t="s">
        <v>45</v>
      </c>
      <c r="D2337" s="14">
        <f>VLOOKUP($A2337,[3]Sheet1!$A$1:$U$10001,15,0)</f>
        <v>5.67</v>
      </c>
      <c r="E2337" s="14">
        <f>VLOOKUP($A2337,[3]Sheet1!$A$1:$U$10001,16,0)</f>
        <v>3.99</v>
      </c>
      <c r="F2337" s="14">
        <f>VLOOKUP($A2337,[3]Sheet1!$A$1:$X$10001,22,0)</f>
        <v>2.7</v>
      </c>
      <c r="G2337" s="7">
        <f>VLOOKUP($A2337,[3]Sheet1!$A$1:$X$10001,3,0)</f>
        <v>2.99</v>
      </c>
      <c r="H2337" s="14">
        <f>VLOOKUP($A2337,[3]Sheet1!$A$1:$U$10001,2,0)</f>
        <v>4</v>
      </c>
      <c r="I2337" s="14">
        <f>VLOOKUP($A2337,[3]Sheet1!$A$1:$U$10001,21,0)</f>
        <v>4.18</v>
      </c>
      <c r="J2337" s="14">
        <f>VLOOKUP($A2337,[3]Sheet1!$A$1:$U$10001,13,0)</f>
        <v>4.165</v>
      </c>
      <c r="K2337" s="14">
        <f>VLOOKUP($A2337,[3]Sheet1!$A$1:$Z$10001,24,0)</f>
        <v>2.79</v>
      </c>
      <c r="L2337" s="14">
        <f>VLOOKUP($A2337,[3]Sheet1!$A$1:$U$10001,17,0)</f>
        <v>4.085</v>
      </c>
      <c r="M2337" s="14">
        <f>VLOOKUP($A2337,[3]Sheet1!$A$1:$U$10001,14,0)</f>
        <v>4.585</v>
      </c>
      <c r="N2337" s="14">
        <f>VLOOKUP($A2337,[3]Sheet1!$A$1:$X$10001,23,0)</f>
        <v>2.6749999999999998</v>
      </c>
      <c r="O2337" s="14">
        <f>VLOOKUP($A2337,[3]Sheet1!$A$1:$U$10001,4,0)</f>
        <v>9.9600000000000009</v>
      </c>
      <c r="P2337" s="14">
        <f>VLOOKUP($A2337,[3]Sheet1!$A$1:$U$10001,6,0)</f>
        <v>4.0650000000000004</v>
      </c>
      <c r="Q2337" s="14">
        <f>VLOOKUP($A2337,[3]Sheet1!$A$1:$U$10001,20,0)</f>
        <v>3.95</v>
      </c>
      <c r="R2337" s="14">
        <f>VLOOKUP($A2337,[3]Sheet1!$A$1:$X$10001,24,0)</f>
        <v>2.79</v>
      </c>
      <c r="S2337" s="14">
        <f>VLOOKUP($A2337,[3]Sheet1!$A$1:$AB$10001,25,0)</f>
        <v>4.25</v>
      </c>
      <c r="T2337" s="14">
        <f>VLOOKUP($A2337,[3]Sheet1!$A$1:$AB$10001,26,0)</f>
        <v>4.1749999999999998</v>
      </c>
      <c r="U2337" s="14">
        <f>VLOOKUP($A2337,[3]Sheet1!$A$1:$AB$10001,27,0)</f>
        <v>4.0449999999999999</v>
      </c>
      <c r="V2337" s="14">
        <f>VLOOKUP($A2337,[3]Sheet1!$A$1:$AB$10001,28,0)</f>
        <v>4.0599999999999996</v>
      </c>
      <c r="W2337" s="14">
        <f>VLOOKUP($A2337,[3]Sheet1!$A$1:$AC$10001,29,0)</f>
        <v>4.0650000000000004</v>
      </c>
      <c r="X2337" s="14">
        <f>VLOOKUP($A2337,[3]Sheet1!$A$1:$AD$10001,30,0)</f>
        <v>4.41</v>
      </c>
      <c r="Y2337" s="14">
        <f>VLOOKUP($A2337,[3]Sheet1!$A$1:$AE$10001,31,0)</f>
        <v>2.7949999999999999</v>
      </c>
      <c r="Z2337" s="14">
        <f>VLOOKUP($A2337,[3]Sheet1!$A$1:$AK$10001,32,0)</f>
        <v>4.4649999999999999</v>
      </c>
    </row>
    <row r="2338" spans="1:26" x14ac:dyDescent="0.2">
      <c r="A2338" s="2">
        <v>37030</v>
      </c>
      <c r="B2338" s="5">
        <f t="shared" si="166"/>
        <v>5</v>
      </c>
      <c r="C2338" s="1" t="s">
        <v>46</v>
      </c>
      <c r="D2338" s="14">
        <f>VLOOKUP($A2338,[3]Sheet1!$A$1:$U$10001,15,0)</f>
        <v>5.42</v>
      </c>
      <c r="E2338" s="14">
        <f>VLOOKUP($A2338,[3]Sheet1!$A$1:$U$10001,16,0)</f>
        <v>3.88</v>
      </c>
      <c r="F2338" s="14">
        <f>VLOOKUP($A2338,[3]Sheet1!$A$1:$X$10001,22,0)</f>
        <v>2.3650000000000002</v>
      </c>
      <c r="G2338" s="7">
        <f>VLOOKUP($A2338,[3]Sheet1!$A$1:$X$10001,3,0)</f>
        <v>2.7050000000000001</v>
      </c>
      <c r="H2338" s="14">
        <f>VLOOKUP($A2338,[3]Sheet1!$A$1:$U$10001,2,0)</f>
        <v>4</v>
      </c>
      <c r="I2338" s="14">
        <f>VLOOKUP($A2338,[3]Sheet1!$A$1:$U$10001,21,0)</f>
        <v>4.1500000000000004</v>
      </c>
      <c r="J2338" s="14">
        <f>VLOOKUP($A2338,[3]Sheet1!$A$1:$U$10001,13,0)</f>
        <v>3.92</v>
      </c>
      <c r="K2338" s="14">
        <f>VLOOKUP($A2338,[3]Sheet1!$A$1:$Z$10001,24,0)</f>
        <v>2.4649999999999999</v>
      </c>
      <c r="L2338" s="14">
        <f>VLOOKUP($A2338,[3]Sheet1!$A$1:$U$10001,17,0)</f>
        <v>3.93</v>
      </c>
      <c r="M2338" s="14">
        <f>VLOOKUP($A2338,[3]Sheet1!$A$1:$U$10001,14,0)</f>
        <v>3.9649999999999999</v>
      </c>
      <c r="N2338" s="14">
        <f>VLOOKUP($A2338,[3]Sheet1!$A$1:$X$10001,23,0)</f>
        <v>2.3650000000000002</v>
      </c>
      <c r="O2338" s="14">
        <f>VLOOKUP($A2338,[3]Sheet1!$A$1:$U$10001,4,0)</f>
        <v>9.98</v>
      </c>
      <c r="P2338" s="14">
        <f>VLOOKUP($A2338,[3]Sheet1!$A$1:$U$10001,6,0)</f>
        <v>3.9849999999999999</v>
      </c>
      <c r="Q2338" s="14">
        <f>VLOOKUP($A2338,[3]Sheet1!$A$1:$U$10001,20,0)</f>
        <v>3.82</v>
      </c>
      <c r="R2338" s="14">
        <f>VLOOKUP($A2338,[3]Sheet1!$A$1:$X$10001,24,0)</f>
        <v>2.4649999999999999</v>
      </c>
      <c r="S2338" s="14">
        <f>VLOOKUP($A2338,[3]Sheet1!$A$1:$AB$10001,25,0)</f>
        <v>4.1950000000000003</v>
      </c>
      <c r="T2338" s="14">
        <f>VLOOKUP($A2338,[3]Sheet1!$A$1:$AB$10001,26,0)</f>
        <v>4.1150000000000002</v>
      </c>
      <c r="U2338" s="14">
        <f>VLOOKUP($A2338,[3]Sheet1!$A$1:$AB$10001,27,0)</f>
        <v>3.9950000000000001</v>
      </c>
      <c r="V2338" s="14">
        <f>VLOOKUP($A2338,[3]Sheet1!$A$1:$AB$10001,28,0)</f>
        <v>4.0199999999999996</v>
      </c>
      <c r="W2338" s="14">
        <f>VLOOKUP($A2338,[3]Sheet1!$A$1:$AC$10001,29,0)</f>
        <v>4.0350000000000001</v>
      </c>
      <c r="X2338" s="14">
        <f>VLOOKUP($A2338,[3]Sheet1!$A$1:$AD$10001,30,0)</f>
        <v>4.3600000000000003</v>
      </c>
      <c r="Y2338" s="14">
        <f>VLOOKUP($A2338,[3]Sheet1!$A$1:$AE$10001,31,0)</f>
        <v>2.4950000000000001</v>
      </c>
      <c r="Z2338" s="14">
        <f>VLOOKUP($A2338,[3]Sheet1!$A$1:$AK$10001,32,0)</f>
        <v>3.96</v>
      </c>
    </row>
    <row r="2339" spans="1:26" x14ac:dyDescent="0.2">
      <c r="A2339" s="2">
        <v>37031</v>
      </c>
      <c r="B2339" s="5">
        <f t="shared" si="166"/>
        <v>5</v>
      </c>
      <c r="C2339" s="1" t="s">
        <v>47</v>
      </c>
      <c r="D2339" s="14">
        <f>VLOOKUP($A2339,[3]Sheet1!$A$1:$U$10001,15,0)</f>
        <v>5.42</v>
      </c>
      <c r="E2339" s="14">
        <f>VLOOKUP($A2339,[3]Sheet1!$A$1:$U$10001,16,0)</f>
        <v>3.88</v>
      </c>
      <c r="F2339" s="14">
        <f>VLOOKUP($A2339,[3]Sheet1!$A$1:$X$10001,22,0)</f>
        <v>2.3650000000000002</v>
      </c>
      <c r="G2339" s="7">
        <f>VLOOKUP($A2339,[3]Sheet1!$A$1:$X$10001,3,0)</f>
        <v>2.7050000000000001</v>
      </c>
      <c r="H2339" s="14">
        <f>VLOOKUP($A2339,[3]Sheet1!$A$1:$U$10001,2,0)</f>
        <v>4</v>
      </c>
      <c r="I2339" s="14">
        <f>VLOOKUP($A2339,[3]Sheet1!$A$1:$U$10001,21,0)</f>
        <v>4.1500000000000004</v>
      </c>
      <c r="J2339" s="14">
        <f>VLOOKUP($A2339,[3]Sheet1!$A$1:$U$10001,13,0)</f>
        <v>3.92</v>
      </c>
      <c r="K2339" s="14">
        <f>VLOOKUP($A2339,[3]Sheet1!$A$1:$Z$10001,24,0)</f>
        <v>2.4649999999999999</v>
      </c>
      <c r="L2339" s="14">
        <f>VLOOKUP($A2339,[3]Sheet1!$A$1:$U$10001,17,0)</f>
        <v>3.93</v>
      </c>
      <c r="M2339" s="14">
        <f>VLOOKUP($A2339,[3]Sheet1!$A$1:$U$10001,14,0)</f>
        <v>3.9649999999999999</v>
      </c>
      <c r="N2339" s="14">
        <f>VLOOKUP($A2339,[3]Sheet1!$A$1:$X$10001,23,0)</f>
        <v>2.3650000000000002</v>
      </c>
      <c r="O2339" s="14">
        <f>VLOOKUP($A2339,[3]Sheet1!$A$1:$U$10001,4,0)</f>
        <v>9.98</v>
      </c>
      <c r="P2339" s="14">
        <f>VLOOKUP($A2339,[3]Sheet1!$A$1:$U$10001,6,0)</f>
        <v>3.9849999999999999</v>
      </c>
      <c r="Q2339" s="14">
        <f>VLOOKUP($A2339,[3]Sheet1!$A$1:$U$10001,20,0)</f>
        <v>3.82</v>
      </c>
      <c r="R2339" s="14">
        <f>VLOOKUP($A2339,[3]Sheet1!$A$1:$X$10001,24,0)</f>
        <v>2.4649999999999999</v>
      </c>
      <c r="S2339" s="14">
        <f>VLOOKUP($A2339,[3]Sheet1!$A$1:$AB$10001,25,0)</f>
        <v>4.1950000000000003</v>
      </c>
      <c r="T2339" s="14">
        <f>VLOOKUP($A2339,[3]Sheet1!$A$1:$AB$10001,26,0)</f>
        <v>4.1150000000000002</v>
      </c>
      <c r="U2339" s="14">
        <f>VLOOKUP($A2339,[3]Sheet1!$A$1:$AB$10001,27,0)</f>
        <v>3.9950000000000001</v>
      </c>
      <c r="V2339" s="14">
        <f>VLOOKUP($A2339,[3]Sheet1!$A$1:$AB$10001,28,0)</f>
        <v>4.0199999999999996</v>
      </c>
      <c r="W2339" s="14">
        <f>VLOOKUP($A2339,[3]Sheet1!$A$1:$AC$10001,29,0)</f>
        <v>4.0350000000000001</v>
      </c>
      <c r="X2339" s="14">
        <f>VLOOKUP($A2339,[3]Sheet1!$A$1:$AD$10001,30,0)</f>
        <v>4.3600000000000003</v>
      </c>
      <c r="Y2339" s="14">
        <f>VLOOKUP($A2339,[3]Sheet1!$A$1:$AE$10001,31,0)</f>
        <v>2.4950000000000001</v>
      </c>
      <c r="Z2339" s="14">
        <f>VLOOKUP($A2339,[3]Sheet1!$A$1:$AK$10001,32,0)</f>
        <v>3.96</v>
      </c>
    </row>
    <row r="2340" spans="1:26" x14ac:dyDescent="0.2">
      <c r="A2340" s="2">
        <v>37032</v>
      </c>
      <c r="B2340" s="5">
        <f t="shared" si="166"/>
        <v>5</v>
      </c>
      <c r="C2340" s="1" t="s">
        <v>48</v>
      </c>
      <c r="D2340" s="14">
        <f>VLOOKUP($A2340,[3]Sheet1!$A$1:$U$10001,15,0)</f>
        <v>5.42</v>
      </c>
      <c r="E2340" s="14">
        <f>VLOOKUP($A2340,[3]Sheet1!$A$1:$U$10001,16,0)</f>
        <v>3.88</v>
      </c>
      <c r="F2340" s="14">
        <f>VLOOKUP($A2340,[3]Sheet1!$A$1:$X$10001,22,0)</f>
        <v>2.3650000000000002</v>
      </c>
      <c r="G2340" s="7">
        <f>VLOOKUP($A2340,[3]Sheet1!$A$1:$X$10001,3,0)</f>
        <v>2.7050000000000001</v>
      </c>
      <c r="H2340" s="14">
        <f>VLOOKUP($A2340,[3]Sheet1!$A$1:$U$10001,2,0)</f>
        <v>4</v>
      </c>
      <c r="I2340" s="14">
        <f>VLOOKUP($A2340,[3]Sheet1!$A$1:$U$10001,21,0)</f>
        <v>4.1500000000000004</v>
      </c>
      <c r="J2340" s="14">
        <f>VLOOKUP($A2340,[3]Sheet1!$A$1:$U$10001,13,0)</f>
        <v>3.92</v>
      </c>
      <c r="K2340" s="14">
        <f>VLOOKUP($A2340,[3]Sheet1!$A$1:$Z$10001,24,0)</f>
        <v>2.4649999999999999</v>
      </c>
      <c r="L2340" s="14">
        <f>VLOOKUP($A2340,[3]Sheet1!$A$1:$U$10001,17,0)</f>
        <v>3.93</v>
      </c>
      <c r="M2340" s="14">
        <f>VLOOKUP($A2340,[3]Sheet1!$A$1:$U$10001,14,0)</f>
        <v>3.9649999999999999</v>
      </c>
      <c r="N2340" s="14">
        <f>VLOOKUP($A2340,[3]Sheet1!$A$1:$X$10001,23,0)</f>
        <v>2.3650000000000002</v>
      </c>
      <c r="O2340" s="14">
        <f>VLOOKUP($A2340,[3]Sheet1!$A$1:$U$10001,4,0)</f>
        <v>9.98</v>
      </c>
      <c r="P2340" s="14">
        <f>VLOOKUP($A2340,[3]Sheet1!$A$1:$U$10001,6,0)</f>
        <v>3.9849999999999999</v>
      </c>
      <c r="Q2340" s="14">
        <f>VLOOKUP($A2340,[3]Sheet1!$A$1:$U$10001,20,0)</f>
        <v>3.82</v>
      </c>
      <c r="R2340" s="14">
        <f>VLOOKUP($A2340,[3]Sheet1!$A$1:$X$10001,24,0)</f>
        <v>2.4649999999999999</v>
      </c>
      <c r="S2340" s="14">
        <f>VLOOKUP($A2340,[3]Sheet1!$A$1:$AB$10001,25,0)</f>
        <v>4.1950000000000003</v>
      </c>
      <c r="T2340" s="14">
        <f>VLOOKUP($A2340,[3]Sheet1!$A$1:$AB$10001,26,0)</f>
        <v>4.1150000000000002</v>
      </c>
      <c r="U2340" s="14">
        <f>VLOOKUP($A2340,[3]Sheet1!$A$1:$AB$10001,27,0)</f>
        <v>3.9950000000000001</v>
      </c>
      <c r="V2340" s="14">
        <f>VLOOKUP($A2340,[3]Sheet1!$A$1:$AB$10001,28,0)</f>
        <v>4.0199999999999996</v>
      </c>
      <c r="W2340" s="14">
        <f>VLOOKUP($A2340,[3]Sheet1!$A$1:$AC$10001,29,0)</f>
        <v>4.0350000000000001</v>
      </c>
      <c r="X2340" s="14">
        <f>VLOOKUP($A2340,[3]Sheet1!$A$1:$AD$10001,30,0)</f>
        <v>4.3600000000000003</v>
      </c>
      <c r="Y2340" s="14">
        <f>VLOOKUP($A2340,[3]Sheet1!$A$1:$AE$10001,31,0)</f>
        <v>2.4950000000000001</v>
      </c>
      <c r="Z2340" s="14">
        <f>VLOOKUP($A2340,[3]Sheet1!$A$1:$AK$10001,32,0)</f>
        <v>3.96</v>
      </c>
    </row>
    <row r="2341" spans="1:26" x14ac:dyDescent="0.2">
      <c r="A2341" s="2">
        <v>37033</v>
      </c>
      <c r="B2341" s="5">
        <f t="shared" si="166"/>
        <v>5</v>
      </c>
      <c r="C2341" s="1" t="s">
        <v>49</v>
      </c>
      <c r="D2341" s="14">
        <f>VLOOKUP($A2341,[3]Sheet1!$A$1:$U$10001,15,0)</f>
        <v>5.42</v>
      </c>
      <c r="E2341" s="14">
        <f>VLOOKUP($A2341,[3]Sheet1!$A$1:$U$10001,16,0)</f>
        <v>3.89</v>
      </c>
      <c r="F2341" s="14">
        <f>VLOOKUP($A2341,[3]Sheet1!$A$1:$X$10001,22,0)</f>
        <v>2.71</v>
      </c>
      <c r="G2341" s="7">
        <f>VLOOKUP($A2341,[3]Sheet1!$A$1:$X$10001,3,0)</f>
        <v>3.1949999999999998</v>
      </c>
      <c r="H2341" s="14">
        <f>VLOOKUP($A2341,[3]Sheet1!$A$1:$U$10001,2,0)</f>
        <v>4</v>
      </c>
      <c r="I2341" s="14">
        <f>VLOOKUP($A2341,[3]Sheet1!$A$1:$U$10001,21,0)</f>
        <v>4.1500000000000004</v>
      </c>
      <c r="J2341" s="14">
        <f>VLOOKUP($A2341,[3]Sheet1!$A$1:$U$10001,13,0)</f>
        <v>5.1050000000000004</v>
      </c>
      <c r="K2341" s="14">
        <f>VLOOKUP($A2341,[3]Sheet1!$A$1:$Z$10001,24,0)</f>
        <v>2.8650000000000002</v>
      </c>
      <c r="L2341" s="14">
        <f>VLOOKUP($A2341,[3]Sheet1!$A$1:$U$10001,17,0)</f>
        <v>4.0250000000000004</v>
      </c>
      <c r="M2341" s="14">
        <f>VLOOKUP($A2341,[3]Sheet1!$A$1:$U$10001,14,0)</f>
        <v>7.6550000000000002</v>
      </c>
      <c r="N2341" s="14">
        <f>VLOOKUP($A2341,[3]Sheet1!$A$1:$X$10001,23,0)</f>
        <v>2.66</v>
      </c>
      <c r="O2341" s="14">
        <f>VLOOKUP($A2341,[3]Sheet1!$A$1:$U$10001,4,0)</f>
        <v>12.605</v>
      </c>
      <c r="P2341" s="14">
        <f>VLOOKUP($A2341,[3]Sheet1!$A$1:$U$10001,6,0)</f>
        <v>4.0350000000000001</v>
      </c>
      <c r="Q2341" s="14">
        <f>VLOOKUP($A2341,[3]Sheet1!$A$1:$U$10001,20,0)</f>
        <v>3.82</v>
      </c>
      <c r="R2341" s="14">
        <f>VLOOKUP($A2341,[3]Sheet1!$A$1:$X$10001,24,0)</f>
        <v>2.8650000000000002</v>
      </c>
      <c r="S2341" s="14">
        <f>VLOOKUP($A2341,[3]Sheet1!$A$1:$AB$10001,25,0)</f>
        <v>4.2300000000000004</v>
      </c>
      <c r="T2341" s="14">
        <f>VLOOKUP($A2341,[3]Sheet1!$A$1:$AB$10001,26,0)</f>
        <v>4.125</v>
      </c>
      <c r="U2341" s="14">
        <f>VLOOKUP($A2341,[3]Sheet1!$A$1:$AB$10001,27,0)</f>
        <v>4.0199999999999996</v>
      </c>
      <c r="V2341" s="14">
        <f>VLOOKUP($A2341,[3]Sheet1!$A$1:$AB$10001,28,0)</f>
        <v>4.0750000000000002</v>
      </c>
      <c r="W2341" s="14">
        <f>VLOOKUP($A2341,[3]Sheet1!$A$1:$AC$10001,29,0)</f>
        <v>4.04</v>
      </c>
      <c r="X2341" s="14">
        <f>VLOOKUP($A2341,[3]Sheet1!$A$1:$AD$10001,30,0)</f>
        <v>4.3600000000000003</v>
      </c>
      <c r="Y2341" s="14">
        <f>VLOOKUP($A2341,[3]Sheet1!$A$1:$AE$10001,31,0)</f>
        <v>2.81</v>
      </c>
      <c r="Z2341" s="14">
        <f>VLOOKUP($A2341,[3]Sheet1!$A$1:$AK$10001,32,0)</f>
        <v>7.69</v>
      </c>
    </row>
    <row r="2342" spans="1:26" x14ac:dyDescent="0.2">
      <c r="A2342" s="2">
        <v>37034</v>
      </c>
      <c r="B2342" s="5">
        <f t="shared" si="166"/>
        <v>5</v>
      </c>
      <c r="C2342" s="1" t="s">
        <v>50</v>
      </c>
      <c r="D2342" s="14">
        <f>VLOOKUP($A2342,[3]Sheet1!$A$1:$U$10001,15,0)</f>
        <v>5.35</v>
      </c>
      <c r="E2342" s="14">
        <f>VLOOKUP($A2342,[3]Sheet1!$A$1:$U$10001,16,0)</f>
        <v>3.86</v>
      </c>
      <c r="F2342" s="14">
        <f>VLOOKUP($A2342,[3]Sheet1!$A$1:$X$10001,22,0)</f>
        <v>2.9</v>
      </c>
      <c r="G2342" s="7">
        <f>VLOOKUP($A2342,[3]Sheet1!$A$1:$X$10001,3,0)</f>
        <v>3.4449999999999998</v>
      </c>
      <c r="H2342" s="14">
        <f>VLOOKUP($A2342,[3]Sheet1!$A$1:$U$10001,2,0)</f>
        <v>3.9049999999999998</v>
      </c>
      <c r="I2342" s="14">
        <f>VLOOKUP($A2342,[3]Sheet1!$A$1:$U$10001,21,0)</f>
        <v>4.0350000000000001</v>
      </c>
      <c r="J2342" s="14">
        <f>VLOOKUP($A2342,[3]Sheet1!$A$1:$U$10001,13,0)</f>
        <v>5.2350000000000003</v>
      </c>
      <c r="K2342" s="14">
        <f>VLOOKUP($A2342,[3]Sheet1!$A$1:$Z$10001,24,0)</f>
        <v>2.93</v>
      </c>
      <c r="L2342" s="14">
        <f>VLOOKUP($A2342,[3]Sheet1!$A$1:$U$10001,17,0)</f>
        <v>3.9449999999999998</v>
      </c>
      <c r="M2342" s="14">
        <f>VLOOKUP($A2342,[3]Sheet1!$A$1:$U$10001,14,0)</f>
        <v>9.33</v>
      </c>
      <c r="N2342" s="14">
        <f>VLOOKUP($A2342,[3]Sheet1!$A$1:$X$10001,23,0)</f>
        <v>2.8450000000000002</v>
      </c>
      <c r="O2342" s="14">
        <f>VLOOKUP($A2342,[3]Sheet1!$A$1:$U$10001,4,0)</f>
        <v>13.25</v>
      </c>
      <c r="P2342" s="14">
        <f>VLOOKUP($A2342,[3]Sheet1!$A$1:$U$10001,6,0)</f>
        <v>3.92</v>
      </c>
      <c r="Q2342" s="14">
        <f>VLOOKUP($A2342,[3]Sheet1!$A$1:$U$10001,20,0)</f>
        <v>3.82</v>
      </c>
      <c r="R2342" s="14">
        <f>VLOOKUP($A2342,[3]Sheet1!$A$1:$X$10001,24,0)</f>
        <v>2.93</v>
      </c>
      <c r="S2342" s="14">
        <f>VLOOKUP($A2342,[3]Sheet1!$A$1:$AB$10001,25,0)</f>
        <v>4.1050000000000004</v>
      </c>
      <c r="T2342" s="14">
        <f>VLOOKUP($A2342,[3]Sheet1!$A$1:$AB$10001,26,0)</f>
        <v>4.0049999999999999</v>
      </c>
      <c r="U2342" s="14">
        <f>VLOOKUP($A2342,[3]Sheet1!$A$1:$AB$10001,27,0)</f>
        <v>3.91</v>
      </c>
      <c r="V2342" s="14">
        <f>VLOOKUP($A2342,[3]Sheet1!$A$1:$AB$10001,28,0)</f>
        <v>3.96</v>
      </c>
      <c r="W2342" s="14">
        <f>VLOOKUP($A2342,[3]Sheet1!$A$1:$AC$10001,29,0)</f>
        <v>3.92</v>
      </c>
      <c r="X2342" s="14">
        <f>VLOOKUP($A2342,[3]Sheet1!$A$1:$AD$10001,30,0)</f>
        <v>4.2699999999999996</v>
      </c>
      <c r="Y2342" s="14">
        <f>VLOOKUP($A2342,[3]Sheet1!$A$1:$AE$10001,31,0)</f>
        <v>2.9649999999999999</v>
      </c>
      <c r="Z2342" s="14">
        <f>VLOOKUP($A2342,[3]Sheet1!$A$1:$AK$10001,32,0)</f>
        <v>9.2449999999999992</v>
      </c>
    </row>
    <row r="2343" spans="1:26" x14ac:dyDescent="0.2">
      <c r="A2343" s="2">
        <v>37035</v>
      </c>
      <c r="B2343" s="5">
        <f t="shared" si="166"/>
        <v>5</v>
      </c>
      <c r="C2343" s="1" t="s">
        <v>51</v>
      </c>
      <c r="D2343" s="14">
        <f>VLOOKUP($A2343,[3]Sheet1!$A$1:$U$10001,15,0)</f>
        <v>5.46</v>
      </c>
      <c r="E2343" s="14">
        <f>VLOOKUP($A2343,[3]Sheet1!$A$1:$U$10001,16,0)</f>
        <v>3.95</v>
      </c>
      <c r="F2343" s="14">
        <f>VLOOKUP($A2343,[3]Sheet1!$A$1:$X$10001,22,0)</f>
        <v>2.84</v>
      </c>
      <c r="G2343" s="7">
        <f>VLOOKUP($A2343,[3]Sheet1!$A$1:$X$10001,3,0)</f>
        <v>3.4849999999999999</v>
      </c>
      <c r="H2343" s="14">
        <f>VLOOKUP($A2343,[3]Sheet1!$A$1:$U$10001,2,0)</f>
        <v>3.9750000000000001</v>
      </c>
      <c r="I2343" s="14">
        <f>VLOOKUP($A2343,[3]Sheet1!$A$1:$U$10001,21,0)</f>
        <v>4.0949999999999998</v>
      </c>
      <c r="J2343" s="14">
        <f>VLOOKUP($A2343,[3]Sheet1!$A$1:$U$10001,13,0)</f>
        <v>5.8550000000000004</v>
      </c>
      <c r="K2343" s="14">
        <f>VLOOKUP($A2343,[3]Sheet1!$A$1:$Z$10001,24,0)</f>
        <v>2.88</v>
      </c>
      <c r="L2343" s="14">
        <f>VLOOKUP($A2343,[3]Sheet1!$A$1:$U$10001,17,0)</f>
        <v>4.0049999999999999</v>
      </c>
      <c r="M2343" s="14">
        <f>VLOOKUP($A2343,[3]Sheet1!$A$1:$U$10001,14,0)</f>
        <v>9.25</v>
      </c>
      <c r="N2343" s="14">
        <f>VLOOKUP($A2343,[3]Sheet1!$A$1:$X$10001,23,0)</f>
        <v>2.75</v>
      </c>
      <c r="O2343" s="14">
        <f>VLOOKUP($A2343,[3]Sheet1!$A$1:$U$10001,4,0)</f>
        <v>13.83</v>
      </c>
      <c r="P2343" s="14">
        <f>VLOOKUP($A2343,[3]Sheet1!$A$1:$U$10001,6,0)</f>
        <v>3.9950000000000001</v>
      </c>
      <c r="Q2343" s="14">
        <f>VLOOKUP($A2343,[3]Sheet1!$A$1:$U$10001,20,0)</f>
        <v>3.895</v>
      </c>
      <c r="R2343" s="14">
        <f>VLOOKUP($A2343,[3]Sheet1!$A$1:$X$10001,24,0)</f>
        <v>2.88</v>
      </c>
      <c r="S2343" s="14">
        <f>VLOOKUP($A2343,[3]Sheet1!$A$1:$AB$10001,25,0)</f>
        <v>4.17</v>
      </c>
      <c r="T2343" s="14">
        <f>VLOOKUP($A2343,[3]Sheet1!$A$1:$AB$10001,26,0)</f>
        <v>4.0549999999999997</v>
      </c>
      <c r="U2343" s="14">
        <f>VLOOKUP($A2343,[3]Sheet1!$A$1:$AB$10001,27,0)</f>
        <v>3.98</v>
      </c>
      <c r="V2343" s="14">
        <f>VLOOKUP($A2343,[3]Sheet1!$A$1:$AB$10001,28,0)</f>
        <v>4.04</v>
      </c>
      <c r="W2343" s="14">
        <f>VLOOKUP($A2343,[3]Sheet1!$A$1:$AC$10001,29,0)</f>
        <v>4</v>
      </c>
      <c r="X2343" s="14">
        <f>VLOOKUP($A2343,[3]Sheet1!$A$1:$AD$10001,30,0)</f>
        <v>4.3449999999999998</v>
      </c>
      <c r="Y2343" s="14">
        <f>VLOOKUP($A2343,[3]Sheet1!$A$1:$AE$10001,31,0)</f>
        <v>2.91</v>
      </c>
      <c r="Z2343" s="14">
        <f>VLOOKUP($A2343,[3]Sheet1!$A$1:$AK$10001,32,0)</f>
        <v>9.1349999999999998</v>
      </c>
    </row>
    <row r="2344" spans="1:26" x14ac:dyDescent="0.2">
      <c r="A2344" s="2">
        <v>37036</v>
      </c>
      <c r="B2344" s="5">
        <f t="shared" si="166"/>
        <v>5</v>
      </c>
      <c r="C2344" s="1" t="s">
        <v>45</v>
      </c>
      <c r="D2344" s="14">
        <f>VLOOKUP($A2344,[3]Sheet1!$A$1:$U$10001,15,0)</f>
        <v>5.6150000000000002</v>
      </c>
      <c r="E2344" s="14">
        <f>VLOOKUP($A2344,[3]Sheet1!$A$1:$U$10001,16,0)</f>
        <v>3.9750000000000001</v>
      </c>
      <c r="F2344" s="14">
        <f>VLOOKUP($A2344,[3]Sheet1!$A$1:$X$10001,22,0)</f>
        <v>2.91</v>
      </c>
      <c r="G2344" s="7">
        <f>VLOOKUP($A2344,[3]Sheet1!$A$1:$X$10001,3,0)</f>
        <v>3.5</v>
      </c>
      <c r="H2344" s="14">
        <f>VLOOKUP($A2344,[3]Sheet1!$A$1:$U$10001,2,0)</f>
        <v>4</v>
      </c>
      <c r="I2344" s="14">
        <f>VLOOKUP($A2344,[3]Sheet1!$A$1:$U$10001,21,0)</f>
        <v>4.125</v>
      </c>
      <c r="J2344" s="14">
        <f>VLOOKUP($A2344,[3]Sheet1!$A$1:$U$10001,13,0)</f>
        <v>7.3</v>
      </c>
      <c r="K2344" s="14">
        <f>VLOOKUP($A2344,[3]Sheet1!$A$1:$Z$10001,24,0)</f>
        <v>3.0249999999999999</v>
      </c>
      <c r="L2344" s="14">
        <f>VLOOKUP($A2344,[3]Sheet1!$A$1:$U$10001,17,0)</f>
        <v>4.01</v>
      </c>
      <c r="M2344" s="14">
        <f>VLOOKUP($A2344,[3]Sheet1!$A$1:$U$10001,14,0)</f>
        <v>8.5449999999999999</v>
      </c>
      <c r="N2344" s="14">
        <f>VLOOKUP($A2344,[3]Sheet1!$A$1:$X$10001,23,0)</f>
        <v>2.89</v>
      </c>
      <c r="O2344" s="14">
        <f>VLOOKUP($A2344,[3]Sheet1!$A$1:$U$10001,4,0)</f>
        <v>12.615</v>
      </c>
      <c r="P2344" s="14">
        <f>VLOOKUP($A2344,[3]Sheet1!$A$1:$U$10001,6,0)</f>
        <v>4.0199999999999996</v>
      </c>
      <c r="Q2344" s="14">
        <f>VLOOKUP($A2344,[3]Sheet1!$A$1:$U$10001,20,0)</f>
        <v>3.94</v>
      </c>
      <c r="R2344" s="14">
        <f>VLOOKUP($A2344,[3]Sheet1!$A$1:$X$10001,24,0)</f>
        <v>3.0249999999999999</v>
      </c>
      <c r="S2344" s="14">
        <f>VLOOKUP($A2344,[3]Sheet1!$A$1:$AB$10001,25,0)</f>
        <v>4.21</v>
      </c>
      <c r="T2344" s="14">
        <f>VLOOKUP($A2344,[3]Sheet1!$A$1:$AB$10001,26,0)</f>
        <v>4.09</v>
      </c>
      <c r="U2344" s="14">
        <f>VLOOKUP($A2344,[3]Sheet1!$A$1:$AB$10001,27,0)</f>
        <v>4.0149999999999997</v>
      </c>
      <c r="V2344" s="14">
        <f>VLOOKUP($A2344,[3]Sheet1!$A$1:$AB$10001,28,0)</f>
        <v>4.0599999999999996</v>
      </c>
      <c r="W2344" s="14">
        <f>VLOOKUP($A2344,[3]Sheet1!$A$1:$AC$10001,29,0)</f>
        <v>4.03</v>
      </c>
      <c r="X2344" s="14">
        <f>VLOOKUP($A2344,[3]Sheet1!$A$1:$AD$10001,30,0)</f>
        <v>4.3650000000000002</v>
      </c>
      <c r="Y2344" s="14">
        <f>VLOOKUP($A2344,[3]Sheet1!$A$1:$AE$10001,31,0)</f>
        <v>3.01</v>
      </c>
      <c r="Z2344" s="14">
        <f>VLOOKUP($A2344,[3]Sheet1!$A$1:$AK$10001,32,0)</f>
        <v>8.67</v>
      </c>
    </row>
    <row r="2345" spans="1:26" x14ac:dyDescent="0.2">
      <c r="A2345" s="2">
        <v>37037</v>
      </c>
      <c r="B2345" s="5">
        <f t="shared" si="166"/>
        <v>5</v>
      </c>
      <c r="C2345" s="1" t="s">
        <v>46</v>
      </c>
      <c r="D2345" s="14">
        <f>VLOOKUP($A2345,[3]Sheet1!$A$1:$U$10001,15,0)</f>
        <v>5.21</v>
      </c>
      <c r="E2345" s="14">
        <f>VLOOKUP($A2345,[3]Sheet1!$A$1:$U$10001,16,0)</f>
        <v>3.6150000000000002</v>
      </c>
      <c r="F2345" s="14">
        <f>VLOOKUP($A2345,[3]Sheet1!$A$1:$X$10001,22,0)</f>
        <v>2.3149999999999999</v>
      </c>
      <c r="G2345" s="7">
        <f>VLOOKUP($A2345,[3]Sheet1!$A$1:$X$10001,3,0)</f>
        <v>2.86</v>
      </c>
      <c r="H2345" s="14">
        <f>VLOOKUP($A2345,[3]Sheet1!$A$1:$U$10001,2,0)</f>
        <v>3.7050000000000001</v>
      </c>
      <c r="I2345" s="14">
        <f>VLOOKUP($A2345,[3]Sheet1!$A$1:$U$10001,21,0)</f>
        <v>3.84</v>
      </c>
      <c r="J2345" s="14">
        <f>VLOOKUP($A2345,[3]Sheet1!$A$1:$U$10001,13,0)</f>
        <v>3.73</v>
      </c>
      <c r="K2345" s="14">
        <f>VLOOKUP($A2345,[3]Sheet1!$A$1:$Z$10001,24,0)</f>
        <v>10</v>
      </c>
      <c r="L2345" s="14">
        <f>VLOOKUP($A2345,[3]Sheet1!$A$1:$U$10001,17,0)</f>
        <v>3.74</v>
      </c>
      <c r="M2345" s="14">
        <f>VLOOKUP($A2345,[3]Sheet1!$A$1:$U$10001,14,0)</f>
        <v>4.0049999999999999</v>
      </c>
      <c r="N2345" s="14">
        <f>VLOOKUP($A2345,[3]Sheet1!$A$1:$X$10001,23,0)</f>
        <v>2.29</v>
      </c>
      <c r="O2345" s="14">
        <f>VLOOKUP($A2345,[3]Sheet1!$A$1:$U$10001,4,0)</f>
        <v>10.295</v>
      </c>
      <c r="P2345" s="14">
        <f>VLOOKUP($A2345,[3]Sheet1!$A$1:$U$10001,6,0)</f>
        <v>3.64</v>
      </c>
      <c r="Q2345" s="14">
        <f>VLOOKUP($A2345,[3]Sheet1!$A$1:$U$10001,20,0)</f>
        <v>3.62</v>
      </c>
      <c r="R2345" s="14">
        <f>VLOOKUP($A2345,[3]Sheet1!$A$1:$X$10001,24,0)</f>
        <v>10</v>
      </c>
      <c r="S2345" s="14">
        <f>VLOOKUP($A2345,[3]Sheet1!$A$1:$AB$10001,25,0)</f>
        <v>3.4</v>
      </c>
      <c r="T2345" s="14">
        <f>VLOOKUP($A2345,[3]Sheet1!$A$1:$AB$10001,26,0)</f>
        <v>3.8050000000000002</v>
      </c>
      <c r="U2345" s="14">
        <f>VLOOKUP($A2345,[3]Sheet1!$A$1:$AB$10001,27,0)</f>
        <v>3.72</v>
      </c>
      <c r="V2345" s="14">
        <f>VLOOKUP($A2345,[3]Sheet1!$A$1:$AB$10001,28,0)</f>
        <v>3.7650000000000001</v>
      </c>
      <c r="W2345" s="14">
        <f>VLOOKUP($A2345,[3]Sheet1!$A$1:$AC$10001,29,0)</f>
        <v>3.74</v>
      </c>
      <c r="X2345" s="14">
        <f>VLOOKUP($A2345,[3]Sheet1!$A$1:$AD$10001,30,0)</f>
        <v>4.1349999999999998</v>
      </c>
      <c r="Y2345" s="14">
        <f>VLOOKUP($A2345,[3]Sheet1!$A$1:$AE$10001,31,0)</f>
        <v>2.4700000000000002</v>
      </c>
      <c r="Z2345" s="14">
        <f>VLOOKUP($A2345,[3]Sheet1!$A$1:$AK$10001,32,0)</f>
        <v>4.2350000000000003</v>
      </c>
    </row>
    <row r="2346" spans="1:26" x14ac:dyDescent="0.2">
      <c r="A2346" s="2">
        <v>37038</v>
      </c>
      <c r="B2346" s="5">
        <f t="shared" si="166"/>
        <v>5</v>
      </c>
      <c r="C2346" s="1" t="s">
        <v>47</v>
      </c>
      <c r="D2346" s="14">
        <f>VLOOKUP($A2346,[3]Sheet1!$A$1:$U$10001,15,0)</f>
        <v>5.21</v>
      </c>
      <c r="E2346" s="14">
        <f>VLOOKUP($A2346,[3]Sheet1!$A$1:$U$10001,16,0)</f>
        <v>3.6150000000000002</v>
      </c>
      <c r="F2346" s="14">
        <f>VLOOKUP($A2346,[3]Sheet1!$A$1:$X$10001,22,0)</f>
        <v>2.3149999999999999</v>
      </c>
      <c r="G2346" s="7">
        <f>VLOOKUP($A2346,[3]Sheet1!$A$1:$X$10001,3,0)</f>
        <v>2.86</v>
      </c>
      <c r="H2346" s="14">
        <f>VLOOKUP($A2346,[3]Sheet1!$A$1:$U$10001,2,0)</f>
        <v>3.7050000000000001</v>
      </c>
      <c r="I2346" s="14">
        <f>VLOOKUP($A2346,[3]Sheet1!$A$1:$U$10001,21,0)</f>
        <v>3.84</v>
      </c>
      <c r="J2346" s="14">
        <f>VLOOKUP($A2346,[3]Sheet1!$A$1:$U$10001,13,0)</f>
        <v>3.73</v>
      </c>
      <c r="K2346" s="14">
        <f>VLOOKUP($A2346,[3]Sheet1!$A$1:$Z$10001,24,0)</f>
        <v>10</v>
      </c>
      <c r="L2346" s="14">
        <f>VLOOKUP($A2346,[3]Sheet1!$A$1:$U$10001,17,0)</f>
        <v>3.74</v>
      </c>
      <c r="M2346" s="14">
        <f>VLOOKUP($A2346,[3]Sheet1!$A$1:$U$10001,14,0)</f>
        <v>4.0049999999999999</v>
      </c>
      <c r="N2346" s="14">
        <f>VLOOKUP($A2346,[3]Sheet1!$A$1:$X$10001,23,0)</f>
        <v>2.29</v>
      </c>
      <c r="O2346" s="14">
        <f>VLOOKUP($A2346,[3]Sheet1!$A$1:$U$10001,4,0)</f>
        <v>10.295</v>
      </c>
      <c r="P2346" s="14">
        <f>VLOOKUP($A2346,[3]Sheet1!$A$1:$U$10001,6,0)</f>
        <v>3.64</v>
      </c>
      <c r="Q2346" s="14">
        <f>VLOOKUP($A2346,[3]Sheet1!$A$1:$U$10001,20,0)</f>
        <v>3.62</v>
      </c>
      <c r="R2346" s="14">
        <f>VLOOKUP($A2346,[3]Sheet1!$A$1:$X$10001,24,0)</f>
        <v>10</v>
      </c>
      <c r="S2346" s="14">
        <f>VLOOKUP($A2346,[3]Sheet1!$A$1:$AB$10001,25,0)</f>
        <v>3.4</v>
      </c>
      <c r="T2346" s="14">
        <f>VLOOKUP($A2346,[3]Sheet1!$A$1:$AB$10001,26,0)</f>
        <v>3.8050000000000002</v>
      </c>
      <c r="U2346" s="14">
        <f>VLOOKUP($A2346,[3]Sheet1!$A$1:$AB$10001,27,0)</f>
        <v>3.72</v>
      </c>
      <c r="V2346" s="14">
        <f>VLOOKUP($A2346,[3]Sheet1!$A$1:$AB$10001,28,0)</f>
        <v>3.7650000000000001</v>
      </c>
      <c r="W2346" s="14">
        <f>VLOOKUP($A2346,[3]Sheet1!$A$1:$AC$10001,29,0)</f>
        <v>3.74</v>
      </c>
      <c r="X2346" s="14">
        <f>VLOOKUP($A2346,[3]Sheet1!$A$1:$AD$10001,30,0)</f>
        <v>4.1349999999999998</v>
      </c>
      <c r="Y2346" s="14">
        <f>VLOOKUP($A2346,[3]Sheet1!$A$1:$AE$10001,31,0)</f>
        <v>2.4700000000000002</v>
      </c>
      <c r="Z2346" s="14">
        <f>VLOOKUP($A2346,[3]Sheet1!$A$1:$AK$10001,32,0)</f>
        <v>4.2350000000000003</v>
      </c>
    </row>
    <row r="2347" spans="1:26" x14ac:dyDescent="0.2">
      <c r="A2347" s="2">
        <v>37039</v>
      </c>
      <c r="B2347" s="5">
        <f t="shared" si="166"/>
        <v>5</v>
      </c>
      <c r="C2347" s="1" t="s">
        <v>48</v>
      </c>
      <c r="D2347" s="14">
        <f>VLOOKUP($A2347,[3]Sheet1!$A$1:$U$10001,15,0)</f>
        <v>5.21</v>
      </c>
      <c r="E2347" s="14">
        <f>VLOOKUP($A2347,[3]Sheet1!$A$1:$U$10001,16,0)</f>
        <v>3.6150000000000002</v>
      </c>
      <c r="F2347" s="14">
        <f>VLOOKUP($A2347,[3]Sheet1!$A$1:$X$10001,22,0)</f>
        <v>2.3149999999999999</v>
      </c>
      <c r="G2347" s="7">
        <f>VLOOKUP($A2347,[3]Sheet1!$A$1:$X$10001,3,0)</f>
        <v>2.86</v>
      </c>
      <c r="H2347" s="14">
        <f>VLOOKUP($A2347,[3]Sheet1!$A$1:$U$10001,2,0)</f>
        <v>3.7050000000000001</v>
      </c>
      <c r="I2347" s="14">
        <f>VLOOKUP($A2347,[3]Sheet1!$A$1:$U$10001,21,0)</f>
        <v>3.84</v>
      </c>
      <c r="J2347" s="14">
        <f>VLOOKUP($A2347,[3]Sheet1!$A$1:$U$10001,13,0)</f>
        <v>3.73</v>
      </c>
      <c r="K2347" s="14">
        <f>VLOOKUP($A2347,[3]Sheet1!$A$1:$Z$10001,24,0)</f>
        <v>10</v>
      </c>
      <c r="L2347" s="14">
        <f>VLOOKUP($A2347,[3]Sheet1!$A$1:$U$10001,17,0)</f>
        <v>3.74</v>
      </c>
      <c r="M2347" s="14">
        <f>VLOOKUP($A2347,[3]Sheet1!$A$1:$U$10001,14,0)</f>
        <v>4.0049999999999999</v>
      </c>
      <c r="N2347" s="14">
        <f>VLOOKUP($A2347,[3]Sheet1!$A$1:$X$10001,23,0)</f>
        <v>2.29</v>
      </c>
      <c r="O2347" s="14">
        <f>VLOOKUP($A2347,[3]Sheet1!$A$1:$U$10001,4,0)</f>
        <v>10.295</v>
      </c>
      <c r="P2347" s="14">
        <f>VLOOKUP($A2347,[3]Sheet1!$A$1:$U$10001,6,0)</f>
        <v>3.64</v>
      </c>
      <c r="Q2347" s="14">
        <f>VLOOKUP($A2347,[3]Sheet1!$A$1:$U$10001,20,0)</f>
        <v>3.62</v>
      </c>
      <c r="R2347" s="14">
        <f>VLOOKUP($A2347,[3]Sheet1!$A$1:$X$10001,24,0)</f>
        <v>10</v>
      </c>
      <c r="S2347" s="14">
        <f>VLOOKUP($A2347,[3]Sheet1!$A$1:$AB$10001,25,0)</f>
        <v>3.4</v>
      </c>
      <c r="T2347" s="14">
        <f>VLOOKUP($A2347,[3]Sheet1!$A$1:$AB$10001,26,0)</f>
        <v>3.8050000000000002</v>
      </c>
      <c r="U2347" s="14">
        <f>VLOOKUP($A2347,[3]Sheet1!$A$1:$AB$10001,27,0)</f>
        <v>3.72</v>
      </c>
      <c r="V2347" s="14">
        <f>VLOOKUP($A2347,[3]Sheet1!$A$1:$AB$10001,28,0)</f>
        <v>3.7650000000000001</v>
      </c>
      <c r="W2347" s="14">
        <f>VLOOKUP($A2347,[3]Sheet1!$A$1:$AC$10001,29,0)</f>
        <v>3.74</v>
      </c>
      <c r="X2347" s="14">
        <f>VLOOKUP($A2347,[3]Sheet1!$A$1:$AD$10001,30,0)</f>
        <v>4.1349999999999998</v>
      </c>
      <c r="Y2347" s="14">
        <f>VLOOKUP($A2347,[3]Sheet1!$A$1:$AE$10001,31,0)</f>
        <v>2.4700000000000002</v>
      </c>
      <c r="Z2347" s="14">
        <f>VLOOKUP($A2347,[3]Sheet1!$A$1:$AK$10001,32,0)</f>
        <v>4.2350000000000003</v>
      </c>
    </row>
    <row r="2348" spans="1:26" x14ac:dyDescent="0.2">
      <c r="A2348" s="2">
        <v>37040</v>
      </c>
      <c r="B2348" s="5">
        <f t="shared" si="166"/>
        <v>5</v>
      </c>
      <c r="C2348" s="1" t="s">
        <v>49</v>
      </c>
      <c r="D2348" s="14">
        <f>VLOOKUP($A2348,[3]Sheet1!$A$1:$U$10001,15,0)</f>
        <v>5.21</v>
      </c>
      <c r="E2348" s="14">
        <f>VLOOKUP($A2348,[3]Sheet1!$A$1:$U$10001,16,0)</f>
        <v>3.6150000000000002</v>
      </c>
      <c r="F2348" s="14">
        <f>VLOOKUP($A2348,[3]Sheet1!$A$1:$X$10001,22,0)</f>
        <v>2.3149999999999999</v>
      </c>
      <c r="G2348" s="7">
        <f>VLOOKUP($A2348,[3]Sheet1!$A$1:$X$10001,3,0)</f>
        <v>2.86</v>
      </c>
      <c r="H2348" s="14">
        <f>VLOOKUP($A2348,[3]Sheet1!$A$1:$U$10001,2,0)</f>
        <v>3.7050000000000001</v>
      </c>
      <c r="I2348" s="14">
        <f>VLOOKUP($A2348,[3]Sheet1!$A$1:$U$10001,21,0)</f>
        <v>3.84</v>
      </c>
      <c r="J2348" s="14">
        <f>VLOOKUP($A2348,[3]Sheet1!$A$1:$U$10001,13,0)</f>
        <v>3.73</v>
      </c>
      <c r="K2348" s="14">
        <f>VLOOKUP($A2348,[3]Sheet1!$A$1:$Z$10001,24,0)</f>
        <v>10</v>
      </c>
      <c r="L2348" s="14">
        <f>VLOOKUP($A2348,[3]Sheet1!$A$1:$U$10001,17,0)</f>
        <v>3.74</v>
      </c>
      <c r="M2348" s="14">
        <f>VLOOKUP($A2348,[3]Sheet1!$A$1:$U$10001,14,0)</f>
        <v>4.0049999999999999</v>
      </c>
      <c r="N2348" s="14">
        <f>VLOOKUP($A2348,[3]Sheet1!$A$1:$X$10001,23,0)</f>
        <v>2.29</v>
      </c>
      <c r="O2348" s="14">
        <f>VLOOKUP($A2348,[3]Sheet1!$A$1:$U$10001,4,0)</f>
        <v>10.295</v>
      </c>
      <c r="P2348" s="14">
        <f>VLOOKUP($A2348,[3]Sheet1!$A$1:$U$10001,6,0)</f>
        <v>3.64</v>
      </c>
      <c r="Q2348" s="14">
        <f>VLOOKUP($A2348,[3]Sheet1!$A$1:$U$10001,20,0)</f>
        <v>3.62</v>
      </c>
      <c r="R2348" s="14">
        <f>VLOOKUP($A2348,[3]Sheet1!$A$1:$X$10001,24,0)</f>
        <v>10</v>
      </c>
      <c r="S2348" s="14">
        <f>VLOOKUP($A2348,[3]Sheet1!$A$1:$AB$10001,25,0)</f>
        <v>3.4</v>
      </c>
      <c r="T2348" s="14">
        <f>VLOOKUP($A2348,[3]Sheet1!$A$1:$AB$10001,26,0)</f>
        <v>3.8050000000000002</v>
      </c>
      <c r="U2348" s="14">
        <f>VLOOKUP($A2348,[3]Sheet1!$A$1:$AB$10001,27,0)</f>
        <v>3.72</v>
      </c>
      <c r="V2348" s="14">
        <f>VLOOKUP($A2348,[3]Sheet1!$A$1:$AB$10001,28,0)</f>
        <v>3.7650000000000001</v>
      </c>
      <c r="W2348" s="14">
        <f>VLOOKUP($A2348,[3]Sheet1!$A$1:$AC$10001,29,0)</f>
        <v>3.74</v>
      </c>
      <c r="X2348" s="14">
        <f>VLOOKUP($A2348,[3]Sheet1!$A$1:$AD$10001,30,0)</f>
        <v>4.1349999999999998</v>
      </c>
      <c r="Y2348" s="14">
        <f>VLOOKUP($A2348,[3]Sheet1!$A$1:$AE$10001,31,0)</f>
        <v>2.4700000000000002</v>
      </c>
      <c r="Z2348" s="14">
        <f>VLOOKUP($A2348,[3]Sheet1!$A$1:$AK$10001,32,0)</f>
        <v>4.2350000000000003</v>
      </c>
    </row>
    <row r="2349" spans="1:26" x14ac:dyDescent="0.2">
      <c r="A2349" s="2">
        <v>37041</v>
      </c>
      <c r="B2349" s="5">
        <f t="shared" si="166"/>
        <v>5</v>
      </c>
      <c r="C2349" s="1" t="s">
        <v>50</v>
      </c>
      <c r="D2349" s="14">
        <f>VLOOKUP($A2349,[3]Sheet1!$A$1:$U$10001,15,0)</f>
        <v>4.9800000000000004</v>
      </c>
      <c r="E2349" s="14">
        <f>VLOOKUP($A2349,[3]Sheet1!$A$1:$U$10001,16,0)</f>
        <v>3.5550000000000002</v>
      </c>
      <c r="F2349" s="14">
        <f>VLOOKUP($A2349,[3]Sheet1!$A$1:$X$10001,22,0)</f>
        <v>2.7450000000000001</v>
      </c>
      <c r="G2349" s="7">
        <f>VLOOKUP($A2349,[3]Sheet1!$A$1:$X$10001,3,0)</f>
        <v>2.9950000000000001</v>
      </c>
      <c r="H2349" s="14">
        <f>VLOOKUP($A2349,[3]Sheet1!$A$1:$U$10001,2,0)</f>
        <v>3.645</v>
      </c>
      <c r="I2349" s="14">
        <f>VLOOKUP($A2349,[3]Sheet1!$A$1:$U$10001,21,0)</f>
        <v>3.86</v>
      </c>
      <c r="J2349" s="14">
        <f>VLOOKUP($A2349,[3]Sheet1!$A$1:$U$10001,13,0)</f>
        <v>4.0650000000000004</v>
      </c>
      <c r="K2349" s="14">
        <f>VLOOKUP($A2349,[3]Sheet1!$A$1:$Z$10001,24,0)</f>
        <v>2.87</v>
      </c>
      <c r="L2349" s="14">
        <f>VLOOKUP($A2349,[3]Sheet1!$A$1:$U$10001,17,0)</f>
        <v>3.58</v>
      </c>
      <c r="M2349" s="14">
        <f>VLOOKUP($A2349,[3]Sheet1!$A$1:$U$10001,14,0)</f>
        <v>4.42</v>
      </c>
      <c r="N2349" s="14">
        <f>VLOOKUP($A2349,[3]Sheet1!$A$1:$X$10001,23,0)</f>
        <v>2.7149999999999999</v>
      </c>
      <c r="O2349" s="14">
        <f>VLOOKUP($A2349,[3]Sheet1!$A$1:$U$10001,4,0)</f>
        <v>11.125</v>
      </c>
      <c r="P2349" s="14">
        <f>VLOOKUP($A2349,[3]Sheet1!$A$1:$U$10001,6,0)</f>
        <v>3.73</v>
      </c>
      <c r="Q2349" s="14">
        <f>VLOOKUP($A2349,[3]Sheet1!$A$1:$U$10001,20,0)</f>
        <v>3.5</v>
      </c>
      <c r="R2349" s="14">
        <f>VLOOKUP($A2349,[3]Sheet1!$A$1:$X$10001,24,0)</f>
        <v>2.87</v>
      </c>
      <c r="S2349" s="14">
        <f>VLOOKUP($A2349,[3]Sheet1!$A$1:$AB$10001,25,0)</f>
        <v>3.9</v>
      </c>
      <c r="T2349" s="14">
        <f>VLOOKUP($A2349,[3]Sheet1!$A$1:$AB$10001,26,0)</f>
        <v>3.83</v>
      </c>
      <c r="U2349" s="14">
        <f>VLOOKUP($A2349,[3]Sheet1!$A$1:$AB$10001,27,0)</f>
        <v>3.7</v>
      </c>
      <c r="V2349" s="14">
        <f>VLOOKUP($A2349,[3]Sheet1!$A$1:$AB$10001,28,0)</f>
        <v>3.73</v>
      </c>
      <c r="W2349" s="14">
        <f>VLOOKUP($A2349,[3]Sheet1!$A$1:$AC$10001,29,0)</f>
        <v>3.7349999999999999</v>
      </c>
      <c r="X2349" s="14">
        <f>VLOOKUP($A2349,[3]Sheet1!$A$1:$AD$10001,30,0)</f>
        <v>4.0549999999999997</v>
      </c>
      <c r="Y2349" s="14">
        <f>VLOOKUP($A2349,[3]Sheet1!$A$1:$AE$10001,31,0)</f>
        <v>2.83</v>
      </c>
      <c r="Z2349" s="14">
        <f>VLOOKUP($A2349,[3]Sheet1!$A$1:$AK$10001,32,0)</f>
        <v>3.5950000000000002</v>
      </c>
    </row>
    <row r="2350" spans="1:26" x14ac:dyDescent="0.2">
      <c r="A2350" s="2">
        <v>37042</v>
      </c>
      <c r="B2350" s="5">
        <f t="shared" si="166"/>
        <v>5</v>
      </c>
      <c r="C2350" s="1" t="s">
        <v>51</v>
      </c>
      <c r="D2350" s="14">
        <f>VLOOKUP($A2350,[3]Sheet1!$A$1:$U$10001,15,0)</f>
        <v>4.8049999999999997</v>
      </c>
      <c r="E2350" s="14">
        <f>VLOOKUP($A2350,[3]Sheet1!$A$1:$U$10001,16,0)</f>
        <v>3.5649999999999999</v>
      </c>
      <c r="F2350" s="14">
        <f>VLOOKUP($A2350,[3]Sheet1!$A$1:$X$10001,22,0)</f>
        <v>2.3149999999999999</v>
      </c>
      <c r="G2350" s="7">
        <f>VLOOKUP($A2350,[3]Sheet1!$A$1:$X$10001,3,0)</f>
        <v>2.7949999999999999</v>
      </c>
      <c r="H2350" s="14">
        <f>VLOOKUP($A2350,[3]Sheet1!$A$1:$U$10001,2,0)</f>
        <v>3.4849999999999999</v>
      </c>
      <c r="I2350" s="14">
        <f>VLOOKUP($A2350,[3]Sheet1!$A$1:$U$10001,21,0)</f>
        <v>3.67</v>
      </c>
      <c r="J2350" s="14">
        <f>VLOOKUP($A2350,[3]Sheet1!$A$1:$U$10001,13,0)</f>
        <v>4.2</v>
      </c>
      <c r="K2350" s="14">
        <f>VLOOKUP($A2350,[3]Sheet1!$A$1:$Z$10001,24,0)</f>
        <v>2.59</v>
      </c>
      <c r="L2350" s="14">
        <f>VLOOKUP($A2350,[3]Sheet1!$A$1:$U$10001,17,0)</f>
        <v>5.5949999999999998</v>
      </c>
      <c r="M2350" s="14">
        <f>VLOOKUP($A2350,[3]Sheet1!$A$1:$U$10001,14,0)</f>
        <v>5.05</v>
      </c>
      <c r="N2350" s="14">
        <f>VLOOKUP($A2350,[3]Sheet1!$A$1:$X$10001,23,0)</f>
        <v>2.29</v>
      </c>
      <c r="O2350" s="14">
        <f>VLOOKUP($A2350,[3]Sheet1!$A$1:$U$10001,4,0)</f>
        <v>10.195</v>
      </c>
      <c r="P2350" s="14">
        <f>VLOOKUP($A2350,[3]Sheet1!$A$1:$U$10001,6,0)</f>
        <v>3.5249999999999999</v>
      </c>
      <c r="Q2350" s="14">
        <f>VLOOKUP($A2350,[3]Sheet1!$A$1:$U$10001,20,0)</f>
        <v>3.4</v>
      </c>
      <c r="R2350" s="14">
        <f>VLOOKUP($A2350,[3]Sheet1!$A$1:$X$10001,24,0)</f>
        <v>2.59</v>
      </c>
      <c r="S2350" s="14">
        <f>VLOOKUP($A2350,[3]Sheet1!$A$1:$AB$10001,25,0)</f>
        <v>3.74</v>
      </c>
      <c r="T2350" s="14">
        <f>VLOOKUP($A2350,[3]Sheet1!$A$1:$AB$10001,26,0)</f>
        <v>3.665</v>
      </c>
      <c r="U2350" s="14">
        <f>VLOOKUP($A2350,[3]Sheet1!$A$1:$AB$10001,27,0)</f>
        <v>3.53</v>
      </c>
      <c r="V2350" s="14">
        <f>VLOOKUP($A2350,[3]Sheet1!$A$1:$AB$10001,28,0)</f>
        <v>3.56</v>
      </c>
      <c r="W2350" s="14">
        <f>VLOOKUP($A2350,[3]Sheet1!$A$1:$AC$10001,29,0)</f>
        <v>3.5550000000000002</v>
      </c>
      <c r="X2350" s="14">
        <f>VLOOKUP($A2350,[3]Sheet1!$A$1:$AD$10001,30,0)</f>
        <v>3.855</v>
      </c>
      <c r="Y2350" s="14">
        <f>VLOOKUP($A2350,[3]Sheet1!$A$1:$AE$10001,31,0)</f>
        <v>2.37</v>
      </c>
      <c r="Z2350" s="14">
        <f>VLOOKUP($A2350,[3]Sheet1!$A$1:$AK$10001,32,0)</f>
        <v>5.97</v>
      </c>
    </row>
    <row r="2351" spans="1:26" x14ac:dyDescent="0.2">
      <c r="A2351" s="2">
        <v>37043</v>
      </c>
      <c r="B2351" s="5">
        <f t="shared" si="166"/>
        <v>6</v>
      </c>
      <c r="C2351" s="1" t="s">
        <v>45</v>
      </c>
      <c r="D2351" s="14">
        <f>VLOOKUP($A2351,[3]Sheet1!$A$1:$U$10001,15,0)</f>
        <v>4.8650000000000002</v>
      </c>
      <c r="E2351" s="14">
        <f>VLOOKUP($A2351,[3]Sheet1!$A$1:$U$10001,16,0)</f>
        <v>3.5249999999999999</v>
      </c>
      <c r="F2351" s="14">
        <f>VLOOKUP($A2351,[3]Sheet1!$A$1:$X$10001,22,0)</f>
        <v>2.68</v>
      </c>
      <c r="G2351" s="7">
        <f>VLOOKUP($A2351,[3]Sheet1!$A$1:$X$10001,3,0)</f>
        <v>3.0649999999999999</v>
      </c>
      <c r="H2351" s="14">
        <f>VLOOKUP($A2351,[3]Sheet1!$A$1:$U$10001,2,0)</f>
        <v>3.59</v>
      </c>
      <c r="I2351" s="14">
        <f>VLOOKUP($A2351,[3]Sheet1!$A$1:$U$10001,21,0)</f>
        <v>3.73</v>
      </c>
      <c r="J2351" s="14">
        <f>VLOOKUP($A2351,[3]Sheet1!$A$1:$U$10001,13,0)</f>
        <v>4.1100000000000003</v>
      </c>
      <c r="K2351" s="14">
        <f>VLOOKUP($A2351,[3]Sheet1!$A$1:$Z$10001,24,0)</f>
        <v>2.89</v>
      </c>
      <c r="L2351" s="14">
        <f>VLOOKUP($A2351,[3]Sheet1!$A$1:$U$10001,17,0)</f>
        <v>3.68</v>
      </c>
      <c r="M2351" s="14">
        <f>VLOOKUP($A2351,[3]Sheet1!$A$1:$U$10001,14,0)</f>
        <v>5.8250000000000002</v>
      </c>
      <c r="N2351" s="14">
        <f>VLOOKUP($A2351,[3]Sheet1!$A$1:$X$10001,23,0)</f>
        <v>2.665</v>
      </c>
      <c r="O2351" s="14">
        <f>VLOOKUP($A2351,[3]Sheet1!$A$1:$U$10001,4,0)</f>
        <v>9.92</v>
      </c>
      <c r="P2351" s="14">
        <f>VLOOKUP($A2351,[3]Sheet1!$A$1:$U$10001,6,0)</f>
        <v>3.63</v>
      </c>
      <c r="Q2351" s="14">
        <f>VLOOKUP($A2351,[3]Sheet1!$A$1:$U$10001,20,0)</f>
        <v>3.53</v>
      </c>
      <c r="R2351" s="14">
        <f>VLOOKUP($A2351,[3]Sheet1!$A$1:$X$10001,24,0)</f>
        <v>2.89</v>
      </c>
      <c r="S2351" s="14">
        <f>VLOOKUP($A2351,[3]Sheet1!$A$1:$AB$10001,25,0)</f>
        <v>3.7850000000000001</v>
      </c>
      <c r="T2351" s="14">
        <f>VLOOKUP($A2351,[3]Sheet1!$A$1:$AB$10001,26,0)</f>
        <v>3.83</v>
      </c>
      <c r="U2351" s="14">
        <f>VLOOKUP($A2351,[3]Sheet1!$A$1:$AB$10001,27,0)</f>
        <v>3.5950000000000002</v>
      </c>
      <c r="V2351" s="14">
        <f>VLOOKUP($A2351,[3]Sheet1!$A$1:$AB$10001,28,0)</f>
        <v>3.62</v>
      </c>
      <c r="W2351" s="14">
        <f>VLOOKUP($A2351,[3]Sheet1!$A$1:$AC$10001,29,0)</f>
        <v>3.605</v>
      </c>
      <c r="X2351" s="14">
        <f>VLOOKUP($A2351,[3]Sheet1!$A$1:$AD$10001,30,0)</f>
        <v>3.9350000000000001</v>
      </c>
      <c r="Y2351" s="14">
        <f>VLOOKUP($A2351,[3]Sheet1!$A$1:$AE$10001,31,0)</f>
        <v>2.75</v>
      </c>
      <c r="Z2351" s="14">
        <f>VLOOKUP($A2351,[3]Sheet1!$A$1:$AK$10001,32,0)</f>
        <v>4.5350000000000001</v>
      </c>
    </row>
    <row r="2352" spans="1:26" x14ac:dyDescent="0.2">
      <c r="A2352" s="2">
        <v>37044</v>
      </c>
      <c r="B2352" s="5">
        <f t="shared" si="166"/>
        <v>6</v>
      </c>
      <c r="C2352" s="1" t="s">
        <v>46</v>
      </c>
      <c r="D2352" s="14">
        <f>VLOOKUP($A2352,[3]Sheet1!$A$1:$U$10001,15,0)</f>
        <v>4.72</v>
      </c>
      <c r="E2352" s="14">
        <f>VLOOKUP($A2352,[3]Sheet1!$A$1:$U$10001,16,0)</f>
        <v>3.1349999999999998</v>
      </c>
      <c r="F2352" s="14">
        <f>VLOOKUP($A2352,[3]Sheet1!$A$1:$X$10001,22,0)</f>
        <v>2.62</v>
      </c>
      <c r="G2352" s="7">
        <f>VLOOKUP($A2352,[3]Sheet1!$A$1:$X$10001,3,0)</f>
        <v>2.5150000000000001</v>
      </c>
      <c r="H2352" s="14">
        <f>VLOOKUP($A2352,[3]Sheet1!$A$1:$U$10001,2,0)</f>
        <v>3.5</v>
      </c>
      <c r="I2352" s="14">
        <f>VLOOKUP($A2352,[3]Sheet1!$A$1:$U$10001,21,0)</f>
        <v>3.7050000000000001</v>
      </c>
      <c r="J2352" s="14">
        <f>VLOOKUP($A2352,[3]Sheet1!$A$1:$U$10001,13,0)</f>
        <v>3.2050000000000001</v>
      </c>
      <c r="K2352" s="14">
        <f>VLOOKUP($A2352,[3]Sheet1!$A$1:$Z$10001,24,0)</f>
        <v>2.68</v>
      </c>
      <c r="L2352" s="14">
        <f>VLOOKUP($A2352,[3]Sheet1!$A$1:$U$10001,17,0)</f>
        <v>3.29</v>
      </c>
      <c r="M2352" s="14">
        <f>VLOOKUP($A2352,[3]Sheet1!$A$1:$U$10001,14,0)</f>
        <v>3.35</v>
      </c>
      <c r="N2352" s="14">
        <f>VLOOKUP($A2352,[3]Sheet1!$A$1:$X$10001,23,0)</f>
        <v>2.645</v>
      </c>
      <c r="O2352" s="14">
        <f>VLOOKUP($A2352,[3]Sheet1!$A$1:$U$10001,4,0)</f>
        <v>7.915</v>
      </c>
      <c r="P2352" s="14">
        <f>VLOOKUP($A2352,[3]Sheet1!$A$1:$U$10001,6,0)</f>
        <v>3.55</v>
      </c>
      <c r="Q2352" s="14">
        <f>VLOOKUP($A2352,[3]Sheet1!$A$1:$U$10001,20,0)</f>
        <v>3.45</v>
      </c>
      <c r="R2352" s="14">
        <f>VLOOKUP($A2352,[3]Sheet1!$A$1:$X$10001,24,0)</f>
        <v>2.68</v>
      </c>
      <c r="S2352" s="14">
        <f>VLOOKUP($A2352,[3]Sheet1!$A$1:$AB$10001,25,0)</f>
        <v>3.75</v>
      </c>
      <c r="T2352" s="14">
        <f>VLOOKUP($A2352,[3]Sheet1!$A$1:$AB$10001,26,0)</f>
        <v>3.7250000000000001</v>
      </c>
      <c r="U2352" s="14">
        <f>VLOOKUP($A2352,[3]Sheet1!$A$1:$AB$10001,27,0)</f>
        <v>3.53</v>
      </c>
      <c r="V2352" s="14">
        <f>VLOOKUP($A2352,[3]Sheet1!$A$1:$AB$10001,28,0)</f>
        <v>3.5449999999999999</v>
      </c>
      <c r="W2352" s="14">
        <f>VLOOKUP($A2352,[3]Sheet1!$A$1:$AC$10001,29,0)</f>
        <v>3.5449999999999999</v>
      </c>
      <c r="X2352" s="14">
        <f>VLOOKUP($A2352,[3]Sheet1!$A$1:$AD$10001,30,0)</f>
        <v>3.9</v>
      </c>
      <c r="Y2352" s="14">
        <f>VLOOKUP($A2352,[3]Sheet1!$A$1:$AE$10001,31,0)</f>
        <v>2.71</v>
      </c>
      <c r="Z2352" s="14">
        <f>VLOOKUP($A2352,[3]Sheet1!$A$1:$AK$10001,32,0)</f>
        <v>3.05</v>
      </c>
    </row>
    <row r="2353" spans="1:26" x14ac:dyDescent="0.2">
      <c r="A2353" s="2">
        <v>37045</v>
      </c>
      <c r="B2353" s="5">
        <f t="shared" si="166"/>
        <v>6</v>
      </c>
      <c r="C2353" s="1" t="s">
        <v>47</v>
      </c>
      <c r="D2353" s="14">
        <f>VLOOKUP($A2353,[3]Sheet1!$A$1:$U$10001,15,0)</f>
        <v>4.72</v>
      </c>
      <c r="E2353" s="14">
        <f>VLOOKUP($A2353,[3]Sheet1!$A$1:$U$10001,16,0)</f>
        <v>3.1349999999999998</v>
      </c>
      <c r="F2353" s="14">
        <f>VLOOKUP($A2353,[3]Sheet1!$A$1:$X$10001,22,0)</f>
        <v>2.62</v>
      </c>
      <c r="G2353" s="7">
        <f>VLOOKUP($A2353,[3]Sheet1!$A$1:$X$10001,3,0)</f>
        <v>2.5150000000000001</v>
      </c>
      <c r="H2353" s="14">
        <f>VLOOKUP($A2353,[3]Sheet1!$A$1:$U$10001,2,0)</f>
        <v>3.5</v>
      </c>
      <c r="I2353" s="14">
        <f>VLOOKUP($A2353,[3]Sheet1!$A$1:$U$10001,21,0)</f>
        <v>3.7050000000000001</v>
      </c>
      <c r="J2353" s="14">
        <f>VLOOKUP($A2353,[3]Sheet1!$A$1:$U$10001,13,0)</f>
        <v>3.2050000000000001</v>
      </c>
      <c r="K2353" s="14">
        <f>VLOOKUP($A2353,[3]Sheet1!$A$1:$Z$10001,24,0)</f>
        <v>2.68</v>
      </c>
      <c r="L2353" s="14">
        <f>VLOOKUP($A2353,[3]Sheet1!$A$1:$U$10001,17,0)</f>
        <v>3.29</v>
      </c>
      <c r="M2353" s="14">
        <f>VLOOKUP($A2353,[3]Sheet1!$A$1:$U$10001,14,0)</f>
        <v>3.35</v>
      </c>
      <c r="N2353" s="14">
        <f>VLOOKUP($A2353,[3]Sheet1!$A$1:$X$10001,23,0)</f>
        <v>2.645</v>
      </c>
      <c r="O2353" s="14">
        <f>VLOOKUP($A2353,[3]Sheet1!$A$1:$U$10001,4,0)</f>
        <v>7.915</v>
      </c>
      <c r="P2353" s="14">
        <f>VLOOKUP($A2353,[3]Sheet1!$A$1:$U$10001,6,0)</f>
        <v>3.55</v>
      </c>
      <c r="Q2353" s="14">
        <f>VLOOKUP($A2353,[3]Sheet1!$A$1:$U$10001,20,0)</f>
        <v>3.45</v>
      </c>
      <c r="R2353" s="14">
        <f>VLOOKUP($A2353,[3]Sheet1!$A$1:$X$10001,24,0)</f>
        <v>2.68</v>
      </c>
      <c r="S2353" s="14">
        <f>VLOOKUP($A2353,[3]Sheet1!$A$1:$AB$10001,25,0)</f>
        <v>3.75</v>
      </c>
      <c r="T2353" s="14">
        <f>VLOOKUP($A2353,[3]Sheet1!$A$1:$AB$10001,26,0)</f>
        <v>3.7250000000000001</v>
      </c>
      <c r="U2353" s="14">
        <f>VLOOKUP($A2353,[3]Sheet1!$A$1:$AB$10001,27,0)</f>
        <v>3.53</v>
      </c>
      <c r="V2353" s="14">
        <f>VLOOKUP($A2353,[3]Sheet1!$A$1:$AB$10001,28,0)</f>
        <v>3.5449999999999999</v>
      </c>
      <c r="W2353" s="14">
        <f>VLOOKUP($A2353,[3]Sheet1!$A$1:$AC$10001,29,0)</f>
        <v>3.5449999999999999</v>
      </c>
      <c r="X2353" s="14">
        <f>VLOOKUP($A2353,[3]Sheet1!$A$1:$AD$10001,30,0)</f>
        <v>3.9</v>
      </c>
      <c r="Y2353" s="14">
        <f>VLOOKUP($A2353,[3]Sheet1!$A$1:$AE$10001,31,0)</f>
        <v>2.71</v>
      </c>
      <c r="Z2353" s="14">
        <f>VLOOKUP($A2353,[3]Sheet1!$A$1:$AK$10001,32,0)</f>
        <v>3.05</v>
      </c>
    </row>
    <row r="2354" spans="1:26" x14ac:dyDescent="0.2">
      <c r="A2354" s="2">
        <v>37046</v>
      </c>
      <c r="B2354" s="5">
        <f t="shared" si="166"/>
        <v>6</v>
      </c>
      <c r="C2354" s="1" t="s">
        <v>48</v>
      </c>
      <c r="D2354" s="14">
        <f>VLOOKUP($A2354,[3]Sheet1!$A$1:$U$10001,15,0)</f>
        <v>4.72</v>
      </c>
      <c r="E2354" s="14">
        <f>VLOOKUP($A2354,[3]Sheet1!$A$1:$U$10001,16,0)</f>
        <v>3.1349999999999998</v>
      </c>
      <c r="F2354" s="14">
        <f>VLOOKUP($A2354,[3]Sheet1!$A$1:$X$10001,22,0)</f>
        <v>2.62</v>
      </c>
      <c r="G2354" s="7">
        <f>VLOOKUP($A2354,[3]Sheet1!$A$1:$X$10001,3,0)</f>
        <v>2.5150000000000001</v>
      </c>
      <c r="H2354" s="14">
        <f>VLOOKUP($A2354,[3]Sheet1!$A$1:$U$10001,2,0)</f>
        <v>3.5</v>
      </c>
      <c r="I2354" s="14">
        <f>VLOOKUP($A2354,[3]Sheet1!$A$1:$U$10001,21,0)</f>
        <v>3.7050000000000001</v>
      </c>
      <c r="J2354" s="14">
        <f>VLOOKUP($A2354,[3]Sheet1!$A$1:$U$10001,13,0)</f>
        <v>3.2050000000000001</v>
      </c>
      <c r="K2354" s="14">
        <f>VLOOKUP($A2354,[3]Sheet1!$A$1:$Z$10001,24,0)</f>
        <v>2.68</v>
      </c>
      <c r="L2354" s="14">
        <f>VLOOKUP($A2354,[3]Sheet1!$A$1:$U$10001,17,0)</f>
        <v>3.29</v>
      </c>
      <c r="M2354" s="14">
        <f>VLOOKUP($A2354,[3]Sheet1!$A$1:$U$10001,14,0)</f>
        <v>3.35</v>
      </c>
      <c r="N2354" s="14">
        <f>VLOOKUP($A2354,[3]Sheet1!$A$1:$X$10001,23,0)</f>
        <v>2.645</v>
      </c>
      <c r="O2354" s="14">
        <f>VLOOKUP($A2354,[3]Sheet1!$A$1:$U$10001,4,0)</f>
        <v>7.915</v>
      </c>
      <c r="P2354" s="14">
        <f>VLOOKUP($A2354,[3]Sheet1!$A$1:$U$10001,6,0)</f>
        <v>3.55</v>
      </c>
      <c r="Q2354" s="14">
        <f>VLOOKUP($A2354,[3]Sheet1!$A$1:$U$10001,20,0)</f>
        <v>3.45</v>
      </c>
      <c r="R2354" s="14">
        <f>VLOOKUP($A2354,[3]Sheet1!$A$1:$X$10001,24,0)</f>
        <v>2.68</v>
      </c>
      <c r="S2354" s="14">
        <f>VLOOKUP($A2354,[3]Sheet1!$A$1:$AB$10001,25,0)</f>
        <v>3.75</v>
      </c>
      <c r="T2354" s="14">
        <f>VLOOKUP($A2354,[3]Sheet1!$A$1:$AB$10001,26,0)</f>
        <v>3.7250000000000001</v>
      </c>
      <c r="U2354" s="14">
        <f>VLOOKUP($A2354,[3]Sheet1!$A$1:$AB$10001,27,0)</f>
        <v>3.53</v>
      </c>
      <c r="V2354" s="14">
        <f>VLOOKUP($A2354,[3]Sheet1!$A$1:$AB$10001,28,0)</f>
        <v>3.5449999999999999</v>
      </c>
      <c r="W2354" s="14">
        <f>VLOOKUP($A2354,[3]Sheet1!$A$1:$AC$10001,29,0)</f>
        <v>3.5449999999999999</v>
      </c>
      <c r="X2354" s="14">
        <f>VLOOKUP($A2354,[3]Sheet1!$A$1:$AD$10001,30,0)</f>
        <v>3.9</v>
      </c>
      <c r="Y2354" s="14">
        <f>VLOOKUP($A2354,[3]Sheet1!$A$1:$AE$10001,31,0)</f>
        <v>2.71</v>
      </c>
      <c r="Z2354" s="14">
        <f>VLOOKUP($A2354,[3]Sheet1!$A$1:$AK$10001,32,0)</f>
        <v>3.05</v>
      </c>
    </row>
    <row r="2355" spans="1:26" x14ac:dyDescent="0.2">
      <c r="A2355" s="2">
        <v>37047</v>
      </c>
      <c r="B2355" s="5">
        <f t="shared" si="166"/>
        <v>6</v>
      </c>
      <c r="C2355" s="1" t="s">
        <v>49</v>
      </c>
      <c r="D2355" s="14">
        <f>VLOOKUP($A2355,[3]Sheet1!$A$1:$U$10001,15,0)</f>
        <v>4.9000000000000004</v>
      </c>
      <c r="E2355" s="14">
        <f>VLOOKUP($A2355,[3]Sheet1!$A$1:$U$10001,16,0)</f>
        <v>3.3149999999999999</v>
      </c>
      <c r="F2355" s="14">
        <f>VLOOKUP($A2355,[3]Sheet1!$A$1:$X$10001,22,0)</f>
        <v>2.76</v>
      </c>
      <c r="G2355" s="7">
        <f>VLOOKUP($A2355,[3]Sheet1!$A$1:$X$10001,3,0)</f>
        <v>2.8050000000000002</v>
      </c>
      <c r="H2355" s="14">
        <f>VLOOKUP($A2355,[3]Sheet1!$A$1:$U$10001,2,0)</f>
        <v>3.75</v>
      </c>
      <c r="I2355" s="14">
        <f>VLOOKUP($A2355,[3]Sheet1!$A$1:$U$10001,21,0)</f>
        <v>3.9449999999999998</v>
      </c>
      <c r="J2355" s="14">
        <f>VLOOKUP($A2355,[3]Sheet1!$A$1:$U$10001,13,0)</f>
        <v>3.75</v>
      </c>
      <c r="K2355" s="14">
        <f>VLOOKUP($A2355,[3]Sheet1!$A$1:$Z$10001,24,0)</f>
        <v>2.85</v>
      </c>
      <c r="L2355" s="14">
        <f>VLOOKUP($A2355,[3]Sheet1!$A$1:$U$10001,17,0)</f>
        <v>3.45</v>
      </c>
      <c r="M2355" s="14">
        <f>VLOOKUP($A2355,[3]Sheet1!$A$1:$U$10001,14,0)</f>
        <v>4.0149999999999997</v>
      </c>
      <c r="N2355" s="14">
        <f>VLOOKUP($A2355,[3]Sheet1!$A$1:$X$10001,23,0)</f>
        <v>2.625</v>
      </c>
      <c r="O2355" s="14">
        <f>VLOOKUP($A2355,[3]Sheet1!$A$1:$U$10001,4,0)</f>
        <v>8.9499999999999993</v>
      </c>
      <c r="P2355" s="14">
        <f>VLOOKUP($A2355,[3]Sheet1!$A$1:$U$10001,6,0)</f>
        <v>3.88</v>
      </c>
      <c r="Q2355" s="14" t="str">
        <f>VLOOKUP($A2355,[3]Sheet1!$A$1:$U$10001,20,0)</f>
        <v>N/A</v>
      </c>
      <c r="R2355" s="14">
        <f>VLOOKUP($A2355,[3]Sheet1!$A$1:$X$10001,24,0)</f>
        <v>2.85</v>
      </c>
      <c r="S2355" s="14">
        <f>VLOOKUP($A2355,[3]Sheet1!$A$1:$AB$10001,25,0)</f>
        <v>4</v>
      </c>
      <c r="T2355" s="14">
        <f>VLOOKUP($A2355,[3]Sheet1!$A$1:$AB$10001,26,0)</f>
        <v>3.9649999999999999</v>
      </c>
      <c r="U2355" s="14">
        <f>VLOOKUP($A2355,[3]Sheet1!$A$1:$AB$10001,27,0)</f>
        <v>3.7949999999999999</v>
      </c>
      <c r="V2355" s="14">
        <f>VLOOKUP($A2355,[3]Sheet1!$A$1:$AB$10001,28,0)</f>
        <v>3.77</v>
      </c>
      <c r="W2355" s="14">
        <f>VLOOKUP($A2355,[3]Sheet1!$A$1:$AC$10001,29,0)</f>
        <v>3.7850000000000001</v>
      </c>
      <c r="X2355" s="14">
        <f>VLOOKUP($A2355,[3]Sheet1!$A$1:$AD$10001,30,0)</f>
        <v>4.13</v>
      </c>
      <c r="Y2355" s="14">
        <f>VLOOKUP($A2355,[3]Sheet1!$A$1:$AE$10001,31,0)</f>
        <v>2.855</v>
      </c>
      <c r="Z2355" s="14">
        <f>VLOOKUP($A2355,[3]Sheet1!$A$1:$AK$10001,32,0)</f>
        <v>3.51</v>
      </c>
    </row>
    <row r="2356" spans="1:26" x14ac:dyDescent="0.2">
      <c r="A2356" s="2">
        <v>37048</v>
      </c>
      <c r="B2356" s="5">
        <f t="shared" si="166"/>
        <v>6</v>
      </c>
      <c r="C2356" s="1" t="s">
        <v>50</v>
      </c>
      <c r="D2356" s="14">
        <f>VLOOKUP($A2356,[3]Sheet1!$A$1:$U$10001,15,0)</f>
        <v>4.8499999999999996</v>
      </c>
      <c r="E2356" s="14">
        <f>VLOOKUP($A2356,[3]Sheet1!$A$1:$U$10001,16,0)</f>
        <v>3.355</v>
      </c>
      <c r="F2356" s="14">
        <f>VLOOKUP($A2356,[3]Sheet1!$A$1:$X$10001,22,0)</f>
        <v>2.84</v>
      </c>
      <c r="G2356" s="7">
        <f>VLOOKUP($A2356,[3]Sheet1!$A$1:$X$10001,3,0)</f>
        <v>3.0550000000000002</v>
      </c>
      <c r="H2356" s="14" t="str">
        <f>VLOOKUP($A2356,[3]Sheet1!$A$1:$U$10001,2,0)</f>
        <v>N/A</v>
      </c>
      <c r="I2356" s="14">
        <f>VLOOKUP($A2356,[3]Sheet1!$A$1:$U$10001,21,0)</f>
        <v>3.9849999999999999</v>
      </c>
      <c r="J2356" s="14">
        <f>VLOOKUP($A2356,[3]Sheet1!$A$1:$U$10001,13,0)</f>
        <v>3.61</v>
      </c>
      <c r="K2356" s="14">
        <f>VLOOKUP($A2356,[3]Sheet1!$A$1:$Z$10001,24,0)</f>
        <v>2.9</v>
      </c>
      <c r="L2356" s="14">
        <f>VLOOKUP($A2356,[3]Sheet1!$A$1:$U$10001,17,0)</f>
        <v>3.48</v>
      </c>
      <c r="M2356" s="14">
        <f>VLOOKUP($A2356,[3]Sheet1!$A$1:$U$10001,14,0)</f>
        <v>4.16</v>
      </c>
      <c r="N2356" s="14">
        <f>VLOOKUP($A2356,[3]Sheet1!$A$1:$X$10001,23,0)</f>
        <v>2.83</v>
      </c>
      <c r="O2356" s="14">
        <f>VLOOKUP($A2356,[3]Sheet1!$A$1:$U$10001,4,0)</f>
        <v>9.4250000000000007</v>
      </c>
      <c r="P2356" s="14">
        <f>VLOOKUP($A2356,[3]Sheet1!$A$1:$U$10001,6,0)</f>
        <v>3.99</v>
      </c>
      <c r="Q2356" s="14" t="str">
        <f>VLOOKUP($A2356,[3]Sheet1!$A$1:$U$10001,20,0)</f>
        <v>N/A</v>
      </c>
      <c r="R2356" s="14">
        <f>VLOOKUP($A2356,[3]Sheet1!$A$1:$X$10001,24,0)</f>
        <v>2.9</v>
      </c>
      <c r="S2356" s="14">
        <f>VLOOKUP($A2356,[3]Sheet1!$A$1:$AB$10001,25,0)</f>
        <v>4.08</v>
      </c>
      <c r="T2356" s="14">
        <f>VLOOKUP($A2356,[3]Sheet1!$A$1:$AB$10001,26,0)</f>
        <v>4.0350000000000001</v>
      </c>
      <c r="U2356" s="14">
        <f>VLOOKUP($A2356,[3]Sheet1!$A$1:$AB$10001,27,0)</f>
        <v>3.895</v>
      </c>
      <c r="V2356" s="14">
        <f>VLOOKUP($A2356,[3]Sheet1!$A$1:$AB$10001,28,0)</f>
        <v>3.85</v>
      </c>
      <c r="W2356" s="14">
        <f>VLOOKUP($A2356,[3]Sheet1!$A$1:$AC$10001,29,0)</f>
        <v>3.89</v>
      </c>
      <c r="X2356" s="14">
        <f>VLOOKUP($A2356,[3]Sheet1!$A$1:$AD$10001,30,0)</f>
        <v>4.16</v>
      </c>
      <c r="Y2356" s="14">
        <f>VLOOKUP($A2356,[3]Sheet1!$A$1:$AE$10001,31,0)</f>
        <v>2.9049999999999998</v>
      </c>
      <c r="Z2356" s="14">
        <f>VLOOKUP($A2356,[3]Sheet1!$A$1:$AK$10001,32,0)</f>
        <v>3.9449999999999998</v>
      </c>
    </row>
    <row r="2357" spans="1:26" x14ac:dyDescent="0.2">
      <c r="A2357" s="2">
        <v>37049</v>
      </c>
      <c r="B2357" s="5">
        <f t="shared" si="166"/>
        <v>6</v>
      </c>
      <c r="C2357" s="1" t="s">
        <v>51</v>
      </c>
      <c r="D2357" s="14">
        <f>VLOOKUP($A2357,[3]Sheet1!$A$1:$U$10001,15,0)</f>
        <v>4.4050000000000002</v>
      </c>
      <c r="E2357" s="14">
        <f>VLOOKUP($A2357,[3]Sheet1!$A$1:$U$10001,16,0)</f>
        <v>2.9849999999999999</v>
      </c>
      <c r="F2357" s="14">
        <f>VLOOKUP($A2357,[3]Sheet1!$A$1:$X$10001,22,0)</f>
        <v>2.57</v>
      </c>
      <c r="G2357" s="7">
        <f>VLOOKUP($A2357,[3]Sheet1!$A$1:$X$10001,3,0)</f>
        <v>2.84</v>
      </c>
      <c r="H2357" s="14">
        <f>VLOOKUP($A2357,[3]Sheet1!$A$1:$U$10001,2,0)</f>
        <v>3.58</v>
      </c>
      <c r="I2357" s="14">
        <f>VLOOKUP($A2357,[3]Sheet1!$A$1:$U$10001,21,0)</f>
        <v>3.75</v>
      </c>
      <c r="J2357" s="14">
        <f>VLOOKUP($A2357,[3]Sheet1!$A$1:$U$10001,13,0)</f>
        <v>3.26</v>
      </c>
      <c r="K2357" s="14">
        <f>VLOOKUP($A2357,[3]Sheet1!$A$1:$Z$10001,24,0)</f>
        <v>2.65</v>
      </c>
      <c r="L2357" s="14">
        <f>VLOOKUP($A2357,[3]Sheet1!$A$1:$U$10001,17,0)</f>
        <v>3.12</v>
      </c>
      <c r="M2357" s="14">
        <f>VLOOKUP($A2357,[3]Sheet1!$A$1:$U$10001,14,0)</f>
        <v>3.415</v>
      </c>
      <c r="N2357" s="14">
        <f>VLOOKUP($A2357,[3]Sheet1!$A$1:$X$10001,23,0)</f>
        <v>2.585</v>
      </c>
      <c r="O2357" s="14">
        <f>VLOOKUP($A2357,[3]Sheet1!$A$1:$U$10001,4,0)</f>
        <v>7.9850000000000003</v>
      </c>
      <c r="P2357" s="14">
        <f>VLOOKUP($A2357,[3]Sheet1!$A$1:$U$10001,6,0)</f>
        <v>3.665</v>
      </c>
      <c r="Q2357" s="14" t="str">
        <f>VLOOKUP($A2357,[3]Sheet1!$A$1:$U$10001,20,0)</f>
        <v>N/A</v>
      </c>
      <c r="R2357" s="14">
        <f>VLOOKUP($A2357,[3]Sheet1!$A$1:$X$10001,24,0)</f>
        <v>2.65</v>
      </c>
      <c r="S2357" s="14">
        <f>VLOOKUP($A2357,[3]Sheet1!$A$1:$AB$10001,25,0)</f>
        <v>3.84</v>
      </c>
      <c r="T2357" s="14">
        <f>VLOOKUP($A2357,[3]Sheet1!$A$1:$AB$10001,26,0)</f>
        <v>3.76</v>
      </c>
      <c r="U2357" s="14">
        <f>VLOOKUP($A2357,[3]Sheet1!$A$1:$AB$10001,27,0)</f>
        <v>3.625</v>
      </c>
      <c r="V2357" s="14">
        <f>VLOOKUP($A2357,[3]Sheet1!$A$1:$AB$10001,28,0)</f>
        <v>3.6150000000000002</v>
      </c>
      <c r="W2357" s="14">
        <f>VLOOKUP($A2357,[3]Sheet1!$A$1:$AC$10001,29,0)</f>
        <v>3.645</v>
      </c>
      <c r="X2357" s="14">
        <f>VLOOKUP($A2357,[3]Sheet1!$A$1:$AD$10001,30,0)</f>
        <v>3.89</v>
      </c>
      <c r="Y2357" s="14">
        <f>VLOOKUP($A2357,[3]Sheet1!$A$1:$AE$10001,31,0)</f>
        <v>2.64</v>
      </c>
      <c r="Z2357" s="14">
        <f>VLOOKUP($A2357,[3]Sheet1!$A$1:$AK$10001,32,0)</f>
        <v>3.08</v>
      </c>
    </row>
    <row r="2358" spans="1:26" x14ac:dyDescent="0.2">
      <c r="A2358" s="2">
        <v>37050</v>
      </c>
      <c r="B2358" s="5">
        <f t="shared" si="166"/>
        <v>6</v>
      </c>
      <c r="C2358" s="1" t="s">
        <v>45</v>
      </c>
      <c r="D2358" s="14">
        <f>VLOOKUP($A2358,[3]Sheet1!$A$1:$U$10001,15,0)</f>
        <v>4.3849999999999998</v>
      </c>
      <c r="E2358" s="14">
        <f>VLOOKUP($A2358,[3]Sheet1!$A$1:$U$10001,16,0)</f>
        <v>2.8650000000000002</v>
      </c>
      <c r="F2358" s="14">
        <f>VLOOKUP($A2358,[3]Sheet1!$A$1:$X$10001,22,0)</f>
        <v>2.2050000000000001</v>
      </c>
      <c r="G2358" s="7">
        <f>VLOOKUP($A2358,[3]Sheet1!$A$1:$X$10001,3,0)</f>
        <v>2.5150000000000001</v>
      </c>
      <c r="H2358" s="14">
        <f>VLOOKUP($A2358,[3]Sheet1!$A$1:$U$10001,2,0)</f>
        <v>3.5</v>
      </c>
      <c r="I2358" s="14">
        <f>VLOOKUP($A2358,[3]Sheet1!$A$1:$U$10001,21,0)</f>
        <v>3.68</v>
      </c>
      <c r="J2358" s="14">
        <f>VLOOKUP($A2358,[3]Sheet1!$A$1:$U$10001,13,0)</f>
        <v>3.105</v>
      </c>
      <c r="K2358" s="14">
        <f>VLOOKUP($A2358,[3]Sheet1!$A$1:$Z$10001,24,0)</f>
        <v>2.36</v>
      </c>
      <c r="L2358" s="14">
        <f>VLOOKUP($A2358,[3]Sheet1!$A$1:$U$10001,17,0)</f>
        <v>3.03</v>
      </c>
      <c r="M2358" s="14">
        <f>VLOOKUP($A2358,[3]Sheet1!$A$1:$U$10001,14,0)</f>
        <v>3.37</v>
      </c>
      <c r="N2358" s="14">
        <f>VLOOKUP($A2358,[3]Sheet1!$A$1:$X$10001,23,0)</f>
        <v>2.25</v>
      </c>
      <c r="O2358" s="14">
        <f>VLOOKUP($A2358,[3]Sheet1!$A$1:$U$10001,4,0)</f>
        <v>5.82</v>
      </c>
      <c r="P2358" s="14">
        <f>VLOOKUP($A2358,[3]Sheet1!$A$1:$U$10001,6,0)</f>
        <v>3.53</v>
      </c>
      <c r="Q2358" s="14" t="str">
        <f>VLOOKUP($A2358,[3]Sheet1!$A$1:$U$10001,20,0)</f>
        <v>N/A</v>
      </c>
      <c r="R2358" s="14">
        <f>VLOOKUP($A2358,[3]Sheet1!$A$1:$X$10001,24,0)</f>
        <v>2.36</v>
      </c>
      <c r="S2358" s="14">
        <f>VLOOKUP($A2358,[3]Sheet1!$A$1:$AB$10001,25,0)</f>
        <v>3.73</v>
      </c>
      <c r="T2358" s="14">
        <f>VLOOKUP($A2358,[3]Sheet1!$A$1:$AB$10001,26,0)</f>
        <v>3.6549999999999998</v>
      </c>
      <c r="U2358" s="14">
        <f>VLOOKUP($A2358,[3]Sheet1!$A$1:$AB$10001,27,0)</f>
        <v>3.54</v>
      </c>
      <c r="V2358" s="14">
        <f>VLOOKUP($A2358,[3]Sheet1!$A$1:$AB$10001,28,0)</f>
        <v>3.52</v>
      </c>
      <c r="W2358" s="14">
        <f>VLOOKUP($A2358,[3]Sheet1!$A$1:$AC$10001,29,0)</f>
        <v>3.5550000000000002</v>
      </c>
      <c r="X2358" s="14">
        <f>VLOOKUP($A2358,[3]Sheet1!$A$1:$AD$10001,30,0)</f>
        <v>3.79</v>
      </c>
      <c r="Y2358" s="14">
        <f>VLOOKUP($A2358,[3]Sheet1!$A$1:$AE$10001,31,0)</f>
        <v>2.3050000000000002</v>
      </c>
      <c r="Z2358" s="14">
        <f>VLOOKUP($A2358,[3]Sheet1!$A$1:$AK$10001,32,0)</f>
        <v>3.15</v>
      </c>
    </row>
    <row r="2359" spans="1:26" x14ac:dyDescent="0.2">
      <c r="A2359" s="2">
        <v>37051</v>
      </c>
      <c r="B2359" s="5">
        <f t="shared" si="166"/>
        <v>6</v>
      </c>
      <c r="C2359" s="1" t="s">
        <v>46</v>
      </c>
      <c r="D2359" s="14">
        <f>VLOOKUP($A2359,[3]Sheet1!$A$1:$U$10001,15,0)</f>
        <v>4.3650000000000002</v>
      </c>
      <c r="E2359" s="14">
        <f>VLOOKUP($A2359,[3]Sheet1!$A$1:$U$10001,16,0)</f>
        <v>2.81</v>
      </c>
      <c r="F2359" s="14">
        <f>VLOOKUP($A2359,[3]Sheet1!$A$1:$X$10001,22,0)</f>
        <v>1.625</v>
      </c>
      <c r="G2359" s="7">
        <f>VLOOKUP($A2359,[3]Sheet1!$A$1:$X$10001,3,0)</f>
        <v>1.7549999999999999</v>
      </c>
      <c r="H2359" s="14">
        <f>VLOOKUP($A2359,[3]Sheet1!$A$1:$U$10001,2,0)</f>
        <v>3.355</v>
      </c>
      <c r="I2359" s="14">
        <f>VLOOKUP($A2359,[3]Sheet1!$A$1:$U$10001,21,0)</f>
        <v>3.625</v>
      </c>
      <c r="J2359" s="14">
        <f>VLOOKUP($A2359,[3]Sheet1!$A$1:$U$10001,13,0)</f>
        <v>2.665</v>
      </c>
      <c r="K2359" s="14">
        <f>VLOOKUP($A2359,[3]Sheet1!$A$1:$Z$10001,24,0)</f>
        <v>1.61</v>
      </c>
      <c r="L2359" s="14">
        <f>VLOOKUP($A2359,[3]Sheet1!$A$1:$U$10001,17,0)</f>
        <v>2.895</v>
      </c>
      <c r="M2359" s="14">
        <f>VLOOKUP($A2359,[3]Sheet1!$A$1:$U$10001,14,0)</f>
        <v>3.0449999999999999</v>
      </c>
      <c r="N2359" s="14">
        <f>VLOOKUP($A2359,[3]Sheet1!$A$1:$X$10001,23,0)</f>
        <v>1.58</v>
      </c>
      <c r="O2359" s="14">
        <f>VLOOKUP($A2359,[3]Sheet1!$A$1:$U$10001,4,0)</f>
        <v>3.5350000000000001</v>
      </c>
      <c r="P2359" s="14">
        <f>VLOOKUP($A2359,[3]Sheet1!$A$1:$U$10001,6,0)</f>
        <v>3.36</v>
      </c>
      <c r="Q2359" s="14">
        <f>VLOOKUP($A2359,[3]Sheet1!$A$1:$U$10001,20,0)</f>
        <v>2.74</v>
      </c>
      <c r="R2359" s="14">
        <f>VLOOKUP($A2359,[3]Sheet1!$A$1:$X$10001,24,0)</f>
        <v>1.61</v>
      </c>
      <c r="S2359" s="14">
        <f>VLOOKUP($A2359,[3]Sheet1!$A$1:$AB$10001,25,0)</f>
        <v>3.6349999999999998</v>
      </c>
      <c r="T2359" s="14">
        <f>VLOOKUP($A2359,[3]Sheet1!$A$1:$AB$10001,26,0)</f>
        <v>3.585</v>
      </c>
      <c r="U2359" s="14">
        <f>VLOOKUP($A2359,[3]Sheet1!$A$1:$AB$10001,27,0)</f>
        <v>3.415</v>
      </c>
      <c r="V2359" s="14">
        <f>VLOOKUP($A2359,[3]Sheet1!$A$1:$AB$10001,28,0)</f>
        <v>3.395</v>
      </c>
      <c r="W2359" s="14">
        <f>VLOOKUP($A2359,[3]Sheet1!$A$1:$AC$10001,29,0)</f>
        <v>3.43</v>
      </c>
      <c r="X2359" s="14">
        <f>VLOOKUP($A2359,[3]Sheet1!$A$1:$AD$10001,30,0)</f>
        <v>3.75</v>
      </c>
      <c r="Y2359" s="14">
        <f>VLOOKUP($A2359,[3]Sheet1!$A$1:$AE$10001,31,0)</f>
        <v>1.665</v>
      </c>
      <c r="Z2359" s="14">
        <f>VLOOKUP($A2359,[3]Sheet1!$A$1:$AK$10001,32,0)</f>
        <v>2.915</v>
      </c>
    </row>
    <row r="2360" spans="1:26" x14ac:dyDescent="0.2">
      <c r="A2360" s="2">
        <v>37052</v>
      </c>
      <c r="B2360" s="5">
        <f t="shared" si="166"/>
        <v>6</v>
      </c>
      <c r="C2360" s="1" t="s">
        <v>47</v>
      </c>
      <c r="D2360" s="14">
        <f>VLOOKUP($A2360,[3]Sheet1!$A$1:$U$10001,15,0)</f>
        <v>4.3650000000000002</v>
      </c>
      <c r="E2360" s="14">
        <f>VLOOKUP($A2360,[3]Sheet1!$A$1:$U$10001,16,0)</f>
        <v>2.81</v>
      </c>
      <c r="F2360" s="14">
        <f>VLOOKUP($A2360,[3]Sheet1!$A$1:$X$10001,22,0)</f>
        <v>1.625</v>
      </c>
      <c r="G2360" s="7">
        <f>VLOOKUP($A2360,[3]Sheet1!$A$1:$X$10001,3,0)</f>
        <v>1.7549999999999999</v>
      </c>
      <c r="H2360" s="14">
        <f>VLOOKUP($A2360,[3]Sheet1!$A$1:$U$10001,2,0)</f>
        <v>3.355</v>
      </c>
      <c r="I2360" s="14">
        <f>VLOOKUP($A2360,[3]Sheet1!$A$1:$U$10001,21,0)</f>
        <v>3.625</v>
      </c>
      <c r="J2360" s="14">
        <f>VLOOKUP($A2360,[3]Sheet1!$A$1:$U$10001,13,0)</f>
        <v>2.665</v>
      </c>
      <c r="K2360" s="14">
        <f>VLOOKUP($A2360,[3]Sheet1!$A$1:$Z$10001,24,0)</f>
        <v>1.61</v>
      </c>
      <c r="L2360" s="14">
        <f>VLOOKUP($A2360,[3]Sheet1!$A$1:$U$10001,17,0)</f>
        <v>2.895</v>
      </c>
      <c r="M2360" s="14">
        <f>VLOOKUP($A2360,[3]Sheet1!$A$1:$U$10001,14,0)</f>
        <v>3.0449999999999999</v>
      </c>
      <c r="N2360" s="14">
        <f>VLOOKUP($A2360,[3]Sheet1!$A$1:$X$10001,23,0)</f>
        <v>1.58</v>
      </c>
      <c r="O2360" s="14">
        <f>VLOOKUP($A2360,[3]Sheet1!$A$1:$U$10001,4,0)</f>
        <v>3.5350000000000001</v>
      </c>
      <c r="P2360" s="14">
        <f>VLOOKUP($A2360,[3]Sheet1!$A$1:$U$10001,6,0)</f>
        <v>3.36</v>
      </c>
      <c r="Q2360" s="14">
        <f>VLOOKUP($A2360,[3]Sheet1!$A$1:$U$10001,20,0)</f>
        <v>2.74</v>
      </c>
      <c r="R2360" s="14">
        <f>VLOOKUP($A2360,[3]Sheet1!$A$1:$X$10001,24,0)</f>
        <v>1.61</v>
      </c>
      <c r="S2360" s="14">
        <f>VLOOKUP($A2360,[3]Sheet1!$A$1:$AB$10001,25,0)</f>
        <v>3.6349999999999998</v>
      </c>
      <c r="T2360" s="14">
        <f>VLOOKUP($A2360,[3]Sheet1!$A$1:$AB$10001,26,0)</f>
        <v>3.585</v>
      </c>
      <c r="U2360" s="14">
        <f>VLOOKUP($A2360,[3]Sheet1!$A$1:$AB$10001,27,0)</f>
        <v>3.415</v>
      </c>
      <c r="V2360" s="14">
        <f>VLOOKUP($A2360,[3]Sheet1!$A$1:$AB$10001,28,0)</f>
        <v>3.395</v>
      </c>
      <c r="W2360" s="14">
        <f>VLOOKUP($A2360,[3]Sheet1!$A$1:$AC$10001,29,0)</f>
        <v>3.43</v>
      </c>
      <c r="X2360" s="14">
        <f>VLOOKUP($A2360,[3]Sheet1!$A$1:$AD$10001,30,0)</f>
        <v>3.75</v>
      </c>
      <c r="Y2360" s="14">
        <f>VLOOKUP($A2360,[3]Sheet1!$A$1:$AE$10001,31,0)</f>
        <v>1.665</v>
      </c>
      <c r="Z2360" s="14">
        <f>VLOOKUP($A2360,[3]Sheet1!$A$1:$AK$10001,32,0)</f>
        <v>2.915</v>
      </c>
    </row>
    <row r="2361" spans="1:26" x14ac:dyDescent="0.2">
      <c r="A2361" s="2">
        <v>37053</v>
      </c>
      <c r="B2361" s="5">
        <f t="shared" si="166"/>
        <v>6</v>
      </c>
      <c r="C2361" s="1" t="s">
        <v>48</v>
      </c>
      <c r="D2361" s="14">
        <f>VLOOKUP($A2361,[3]Sheet1!$A$1:$U$10001,15,0)</f>
        <v>4.3650000000000002</v>
      </c>
      <c r="E2361" s="14">
        <f>VLOOKUP($A2361,[3]Sheet1!$A$1:$U$10001,16,0)</f>
        <v>2.81</v>
      </c>
      <c r="F2361" s="14">
        <f>VLOOKUP($A2361,[3]Sheet1!$A$1:$X$10001,22,0)</f>
        <v>1.625</v>
      </c>
      <c r="G2361" s="7">
        <f>VLOOKUP($A2361,[3]Sheet1!$A$1:$X$10001,3,0)</f>
        <v>1.7549999999999999</v>
      </c>
      <c r="H2361" s="14">
        <f>VLOOKUP($A2361,[3]Sheet1!$A$1:$U$10001,2,0)</f>
        <v>3.355</v>
      </c>
      <c r="I2361" s="14">
        <f>VLOOKUP($A2361,[3]Sheet1!$A$1:$U$10001,21,0)</f>
        <v>3.625</v>
      </c>
      <c r="J2361" s="14">
        <f>VLOOKUP($A2361,[3]Sheet1!$A$1:$U$10001,13,0)</f>
        <v>2.665</v>
      </c>
      <c r="K2361" s="14">
        <f>VLOOKUP($A2361,[3]Sheet1!$A$1:$Z$10001,24,0)</f>
        <v>1.61</v>
      </c>
      <c r="L2361" s="14">
        <f>VLOOKUP($A2361,[3]Sheet1!$A$1:$U$10001,17,0)</f>
        <v>2.895</v>
      </c>
      <c r="M2361" s="14">
        <f>VLOOKUP($A2361,[3]Sheet1!$A$1:$U$10001,14,0)</f>
        <v>3.0449999999999999</v>
      </c>
      <c r="N2361" s="14">
        <f>VLOOKUP($A2361,[3]Sheet1!$A$1:$X$10001,23,0)</f>
        <v>1.58</v>
      </c>
      <c r="O2361" s="14">
        <f>VLOOKUP($A2361,[3]Sheet1!$A$1:$U$10001,4,0)</f>
        <v>3.5350000000000001</v>
      </c>
      <c r="P2361" s="14">
        <f>VLOOKUP($A2361,[3]Sheet1!$A$1:$U$10001,6,0)</f>
        <v>3.36</v>
      </c>
      <c r="Q2361" s="14">
        <f>VLOOKUP($A2361,[3]Sheet1!$A$1:$U$10001,20,0)</f>
        <v>2.74</v>
      </c>
      <c r="R2361" s="14">
        <f>VLOOKUP($A2361,[3]Sheet1!$A$1:$X$10001,24,0)</f>
        <v>1.61</v>
      </c>
      <c r="S2361" s="14">
        <f>VLOOKUP($A2361,[3]Sheet1!$A$1:$AB$10001,25,0)</f>
        <v>3.6349999999999998</v>
      </c>
      <c r="T2361" s="14">
        <f>VLOOKUP($A2361,[3]Sheet1!$A$1:$AB$10001,26,0)</f>
        <v>3.585</v>
      </c>
      <c r="U2361" s="14">
        <f>VLOOKUP($A2361,[3]Sheet1!$A$1:$AB$10001,27,0)</f>
        <v>3.415</v>
      </c>
      <c r="V2361" s="14">
        <f>VLOOKUP($A2361,[3]Sheet1!$A$1:$AB$10001,28,0)</f>
        <v>3.395</v>
      </c>
      <c r="W2361" s="14">
        <f>VLOOKUP($A2361,[3]Sheet1!$A$1:$AC$10001,29,0)</f>
        <v>3.43</v>
      </c>
      <c r="X2361" s="14">
        <f>VLOOKUP($A2361,[3]Sheet1!$A$1:$AD$10001,30,0)</f>
        <v>3.75</v>
      </c>
      <c r="Y2361" s="14">
        <f>VLOOKUP($A2361,[3]Sheet1!$A$1:$AE$10001,31,0)</f>
        <v>1.665</v>
      </c>
      <c r="Z2361" s="14">
        <f>VLOOKUP($A2361,[3]Sheet1!$A$1:$AK$10001,32,0)</f>
        <v>2.915</v>
      </c>
    </row>
    <row r="2362" spans="1:26" x14ac:dyDescent="0.2">
      <c r="A2362" s="2">
        <v>37054</v>
      </c>
      <c r="B2362" s="5">
        <f t="shared" si="166"/>
        <v>6</v>
      </c>
      <c r="C2362" s="1" t="s">
        <v>49</v>
      </c>
      <c r="D2362" s="14">
        <f>VLOOKUP($A2362,[3]Sheet1!$A$1:$U$10001,15,0)</f>
        <v>4.8250000000000002</v>
      </c>
      <c r="E2362" s="14">
        <f>VLOOKUP($A2362,[3]Sheet1!$A$1:$U$10001,16,0)</f>
        <v>3.2</v>
      </c>
      <c r="F2362" s="14">
        <f>VLOOKUP($A2362,[3]Sheet1!$A$1:$X$10001,22,0)</f>
        <v>2.2200000000000002</v>
      </c>
      <c r="G2362" s="7">
        <f>VLOOKUP($A2362,[3]Sheet1!$A$1:$X$10001,3,0)</f>
        <v>2.48</v>
      </c>
      <c r="H2362" s="14">
        <f>VLOOKUP($A2362,[3]Sheet1!$A$1:$U$10001,2,0)</f>
        <v>3.5550000000000002</v>
      </c>
      <c r="I2362" s="14">
        <f>VLOOKUP($A2362,[3]Sheet1!$A$1:$U$10001,21,0)</f>
        <v>3.86</v>
      </c>
      <c r="J2362" s="14">
        <f>VLOOKUP($A2362,[3]Sheet1!$A$1:$U$10001,13,0)</f>
        <v>3.77</v>
      </c>
      <c r="K2362" s="14">
        <f>VLOOKUP($A2362,[3]Sheet1!$A$1:$Z$10001,24,0)</f>
        <v>2.41</v>
      </c>
      <c r="L2362" s="14">
        <f>VLOOKUP($A2362,[3]Sheet1!$A$1:$U$10001,17,0)</f>
        <v>3.375</v>
      </c>
      <c r="M2362" s="14">
        <f>VLOOKUP($A2362,[3]Sheet1!$A$1:$U$10001,14,0)</f>
        <v>5.14</v>
      </c>
      <c r="N2362" s="14">
        <f>VLOOKUP($A2362,[3]Sheet1!$A$1:$X$10001,23,0)</f>
        <v>2.16</v>
      </c>
      <c r="O2362" s="14">
        <f>VLOOKUP($A2362,[3]Sheet1!$A$1:$U$10001,4,0)</f>
        <v>6.7350000000000003</v>
      </c>
      <c r="P2362" s="14">
        <f>VLOOKUP($A2362,[3]Sheet1!$A$1:$U$10001,6,0)</f>
        <v>3.7050000000000001</v>
      </c>
      <c r="Q2362" s="14" t="str">
        <f>VLOOKUP($A2362,[3]Sheet1!$A$1:$U$10001,20,0)</f>
        <v>N/A</v>
      </c>
      <c r="R2362" s="14">
        <f>VLOOKUP($A2362,[3]Sheet1!$A$1:$X$10001,24,0)</f>
        <v>2.41</v>
      </c>
      <c r="S2362" s="14">
        <f>VLOOKUP($A2362,[3]Sheet1!$A$1:$AB$10001,25,0)</f>
        <v>3.9</v>
      </c>
      <c r="T2362" s="14">
        <f>VLOOKUP($A2362,[3]Sheet1!$A$1:$AB$10001,26,0)</f>
        <v>3.8450000000000002</v>
      </c>
      <c r="U2362" s="14">
        <f>VLOOKUP($A2362,[3]Sheet1!$A$1:$AB$10001,27,0)</f>
        <v>3.6850000000000001</v>
      </c>
      <c r="V2362" s="14">
        <f>VLOOKUP($A2362,[3]Sheet1!$A$1:$AB$10001,28,0)</f>
        <v>3.65</v>
      </c>
      <c r="W2362" s="14">
        <f>VLOOKUP($A2362,[3]Sheet1!$A$1:$AC$10001,29,0)</f>
        <v>3.68</v>
      </c>
      <c r="X2362" s="14">
        <f>VLOOKUP($A2362,[3]Sheet1!$A$1:$AD$10001,30,0)</f>
        <v>4.01</v>
      </c>
      <c r="Y2362" s="14">
        <f>VLOOKUP($A2362,[3]Sheet1!$A$1:$AE$10001,31,0)</f>
        <v>2.39</v>
      </c>
      <c r="Z2362" s="14">
        <f>VLOOKUP($A2362,[3]Sheet1!$A$1:$AK$10001,32,0)</f>
        <v>3.3849999999999998</v>
      </c>
    </row>
    <row r="2363" spans="1:26" x14ac:dyDescent="0.2">
      <c r="A2363" s="2">
        <v>37055</v>
      </c>
      <c r="B2363" s="5">
        <f t="shared" si="166"/>
        <v>6</v>
      </c>
      <c r="C2363" s="1" t="s">
        <v>50</v>
      </c>
      <c r="D2363" s="14">
        <f>VLOOKUP($A2363,[3]Sheet1!$A$1:$U$10001,15,0)</f>
        <v>5.15</v>
      </c>
      <c r="E2363" s="14">
        <f>VLOOKUP($A2363,[3]Sheet1!$A$1:$U$10001,16,0)</f>
        <v>3.415</v>
      </c>
      <c r="F2363" s="14">
        <f>VLOOKUP($A2363,[3]Sheet1!$A$1:$X$10001,22,0)</f>
        <v>2.4950000000000001</v>
      </c>
      <c r="G2363" s="7">
        <f>VLOOKUP($A2363,[3]Sheet1!$A$1:$X$10001,3,0)</f>
        <v>2.8650000000000002</v>
      </c>
      <c r="H2363" s="14">
        <f>VLOOKUP($A2363,[3]Sheet1!$A$1:$U$10001,2,0)</f>
        <v>3.66</v>
      </c>
      <c r="I2363" s="14">
        <f>VLOOKUP($A2363,[3]Sheet1!$A$1:$U$10001,21,0)</f>
        <v>3.9950000000000001</v>
      </c>
      <c r="J2363" s="14">
        <f>VLOOKUP($A2363,[3]Sheet1!$A$1:$U$10001,13,0)</f>
        <v>3.59</v>
      </c>
      <c r="K2363" s="14">
        <f>VLOOKUP($A2363,[3]Sheet1!$A$1:$Z$10001,24,0)</f>
        <v>2.6549999999999998</v>
      </c>
      <c r="L2363" s="14">
        <f>VLOOKUP($A2363,[3]Sheet1!$A$1:$U$10001,17,0)</f>
        <v>3.51</v>
      </c>
      <c r="M2363" s="14">
        <f>VLOOKUP($A2363,[3]Sheet1!$A$1:$U$10001,14,0)</f>
        <v>5.19</v>
      </c>
      <c r="N2363" s="14">
        <f>VLOOKUP($A2363,[3]Sheet1!$A$1:$X$10001,23,0)</f>
        <v>2.4550000000000001</v>
      </c>
      <c r="O2363" s="14">
        <f>VLOOKUP($A2363,[3]Sheet1!$A$1:$U$10001,4,0)</f>
        <v>7.5949999999999998</v>
      </c>
      <c r="P2363" s="14">
        <f>VLOOKUP($A2363,[3]Sheet1!$A$1:$U$10001,6,0)</f>
        <v>3.915</v>
      </c>
      <c r="Q2363" s="14" t="str">
        <f>VLOOKUP($A2363,[3]Sheet1!$A$1:$U$10001,20,0)</f>
        <v>N/A</v>
      </c>
      <c r="R2363" s="14">
        <f>VLOOKUP($A2363,[3]Sheet1!$A$1:$X$10001,24,0)</f>
        <v>2.6549999999999998</v>
      </c>
      <c r="S2363" s="14">
        <f>VLOOKUP($A2363,[3]Sheet1!$A$1:$AB$10001,25,0)</f>
        <v>4.0350000000000001</v>
      </c>
      <c r="T2363" s="14">
        <f>VLOOKUP($A2363,[3]Sheet1!$A$1:$AB$10001,26,0)</f>
        <v>4.0449999999999999</v>
      </c>
      <c r="U2363" s="14">
        <f>VLOOKUP($A2363,[3]Sheet1!$A$1:$AB$10001,27,0)</f>
        <v>3.84</v>
      </c>
      <c r="V2363" s="14">
        <f>VLOOKUP($A2363,[3]Sheet1!$A$1:$AB$10001,28,0)</f>
        <v>3.82</v>
      </c>
      <c r="W2363" s="14">
        <f>VLOOKUP($A2363,[3]Sheet1!$A$1:$AC$10001,29,0)</f>
        <v>3.83</v>
      </c>
      <c r="X2363" s="14">
        <f>VLOOKUP($A2363,[3]Sheet1!$A$1:$AD$10001,30,0)</f>
        <v>4.1449999999999996</v>
      </c>
      <c r="Y2363" s="14">
        <f>VLOOKUP($A2363,[3]Sheet1!$A$1:$AE$10001,31,0)</f>
        <v>2.57</v>
      </c>
      <c r="Z2363" s="14">
        <f>VLOOKUP($A2363,[3]Sheet1!$A$1:$AK$10001,32,0)</f>
        <v>3.89</v>
      </c>
    </row>
    <row r="2364" spans="1:26" x14ac:dyDescent="0.2">
      <c r="A2364" s="2">
        <v>37056</v>
      </c>
      <c r="B2364" s="5">
        <f t="shared" si="166"/>
        <v>6</v>
      </c>
      <c r="C2364" s="1" t="s">
        <v>51</v>
      </c>
      <c r="D2364" s="14">
        <f>VLOOKUP($A2364,[3]Sheet1!$A$1:$U$10001,15,0)</f>
        <v>0</v>
      </c>
      <c r="E2364" s="14">
        <f>VLOOKUP($A2364,[3]Sheet1!$A$1:$U$10001,16,0)</f>
        <v>0</v>
      </c>
      <c r="F2364" s="14">
        <f>VLOOKUP($A2364,[3]Sheet1!$A$1:$X$10001,22,0)</f>
        <v>0</v>
      </c>
      <c r="G2364" s="7">
        <f>VLOOKUP($A2364,[3]Sheet1!$A$1:$X$10001,3,0)</f>
        <v>0</v>
      </c>
      <c r="H2364" s="14">
        <f>VLOOKUP($A2364,[3]Sheet1!$A$1:$U$10001,2,0)</f>
        <v>0</v>
      </c>
      <c r="I2364" s="14">
        <f>VLOOKUP($A2364,[3]Sheet1!$A$1:$U$10001,21,0)</f>
        <v>0</v>
      </c>
      <c r="J2364" s="14">
        <f>VLOOKUP($A2364,[3]Sheet1!$A$1:$U$10001,13,0)</f>
        <v>0</v>
      </c>
      <c r="K2364" s="14">
        <f>VLOOKUP($A2364,[3]Sheet1!$A$1:$Z$10001,24,0)</f>
        <v>0</v>
      </c>
      <c r="L2364" s="14">
        <f>VLOOKUP($A2364,[3]Sheet1!$A$1:$U$10001,17,0)</f>
        <v>0</v>
      </c>
      <c r="M2364" s="14">
        <f>VLOOKUP($A2364,[3]Sheet1!$A$1:$U$10001,14,0)</f>
        <v>0</v>
      </c>
      <c r="N2364" s="14">
        <f>VLOOKUP($A2364,[3]Sheet1!$A$1:$X$10001,23,0)</f>
        <v>0</v>
      </c>
      <c r="O2364" s="14">
        <f>VLOOKUP($A2364,[3]Sheet1!$A$1:$U$10001,4,0)</f>
        <v>0</v>
      </c>
      <c r="P2364" s="14">
        <f>VLOOKUP($A2364,[3]Sheet1!$A$1:$U$10001,6,0)</f>
        <v>0</v>
      </c>
      <c r="Q2364" s="14">
        <f>VLOOKUP($A2364,[3]Sheet1!$A$1:$U$10001,20,0)</f>
        <v>0</v>
      </c>
      <c r="R2364" s="14">
        <f>VLOOKUP($A2364,[3]Sheet1!$A$1:$X$10001,24,0)</f>
        <v>0</v>
      </c>
      <c r="S2364" s="14">
        <f>VLOOKUP($A2364,[3]Sheet1!$A$1:$AB$10001,25,0)</f>
        <v>0</v>
      </c>
      <c r="T2364" s="14">
        <f>VLOOKUP($A2364,[3]Sheet1!$A$1:$AB$10001,26,0)</f>
        <v>0</v>
      </c>
      <c r="U2364" s="14">
        <f>VLOOKUP($A2364,[3]Sheet1!$A$1:$AB$10001,27,0)</f>
        <v>0</v>
      </c>
      <c r="V2364" s="14">
        <f>VLOOKUP($A2364,[3]Sheet1!$A$1:$AB$10001,28,0)</f>
        <v>0</v>
      </c>
      <c r="W2364" s="14">
        <f>VLOOKUP($A2364,[3]Sheet1!$A$1:$AC$10001,29,0)</f>
        <v>0</v>
      </c>
      <c r="X2364" s="14">
        <f>VLOOKUP($A2364,[3]Sheet1!$A$1:$AD$10001,30,0)</f>
        <v>0</v>
      </c>
      <c r="Y2364" s="14">
        <f>VLOOKUP($A2364,[3]Sheet1!$A$1:$AE$10001,31,0)</f>
        <v>0</v>
      </c>
      <c r="Z2364" s="14">
        <f>VLOOKUP($A2364,[3]Sheet1!$A$1:$AK$10001,32,0)</f>
        <v>0</v>
      </c>
    </row>
    <row r="2365" spans="1:26" x14ac:dyDescent="0.2">
      <c r="A2365" s="2">
        <v>37057</v>
      </c>
      <c r="B2365" s="5">
        <f t="shared" si="166"/>
        <v>6</v>
      </c>
      <c r="C2365" s="1" t="s">
        <v>45</v>
      </c>
      <c r="D2365" s="14">
        <f>VLOOKUP($A2365,[3]Sheet1!$A$1:$U$10001,15,0)</f>
        <v>4.9749999999999996</v>
      </c>
      <c r="E2365" s="14">
        <f>VLOOKUP($A2365,[3]Sheet1!$A$1:$U$10001,16,0)</f>
        <v>3.4849999999999999</v>
      </c>
      <c r="F2365" s="14">
        <f>VLOOKUP($A2365,[3]Sheet1!$A$1:$X$10001,22,0)</f>
        <v>2.8849999999999998</v>
      </c>
      <c r="G2365" s="7">
        <f>VLOOKUP($A2365,[3]Sheet1!$A$1:$X$10001,3,0)</f>
        <v>3.12</v>
      </c>
      <c r="H2365" s="14">
        <f>VLOOKUP($A2365,[3]Sheet1!$A$1:$U$10001,2,0)</f>
        <v>3.68</v>
      </c>
      <c r="I2365" s="14">
        <f>VLOOKUP($A2365,[3]Sheet1!$A$1:$U$10001,21,0)</f>
        <v>3.94</v>
      </c>
      <c r="J2365" s="14">
        <f>VLOOKUP($A2365,[3]Sheet1!$A$1:$U$10001,13,0)</f>
        <v>3.645</v>
      </c>
      <c r="K2365" s="14">
        <f>VLOOKUP($A2365,[3]Sheet1!$A$1:$Z$10001,24,0)</f>
        <v>2.9550000000000001</v>
      </c>
      <c r="L2365" s="14">
        <f>VLOOKUP($A2365,[3]Sheet1!$A$1:$U$10001,17,0)</f>
        <v>3.5950000000000002</v>
      </c>
      <c r="M2365" s="14">
        <f>VLOOKUP($A2365,[3]Sheet1!$A$1:$U$10001,14,0)</f>
        <v>3.895</v>
      </c>
      <c r="N2365" s="14">
        <f>VLOOKUP($A2365,[3]Sheet1!$A$1:$X$10001,23,0)</f>
        <v>2.8450000000000002</v>
      </c>
      <c r="O2365" s="14">
        <f>VLOOKUP($A2365,[3]Sheet1!$A$1:$U$10001,4,0)</f>
        <v>6.9</v>
      </c>
      <c r="P2365" s="14">
        <f>VLOOKUP($A2365,[3]Sheet1!$A$1:$U$10001,6,0)</f>
        <v>3.8250000000000002</v>
      </c>
      <c r="Q2365" s="14" t="str">
        <f>VLOOKUP($A2365,[3]Sheet1!$A$1:$U$10001,20,0)</f>
        <v>N/A</v>
      </c>
      <c r="R2365" s="14">
        <f>VLOOKUP($A2365,[3]Sheet1!$A$1:$X$10001,24,0)</f>
        <v>2.9550000000000001</v>
      </c>
      <c r="S2365" s="14">
        <f>VLOOKUP($A2365,[3]Sheet1!$A$1:$AB$10001,25,0)</f>
        <v>3.91</v>
      </c>
      <c r="T2365" s="14">
        <f>VLOOKUP($A2365,[3]Sheet1!$A$1:$AB$10001,26,0)</f>
        <v>3.915</v>
      </c>
      <c r="U2365" s="14">
        <f>VLOOKUP($A2365,[3]Sheet1!$A$1:$AB$10001,27,0)</f>
        <v>3.72</v>
      </c>
      <c r="V2365" s="14">
        <f>VLOOKUP($A2365,[3]Sheet1!$A$1:$AB$10001,28,0)</f>
        <v>3.73</v>
      </c>
      <c r="W2365" s="14">
        <f>VLOOKUP($A2365,[3]Sheet1!$A$1:$AC$10001,29,0)</f>
        <v>3.73</v>
      </c>
      <c r="X2365" s="14">
        <f>VLOOKUP($A2365,[3]Sheet1!$A$1:$AD$10001,30,0)</f>
        <v>4.12</v>
      </c>
      <c r="Y2365" s="14">
        <f>VLOOKUP($A2365,[3]Sheet1!$A$1:$AE$10001,31,0)</f>
        <v>2.95</v>
      </c>
      <c r="Z2365" s="14">
        <f>VLOOKUP($A2365,[3]Sheet1!$A$1:$AK$10001,32,0)</f>
        <v>3.5150000000000001</v>
      </c>
    </row>
    <row r="2366" spans="1:26" x14ac:dyDescent="0.2">
      <c r="A2366" s="2">
        <v>37058</v>
      </c>
      <c r="B2366" s="5">
        <f t="shared" si="166"/>
        <v>6</v>
      </c>
      <c r="C2366" s="1" t="s">
        <v>46</v>
      </c>
      <c r="D2366" s="14">
        <f>VLOOKUP($A2366,[3]Sheet1!$A$1:$U$10001,15,0)</f>
        <v>4.72</v>
      </c>
      <c r="E2366" s="14">
        <f>VLOOKUP($A2366,[3]Sheet1!$A$1:$U$10001,16,0)</f>
        <v>3.3050000000000002</v>
      </c>
      <c r="F2366" s="14">
        <f>VLOOKUP($A2366,[3]Sheet1!$A$1:$X$10001,22,0)</f>
        <v>2.2599999999999998</v>
      </c>
      <c r="G2366" s="7">
        <f>VLOOKUP($A2366,[3]Sheet1!$A$1:$X$10001,3,0)</f>
        <v>2.44</v>
      </c>
      <c r="H2366" s="14">
        <f>VLOOKUP($A2366,[3]Sheet1!$A$1:$U$10001,2,0)</f>
        <v>3.62</v>
      </c>
      <c r="I2366" s="14">
        <f>VLOOKUP($A2366,[3]Sheet1!$A$1:$U$10001,21,0)</f>
        <v>3.875</v>
      </c>
      <c r="J2366" s="14">
        <f>VLOOKUP($A2366,[3]Sheet1!$A$1:$U$10001,13,0)</f>
        <v>3.375</v>
      </c>
      <c r="K2366" s="14">
        <f>VLOOKUP($A2366,[3]Sheet1!$A$1:$Z$10001,24,0)</f>
        <v>2.34</v>
      </c>
      <c r="L2366" s="14">
        <f>VLOOKUP($A2366,[3]Sheet1!$A$1:$U$10001,17,0)</f>
        <v>3.355</v>
      </c>
      <c r="M2366" s="14">
        <f>VLOOKUP($A2366,[3]Sheet1!$A$1:$U$10001,14,0)</f>
        <v>3.3650000000000002</v>
      </c>
      <c r="N2366" s="14">
        <f>VLOOKUP($A2366,[3]Sheet1!$A$1:$X$10001,23,0)</f>
        <v>2.2200000000000002</v>
      </c>
      <c r="O2366" s="14">
        <f>VLOOKUP($A2366,[3]Sheet1!$A$1:$U$10001,4,0)</f>
        <v>3.7349999999999999</v>
      </c>
      <c r="P2366" s="14">
        <f>VLOOKUP($A2366,[3]Sheet1!$A$1:$U$10001,6,0)</f>
        <v>3.6850000000000001</v>
      </c>
      <c r="Q2366" s="14" t="str">
        <f>VLOOKUP($A2366,[3]Sheet1!$A$1:$U$10001,20,0)</f>
        <v>N/A</v>
      </c>
      <c r="R2366" s="14">
        <f>VLOOKUP($A2366,[3]Sheet1!$A$1:$X$10001,24,0)</f>
        <v>2.34</v>
      </c>
      <c r="S2366" s="14">
        <f>VLOOKUP($A2366,[3]Sheet1!$A$1:$AB$10001,25,0)</f>
        <v>3.8050000000000002</v>
      </c>
      <c r="T2366" s="14">
        <f>VLOOKUP($A2366,[3]Sheet1!$A$1:$AB$10001,26,0)</f>
        <v>3.8250000000000002</v>
      </c>
      <c r="U2366" s="14">
        <f>VLOOKUP($A2366,[3]Sheet1!$A$1:$AB$10001,27,0)</f>
        <v>3.645</v>
      </c>
      <c r="V2366" s="14">
        <f>VLOOKUP($A2366,[3]Sheet1!$A$1:$AB$10001,28,0)</f>
        <v>3.65</v>
      </c>
      <c r="W2366" s="14">
        <f>VLOOKUP($A2366,[3]Sheet1!$A$1:$AC$10001,29,0)</f>
        <v>3.67</v>
      </c>
      <c r="X2366" s="14">
        <f>VLOOKUP($A2366,[3]Sheet1!$A$1:$AD$10001,30,0)</f>
        <v>4.0250000000000004</v>
      </c>
      <c r="Y2366" s="14">
        <f>VLOOKUP($A2366,[3]Sheet1!$A$1:$AE$10001,31,0)</f>
        <v>2.35</v>
      </c>
      <c r="Z2366" s="14">
        <f>VLOOKUP($A2366,[3]Sheet1!$A$1:$AK$10001,32,0)</f>
        <v>3.0150000000000001</v>
      </c>
    </row>
    <row r="2367" spans="1:26" x14ac:dyDescent="0.2">
      <c r="A2367" s="2">
        <v>37059</v>
      </c>
      <c r="B2367" s="5">
        <f t="shared" si="166"/>
        <v>6</v>
      </c>
      <c r="C2367" s="1" t="s">
        <v>47</v>
      </c>
      <c r="D2367" s="14">
        <f>VLOOKUP($A2367,[3]Sheet1!$A$1:$U$10001,15,0)</f>
        <v>4.72</v>
      </c>
      <c r="E2367" s="14">
        <f>VLOOKUP($A2367,[3]Sheet1!$A$1:$U$10001,16,0)</f>
        <v>3.3050000000000002</v>
      </c>
      <c r="F2367" s="14">
        <f>VLOOKUP($A2367,[3]Sheet1!$A$1:$X$10001,22,0)</f>
        <v>2.2599999999999998</v>
      </c>
      <c r="G2367" s="7">
        <f>VLOOKUP($A2367,[3]Sheet1!$A$1:$X$10001,3,0)</f>
        <v>2.44</v>
      </c>
      <c r="H2367" s="14">
        <f>VLOOKUP($A2367,[3]Sheet1!$A$1:$U$10001,2,0)</f>
        <v>3.62</v>
      </c>
      <c r="I2367" s="14">
        <f>VLOOKUP($A2367,[3]Sheet1!$A$1:$U$10001,21,0)</f>
        <v>3.875</v>
      </c>
      <c r="J2367" s="14">
        <f>VLOOKUP($A2367,[3]Sheet1!$A$1:$U$10001,13,0)</f>
        <v>3.375</v>
      </c>
      <c r="K2367" s="14">
        <f>VLOOKUP($A2367,[3]Sheet1!$A$1:$Z$10001,24,0)</f>
        <v>2.34</v>
      </c>
      <c r="L2367" s="14">
        <f>VLOOKUP($A2367,[3]Sheet1!$A$1:$U$10001,17,0)</f>
        <v>3.355</v>
      </c>
      <c r="M2367" s="14">
        <f>VLOOKUP($A2367,[3]Sheet1!$A$1:$U$10001,14,0)</f>
        <v>3.3650000000000002</v>
      </c>
      <c r="N2367" s="14">
        <f>VLOOKUP($A2367,[3]Sheet1!$A$1:$X$10001,23,0)</f>
        <v>2.2200000000000002</v>
      </c>
      <c r="O2367" s="14">
        <f>VLOOKUP($A2367,[3]Sheet1!$A$1:$U$10001,4,0)</f>
        <v>3.7349999999999999</v>
      </c>
      <c r="P2367" s="14">
        <f>VLOOKUP($A2367,[3]Sheet1!$A$1:$U$10001,6,0)</f>
        <v>3.6850000000000001</v>
      </c>
      <c r="Q2367" s="14" t="str">
        <f>VLOOKUP($A2367,[3]Sheet1!$A$1:$U$10001,20,0)</f>
        <v>N/A</v>
      </c>
      <c r="R2367" s="14">
        <f>VLOOKUP($A2367,[3]Sheet1!$A$1:$X$10001,24,0)</f>
        <v>2.34</v>
      </c>
      <c r="S2367" s="14">
        <f>VLOOKUP($A2367,[3]Sheet1!$A$1:$AB$10001,25,0)</f>
        <v>3.8050000000000002</v>
      </c>
      <c r="T2367" s="14">
        <f>VLOOKUP($A2367,[3]Sheet1!$A$1:$AB$10001,26,0)</f>
        <v>3.8250000000000002</v>
      </c>
      <c r="U2367" s="14">
        <f>VLOOKUP($A2367,[3]Sheet1!$A$1:$AB$10001,27,0)</f>
        <v>3.645</v>
      </c>
      <c r="V2367" s="14">
        <f>VLOOKUP($A2367,[3]Sheet1!$A$1:$AB$10001,28,0)</f>
        <v>3.65</v>
      </c>
      <c r="W2367" s="14">
        <f>VLOOKUP($A2367,[3]Sheet1!$A$1:$AC$10001,29,0)</f>
        <v>3.67</v>
      </c>
      <c r="X2367" s="14">
        <f>VLOOKUP($A2367,[3]Sheet1!$A$1:$AD$10001,30,0)</f>
        <v>4.0250000000000004</v>
      </c>
      <c r="Y2367" s="14">
        <f>VLOOKUP($A2367,[3]Sheet1!$A$1:$AE$10001,31,0)</f>
        <v>2.35</v>
      </c>
      <c r="Z2367" s="14">
        <f>VLOOKUP($A2367,[3]Sheet1!$A$1:$AK$10001,32,0)</f>
        <v>3.0150000000000001</v>
      </c>
    </row>
    <row r="2368" spans="1:26" x14ac:dyDescent="0.2">
      <c r="A2368" s="2">
        <v>37060</v>
      </c>
      <c r="B2368" s="5">
        <f t="shared" si="166"/>
        <v>6</v>
      </c>
      <c r="C2368" s="1" t="s">
        <v>48</v>
      </c>
      <c r="D2368" s="14">
        <f>VLOOKUP($A2368,[3]Sheet1!$A$1:$U$10001,15,0)</f>
        <v>4.72</v>
      </c>
      <c r="E2368" s="14">
        <f>VLOOKUP($A2368,[3]Sheet1!$A$1:$U$10001,16,0)</f>
        <v>3.3050000000000002</v>
      </c>
      <c r="F2368" s="14">
        <f>VLOOKUP($A2368,[3]Sheet1!$A$1:$X$10001,22,0)</f>
        <v>2.2599999999999998</v>
      </c>
      <c r="G2368" s="7">
        <f>VLOOKUP($A2368,[3]Sheet1!$A$1:$X$10001,3,0)</f>
        <v>2.44</v>
      </c>
      <c r="H2368" s="14">
        <f>VLOOKUP($A2368,[3]Sheet1!$A$1:$U$10001,2,0)</f>
        <v>3.62</v>
      </c>
      <c r="I2368" s="14">
        <f>VLOOKUP($A2368,[3]Sheet1!$A$1:$U$10001,21,0)</f>
        <v>3.875</v>
      </c>
      <c r="J2368" s="14">
        <f>VLOOKUP($A2368,[3]Sheet1!$A$1:$U$10001,13,0)</f>
        <v>3.375</v>
      </c>
      <c r="K2368" s="14">
        <f>VLOOKUP($A2368,[3]Sheet1!$A$1:$Z$10001,24,0)</f>
        <v>2.34</v>
      </c>
      <c r="L2368" s="14">
        <f>VLOOKUP($A2368,[3]Sheet1!$A$1:$U$10001,17,0)</f>
        <v>3.355</v>
      </c>
      <c r="M2368" s="14">
        <f>VLOOKUP($A2368,[3]Sheet1!$A$1:$U$10001,14,0)</f>
        <v>3.3650000000000002</v>
      </c>
      <c r="N2368" s="14">
        <f>VLOOKUP($A2368,[3]Sheet1!$A$1:$X$10001,23,0)</f>
        <v>2.2200000000000002</v>
      </c>
      <c r="O2368" s="14">
        <f>VLOOKUP($A2368,[3]Sheet1!$A$1:$U$10001,4,0)</f>
        <v>3.7349999999999999</v>
      </c>
      <c r="P2368" s="14">
        <f>VLOOKUP($A2368,[3]Sheet1!$A$1:$U$10001,6,0)</f>
        <v>3.6850000000000001</v>
      </c>
      <c r="Q2368" s="14" t="str">
        <f>VLOOKUP($A2368,[3]Sheet1!$A$1:$U$10001,20,0)</f>
        <v>N/A</v>
      </c>
      <c r="R2368" s="14">
        <f>VLOOKUP($A2368,[3]Sheet1!$A$1:$X$10001,24,0)</f>
        <v>2.34</v>
      </c>
      <c r="S2368" s="14">
        <f>VLOOKUP($A2368,[3]Sheet1!$A$1:$AB$10001,25,0)</f>
        <v>3.8050000000000002</v>
      </c>
      <c r="T2368" s="14">
        <f>VLOOKUP($A2368,[3]Sheet1!$A$1:$AB$10001,26,0)</f>
        <v>3.8250000000000002</v>
      </c>
      <c r="U2368" s="14">
        <f>VLOOKUP($A2368,[3]Sheet1!$A$1:$AB$10001,27,0)</f>
        <v>3.645</v>
      </c>
      <c r="V2368" s="14">
        <f>VLOOKUP($A2368,[3]Sheet1!$A$1:$AB$10001,28,0)</f>
        <v>3.65</v>
      </c>
      <c r="W2368" s="14">
        <f>VLOOKUP($A2368,[3]Sheet1!$A$1:$AC$10001,29,0)</f>
        <v>3.67</v>
      </c>
      <c r="X2368" s="14">
        <f>VLOOKUP($A2368,[3]Sheet1!$A$1:$AD$10001,30,0)</f>
        <v>4.0250000000000004</v>
      </c>
      <c r="Y2368" s="14">
        <f>VLOOKUP($A2368,[3]Sheet1!$A$1:$AE$10001,31,0)</f>
        <v>2.35</v>
      </c>
      <c r="Z2368" s="14">
        <f>VLOOKUP($A2368,[3]Sheet1!$A$1:$AK$10001,32,0)</f>
        <v>3.0150000000000001</v>
      </c>
    </row>
    <row r="2369" spans="1:26" x14ac:dyDescent="0.2">
      <c r="A2369" s="2">
        <v>37061</v>
      </c>
      <c r="B2369" s="5">
        <f t="shared" si="166"/>
        <v>6</v>
      </c>
      <c r="C2369" s="1" t="s">
        <v>49</v>
      </c>
      <c r="D2369" s="14">
        <f>VLOOKUP($A2369,[3]Sheet1!$A$1:$U$10001,15,0)</f>
        <v>4.84</v>
      </c>
      <c r="E2369" s="14">
        <f>VLOOKUP($A2369,[3]Sheet1!$A$1:$U$10001,16,0)</f>
        <v>3.52</v>
      </c>
      <c r="F2369" s="14">
        <f>VLOOKUP($A2369,[3]Sheet1!$A$1:$X$10001,22,0)</f>
        <v>3.07</v>
      </c>
      <c r="G2369" s="7">
        <f>VLOOKUP($A2369,[3]Sheet1!$A$1:$X$10001,3,0)</f>
        <v>3.2549999999999999</v>
      </c>
      <c r="H2369" s="14">
        <f>VLOOKUP($A2369,[3]Sheet1!$A$1:$U$10001,2,0)</f>
        <v>3.62</v>
      </c>
      <c r="I2369" s="14">
        <f>VLOOKUP($A2369,[3]Sheet1!$A$1:$U$10001,21,0)</f>
        <v>3.895</v>
      </c>
      <c r="J2369" s="14">
        <f>VLOOKUP($A2369,[3]Sheet1!$A$1:$U$10001,13,0)</f>
        <v>4.21</v>
      </c>
      <c r="K2369" s="14">
        <f>VLOOKUP($A2369,[3]Sheet1!$A$1:$Z$10001,24,0)</f>
        <v>3.13</v>
      </c>
      <c r="L2369" s="14">
        <f>VLOOKUP($A2369,[3]Sheet1!$A$1:$U$10001,17,0)</f>
        <v>3.585</v>
      </c>
      <c r="M2369" s="14">
        <f>VLOOKUP($A2369,[3]Sheet1!$A$1:$U$10001,14,0)</f>
        <v>5.15</v>
      </c>
      <c r="N2369" s="14">
        <f>VLOOKUP($A2369,[3]Sheet1!$A$1:$X$10001,23,0)</f>
        <v>2.97</v>
      </c>
      <c r="O2369" s="14">
        <f>VLOOKUP($A2369,[3]Sheet1!$A$1:$U$10001,4,0)</f>
        <v>8.25</v>
      </c>
      <c r="P2369" s="14">
        <f>VLOOKUP($A2369,[3]Sheet1!$A$1:$U$10001,6,0)</f>
        <v>3.8450000000000002</v>
      </c>
      <c r="Q2369" s="14" t="str">
        <f>VLOOKUP($A2369,[3]Sheet1!$A$1:$U$10001,20,0)</f>
        <v>N/A</v>
      </c>
      <c r="R2369" s="14">
        <f>VLOOKUP($A2369,[3]Sheet1!$A$1:$X$10001,24,0)</f>
        <v>3.13</v>
      </c>
      <c r="S2369" s="14">
        <f>VLOOKUP($A2369,[3]Sheet1!$A$1:$AB$10001,25,0)</f>
        <v>3.88</v>
      </c>
      <c r="T2369" s="14">
        <f>VLOOKUP($A2369,[3]Sheet1!$A$1:$AB$10001,26,0)</f>
        <v>3.91</v>
      </c>
      <c r="U2369" s="14">
        <f>VLOOKUP($A2369,[3]Sheet1!$A$1:$AB$10001,27,0)</f>
        <v>3.68</v>
      </c>
      <c r="V2369" s="14">
        <f>VLOOKUP($A2369,[3]Sheet1!$A$1:$AB$10001,28,0)</f>
        <v>3.7</v>
      </c>
      <c r="W2369" s="14">
        <f>VLOOKUP($A2369,[3]Sheet1!$A$1:$AC$10001,29,0)</f>
        <v>3.7</v>
      </c>
      <c r="X2369" s="14">
        <f>VLOOKUP($A2369,[3]Sheet1!$A$1:$AD$10001,30,0)</f>
        <v>4.04</v>
      </c>
      <c r="Y2369" s="14">
        <f>VLOOKUP($A2369,[3]Sheet1!$A$1:$AE$10001,31,0)</f>
        <v>3.1349999999999998</v>
      </c>
      <c r="Z2369" s="14">
        <f>VLOOKUP($A2369,[3]Sheet1!$A$1:$AK$10001,32,0)</f>
        <v>4.3150000000000004</v>
      </c>
    </row>
    <row r="2370" spans="1:26" x14ac:dyDescent="0.2">
      <c r="A2370" s="2">
        <v>37062</v>
      </c>
      <c r="B2370" s="5">
        <f t="shared" si="166"/>
        <v>6</v>
      </c>
      <c r="C2370" s="1" t="s">
        <v>50</v>
      </c>
      <c r="D2370" s="14">
        <f>VLOOKUP($A2370,[3]Sheet1!$A$1:$U$10001,15,0)</f>
        <v>4.8899999999999997</v>
      </c>
      <c r="E2370" s="14">
        <f>VLOOKUP($A2370,[3]Sheet1!$A$1:$U$10001,16,0)</f>
        <v>3.4950000000000001</v>
      </c>
      <c r="F2370" s="14">
        <f>VLOOKUP($A2370,[3]Sheet1!$A$1:$X$10001,22,0)</f>
        <v>2.9950000000000001</v>
      </c>
      <c r="G2370" s="7">
        <f>VLOOKUP($A2370,[3]Sheet1!$A$1:$X$10001,3,0)</f>
        <v>3.12</v>
      </c>
      <c r="H2370" s="14">
        <f>VLOOKUP($A2370,[3]Sheet1!$A$1:$U$10001,2,0)</f>
        <v>3.7250000000000001</v>
      </c>
      <c r="I2370" s="14">
        <f>VLOOKUP($A2370,[3]Sheet1!$A$1:$U$10001,21,0)</f>
        <v>3.9350000000000001</v>
      </c>
      <c r="J2370" s="14">
        <f>VLOOKUP($A2370,[3]Sheet1!$A$1:$U$10001,13,0)</f>
        <v>4.0449999999999999</v>
      </c>
      <c r="K2370" s="14">
        <f>VLOOKUP($A2370,[3]Sheet1!$A$1:$Z$10001,24,0)</f>
        <v>3.0049999999999999</v>
      </c>
      <c r="L2370" s="14">
        <f>VLOOKUP($A2370,[3]Sheet1!$A$1:$U$10001,17,0)</f>
        <v>3.6150000000000002</v>
      </c>
      <c r="M2370" s="14">
        <f>VLOOKUP($A2370,[3]Sheet1!$A$1:$U$10001,14,0)</f>
        <v>5.31</v>
      </c>
      <c r="N2370" s="14">
        <f>VLOOKUP($A2370,[3]Sheet1!$A$1:$X$10001,23,0)</f>
        <v>2.8650000000000002</v>
      </c>
      <c r="O2370" s="14">
        <f>VLOOKUP($A2370,[3]Sheet1!$A$1:$U$10001,4,0)</f>
        <v>7.335</v>
      </c>
      <c r="P2370" s="14">
        <f>VLOOKUP($A2370,[3]Sheet1!$A$1:$U$10001,6,0)</f>
        <v>3.9449999999999998</v>
      </c>
      <c r="Q2370" s="14" t="str">
        <f>VLOOKUP($A2370,[3]Sheet1!$A$1:$U$10001,20,0)</f>
        <v>N/A</v>
      </c>
      <c r="R2370" s="14">
        <f>VLOOKUP($A2370,[3]Sheet1!$A$1:$X$10001,24,0)</f>
        <v>3.0049999999999999</v>
      </c>
      <c r="S2370" s="14">
        <f>VLOOKUP($A2370,[3]Sheet1!$A$1:$AB$10001,25,0)</f>
        <v>3.9449999999999998</v>
      </c>
      <c r="T2370" s="14">
        <f>VLOOKUP($A2370,[3]Sheet1!$A$1:$AB$10001,26,0)</f>
        <v>3.98</v>
      </c>
      <c r="U2370" s="14">
        <f>VLOOKUP($A2370,[3]Sheet1!$A$1:$AB$10001,27,0)</f>
        <v>3.78</v>
      </c>
      <c r="V2370" s="14">
        <f>VLOOKUP($A2370,[3]Sheet1!$A$1:$AB$10001,28,0)</f>
        <v>3.7650000000000001</v>
      </c>
      <c r="W2370" s="14">
        <f>VLOOKUP($A2370,[3]Sheet1!$A$1:$AC$10001,29,0)</f>
        <v>3.79</v>
      </c>
      <c r="X2370" s="14">
        <f>VLOOKUP($A2370,[3]Sheet1!$A$1:$AD$10001,30,0)</f>
        <v>4.085</v>
      </c>
      <c r="Y2370" s="14">
        <f>VLOOKUP($A2370,[3]Sheet1!$A$1:$AE$10001,31,0)</f>
        <v>3.0550000000000002</v>
      </c>
      <c r="Z2370" s="14">
        <f>VLOOKUP($A2370,[3]Sheet1!$A$1:$AK$10001,32,0)</f>
        <v>4.0650000000000004</v>
      </c>
    </row>
    <row r="2371" spans="1:26" x14ac:dyDescent="0.2">
      <c r="A2371" s="2">
        <v>37063</v>
      </c>
      <c r="B2371" s="5">
        <f t="shared" si="166"/>
        <v>6</v>
      </c>
      <c r="C2371" s="1" t="s">
        <v>51</v>
      </c>
      <c r="D2371" s="14">
        <f>VLOOKUP($A2371,[3]Sheet1!$A$1:$U$10001,15,0)</f>
        <v>4.7050000000000001</v>
      </c>
      <c r="E2371" s="14">
        <f>VLOOKUP($A2371,[3]Sheet1!$A$1:$U$10001,16,0)</f>
        <v>3.34</v>
      </c>
      <c r="F2371" s="14">
        <f>VLOOKUP($A2371,[3]Sheet1!$A$1:$X$10001,22,0)</f>
        <v>2.5</v>
      </c>
      <c r="G2371" s="7">
        <f>VLOOKUP($A2371,[3]Sheet1!$A$1:$X$10001,3,0)</f>
        <v>2.61</v>
      </c>
      <c r="H2371" s="14">
        <f>VLOOKUP($A2371,[3]Sheet1!$A$1:$U$10001,2,0)</f>
        <v>3.5750000000000002</v>
      </c>
      <c r="I2371" s="14">
        <f>VLOOKUP($A2371,[3]Sheet1!$A$1:$U$10001,21,0)</f>
        <v>3.82</v>
      </c>
      <c r="J2371" s="14">
        <f>VLOOKUP($A2371,[3]Sheet1!$A$1:$U$10001,13,0)</f>
        <v>3.5750000000000002</v>
      </c>
      <c r="K2371" s="14">
        <f>VLOOKUP($A2371,[3]Sheet1!$A$1:$Z$10001,24,0)</f>
        <v>2.59</v>
      </c>
      <c r="L2371" s="14">
        <f>VLOOKUP($A2371,[3]Sheet1!$A$1:$U$10001,17,0)</f>
        <v>3.5150000000000001</v>
      </c>
      <c r="M2371" s="14">
        <f>VLOOKUP($A2371,[3]Sheet1!$A$1:$U$10001,14,0)</f>
        <v>4.6550000000000002</v>
      </c>
      <c r="N2371" s="14">
        <f>VLOOKUP($A2371,[3]Sheet1!$A$1:$X$10001,23,0)</f>
        <v>2.4700000000000002</v>
      </c>
      <c r="O2371" s="14">
        <f>VLOOKUP($A2371,[3]Sheet1!$A$1:$U$10001,4,0)</f>
        <v>6.89</v>
      </c>
      <c r="P2371" s="14">
        <f>VLOOKUP($A2371,[3]Sheet1!$A$1:$U$10001,6,0)</f>
        <v>3.8149999999999999</v>
      </c>
      <c r="Q2371" s="14" t="str">
        <f>VLOOKUP($A2371,[3]Sheet1!$A$1:$U$10001,20,0)</f>
        <v>N/A</v>
      </c>
      <c r="R2371" s="14">
        <f>VLOOKUP($A2371,[3]Sheet1!$A$1:$X$10001,24,0)</f>
        <v>2.59</v>
      </c>
      <c r="S2371" s="14">
        <f>VLOOKUP($A2371,[3]Sheet1!$A$1:$AB$10001,25,0)</f>
        <v>3.81</v>
      </c>
      <c r="T2371" s="14">
        <f>VLOOKUP($A2371,[3]Sheet1!$A$1:$AB$10001,26,0)</f>
        <v>3.855</v>
      </c>
      <c r="U2371" s="14">
        <f>VLOOKUP($A2371,[3]Sheet1!$A$1:$AB$10001,27,0)</f>
        <v>3.65</v>
      </c>
      <c r="V2371" s="14">
        <f>VLOOKUP($A2371,[3]Sheet1!$A$1:$AB$10001,28,0)</f>
        <v>3.645</v>
      </c>
      <c r="W2371" s="14">
        <f>VLOOKUP($A2371,[3]Sheet1!$A$1:$AC$10001,29,0)</f>
        <v>3.665</v>
      </c>
      <c r="X2371" s="14">
        <f>VLOOKUP($A2371,[3]Sheet1!$A$1:$AD$10001,30,0)</f>
        <v>3.9649999999999999</v>
      </c>
      <c r="Y2371" s="14">
        <f>VLOOKUP($A2371,[3]Sheet1!$A$1:$AE$10001,31,0)</f>
        <v>2.6</v>
      </c>
      <c r="Z2371" s="14">
        <f>VLOOKUP($A2371,[3]Sheet1!$A$1:$AK$10001,32,0)</f>
        <v>4.125</v>
      </c>
    </row>
    <row r="2372" spans="1:26" x14ac:dyDescent="0.2">
      <c r="A2372" s="2">
        <v>37064</v>
      </c>
      <c r="B2372" s="5">
        <f t="shared" ref="B2372:B2435" si="167">IF(A2372&lt;&gt;"",MONTH(A2372),0)</f>
        <v>6</v>
      </c>
      <c r="C2372" s="1" t="s">
        <v>45</v>
      </c>
      <c r="D2372" s="14">
        <f>VLOOKUP($A2372,[3]Sheet1!$A$1:$U$10001,15,0)</f>
        <v>4.55</v>
      </c>
      <c r="E2372" s="14">
        <f>VLOOKUP($A2372,[3]Sheet1!$A$1:$U$10001,16,0)</f>
        <v>3.2349999999999999</v>
      </c>
      <c r="F2372" s="14">
        <f>VLOOKUP($A2372,[3]Sheet1!$A$1:$X$10001,22,0)</f>
        <v>2.19</v>
      </c>
      <c r="G2372" s="7">
        <f>VLOOKUP($A2372,[3]Sheet1!$A$1:$X$10001,3,0)</f>
        <v>2.3250000000000002</v>
      </c>
      <c r="H2372" s="14">
        <f>VLOOKUP($A2372,[3]Sheet1!$A$1:$U$10001,2,0)</f>
        <v>3.6150000000000002</v>
      </c>
      <c r="I2372" s="14">
        <f>VLOOKUP($A2372,[3]Sheet1!$A$1:$U$10001,21,0)</f>
        <v>3.6850000000000001</v>
      </c>
      <c r="J2372" s="14">
        <f>VLOOKUP($A2372,[3]Sheet1!$A$1:$U$10001,13,0)</f>
        <v>3.46</v>
      </c>
      <c r="K2372" s="14">
        <f>VLOOKUP($A2372,[3]Sheet1!$A$1:$Z$10001,24,0)</f>
        <v>2.2949999999999999</v>
      </c>
      <c r="L2372" s="14">
        <f>VLOOKUP($A2372,[3]Sheet1!$A$1:$U$10001,17,0)</f>
        <v>3.3650000000000002</v>
      </c>
      <c r="M2372" s="14">
        <f>VLOOKUP($A2372,[3]Sheet1!$A$1:$U$10001,14,0)</f>
        <v>4.75</v>
      </c>
      <c r="N2372" s="14">
        <f>VLOOKUP($A2372,[3]Sheet1!$A$1:$X$10001,23,0)</f>
        <v>2.1349999999999998</v>
      </c>
      <c r="O2372" s="14">
        <f>VLOOKUP($A2372,[3]Sheet1!$A$1:$U$10001,4,0)</f>
        <v>6.54</v>
      </c>
      <c r="P2372" s="14">
        <f>VLOOKUP($A2372,[3]Sheet1!$A$1:$U$10001,6,0)</f>
        <v>3.6150000000000002</v>
      </c>
      <c r="Q2372" s="14" t="str">
        <f>VLOOKUP($A2372,[3]Sheet1!$A$1:$U$10001,20,0)</f>
        <v>N/A</v>
      </c>
      <c r="R2372" s="14">
        <f>VLOOKUP($A2372,[3]Sheet1!$A$1:$X$10001,24,0)</f>
        <v>2.2949999999999999</v>
      </c>
      <c r="S2372" s="14">
        <f>VLOOKUP($A2372,[3]Sheet1!$A$1:$AB$10001,25,0)</f>
        <v>3.6850000000000001</v>
      </c>
      <c r="T2372" s="14">
        <f>VLOOKUP($A2372,[3]Sheet1!$A$1:$AB$10001,26,0)</f>
        <v>3.68</v>
      </c>
      <c r="U2372" s="14">
        <f>VLOOKUP($A2372,[3]Sheet1!$A$1:$AB$10001,27,0)</f>
        <v>3.51</v>
      </c>
      <c r="V2372" s="14">
        <f>VLOOKUP($A2372,[3]Sheet1!$A$1:$AB$10001,28,0)</f>
        <v>3.4750000000000001</v>
      </c>
      <c r="W2372" s="14">
        <f>VLOOKUP($A2372,[3]Sheet1!$A$1:$AC$10001,29,0)</f>
        <v>3.5049999999999999</v>
      </c>
      <c r="X2372" s="14">
        <f>VLOOKUP($A2372,[3]Sheet1!$A$1:$AD$10001,30,0)</f>
        <v>3.84</v>
      </c>
      <c r="Y2372" s="14">
        <f>VLOOKUP($A2372,[3]Sheet1!$A$1:$AE$10001,31,0)</f>
        <v>2.2850000000000001</v>
      </c>
      <c r="Z2372" s="14">
        <f>VLOOKUP($A2372,[3]Sheet1!$A$1:$AK$10001,32,0)</f>
        <v>4.4800000000000004</v>
      </c>
    </row>
    <row r="2373" spans="1:26" x14ac:dyDescent="0.2">
      <c r="A2373" s="2">
        <v>37065</v>
      </c>
      <c r="B2373" s="5">
        <f t="shared" si="167"/>
        <v>6</v>
      </c>
      <c r="C2373" s="1" t="s">
        <v>46</v>
      </c>
      <c r="D2373" s="14">
        <f>VLOOKUP($A2373,[3]Sheet1!$A$1:$U$10001,15,0)</f>
        <v>4.4850000000000003</v>
      </c>
      <c r="E2373" s="14">
        <f>VLOOKUP($A2373,[3]Sheet1!$A$1:$U$10001,16,0)</f>
        <v>3.17</v>
      </c>
      <c r="F2373" s="14">
        <f>VLOOKUP($A2373,[3]Sheet1!$A$1:$X$10001,22,0)</f>
        <v>2.02</v>
      </c>
      <c r="G2373" s="7">
        <f>VLOOKUP($A2373,[3]Sheet1!$A$1:$X$10001,3,0)</f>
        <v>2.39</v>
      </c>
      <c r="H2373" s="14">
        <f>VLOOKUP($A2373,[3]Sheet1!$A$1:$U$10001,2,0)</f>
        <v>3.5350000000000001</v>
      </c>
      <c r="I2373" s="14">
        <f>VLOOKUP($A2373,[3]Sheet1!$A$1:$U$10001,21,0)</f>
        <v>3.6850000000000001</v>
      </c>
      <c r="J2373" s="14">
        <f>VLOOKUP($A2373,[3]Sheet1!$A$1:$U$10001,13,0)</f>
        <v>3.355</v>
      </c>
      <c r="K2373" s="14">
        <f>VLOOKUP($A2373,[3]Sheet1!$A$1:$Z$10001,24,0)</f>
        <v>2.2000000000000002</v>
      </c>
      <c r="L2373" s="14">
        <f>VLOOKUP($A2373,[3]Sheet1!$A$1:$U$10001,17,0)</f>
        <v>3.3</v>
      </c>
      <c r="M2373" s="14">
        <f>VLOOKUP($A2373,[3]Sheet1!$A$1:$U$10001,14,0)</f>
        <v>4.0549999999999997</v>
      </c>
      <c r="N2373" s="14">
        <f>VLOOKUP($A2373,[3]Sheet1!$A$1:$X$10001,23,0)</f>
        <v>1.865</v>
      </c>
      <c r="O2373" s="14">
        <f>VLOOKUP($A2373,[3]Sheet1!$A$1:$U$10001,4,0)</f>
        <v>3.88</v>
      </c>
      <c r="P2373" s="14">
        <f>VLOOKUP($A2373,[3]Sheet1!$A$1:$U$10001,6,0)</f>
        <v>3.52</v>
      </c>
      <c r="Q2373" s="14" t="str">
        <f>VLOOKUP($A2373,[3]Sheet1!$A$1:$U$10001,20,0)</f>
        <v>N/A</v>
      </c>
      <c r="R2373" s="14">
        <f>VLOOKUP($A2373,[3]Sheet1!$A$1:$X$10001,24,0)</f>
        <v>2.2000000000000002</v>
      </c>
      <c r="S2373" s="14">
        <f>VLOOKUP($A2373,[3]Sheet1!$A$1:$AB$10001,25,0)</f>
        <v>3.68</v>
      </c>
      <c r="T2373" s="14">
        <f>VLOOKUP($A2373,[3]Sheet1!$A$1:$AB$10001,26,0)</f>
        <v>3.645</v>
      </c>
      <c r="U2373" s="14">
        <f>VLOOKUP($A2373,[3]Sheet1!$A$1:$AB$10001,27,0)</f>
        <v>3.4649999999999999</v>
      </c>
      <c r="V2373" s="14">
        <f>VLOOKUP($A2373,[3]Sheet1!$A$1:$AB$10001,28,0)</f>
        <v>3.4449999999999998</v>
      </c>
      <c r="W2373" s="14">
        <f>VLOOKUP($A2373,[3]Sheet1!$A$1:$AC$10001,29,0)</f>
        <v>3.4649999999999999</v>
      </c>
      <c r="X2373" s="14">
        <f>VLOOKUP($A2373,[3]Sheet1!$A$1:$AD$10001,30,0)</f>
        <v>3.85</v>
      </c>
      <c r="Y2373" s="14">
        <f>VLOOKUP($A2373,[3]Sheet1!$A$1:$AE$10001,31,0)</f>
        <v>2.1349999999999998</v>
      </c>
      <c r="Z2373" s="14">
        <f>VLOOKUP($A2373,[3]Sheet1!$A$1:$AK$10001,32,0)</f>
        <v>3.76</v>
      </c>
    </row>
    <row r="2374" spans="1:26" x14ac:dyDescent="0.2">
      <c r="A2374" s="2">
        <v>37066</v>
      </c>
      <c r="B2374" s="5">
        <f t="shared" si="167"/>
        <v>6</v>
      </c>
      <c r="C2374" s="1" t="s">
        <v>47</v>
      </c>
      <c r="D2374" s="14">
        <f>VLOOKUP($A2374,[3]Sheet1!$A$1:$U$10001,15,0)</f>
        <v>4.4850000000000003</v>
      </c>
      <c r="E2374" s="14">
        <f>VLOOKUP($A2374,[3]Sheet1!$A$1:$U$10001,16,0)</f>
        <v>3.17</v>
      </c>
      <c r="F2374" s="14">
        <f>VLOOKUP($A2374,[3]Sheet1!$A$1:$X$10001,22,0)</f>
        <v>2.02</v>
      </c>
      <c r="G2374" s="7">
        <f>VLOOKUP($A2374,[3]Sheet1!$A$1:$X$10001,3,0)</f>
        <v>2.39</v>
      </c>
      <c r="H2374" s="14">
        <f>VLOOKUP($A2374,[3]Sheet1!$A$1:$U$10001,2,0)</f>
        <v>3.5350000000000001</v>
      </c>
      <c r="I2374" s="14">
        <f>VLOOKUP($A2374,[3]Sheet1!$A$1:$U$10001,21,0)</f>
        <v>3.6850000000000001</v>
      </c>
      <c r="J2374" s="14">
        <f>VLOOKUP($A2374,[3]Sheet1!$A$1:$U$10001,13,0)</f>
        <v>3.355</v>
      </c>
      <c r="K2374" s="14">
        <f>VLOOKUP($A2374,[3]Sheet1!$A$1:$Z$10001,24,0)</f>
        <v>2.2000000000000002</v>
      </c>
      <c r="L2374" s="14">
        <f>VLOOKUP($A2374,[3]Sheet1!$A$1:$U$10001,17,0)</f>
        <v>3.3</v>
      </c>
      <c r="M2374" s="14">
        <f>VLOOKUP($A2374,[3]Sheet1!$A$1:$U$10001,14,0)</f>
        <v>4.0549999999999997</v>
      </c>
      <c r="N2374" s="14">
        <f>VLOOKUP($A2374,[3]Sheet1!$A$1:$X$10001,23,0)</f>
        <v>1.865</v>
      </c>
      <c r="O2374" s="14">
        <f>VLOOKUP($A2374,[3]Sheet1!$A$1:$U$10001,4,0)</f>
        <v>3.88</v>
      </c>
      <c r="P2374" s="14">
        <f>VLOOKUP($A2374,[3]Sheet1!$A$1:$U$10001,6,0)</f>
        <v>3.52</v>
      </c>
      <c r="Q2374" s="14" t="str">
        <f>VLOOKUP($A2374,[3]Sheet1!$A$1:$U$10001,20,0)</f>
        <v>N/A</v>
      </c>
      <c r="R2374" s="14">
        <f>VLOOKUP($A2374,[3]Sheet1!$A$1:$X$10001,24,0)</f>
        <v>2.2000000000000002</v>
      </c>
      <c r="S2374" s="14">
        <f>VLOOKUP($A2374,[3]Sheet1!$A$1:$AB$10001,25,0)</f>
        <v>3.68</v>
      </c>
      <c r="T2374" s="14">
        <f>VLOOKUP($A2374,[3]Sheet1!$A$1:$AB$10001,26,0)</f>
        <v>3.645</v>
      </c>
      <c r="U2374" s="14">
        <f>VLOOKUP($A2374,[3]Sheet1!$A$1:$AB$10001,27,0)</f>
        <v>3.4649999999999999</v>
      </c>
      <c r="V2374" s="14">
        <f>VLOOKUP($A2374,[3]Sheet1!$A$1:$AB$10001,28,0)</f>
        <v>3.4449999999999998</v>
      </c>
      <c r="W2374" s="14">
        <f>VLOOKUP($A2374,[3]Sheet1!$A$1:$AC$10001,29,0)</f>
        <v>3.4649999999999999</v>
      </c>
      <c r="X2374" s="14">
        <f>VLOOKUP($A2374,[3]Sheet1!$A$1:$AD$10001,30,0)</f>
        <v>3.85</v>
      </c>
      <c r="Y2374" s="14">
        <f>VLOOKUP($A2374,[3]Sheet1!$A$1:$AE$10001,31,0)</f>
        <v>2.1349999999999998</v>
      </c>
      <c r="Z2374" s="14">
        <f>VLOOKUP($A2374,[3]Sheet1!$A$1:$AK$10001,32,0)</f>
        <v>3.76</v>
      </c>
    </row>
    <row r="2375" spans="1:26" x14ac:dyDescent="0.2">
      <c r="A2375" s="2">
        <v>37067</v>
      </c>
      <c r="B2375" s="5">
        <f t="shared" si="167"/>
        <v>6</v>
      </c>
      <c r="C2375" s="1" t="s">
        <v>48</v>
      </c>
      <c r="D2375" s="14">
        <f>VLOOKUP($A2375,[3]Sheet1!$A$1:$U$10001,15,0)</f>
        <v>4.4850000000000003</v>
      </c>
      <c r="E2375" s="14">
        <f>VLOOKUP($A2375,[3]Sheet1!$A$1:$U$10001,16,0)</f>
        <v>3.17</v>
      </c>
      <c r="F2375" s="14">
        <f>VLOOKUP($A2375,[3]Sheet1!$A$1:$X$10001,22,0)</f>
        <v>2.02</v>
      </c>
      <c r="G2375" s="7">
        <f>VLOOKUP($A2375,[3]Sheet1!$A$1:$X$10001,3,0)</f>
        <v>2.39</v>
      </c>
      <c r="H2375" s="14">
        <f>VLOOKUP($A2375,[3]Sheet1!$A$1:$U$10001,2,0)</f>
        <v>3.5350000000000001</v>
      </c>
      <c r="I2375" s="14">
        <f>VLOOKUP($A2375,[3]Sheet1!$A$1:$U$10001,21,0)</f>
        <v>3.6850000000000001</v>
      </c>
      <c r="J2375" s="14">
        <f>VLOOKUP($A2375,[3]Sheet1!$A$1:$U$10001,13,0)</f>
        <v>3.355</v>
      </c>
      <c r="K2375" s="14">
        <f>VLOOKUP($A2375,[3]Sheet1!$A$1:$Z$10001,24,0)</f>
        <v>2.2000000000000002</v>
      </c>
      <c r="L2375" s="14">
        <f>VLOOKUP($A2375,[3]Sheet1!$A$1:$U$10001,17,0)</f>
        <v>3.3</v>
      </c>
      <c r="M2375" s="14">
        <f>VLOOKUP($A2375,[3]Sheet1!$A$1:$U$10001,14,0)</f>
        <v>4.0549999999999997</v>
      </c>
      <c r="N2375" s="14">
        <f>VLOOKUP($A2375,[3]Sheet1!$A$1:$X$10001,23,0)</f>
        <v>1.865</v>
      </c>
      <c r="O2375" s="14">
        <f>VLOOKUP($A2375,[3]Sheet1!$A$1:$U$10001,4,0)</f>
        <v>3.88</v>
      </c>
      <c r="P2375" s="14">
        <f>VLOOKUP($A2375,[3]Sheet1!$A$1:$U$10001,6,0)</f>
        <v>3.52</v>
      </c>
      <c r="Q2375" s="14" t="str">
        <f>VLOOKUP($A2375,[3]Sheet1!$A$1:$U$10001,20,0)</f>
        <v>N/A</v>
      </c>
      <c r="R2375" s="14">
        <f>VLOOKUP($A2375,[3]Sheet1!$A$1:$X$10001,24,0)</f>
        <v>2.2000000000000002</v>
      </c>
      <c r="S2375" s="14">
        <f>VLOOKUP($A2375,[3]Sheet1!$A$1:$AB$10001,25,0)</f>
        <v>3.68</v>
      </c>
      <c r="T2375" s="14">
        <f>VLOOKUP($A2375,[3]Sheet1!$A$1:$AB$10001,26,0)</f>
        <v>3.645</v>
      </c>
      <c r="U2375" s="14">
        <f>VLOOKUP($A2375,[3]Sheet1!$A$1:$AB$10001,27,0)</f>
        <v>3.4649999999999999</v>
      </c>
      <c r="V2375" s="14">
        <f>VLOOKUP($A2375,[3]Sheet1!$A$1:$AB$10001,28,0)</f>
        <v>3.4449999999999998</v>
      </c>
      <c r="W2375" s="14">
        <f>VLOOKUP($A2375,[3]Sheet1!$A$1:$AC$10001,29,0)</f>
        <v>3.4649999999999999</v>
      </c>
      <c r="X2375" s="14">
        <f>VLOOKUP($A2375,[3]Sheet1!$A$1:$AD$10001,30,0)</f>
        <v>3.85</v>
      </c>
      <c r="Y2375" s="14">
        <f>VLOOKUP($A2375,[3]Sheet1!$A$1:$AE$10001,31,0)</f>
        <v>2.1349999999999998</v>
      </c>
      <c r="Z2375" s="14">
        <f>VLOOKUP($A2375,[3]Sheet1!$A$1:$AK$10001,32,0)</f>
        <v>3.76</v>
      </c>
    </row>
    <row r="2376" spans="1:26" x14ac:dyDescent="0.2">
      <c r="A2376" s="2">
        <v>37068</v>
      </c>
      <c r="B2376" s="5">
        <f t="shared" si="167"/>
        <v>6</v>
      </c>
      <c r="C2376" s="1" t="s">
        <v>49</v>
      </c>
      <c r="D2376" s="14">
        <f>VLOOKUP($A2376,[3]Sheet1!$A$1:$U$10001,15,0)</f>
        <v>4.1349999999999998</v>
      </c>
      <c r="E2376" s="14">
        <f>VLOOKUP($A2376,[3]Sheet1!$A$1:$U$10001,16,0)</f>
        <v>2.9249999999999998</v>
      </c>
      <c r="F2376" s="14">
        <f>VLOOKUP($A2376,[3]Sheet1!$A$1:$X$10001,22,0)</f>
        <v>2.68</v>
      </c>
      <c r="G2376" s="7">
        <f>VLOOKUP($A2376,[3]Sheet1!$A$1:$X$10001,3,0)</f>
        <v>2.58</v>
      </c>
      <c r="H2376" s="14">
        <f>VLOOKUP($A2376,[3]Sheet1!$A$1:$U$10001,2,0)</f>
        <v>3.39</v>
      </c>
      <c r="I2376" s="14">
        <f>VLOOKUP($A2376,[3]Sheet1!$A$1:$U$10001,21,0)</f>
        <v>3.5550000000000002</v>
      </c>
      <c r="J2376" s="14">
        <f>VLOOKUP($A2376,[3]Sheet1!$A$1:$U$10001,13,0)</f>
        <v>3.5</v>
      </c>
      <c r="K2376" s="14">
        <f>VLOOKUP($A2376,[3]Sheet1!$A$1:$Z$10001,24,0)</f>
        <v>2.7</v>
      </c>
      <c r="L2376" s="14">
        <f>VLOOKUP($A2376,[3]Sheet1!$A$1:$U$10001,17,0)</f>
        <v>3.14</v>
      </c>
      <c r="M2376" s="14">
        <f>VLOOKUP($A2376,[3]Sheet1!$A$1:$U$10001,14,0)</f>
        <v>4.45</v>
      </c>
      <c r="N2376" s="14">
        <f>VLOOKUP($A2376,[3]Sheet1!$A$1:$X$10001,23,0)</f>
        <v>2.52</v>
      </c>
      <c r="O2376" s="14">
        <f>VLOOKUP($A2376,[3]Sheet1!$A$1:$U$10001,4,0)</f>
        <v>6.0549999999999997</v>
      </c>
      <c r="P2376" s="14">
        <f>VLOOKUP($A2376,[3]Sheet1!$A$1:$U$10001,6,0)</f>
        <v>3.5350000000000001</v>
      </c>
      <c r="Q2376" s="14" t="str">
        <f>VLOOKUP($A2376,[3]Sheet1!$A$1:$U$10001,20,0)</f>
        <v>N/A</v>
      </c>
      <c r="R2376" s="14">
        <f>VLOOKUP($A2376,[3]Sheet1!$A$1:$X$10001,24,0)</f>
        <v>2.7</v>
      </c>
      <c r="S2376" s="14">
        <f>VLOOKUP($A2376,[3]Sheet1!$A$1:$AB$10001,25,0)</f>
        <v>3.5449999999999999</v>
      </c>
      <c r="T2376" s="14">
        <f>VLOOKUP($A2376,[3]Sheet1!$A$1:$AB$10001,26,0)</f>
        <v>3.5750000000000002</v>
      </c>
      <c r="U2376" s="14">
        <f>VLOOKUP($A2376,[3]Sheet1!$A$1:$AB$10001,27,0)</f>
        <v>3.39</v>
      </c>
      <c r="V2376" s="14">
        <f>VLOOKUP($A2376,[3]Sheet1!$A$1:$AB$10001,28,0)</f>
        <v>3.395</v>
      </c>
      <c r="W2376" s="14">
        <f>VLOOKUP($A2376,[3]Sheet1!$A$1:$AC$10001,29,0)</f>
        <v>3.395</v>
      </c>
      <c r="X2376" s="14">
        <f>VLOOKUP($A2376,[3]Sheet1!$A$1:$AD$10001,30,0)</f>
        <v>3.6749999999999998</v>
      </c>
      <c r="Y2376" s="14">
        <f>VLOOKUP($A2376,[3]Sheet1!$A$1:$AE$10001,31,0)</f>
        <v>2.75</v>
      </c>
      <c r="Z2376" s="14">
        <f>VLOOKUP($A2376,[3]Sheet1!$A$1:$AK$10001,32,0)</f>
        <v>3.9950000000000001</v>
      </c>
    </row>
    <row r="2377" spans="1:26" x14ac:dyDescent="0.2">
      <c r="A2377" s="2">
        <v>37069</v>
      </c>
      <c r="B2377" s="5">
        <f t="shared" si="167"/>
        <v>6</v>
      </c>
      <c r="C2377" s="1" t="s">
        <v>50</v>
      </c>
      <c r="D2377" s="14">
        <f>VLOOKUP($A2377,[3]Sheet1!$A$1:$U$10001,15,0)</f>
        <v>4.0350000000000001</v>
      </c>
      <c r="E2377" s="14">
        <f>VLOOKUP($A2377,[3]Sheet1!$A$1:$U$10001,16,0)</f>
        <v>2.6949999999999998</v>
      </c>
      <c r="F2377" s="14">
        <f>VLOOKUP($A2377,[3]Sheet1!$A$1:$X$10001,22,0)</f>
        <v>2.17</v>
      </c>
      <c r="G2377" s="7">
        <f>VLOOKUP($A2377,[3]Sheet1!$A$1:$X$10001,3,0)</f>
        <v>2.39</v>
      </c>
      <c r="H2377" s="14">
        <f>VLOOKUP($A2377,[3]Sheet1!$A$1:$U$10001,2,0)</f>
        <v>3.27</v>
      </c>
      <c r="I2377" s="14">
        <f>VLOOKUP($A2377,[3]Sheet1!$A$1:$U$10001,21,0)</f>
        <v>3.4449999999999998</v>
      </c>
      <c r="J2377" s="14">
        <f>VLOOKUP($A2377,[3]Sheet1!$A$1:$U$10001,13,0)</f>
        <v>3.12</v>
      </c>
      <c r="K2377" s="14">
        <f>VLOOKUP($A2377,[3]Sheet1!$A$1:$Z$10001,24,0)</f>
        <v>2.355</v>
      </c>
      <c r="L2377" s="14">
        <f>VLOOKUP($A2377,[3]Sheet1!$A$1:$U$10001,17,0)</f>
        <v>2.92</v>
      </c>
      <c r="M2377" s="14">
        <f>VLOOKUP($A2377,[3]Sheet1!$A$1:$U$10001,14,0)</f>
        <v>3.84</v>
      </c>
      <c r="N2377" s="14">
        <f>VLOOKUP($A2377,[3]Sheet1!$A$1:$X$10001,23,0)</f>
        <v>2.08</v>
      </c>
      <c r="O2377" s="14">
        <f>VLOOKUP($A2377,[3]Sheet1!$A$1:$U$10001,4,0)</f>
        <v>4.6849999999999996</v>
      </c>
      <c r="P2377" s="14">
        <f>VLOOKUP($A2377,[3]Sheet1!$A$1:$U$10001,6,0)</f>
        <v>3.4</v>
      </c>
      <c r="Q2377" s="14" t="str">
        <f>VLOOKUP($A2377,[3]Sheet1!$A$1:$U$10001,20,0)</f>
        <v>N/A</v>
      </c>
      <c r="R2377" s="14">
        <f>VLOOKUP($A2377,[3]Sheet1!$A$1:$X$10001,24,0)</f>
        <v>2.355</v>
      </c>
      <c r="S2377" s="14">
        <f>VLOOKUP($A2377,[3]Sheet1!$A$1:$AB$10001,25,0)</f>
        <v>3.42</v>
      </c>
      <c r="T2377" s="14">
        <f>VLOOKUP($A2377,[3]Sheet1!$A$1:$AB$10001,26,0)</f>
        <v>3.45</v>
      </c>
      <c r="U2377" s="14">
        <f>VLOOKUP($A2377,[3]Sheet1!$A$1:$AB$10001,27,0)</f>
        <v>3.2850000000000001</v>
      </c>
      <c r="V2377" s="14">
        <f>VLOOKUP($A2377,[3]Sheet1!$A$1:$AB$10001,28,0)</f>
        <v>3.3</v>
      </c>
      <c r="W2377" s="14">
        <f>VLOOKUP($A2377,[3]Sheet1!$A$1:$AC$10001,29,0)</f>
        <v>3.3050000000000002</v>
      </c>
      <c r="X2377" s="14">
        <f>VLOOKUP($A2377,[3]Sheet1!$A$1:$AD$10001,30,0)</f>
        <v>3.56</v>
      </c>
      <c r="Y2377" s="14">
        <f>VLOOKUP($A2377,[3]Sheet1!$A$1:$AE$10001,31,0)</f>
        <v>2.29</v>
      </c>
      <c r="Z2377" s="14">
        <f>VLOOKUP($A2377,[3]Sheet1!$A$1:$AK$10001,32,0)</f>
        <v>3.39</v>
      </c>
    </row>
    <row r="2378" spans="1:26" x14ac:dyDescent="0.2">
      <c r="A2378" s="2">
        <v>37070</v>
      </c>
      <c r="B2378" s="5">
        <f t="shared" si="167"/>
        <v>6</v>
      </c>
      <c r="C2378" s="1" t="s">
        <v>51</v>
      </c>
      <c r="D2378" s="14">
        <f>VLOOKUP($A2378,[3]Sheet1!$A$1:$U$10001,15,0)</f>
        <v>3.91</v>
      </c>
      <c r="E2378" s="14">
        <f>VLOOKUP($A2378,[3]Sheet1!$A$1:$U$10001,16,0)</f>
        <v>2.5950000000000002</v>
      </c>
      <c r="F2378" s="14">
        <f>VLOOKUP($A2378,[3]Sheet1!$A$1:$X$10001,22,0)</f>
        <v>2.33</v>
      </c>
      <c r="G2378" s="7">
        <f>VLOOKUP($A2378,[3]Sheet1!$A$1:$X$10001,3,0)</f>
        <v>2.5049999999999999</v>
      </c>
      <c r="H2378" s="14">
        <f>VLOOKUP($A2378,[3]Sheet1!$A$1:$U$10001,2,0)</f>
        <v>3.2</v>
      </c>
      <c r="I2378" s="14">
        <f>VLOOKUP($A2378,[3]Sheet1!$A$1:$U$10001,21,0)</f>
        <v>3.3849999999999998</v>
      </c>
      <c r="J2378" s="14">
        <f>VLOOKUP($A2378,[3]Sheet1!$A$1:$U$10001,13,0)</f>
        <v>2.89</v>
      </c>
      <c r="K2378" s="14">
        <f>VLOOKUP($A2378,[3]Sheet1!$A$1:$Z$10001,24,0)</f>
        <v>2.41</v>
      </c>
      <c r="L2378" s="14">
        <f>VLOOKUP($A2378,[3]Sheet1!$A$1:$U$10001,17,0)</f>
        <v>2.74</v>
      </c>
      <c r="M2378" s="14">
        <f>VLOOKUP($A2378,[3]Sheet1!$A$1:$U$10001,14,0)</f>
        <v>3.3450000000000002</v>
      </c>
      <c r="N2378" s="14">
        <f>VLOOKUP($A2378,[3]Sheet1!$A$1:$X$10001,23,0)</f>
        <v>2.2250000000000001</v>
      </c>
      <c r="O2378" s="14">
        <f>VLOOKUP($A2378,[3]Sheet1!$A$1:$U$10001,4,0)</f>
        <v>4.68</v>
      </c>
      <c r="P2378" s="14">
        <f>VLOOKUP($A2378,[3]Sheet1!$A$1:$U$10001,6,0)</f>
        <v>3.33</v>
      </c>
      <c r="Q2378" s="14" t="str">
        <f>VLOOKUP($A2378,[3]Sheet1!$A$1:$U$10001,20,0)</f>
        <v>N/A</v>
      </c>
      <c r="R2378" s="14">
        <f>VLOOKUP($A2378,[3]Sheet1!$A$1:$X$10001,24,0)</f>
        <v>2.41</v>
      </c>
      <c r="S2378" s="14">
        <f>VLOOKUP($A2378,[3]Sheet1!$A$1:$AB$10001,25,0)</f>
        <v>3.3849999999999998</v>
      </c>
      <c r="T2378" s="14">
        <f>VLOOKUP($A2378,[3]Sheet1!$A$1:$AB$10001,26,0)</f>
        <v>3.41</v>
      </c>
      <c r="U2378" s="14">
        <f>VLOOKUP($A2378,[3]Sheet1!$A$1:$AB$10001,27,0)</f>
        <v>3.2250000000000001</v>
      </c>
      <c r="V2378" s="14">
        <f>VLOOKUP($A2378,[3]Sheet1!$A$1:$AB$10001,28,0)</f>
        <v>3.25</v>
      </c>
      <c r="W2378" s="14">
        <f>VLOOKUP($A2378,[3]Sheet1!$A$1:$AC$10001,29,0)</f>
        <v>3.2450000000000001</v>
      </c>
      <c r="X2378" s="14">
        <f>VLOOKUP($A2378,[3]Sheet1!$A$1:$AD$10001,30,0)</f>
        <v>3.48</v>
      </c>
      <c r="Y2378" s="14">
        <f>VLOOKUP($A2378,[3]Sheet1!$A$1:$AE$10001,31,0)</f>
        <v>2.4049999999999998</v>
      </c>
      <c r="Z2378" s="14">
        <f>VLOOKUP($A2378,[3]Sheet1!$A$1:$AK$10001,32,0)</f>
        <v>2.9550000000000001</v>
      </c>
    </row>
    <row r="2379" spans="1:26" x14ac:dyDescent="0.2">
      <c r="A2379" s="2">
        <v>37071</v>
      </c>
      <c r="B2379" s="5">
        <f t="shared" si="167"/>
        <v>6</v>
      </c>
      <c r="C2379" s="1" t="s">
        <v>45</v>
      </c>
      <c r="D2379" s="14">
        <f>VLOOKUP($A2379,[3]Sheet1!$A$1:$U$10001,15,0)</f>
        <v>3.61</v>
      </c>
      <c r="E2379" s="14">
        <f>VLOOKUP($A2379,[3]Sheet1!$A$1:$U$10001,16,0)</f>
        <v>2.44</v>
      </c>
      <c r="F2379" s="14">
        <f>VLOOKUP($A2379,[3]Sheet1!$A$1:$X$10001,22,0)</f>
        <v>2.2999999999999998</v>
      </c>
      <c r="G2379" s="7">
        <f>VLOOKUP($A2379,[3]Sheet1!$A$1:$X$10001,3,0)</f>
        <v>2.48</v>
      </c>
      <c r="H2379" s="14">
        <f>VLOOKUP($A2379,[3]Sheet1!$A$1:$U$10001,2,0)</f>
        <v>3.085</v>
      </c>
      <c r="I2379" s="14">
        <f>VLOOKUP($A2379,[3]Sheet1!$A$1:$U$10001,21,0)</f>
        <v>3.2149999999999999</v>
      </c>
      <c r="J2379" s="14">
        <f>VLOOKUP($A2379,[3]Sheet1!$A$1:$U$10001,13,0)</f>
        <v>2.8250000000000002</v>
      </c>
      <c r="K2379" s="14">
        <f>VLOOKUP($A2379,[3]Sheet1!$A$1:$Z$10001,24,0)</f>
        <v>2.3849999999999998</v>
      </c>
      <c r="L2379" s="14">
        <f>VLOOKUP($A2379,[3]Sheet1!$A$1:$U$10001,17,0)</f>
        <v>2.56</v>
      </c>
      <c r="M2379" s="14">
        <f>VLOOKUP($A2379,[3]Sheet1!$A$1:$U$10001,14,0)</f>
        <v>3.3650000000000002</v>
      </c>
      <c r="N2379" s="14">
        <f>VLOOKUP($A2379,[3]Sheet1!$A$1:$X$10001,23,0)</f>
        <v>2.21</v>
      </c>
      <c r="O2379" s="14">
        <f>VLOOKUP($A2379,[3]Sheet1!$A$1:$U$10001,4,0)</f>
        <v>4.3099999999999996</v>
      </c>
      <c r="P2379" s="14">
        <f>VLOOKUP($A2379,[3]Sheet1!$A$1:$U$10001,6,0)</f>
        <v>3.1150000000000002</v>
      </c>
      <c r="Q2379" s="14">
        <f>VLOOKUP($A2379,[3]Sheet1!$A$1:$U$10001,20,0)</f>
        <v>2.512</v>
      </c>
      <c r="R2379" s="14">
        <f>VLOOKUP($A2379,[3]Sheet1!$A$1:$X$10001,24,0)</f>
        <v>2.3849999999999998</v>
      </c>
      <c r="S2379" s="14">
        <f>VLOOKUP($A2379,[3]Sheet1!$A$1:$AB$10001,25,0)</f>
        <v>3.17</v>
      </c>
      <c r="T2379" s="14">
        <f>VLOOKUP($A2379,[3]Sheet1!$A$1:$AB$10001,26,0)</f>
        <v>3.41</v>
      </c>
      <c r="U2379" s="14">
        <f>VLOOKUP($A2379,[3]Sheet1!$A$1:$AB$10001,27,0)</f>
        <v>3.0550000000000002</v>
      </c>
      <c r="V2379" s="14">
        <f>VLOOKUP($A2379,[3]Sheet1!$A$1:$AB$10001,28,0)</f>
        <v>3.06</v>
      </c>
      <c r="W2379" s="14">
        <f>VLOOKUP($A2379,[3]Sheet1!$A$1:$AC$10001,29,0)</f>
        <v>3.07</v>
      </c>
      <c r="X2379" s="14">
        <f>VLOOKUP($A2379,[3]Sheet1!$A$1:$AD$10001,30,0)</f>
        <v>3.29</v>
      </c>
      <c r="Y2379" s="14">
        <f>VLOOKUP($A2379,[3]Sheet1!$A$1:$AE$10001,31,0)</f>
        <v>2.35</v>
      </c>
      <c r="Z2379" s="14">
        <f>VLOOKUP($A2379,[3]Sheet1!$A$1:$AK$10001,32,0)</f>
        <v>2.99</v>
      </c>
    </row>
    <row r="2380" spans="1:26" x14ac:dyDescent="0.2">
      <c r="A2380" s="2">
        <v>37072</v>
      </c>
      <c r="B2380" s="5">
        <f t="shared" si="167"/>
        <v>6</v>
      </c>
      <c r="C2380" s="1" t="s">
        <v>46</v>
      </c>
      <c r="D2380" s="14">
        <f>VLOOKUP($A2380,[3]Sheet1!$A$1:$U$10001,15,0)</f>
        <v>3.61</v>
      </c>
      <c r="E2380" s="14">
        <f>VLOOKUP($A2380,[3]Sheet1!$A$1:$U$10001,16,0)</f>
        <v>2.44</v>
      </c>
      <c r="F2380" s="14">
        <f>VLOOKUP($A2380,[3]Sheet1!$A$1:$X$10001,22,0)</f>
        <v>2.2999999999999998</v>
      </c>
      <c r="G2380" s="7">
        <f>VLOOKUP($A2380,[3]Sheet1!$A$1:$X$10001,3,0)</f>
        <v>2.48</v>
      </c>
      <c r="H2380" s="14">
        <f>VLOOKUP($A2380,[3]Sheet1!$A$1:$U$10001,2,0)</f>
        <v>3.085</v>
      </c>
      <c r="I2380" s="14">
        <f>VLOOKUP($A2380,[3]Sheet1!$A$1:$U$10001,21,0)</f>
        <v>3.2149999999999999</v>
      </c>
      <c r="J2380" s="14">
        <f>VLOOKUP($A2380,[3]Sheet1!$A$1:$U$10001,13,0)</f>
        <v>2.8250000000000002</v>
      </c>
      <c r="K2380" s="14">
        <f>VLOOKUP($A2380,[3]Sheet1!$A$1:$Z$10001,24,0)</f>
        <v>2.3849999999999998</v>
      </c>
      <c r="L2380" s="14">
        <f>VLOOKUP($A2380,[3]Sheet1!$A$1:$U$10001,17,0)</f>
        <v>2.56</v>
      </c>
      <c r="M2380" s="14">
        <f>VLOOKUP($A2380,[3]Sheet1!$A$1:$U$10001,14,0)</f>
        <v>3.3650000000000002</v>
      </c>
      <c r="N2380" s="14">
        <f>VLOOKUP($A2380,[3]Sheet1!$A$1:$X$10001,23,0)</f>
        <v>2.21</v>
      </c>
      <c r="O2380" s="14">
        <f>VLOOKUP($A2380,[3]Sheet1!$A$1:$U$10001,4,0)</f>
        <v>4.3099999999999996</v>
      </c>
      <c r="P2380" s="14">
        <f>VLOOKUP($A2380,[3]Sheet1!$A$1:$U$10001,6,0)</f>
        <v>3.1150000000000002</v>
      </c>
      <c r="Q2380" s="14" t="str">
        <f>VLOOKUP($A2380,[3]Sheet1!$A$1:$U$10001,20,0)</f>
        <v>N/A</v>
      </c>
      <c r="R2380" s="14">
        <f>VLOOKUP($A2380,[3]Sheet1!$A$1:$X$10001,24,0)</f>
        <v>2.3849999999999998</v>
      </c>
      <c r="S2380" s="14">
        <f>VLOOKUP($A2380,[3]Sheet1!$A$1:$AB$10001,25,0)</f>
        <v>3.17</v>
      </c>
      <c r="T2380" s="14">
        <f>VLOOKUP($A2380,[3]Sheet1!$A$1:$AB$10001,26,0)</f>
        <v>3.2349999999999999</v>
      </c>
      <c r="U2380" s="14">
        <f>VLOOKUP($A2380,[3]Sheet1!$A$1:$AB$10001,27,0)</f>
        <v>3.0550000000000002</v>
      </c>
      <c r="V2380" s="14">
        <f>VLOOKUP($A2380,[3]Sheet1!$A$1:$AB$10001,28,0)</f>
        <v>3.06</v>
      </c>
      <c r="W2380" s="14">
        <f>VLOOKUP($A2380,[3]Sheet1!$A$1:$AC$10001,29,0)</f>
        <v>3.07</v>
      </c>
      <c r="X2380" s="14">
        <f>VLOOKUP($A2380,[3]Sheet1!$A$1:$AD$10001,30,0)</f>
        <v>3.29</v>
      </c>
      <c r="Y2380" s="14">
        <f>VLOOKUP($A2380,[3]Sheet1!$A$1:$AE$10001,31,0)</f>
        <v>2.35</v>
      </c>
      <c r="Z2380" s="14">
        <f>VLOOKUP($A2380,[3]Sheet1!$A$1:$AK$10001,32,0)</f>
        <v>2.99</v>
      </c>
    </row>
    <row r="2381" spans="1:26" x14ac:dyDescent="0.2">
      <c r="A2381" s="2">
        <v>37073</v>
      </c>
      <c r="B2381" s="5">
        <f t="shared" si="167"/>
        <v>7</v>
      </c>
      <c r="C2381" s="1" t="s">
        <v>47</v>
      </c>
      <c r="D2381" s="14">
        <f>VLOOKUP($A2381,[3]Sheet1!$A$1:$U$10001,15,0)</f>
        <v>3.12</v>
      </c>
      <c r="E2381" s="14">
        <f>VLOOKUP($A2381,[3]Sheet1!$A$1:$U$10001,16,0)</f>
        <v>2.0750000000000002</v>
      </c>
      <c r="F2381" s="14">
        <f>VLOOKUP($A2381,[3]Sheet1!$A$1:$X$10001,22,0)</f>
        <v>1.9350000000000001</v>
      </c>
      <c r="G2381" s="7">
        <f>VLOOKUP($A2381,[3]Sheet1!$A$1:$X$10001,3,0)</f>
        <v>2.33</v>
      </c>
      <c r="H2381" s="14">
        <f>VLOOKUP($A2381,[3]Sheet1!$A$1:$U$10001,2,0)</f>
        <v>2.86</v>
      </c>
      <c r="I2381" s="14">
        <f>VLOOKUP($A2381,[3]Sheet1!$A$1:$U$10001,21,0)</f>
        <v>2.9950000000000001</v>
      </c>
      <c r="J2381" s="14">
        <f>VLOOKUP($A2381,[3]Sheet1!$A$1:$U$10001,13,0)</f>
        <v>2.56</v>
      </c>
      <c r="K2381" s="14">
        <f>VLOOKUP($A2381,[3]Sheet1!$A$1:$Z$10001,24,0)</f>
        <v>2.09</v>
      </c>
      <c r="L2381" s="14">
        <f>VLOOKUP($A2381,[3]Sheet1!$A$1:$U$10001,17,0)</f>
        <v>2.2149999999999999</v>
      </c>
      <c r="M2381" s="14">
        <f>VLOOKUP($A2381,[3]Sheet1!$A$1:$U$10001,14,0)</f>
        <v>2.78</v>
      </c>
      <c r="N2381" s="14">
        <f>VLOOKUP($A2381,[3]Sheet1!$A$1:$X$10001,23,0)</f>
        <v>2.0150000000000001</v>
      </c>
      <c r="O2381" s="14">
        <f>VLOOKUP($A2381,[3]Sheet1!$A$1:$U$10001,4,0)</f>
        <v>3.83</v>
      </c>
      <c r="P2381" s="14">
        <f>VLOOKUP($A2381,[3]Sheet1!$A$1:$U$10001,6,0)</f>
        <v>2.93</v>
      </c>
      <c r="Q2381" s="14" t="str">
        <f>VLOOKUP($A2381,[3]Sheet1!$A$1:$U$10001,20,0)</f>
        <v>N/A</v>
      </c>
      <c r="R2381" s="14">
        <f>VLOOKUP($A2381,[3]Sheet1!$A$1:$X$10001,24,0)</f>
        <v>2.09</v>
      </c>
      <c r="S2381" s="14">
        <f>VLOOKUP($A2381,[3]Sheet1!$A$1:$AB$10001,25,0)</f>
        <v>3.0049999999999999</v>
      </c>
      <c r="T2381" s="14">
        <f>VLOOKUP($A2381,[3]Sheet1!$A$1:$AB$10001,26,0)</f>
        <v>3.2349999999999999</v>
      </c>
      <c r="U2381" s="14">
        <f>VLOOKUP($A2381,[3]Sheet1!$A$1:$AB$10001,27,0)</f>
        <v>2.855</v>
      </c>
      <c r="V2381" s="14">
        <f>VLOOKUP($A2381,[3]Sheet1!$A$1:$AB$10001,28,0)</f>
        <v>2.88</v>
      </c>
      <c r="W2381" s="14">
        <f>VLOOKUP($A2381,[3]Sheet1!$A$1:$AC$10001,29,0)</f>
        <v>2.875</v>
      </c>
      <c r="X2381" s="14">
        <f>VLOOKUP($A2381,[3]Sheet1!$A$1:$AD$10001,30,0)</f>
        <v>3.145</v>
      </c>
      <c r="Y2381" s="14">
        <f>VLOOKUP($A2381,[3]Sheet1!$A$1:$AE$10001,31,0)</f>
        <v>1.9850000000000001</v>
      </c>
      <c r="Z2381" s="14">
        <f>VLOOKUP($A2381,[3]Sheet1!$A$1:$AK$10001,32,0)</f>
        <v>2.79</v>
      </c>
    </row>
    <row r="2382" spans="1:26" x14ac:dyDescent="0.2">
      <c r="A2382" s="2">
        <v>37074</v>
      </c>
      <c r="B2382" s="5">
        <f t="shared" si="167"/>
        <v>7</v>
      </c>
      <c r="C2382" s="1" t="s">
        <v>48</v>
      </c>
      <c r="D2382" s="14">
        <f>VLOOKUP($A2382,[3]Sheet1!$A$1:$U$10001,15,0)</f>
        <v>3.12</v>
      </c>
      <c r="E2382" s="14">
        <f>VLOOKUP($A2382,[3]Sheet1!$A$1:$U$10001,16,0)</f>
        <v>2.0750000000000002</v>
      </c>
      <c r="F2382" s="14">
        <f>VLOOKUP($A2382,[3]Sheet1!$A$1:$X$10001,22,0)</f>
        <v>1.9350000000000001</v>
      </c>
      <c r="G2382" s="7">
        <f>VLOOKUP($A2382,[3]Sheet1!$A$1:$X$10001,3,0)</f>
        <v>2.33</v>
      </c>
      <c r="H2382" s="14">
        <f>VLOOKUP($A2382,[3]Sheet1!$A$1:$U$10001,2,0)</f>
        <v>2.86</v>
      </c>
      <c r="I2382" s="14">
        <f>VLOOKUP($A2382,[3]Sheet1!$A$1:$U$10001,21,0)</f>
        <v>2.9950000000000001</v>
      </c>
      <c r="J2382" s="14">
        <f>VLOOKUP($A2382,[3]Sheet1!$A$1:$U$10001,13,0)</f>
        <v>2.56</v>
      </c>
      <c r="K2382" s="14">
        <f>VLOOKUP($A2382,[3]Sheet1!$A$1:$Z$10001,24,0)</f>
        <v>2.09</v>
      </c>
      <c r="L2382" s="14">
        <f>VLOOKUP($A2382,[3]Sheet1!$A$1:$U$10001,17,0)</f>
        <v>2.2149999999999999</v>
      </c>
      <c r="M2382" s="14">
        <f>VLOOKUP($A2382,[3]Sheet1!$A$1:$U$10001,14,0)</f>
        <v>2.79</v>
      </c>
      <c r="N2382" s="14">
        <f>VLOOKUP($A2382,[3]Sheet1!$A$1:$X$10001,23,0)</f>
        <v>2.0150000000000001</v>
      </c>
      <c r="O2382" s="14">
        <f>VLOOKUP($A2382,[3]Sheet1!$A$1:$U$10001,4,0)</f>
        <v>3.83</v>
      </c>
      <c r="P2382" s="14">
        <f>VLOOKUP($A2382,[3]Sheet1!$A$1:$U$10001,6,0)</f>
        <v>2.93</v>
      </c>
      <c r="Q2382" s="14">
        <f>VLOOKUP($A2382,[3]Sheet1!$A$1:$U$10001,20,0)</f>
        <v>2.173</v>
      </c>
      <c r="R2382" s="14">
        <f>VLOOKUP($A2382,[3]Sheet1!$A$1:$X$10001,24,0)</f>
        <v>2.09</v>
      </c>
      <c r="S2382" s="14">
        <f>VLOOKUP($A2382,[3]Sheet1!$A$1:$AB$10001,25,0)</f>
        <v>3.0049999999999999</v>
      </c>
      <c r="T2382" s="14">
        <f>VLOOKUP($A2382,[3]Sheet1!$A$1:$AB$10001,26,0)</f>
        <v>2.9950000000000001</v>
      </c>
      <c r="U2382" s="14">
        <f>VLOOKUP($A2382,[3]Sheet1!$A$1:$AB$10001,27,0)</f>
        <v>2.855</v>
      </c>
      <c r="V2382" s="14">
        <f>VLOOKUP($A2382,[3]Sheet1!$A$1:$AB$10001,28,0)</f>
        <v>2.88</v>
      </c>
      <c r="W2382" s="14">
        <f>VLOOKUP($A2382,[3]Sheet1!$A$1:$AC$10001,29,0)</f>
        <v>2.875</v>
      </c>
      <c r="X2382" s="14">
        <f>VLOOKUP($A2382,[3]Sheet1!$A$1:$AD$10001,30,0)</f>
        <v>3.145</v>
      </c>
      <c r="Y2382" s="14">
        <f>VLOOKUP($A2382,[3]Sheet1!$A$1:$AE$10001,31,0)</f>
        <v>1.9850000000000001</v>
      </c>
      <c r="Z2382" s="14">
        <f>VLOOKUP($A2382,[3]Sheet1!$A$1:$AK$10001,32,0)</f>
        <v>2.79</v>
      </c>
    </row>
    <row r="2383" spans="1:26" x14ac:dyDescent="0.2">
      <c r="A2383" s="2">
        <v>37075</v>
      </c>
      <c r="B2383" s="5">
        <f t="shared" si="167"/>
        <v>7</v>
      </c>
      <c r="C2383" s="1" t="s">
        <v>49</v>
      </c>
      <c r="D2383" s="14">
        <f>VLOOKUP($A2383,[3]Sheet1!$A$1:$U$10001,15,0)</f>
        <v>3.22</v>
      </c>
      <c r="E2383" s="14">
        <f>VLOOKUP($A2383,[3]Sheet1!$A$1:$U$10001,16,0)</f>
        <v>2.0699999999999998</v>
      </c>
      <c r="F2383" s="14">
        <f>VLOOKUP($A2383,[3]Sheet1!$A$1:$X$10001,22,0)</f>
        <v>2.1349999999999998</v>
      </c>
      <c r="G2383" s="7">
        <f>VLOOKUP($A2383,[3]Sheet1!$A$1:$X$10001,3,0)</f>
        <v>2.34</v>
      </c>
      <c r="H2383" s="14">
        <f>VLOOKUP($A2383,[3]Sheet1!$A$1:$U$10001,2,0)</f>
        <v>2.8149999999999999</v>
      </c>
      <c r="I2383" s="14">
        <f>VLOOKUP($A2383,[3]Sheet1!$A$1:$U$10001,21,0)</f>
        <v>2.93</v>
      </c>
      <c r="J2383" s="14">
        <f>VLOOKUP($A2383,[3]Sheet1!$A$1:$U$10001,13,0)</f>
        <v>2.63</v>
      </c>
      <c r="K2383" s="14">
        <f>VLOOKUP($A2383,[3]Sheet1!$A$1:$Z$10001,24,0)</f>
        <v>2.3250000000000002</v>
      </c>
      <c r="L2383" s="14">
        <f>VLOOKUP($A2383,[3]Sheet1!$A$1:$U$10001,17,0)</f>
        <v>2.4900000000000002</v>
      </c>
      <c r="M2383" s="14">
        <f>VLOOKUP($A2383,[3]Sheet1!$A$1:$U$10001,14,0)</f>
        <v>3.62</v>
      </c>
      <c r="N2383" s="14">
        <f>VLOOKUP($A2383,[3]Sheet1!$A$1:$X$10001,23,0)</f>
        <v>2.1349999999999998</v>
      </c>
      <c r="O2383" s="14">
        <f>VLOOKUP($A2383,[3]Sheet1!$A$1:$U$10001,4,0)</f>
        <v>5.03</v>
      </c>
      <c r="P2383" s="14">
        <f>VLOOKUP($A2383,[3]Sheet1!$A$1:$U$10001,6,0)</f>
        <v>2.85</v>
      </c>
      <c r="Q2383" s="14">
        <f>VLOOKUP($A2383,[3]Sheet1!$A$1:$U$10001,20,0)</f>
        <v>2.2519999999999998</v>
      </c>
      <c r="R2383" s="14">
        <f>VLOOKUP($A2383,[3]Sheet1!$A$1:$X$10001,24,0)</f>
        <v>2.3250000000000002</v>
      </c>
      <c r="S2383" s="14">
        <f>VLOOKUP($A2383,[3]Sheet1!$A$1:$AB$10001,25,0)</f>
        <v>2.89</v>
      </c>
      <c r="T2383" s="14">
        <f>VLOOKUP($A2383,[3]Sheet1!$A$1:$AB$10001,26,0)</f>
        <v>2.9950000000000001</v>
      </c>
      <c r="U2383" s="14">
        <f>VLOOKUP($A2383,[3]Sheet1!$A$1:$AB$10001,27,0)</f>
        <v>2.7250000000000001</v>
      </c>
      <c r="V2383" s="14">
        <f>VLOOKUP($A2383,[3]Sheet1!$A$1:$AB$10001,28,0)</f>
        <v>2.76</v>
      </c>
      <c r="W2383" s="14">
        <f>VLOOKUP($A2383,[3]Sheet1!$A$1:$AC$10001,29,0)</f>
        <v>2.75</v>
      </c>
      <c r="X2383" s="14">
        <f>VLOOKUP($A2383,[3]Sheet1!$A$1:$AD$10001,30,0)</f>
        <v>2.98</v>
      </c>
      <c r="Y2383" s="14">
        <f>VLOOKUP($A2383,[3]Sheet1!$A$1:$AE$10001,31,0)</f>
        <v>2.21</v>
      </c>
      <c r="Z2383" s="14">
        <f>VLOOKUP($A2383,[3]Sheet1!$A$1:$AK$10001,32,0)</f>
        <v>3.2949999999999999</v>
      </c>
    </row>
    <row r="2384" spans="1:26" x14ac:dyDescent="0.2">
      <c r="A2384" s="2">
        <v>37076</v>
      </c>
      <c r="B2384" s="5">
        <f t="shared" si="167"/>
        <v>7</v>
      </c>
      <c r="C2384" s="1" t="s">
        <v>50</v>
      </c>
      <c r="D2384" s="14">
        <f>VLOOKUP($A2384,[3]Sheet1!$A$1:$U$10001,15,0)</f>
        <v>3.2949999999999999</v>
      </c>
      <c r="E2384" s="14">
        <f>VLOOKUP($A2384,[3]Sheet1!$A$1:$U$10001,16,0)</f>
        <v>2.2200000000000002</v>
      </c>
      <c r="F2384" s="14">
        <f>VLOOKUP($A2384,[3]Sheet1!$A$1:$X$10001,22,0)</f>
        <v>2.0150000000000001</v>
      </c>
      <c r="G2384" s="7">
        <f>VLOOKUP($A2384,[3]Sheet1!$A$1:$X$10001,3,0)</f>
        <v>2.21</v>
      </c>
      <c r="H2384" s="14">
        <f>VLOOKUP($A2384,[3]Sheet1!$A$1:$U$10001,2,0)</f>
        <v>2.96</v>
      </c>
      <c r="I2384" s="14">
        <f>VLOOKUP($A2384,[3]Sheet1!$A$1:$U$10001,21,0)</f>
        <v>3</v>
      </c>
      <c r="J2384" s="14">
        <f>VLOOKUP($A2384,[3]Sheet1!$A$1:$U$10001,13,0)</f>
        <v>3.46</v>
      </c>
      <c r="K2384" s="14">
        <f>VLOOKUP($A2384,[3]Sheet1!$A$1:$Z$10001,24,0)</f>
        <v>2.21</v>
      </c>
      <c r="L2384" s="14">
        <f>VLOOKUP($A2384,[3]Sheet1!$A$1:$U$10001,17,0)</f>
        <v>2.5249999999999999</v>
      </c>
      <c r="M2384" s="14">
        <f>VLOOKUP($A2384,[3]Sheet1!$A$1:$U$10001,14,0)</f>
        <v>4.7</v>
      </c>
      <c r="N2384" s="14">
        <f>VLOOKUP($A2384,[3]Sheet1!$A$1:$X$10001,23,0)</f>
        <v>2.0449999999999999</v>
      </c>
      <c r="O2384" s="14">
        <f>VLOOKUP($A2384,[3]Sheet1!$A$1:$U$10001,4,0)</f>
        <v>5.58</v>
      </c>
      <c r="P2384" s="14">
        <f>VLOOKUP($A2384,[3]Sheet1!$A$1:$U$10001,6,0)</f>
        <v>2.9750000000000001</v>
      </c>
      <c r="Q2384" s="14">
        <f>VLOOKUP($A2384,[3]Sheet1!$A$1:$U$10001,20,0)</f>
        <v>2.35</v>
      </c>
      <c r="R2384" s="14">
        <f>VLOOKUP($A2384,[3]Sheet1!$A$1:$X$10001,24,0)</f>
        <v>2.21</v>
      </c>
      <c r="S2384" s="14">
        <f>VLOOKUP($A2384,[3]Sheet1!$A$1:$AB$10001,25,0)</f>
        <v>2.9950000000000001</v>
      </c>
      <c r="T2384" s="14">
        <f>VLOOKUP($A2384,[3]Sheet1!$A$1:$AB$10001,26,0)</f>
        <v>2.9350000000000001</v>
      </c>
      <c r="U2384" s="14">
        <f>VLOOKUP($A2384,[3]Sheet1!$A$1:$AB$10001,27,0)</f>
        <v>2.83</v>
      </c>
      <c r="V2384" s="14">
        <f>VLOOKUP($A2384,[3]Sheet1!$A$1:$AB$10001,28,0)</f>
        <v>2.87</v>
      </c>
      <c r="W2384" s="14">
        <f>VLOOKUP($A2384,[3]Sheet1!$A$1:$AC$10001,29,0)</f>
        <v>2.8650000000000002</v>
      </c>
      <c r="X2384" s="14">
        <f>VLOOKUP($A2384,[3]Sheet1!$A$1:$AD$10001,30,0)</f>
        <v>3.0950000000000002</v>
      </c>
      <c r="Y2384" s="14">
        <f>VLOOKUP($A2384,[3]Sheet1!$A$1:$AE$10001,31,0)</f>
        <v>2.145</v>
      </c>
      <c r="Z2384" s="14">
        <f>VLOOKUP($A2384,[3]Sheet1!$A$1:$AK$10001,32,0)</f>
        <v>3.67</v>
      </c>
    </row>
    <row r="2385" spans="1:26" x14ac:dyDescent="0.2">
      <c r="A2385" s="2">
        <v>37077</v>
      </c>
      <c r="B2385" s="5">
        <f t="shared" si="167"/>
        <v>7</v>
      </c>
      <c r="C2385" s="1" t="s">
        <v>51</v>
      </c>
      <c r="D2385" s="14">
        <f>VLOOKUP($A2385,[3]Sheet1!$A$1:$U$10001,15,0)</f>
        <v>3.2949999999999999</v>
      </c>
      <c r="E2385" s="14">
        <f>VLOOKUP($A2385,[3]Sheet1!$A$1:$U$10001,16,0)</f>
        <v>2.2200000000000002</v>
      </c>
      <c r="F2385" s="14">
        <f>VLOOKUP($A2385,[3]Sheet1!$A$1:$X$10001,22,0)</f>
        <v>2.0150000000000001</v>
      </c>
      <c r="G2385" s="7">
        <f>VLOOKUP($A2385,[3]Sheet1!$A$1:$X$10001,3,0)</f>
        <v>2.21</v>
      </c>
      <c r="H2385" s="14">
        <f>VLOOKUP($A2385,[3]Sheet1!$A$1:$U$10001,2,0)</f>
        <v>2.96</v>
      </c>
      <c r="I2385" s="14">
        <f>VLOOKUP($A2385,[3]Sheet1!$A$1:$U$10001,21,0)</f>
        <v>3</v>
      </c>
      <c r="J2385" s="14">
        <f>VLOOKUP($A2385,[3]Sheet1!$A$1:$U$10001,13,0)</f>
        <v>3.46</v>
      </c>
      <c r="K2385" s="14">
        <f>VLOOKUP($A2385,[3]Sheet1!$A$1:$Z$10001,24,0)</f>
        <v>2.21</v>
      </c>
      <c r="L2385" s="14">
        <f>VLOOKUP($A2385,[3]Sheet1!$A$1:$U$10001,17,0)</f>
        <v>2.5249999999999999</v>
      </c>
      <c r="M2385" s="14">
        <f>VLOOKUP($A2385,[3]Sheet1!$A$1:$U$10001,14,0)</f>
        <v>4.7</v>
      </c>
      <c r="N2385" s="14">
        <f>VLOOKUP($A2385,[3]Sheet1!$A$1:$X$10001,23,0)</f>
        <v>2.0449999999999999</v>
      </c>
      <c r="O2385" s="14">
        <f>VLOOKUP($A2385,[3]Sheet1!$A$1:$U$10001,4,0)</f>
        <v>5.58</v>
      </c>
      <c r="P2385" s="14">
        <f>VLOOKUP($A2385,[3]Sheet1!$A$1:$U$10001,6,0)</f>
        <v>2.9750000000000001</v>
      </c>
      <c r="Q2385" s="14">
        <f>VLOOKUP($A2385,[3]Sheet1!$A$1:$U$10001,20,0)</f>
        <v>2.35</v>
      </c>
      <c r="R2385" s="14">
        <f>VLOOKUP($A2385,[3]Sheet1!$A$1:$X$10001,24,0)</f>
        <v>2.21</v>
      </c>
      <c r="S2385" s="14">
        <f>VLOOKUP($A2385,[3]Sheet1!$A$1:$AB$10001,25,0)</f>
        <v>2.9950000000000001</v>
      </c>
      <c r="T2385" s="14">
        <f>VLOOKUP($A2385,[3]Sheet1!$A$1:$AB$10001,26,0)</f>
        <v>3.03</v>
      </c>
      <c r="U2385" s="14">
        <f>VLOOKUP($A2385,[3]Sheet1!$A$1:$AB$10001,27,0)</f>
        <v>2.83</v>
      </c>
      <c r="V2385" s="14">
        <f>VLOOKUP($A2385,[3]Sheet1!$A$1:$AB$10001,28,0)</f>
        <v>2.87</v>
      </c>
      <c r="W2385" s="14">
        <f>VLOOKUP($A2385,[3]Sheet1!$A$1:$AC$10001,29,0)</f>
        <v>2.8650000000000002</v>
      </c>
      <c r="X2385" s="14">
        <f>VLOOKUP($A2385,[3]Sheet1!$A$1:$AD$10001,30,0)</f>
        <v>3.0950000000000002</v>
      </c>
      <c r="Y2385" s="14">
        <f>VLOOKUP($A2385,[3]Sheet1!$A$1:$AE$10001,31,0)</f>
        <v>2.145</v>
      </c>
      <c r="Z2385" s="14">
        <f>VLOOKUP($A2385,[3]Sheet1!$A$1:$AK$10001,32,0)</f>
        <v>3.67</v>
      </c>
    </row>
    <row r="2386" spans="1:26" x14ac:dyDescent="0.2">
      <c r="A2386" s="2">
        <v>37078</v>
      </c>
      <c r="B2386" s="5">
        <f t="shared" si="167"/>
        <v>7</v>
      </c>
      <c r="C2386" s="1" t="s">
        <v>45</v>
      </c>
      <c r="D2386" s="14">
        <f>VLOOKUP($A2386,[3]Sheet1!$A$1:$U$10001,15,0)</f>
        <v>3.35</v>
      </c>
      <c r="E2386" s="14">
        <f>VLOOKUP($A2386,[3]Sheet1!$A$1:$U$10001,16,0)</f>
        <v>2.335</v>
      </c>
      <c r="F2386" s="14">
        <f>VLOOKUP($A2386,[3]Sheet1!$A$1:$X$10001,22,0)</f>
        <v>2.2349999999999999</v>
      </c>
      <c r="G2386" s="7">
        <f>VLOOKUP($A2386,[3]Sheet1!$A$1:$X$10001,3,0)</f>
        <v>2.355</v>
      </c>
      <c r="H2386" s="14">
        <f>VLOOKUP($A2386,[3]Sheet1!$A$1:$U$10001,2,0)</f>
        <v>3.1</v>
      </c>
      <c r="I2386" s="14">
        <f>VLOOKUP($A2386,[3]Sheet1!$A$1:$U$10001,21,0)</f>
        <v>3.1</v>
      </c>
      <c r="J2386" s="14">
        <f>VLOOKUP($A2386,[3]Sheet1!$A$1:$U$10001,13,0)</f>
        <v>3.72</v>
      </c>
      <c r="K2386" s="14">
        <f>VLOOKUP($A2386,[3]Sheet1!$A$1:$Z$10001,24,0)</f>
        <v>2.335</v>
      </c>
      <c r="L2386" s="14">
        <f>VLOOKUP($A2386,[3]Sheet1!$A$1:$U$10001,17,0)</f>
        <v>2.59</v>
      </c>
      <c r="M2386" s="14">
        <f>VLOOKUP($A2386,[3]Sheet1!$A$1:$U$10001,14,0)</f>
        <v>4.76</v>
      </c>
      <c r="N2386" s="14">
        <f>VLOOKUP($A2386,[3]Sheet1!$A$1:$X$10001,23,0)</f>
        <v>2.1349999999999998</v>
      </c>
      <c r="O2386" s="14">
        <f>VLOOKUP($A2386,[3]Sheet1!$A$1:$U$10001,4,0)</f>
        <v>6.54</v>
      </c>
      <c r="P2386" s="14">
        <f>VLOOKUP($A2386,[3]Sheet1!$A$1:$U$10001,6,0)</f>
        <v>3.13</v>
      </c>
      <c r="Q2386" s="14">
        <f>VLOOKUP($A2386,[3]Sheet1!$A$1:$U$10001,20,0)</f>
        <v>2.4500000000000002</v>
      </c>
      <c r="R2386" s="14">
        <f>VLOOKUP($A2386,[3]Sheet1!$A$1:$X$10001,24,0)</f>
        <v>2.335</v>
      </c>
      <c r="S2386" s="14">
        <f>VLOOKUP($A2386,[3]Sheet1!$A$1:$AB$10001,25,0)</f>
        <v>3.085</v>
      </c>
      <c r="T2386" s="14">
        <f>VLOOKUP($A2386,[3]Sheet1!$A$1:$AB$10001,26,0)</f>
        <v>3.03</v>
      </c>
      <c r="U2386" s="14">
        <f>VLOOKUP($A2386,[3]Sheet1!$A$1:$AB$10001,27,0)</f>
        <v>3.0150000000000001</v>
      </c>
      <c r="V2386" s="14">
        <f>VLOOKUP($A2386,[3]Sheet1!$A$1:$AB$10001,28,0)</f>
        <v>3.0150000000000001</v>
      </c>
      <c r="W2386" s="14">
        <f>VLOOKUP($A2386,[3]Sheet1!$A$1:$AC$10001,29,0)</f>
        <v>3.03</v>
      </c>
      <c r="X2386" s="14">
        <f>VLOOKUP($A2386,[3]Sheet1!$A$1:$AD$10001,30,0)</f>
        <v>3.165</v>
      </c>
      <c r="Y2386" s="14">
        <f>VLOOKUP($A2386,[3]Sheet1!$A$1:$AE$10001,31,0)</f>
        <v>2.3149999999999999</v>
      </c>
      <c r="Z2386" s="14">
        <f>VLOOKUP($A2386,[3]Sheet1!$A$1:$AK$10001,32,0)</f>
        <v>3.86</v>
      </c>
    </row>
    <row r="2387" spans="1:26" x14ac:dyDescent="0.2">
      <c r="A2387" s="2">
        <v>37079</v>
      </c>
      <c r="B2387" s="5">
        <f t="shared" si="167"/>
        <v>7</v>
      </c>
      <c r="C2387" s="1" t="s">
        <v>46</v>
      </c>
      <c r="D2387" s="14">
        <f>VLOOKUP($A2387,[3]Sheet1!$A$1:$U$10001,15,0)</f>
        <v>3.27</v>
      </c>
      <c r="E2387" s="14">
        <f>VLOOKUP($A2387,[3]Sheet1!$A$1:$U$10001,16,0)</f>
        <v>2.2400000000000002</v>
      </c>
      <c r="F2387" s="14">
        <f>VLOOKUP($A2387,[3]Sheet1!$A$1:$X$10001,22,0)</f>
        <v>2.1549999999999998</v>
      </c>
      <c r="G2387" s="7">
        <f>VLOOKUP($A2387,[3]Sheet1!$A$1:$X$10001,3,0)</f>
        <v>2.2850000000000001</v>
      </c>
      <c r="H2387" s="14">
        <f>VLOOKUP($A2387,[3]Sheet1!$A$1:$U$10001,2,0)</f>
        <v>2.915</v>
      </c>
      <c r="I2387" s="14">
        <f>VLOOKUP($A2387,[3]Sheet1!$A$1:$U$10001,21,0)</f>
        <v>2.9950000000000001</v>
      </c>
      <c r="J2387" s="14">
        <f>VLOOKUP($A2387,[3]Sheet1!$A$1:$U$10001,13,0)</f>
        <v>2.64</v>
      </c>
      <c r="K2387" s="14">
        <f>VLOOKUP($A2387,[3]Sheet1!$A$1:$Z$10001,24,0)</f>
        <v>2.29</v>
      </c>
      <c r="L2387" s="14">
        <f>VLOOKUP($A2387,[3]Sheet1!$A$1:$U$10001,17,0)</f>
        <v>2.4300000000000002</v>
      </c>
      <c r="M2387" s="14">
        <f>VLOOKUP($A2387,[3]Sheet1!$A$1:$U$10001,14,0)</f>
        <v>2.8650000000000002</v>
      </c>
      <c r="N2387" s="14">
        <f>VLOOKUP($A2387,[3]Sheet1!$A$1:$X$10001,23,0)</f>
        <v>2.1549999999999998</v>
      </c>
      <c r="O2387" s="14">
        <f>VLOOKUP($A2387,[3]Sheet1!$A$1:$U$10001,4,0)</f>
        <v>5.81</v>
      </c>
      <c r="P2387" s="14">
        <f>VLOOKUP($A2387,[3]Sheet1!$A$1:$U$10001,6,0)</f>
        <v>2.91</v>
      </c>
      <c r="Q2387" s="14">
        <f>VLOOKUP($A2387,[3]Sheet1!$A$1:$U$10001,20,0)</f>
        <v>2.37</v>
      </c>
      <c r="R2387" s="14">
        <f>VLOOKUP($A2387,[3]Sheet1!$A$1:$X$10001,24,0)</f>
        <v>2.29</v>
      </c>
      <c r="S2387" s="14">
        <f>VLOOKUP($A2387,[3]Sheet1!$A$1:$AB$10001,25,0)</f>
        <v>2.94</v>
      </c>
      <c r="T2387" s="14">
        <f>VLOOKUP($A2387,[3]Sheet1!$A$1:$AB$10001,26,0)</f>
        <v>3.1850000000000001</v>
      </c>
      <c r="U2387" s="14">
        <f>VLOOKUP($A2387,[3]Sheet1!$A$1:$AB$10001,27,0)</f>
        <v>2.8250000000000002</v>
      </c>
      <c r="V2387" s="14">
        <f>VLOOKUP($A2387,[3]Sheet1!$A$1:$AB$10001,28,0)</f>
        <v>2.87</v>
      </c>
      <c r="W2387" s="14">
        <f>VLOOKUP($A2387,[3]Sheet1!$A$1:$AC$10001,29,0)</f>
        <v>2.87</v>
      </c>
      <c r="X2387" s="14">
        <f>VLOOKUP($A2387,[3]Sheet1!$A$1:$AD$10001,30,0)</f>
        <v>3.07</v>
      </c>
      <c r="Y2387" s="14">
        <f>VLOOKUP($A2387,[3]Sheet1!$A$1:$AE$10001,31,0)</f>
        <v>2.2599999999999998</v>
      </c>
      <c r="Z2387" s="14">
        <f>VLOOKUP($A2387,[3]Sheet1!$A$1:$AK$10001,32,0)</f>
        <v>2.8650000000000002</v>
      </c>
    </row>
    <row r="2388" spans="1:26" x14ac:dyDescent="0.2">
      <c r="A2388" s="2">
        <v>37080</v>
      </c>
      <c r="B2388" s="5">
        <f t="shared" si="167"/>
        <v>7</v>
      </c>
      <c r="C2388" s="1" t="s">
        <v>47</v>
      </c>
      <c r="D2388" s="14">
        <f>VLOOKUP($A2388,[3]Sheet1!$A$1:$U$10001,15,0)</f>
        <v>3.27</v>
      </c>
      <c r="E2388" s="14">
        <f>VLOOKUP($A2388,[3]Sheet1!$A$1:$U$10001,16,0)</f>
        <v>2.2400000000000002</v>
      </c>
      <c r="F2388" s="14">
        <f>VLOOKUP($A2388,[3]Sheet1!$A$1:$X$10001,22,0)</f>
        <v>2.1549999999999998</v>
      </c>
      <c r="G2388" s="7">
        <f>VLOOKUP($A2388,[3]Sheet1!$A$1:$X$10001,3,0)</f>
        <v>2.2850000000000001</v>
      </c>
      <c r="H2388" s="14">
        <f>VLOOKUP($A2388,[3]Sheet1!$A$1:$U$10001,2,0)</f>
        <v>2.915</v>
      </c>
      <c r="I2388" s="14">
        <f>VLOOKUP($A2388,[3]Sheet1!$A$1:$U$10001,21,0)</f>
        <v>2.9950000000000001</v>
      </c>
      <c r="J2388" s="14">
        <f>VLOOKUP($A2388,[3]Sheet1!$A$1:$U$10001,13,0)</f>
        <v>2.64</v>
      </c>
      <c r="K2388" s="14">
        <f>VLOOKUP($A2388,[3]Sheet1!$A$1:$Z$10001,24,0)</f>
        <v>2.29</v>
      </c>
      <c r="L2388" s="14">
        <f>VLOOKUP($A2388,[3]Sheet1!$A$1:$U$10001,17,0)</f>
        <v>2.4300000000000002</v>
      </c>
      <c r="M2388" s="14">
        <f>VLOOKUP($A2388,[3]Sheet1!$A$1:$U$10001,14,0)</f>
        <v>2.8650000000000002</v>
      </c>
      <c r="N2388" s="14">
        <f>VLOOKUP($A2388,[3]Sheet1!$A$1:$X$10001,23,0)</f>
        <v>2.1549999999999998</v>
      </c>
      <c r="O2388" s="14">
        <f>VLOOKUP($A2388,[3]Sheet1!$A$1:$U$10001,4,0)</f>
        <v>5.81</v>
      </c>
      <c r="P2388" s="14">
        <f>VLOOKUP($A2388,[3]Sheet1!$A$1:$U$10001,6,0)</f>
        <v>2.91</v>
      </c>
      <c r="Q2388" s="14">
        <f>VLOOKUP($A2388,[3]Sheet1!$A$1:$U$10001,20,0)</f>
        <v>2.37</v>
      </c>
      <c r="R2388" s="14">
        <f>VLOOKUP($A2388,[3]Sheet1!$A$1:$X$10001,24,0)</f>
        <v>2.29</v>
      </c>
      <c r="S2388" s="14">
        <f>VLOOKUP($A2388,[3]Sheet1!$A$1:$AB$10001,25,0)</f>
        <v>2.94</v>
      </c>
      <c r="T2388" s="14">
        <f>VLOOKUP($A2388,[3]Sheet1!$A$1:$AB$10001,26,0)</f>
        <v>3.0150000000000001</v>
      </c>
      <c r="U2388" s="14">
        <f>VLOOKUP($A2388,[3]Sheet1!$A$1:$AB$10001,27,0)</f>
        <v>2.8250000000000002</v>
      </c>
      <c r="V2388" s="14">
        <f>VLOOKUP($A2388,[3]Sheet1!$A$1:$AB$10001,28,0)</f>
        <v>2.87</v>
      </c>
      <c r="W2388" s="14">
        <f>VLOOKUP($A2388,[3]Sheet1!$A$1:$AC$10001,29,0)</f>
        <v>2.87</v>
      </c>
      <c r="X2388" s="14">
        <f>VLOOKUP($A2388,[3]Sheet1!$A$1:$AD$10001,30,0)</f>
        <v>3.07</v>
      </c>
      <c r="Y2388" s="14">
        <f>VLOOKUP($A2388,[3]Sheet1!$A$1:$AE$10001,31,0)</f>
        <v>2.2599999999999998</v>
      </c>
      <c r="Z2388" s="14">
        <f>VLOOKUP($A2388,[3]Sheet1!$A$1:$AK$10001,32,0)</f>
        <v>2.8650000000000002</v>
      </c>
    </row>
    <row r="2389" spans="1:26" x14ac:dyDescent="0.2">
      <c r="A2389" s="2">
        <v>37081</v>
      </c>
      <c r="B2389" s="5">
        <f t="shared" si="167"/>
        <v>7</v>
      </c>
      <c r="C2389" s="1" t="s">
        <v>48</v>
      </c>
      <c r="D2389" s="14">
        <f>VLOOKUP($A2389,[3]Sheet1!$A$1:$U$10001,15,0)</f>
        <v>3.27</v>
      </c>
      <c r="E2389" s="14">
        <f>VLOOKUP($A2389,[3]Sheet1!$A$1:$U$10001,16,0)</f>
        <v>2.2400000000000002</v>
      </c>
      <c r="F2389" s="14">
        <f>VLOOKUP($A2389,[3]Sheet1!$A$1:$X$10001,22,0)</f>
        <v>2.1549999999999998</v>
      </c>
      <c r="G2389" s="7">
        <f>VLOOKUP($A2389,[3]Sheet1!$A$1:$X$10001,3,0)</f>
        <v>2.2850000000000001</v>
      </c>
      <c r="H2389" s="14">
        <f>VLOOKUP($A2389,[3]Sheet1!$A$1:$U$10001,2,0)</f>
        <v>2.915</v>
      </c>
      <c r="I2389" s="14">
        <f>VLOOKUP($A2389,[3]Sheet1!$A$1:$U$10001,21,0)</f>
        <v>2.9950000000000001</v>
      </c>
      <c r="J2389" s="14">
        <f>VLOOKUP($A2389,[3]Sheet1!$A$1:$U$10001,13,0)</f>
        <v>2.64</v>
      </c>
      <c r="K2389" s="14">
        <f>VLOOKUP($A2389,[3]Sheet1!$A$1:$Z$10001,24,0)</f>
        <v>2.29</v>
      </c>
      <c r="L2389" s="14">
        <f>VLOOKUP($A2389,[3]Sheet1!$A$1:$U$10001,17,0)</f>
        <v>2.4300000000000002</v>
      </c>
      <c r="M2389" s="14">
        <f>VLOOKUP($A2389,[3]Sheet1!$A$1:$U$10001,14,0)</f>
        <v>2.8650000000000002</v>
      </c>
      <c r="N2389" s="14">
        <f>VLOOKUP($A2389,[3]Sheet1!$A$1:$X$10001,23,0)</f>
        <v>2.1549999999999998</v>
      </c>
      <c r="O2389" s="14">
        <f>VLOOKUP($A2389,[3]Sheet1!$A$1:$U$10001,4,0)</f>
        <v>5.81</v>
      </c>
      <c r="P2389" s="14">
        <f>VLOOKUP($A2389,[3]Sheet1!$A$1:$U$10001,6,0)</f>
        <v>2.91</v>
      </c>
      <c r="Q2389" s="14">
        <f>VLOOKUP($A2389,[3]Sheet1!$A$1:$U$10001,20,0)</f>
        <v>2.37</v>
      </c>
      <c r="R2389" s="14">
        <f>VLOOKUP($A2389,[3]Sheet1!$A$1:$X$10001,24,0)</f>
        <v>2.29</v>
      </c>
      <c r="S2389" s="14">
        <f>VLOOKUP($A2389,[3]Sheet1!$A$1:$AB$10001,25,0)</f>
        <v>2.94</v>
      </c>
      <c r="T2389" s="14">
        <f>VLOOKUP($A2389,[3]Sheet1!$A$1:$AB$10001,26,0)</f>
        <v>3.0150000000000001</v>
      </c>
      <c r="U2389" s="14">
        <f>VLOOKUP($A2389,[3]Sheet1!$A$1:$AB$10001,27,0)</f>
        <v>2.8250000000000002</v>
      </c>
      <c r="V2389" s="14">
        <f>VLOOKUP($A2389,[3]Sheet1!$A$1:$AB$10001,28,0)</f>
        <v>2.87</v>
      </c>
      <c r="W2389" s="14">
        <f>VLOOKUP($A2389,[3]Sheet1!$A$1:$AC$10001,29,0)</f>
        <v>2.87</v>
      </c>
      <c r="X2389" s="14">
        <f>VLOOKUP($A2389,[3]Sheet1!$A$1:$AD$10001,30,0)</f>
        <v>3.07</v>
      </c>
      <c r="Y2389" s="14">
        <f>VLOOKUP($A2389,[3]Sheet1!$A$1:$AE$10001,31,0)</f>
        <v>2.2599999999999998</v>
      </c>
      <c r="Z2389" s="14">
        <f>VLOOKUP($A2389,[3]Sheet1!$A$1:$AK$10001,32,0)</f>
        <v>2.8650000000000002</v>
      </c>
    </row>
    <row r="2390" spans="1:26" x14ac:dyDescent="0.2">
      <c r="A2390" s="2">
        <v>37082</v>
      </c>
      <c r="B2390" s="5">
        <f t="shared" si="167"/>
        <v>7</v>
      </c>
      <c r="C2390" s="1" t="s">
        <v>49</v>
      </c>
      <c r="D2390" s="14">
        <f>VLOOKUP($A2390,[3]Sheet1!$A$1:$U$10001,15,0)</f>
        <v>3.35</v>
      </c>
      <c r="E2390" s="14">
        <f>VLOOKUP($A2390,[3]Sheet1!$A$1:$U$10001,16,0)</f>
        <v>2.31</v>
      </c>
      <c r="F2390" s="14">
        <f>VLOOKUP($A2390,[3]Sheet1!$A$1:$X$10001,22,0)</f>
        <v>2.29</v>
      </c>
      <c r="G2390" s="7">
        <f>VLOOKUP($A2390,[3]Sheet1!$A$1:$X$10001,3,0)</f>
        <v>2.4700000000000002</v>
      </c>
      <c r="H2390" s="14">
        <f>VLOOKUP($A2390,[3]Sheet1!$A$1:$U$10001,2,0)</f>
        <v>3.08</v>
      </c>
      <c r="I2390" s="14">
        <f>VLOOKUP($A2390,[3]Sheet1!$A$1:$U$10001,21,0)</f>
        <v>3.1</v>
      </c>
      <c r="J2390" s="14">
        <f>VLOOKUP($A2390,[3]Sheet1!$A$1:$U$10001,13,0)</f>
        <v>3.0449999999999999</v>
      </c>
      <c r="K2390" s="14">
        <f>VLOOKUP($A2390,[3]Sheet1!$A$1:$Z$10001,24,0)</f>
        <v>2.38</v>
      </c>
      <c r="L2390" s="14">
        <f>VLOOKUP($A2390,[3]Sheet1!$A$1:$U$10001,17,0)</f>
        <v>2.5099999999999998</v>
      </c>
      <c r="M2390" s="14">
        <f>VLOOKUP($A2390,[3]Sheet1!$A$1:$U$10001,14,0)</f>
        <v>4.16</v>
      </c>
      <c r="N2390" s="14">
        <f>VLOOKUP($A2390,[3]Sheet1!$A$1:$X$10001,23,0)</f>
        <v>2.12</v>
      </c>
      <c r="O2390" s="14">
        <f>VLOOKUP($A2390,[3]Sheet1!$A$1:$U$10001,4,0)</f>
        <v>5.84</v>
      </c>
      <c r="P2390" s="14">
        <f>VLOOKUP($A2390,[3]Sheet1!$A$1:$U$10001,6,0)</f>
        <v>3.1</v>
      </c>
      <c r="Q2390" s="14">
        <f>VLOOKUP($A2390,[3]Sheet1!$A$1:$U$10001,20,0)</f>
        <v>2.38</v>
      </c>
      <c r="R2390" s="14">
        <f>VLOOKUP($A2390,[3]Sheet1!$A$1:$X$10001,24,0)</f>
        <v>2.38</v>
      </c>
      <c r="S2390" s="14">
        <f>VLOOKUP($A2390,[3]Sheet1!$A$1:$AB$10001,25,0)</f>
        <v>3.0550000000000002</v>
      </c>
      <c r="T2390" s="14">
        <f>VLOOKUP($A2390,[3]Sheet1!$A$1:$AB$10001,26,0)</f>
        <v>3.0150000000000001</v>
      </c>
      <c r="U2390" s="14">
        <f>VLOOKUP($A2390,[3]Sheet1!$A$1:$AB$10001,27,0)</f>
        <v>2.96</v>
      </c>
      <c r="V2390" s="14">
        <f>VLOOKUP($A2390,[3]Sheet1!$A$1:$AB$10001,28,0)</f>
        <v>2.9950000000000001</v>
      </c>
      <c r="W2390" s="14">
        <f>VLOOKUP($A2390,[3]Sheet1!$A$1:$AC$10001,29,0)</f>
        <v>3.0049999999999999</v>
      </c>
      <c r="X2390" s="14">
        <f>VLOOKUP($A2390,[3]Sheet1!$A$1:$AD$10001,30,0)</f>
        <v>3.1150000000000002</v>
      </c>
      <c r="Y2390" s="14">
        <f>VLOOKUP($A2390,[3]Sheet1!$A$1:$AE$10001,31,0)</f>
        <v>2.355</v>
      </c>
      <c r="Z2390" s="14">
        <f>VLOOKUP($A2390,[3]Sheet1!$A$1:$AK$10001,32,0)</f>
        <v>3.53</v>
      </c>
    </row>
    <row r="2391" spans="1:26" x14ac:dyDescent="0.2">
      <c r="A2391" s="2">
        <v>37083</v>
      </c>
      <c r="B2391" s="5">
        <f t="shared" si="167"/>
        <v>7</v>
      </c>
      <c r="C2391" s="1" t="s">
        <v>50</v>
      </c>
      <c r="D2391" s="14">
        <f>VLOOKUP($A2391,[3]Sheet1!$A$1:$U$10001,15,0)</f>
        <v>3.54</v>
      </c>
      <c r="E2391" s="14">
        <f>VLOOKUP($A2391,[3]Sheet1!$A$1:$U$10001,16,0)</f>
        <v>2.4500000000000002</v>
      </c>
      <c r="F2391" s="14">
        <f>VLOOKUP($A2391,[3]Sheet1!$A$1:$X$10001,22,0)</f>
        <v>2.4049999999999998</v>
      </c>
      <c r="G2391" s="7">
        <f>VLOOKUP($A2391,[3]Sheet1!$A$1:$X$10001,3,0)</f>
        <v>2.59</v>
      </c>
      <c r="H2391" s="14">
        <f>VLOOKUP($A2391,[3]Sheet1!$A$1:$U$10001,2,0)</f>
        <v>3.1949999999999998</v>
      </c>
      <c r="I2391" s="14">
        <f>VLOOKUP($A2391,[3]Sheet1!$A$1:$U$10001,21,0)</f>
        <v>3.18</v>
      </c>
      <c r="J2391" s="14">
        <f>VLOOKUP($A2391,[3]Sheet1!$A$1:$U$10001,13,0)</f>
        <v>3.08</v>
      </c>
      <c r="K2391" s="14">
        <f>VLOOKUP($A2391,[3]Sheet1!$A$1:$Z$10001,24,0)</f>
        <v>2.48</v>
      </c>
      <c r="L2391" s="14">
        <f>VLOOKUP($A2391,[3]Sheet1!$A$1:$U$10001,17,0)</f>
        <v>2.56</v>
      </c>
      <c r="M2391" s="14">
        <f>VLOOKUP($A2391,[3]Sheet1!$A$1:$U$10001,14,0)</f>
        <v>4.1950000000000003</v>
      </c>
      <c r="N2391" s="14">
        <f>VLOOKUP($A2391,[3]Sheet1!$A$1:$X$10001,23,0)</f>
        <v>2.2400000000000002</v>
      </c>
      <c r="O2391" s="14">
        <f>VLOOKUP($A2391,[3]Sheet1!$A$1:$U$10001,4,0)</f>
        <v>5.6449999999999996</v>
      </c>
      <c r="P2391" s="14">
        <f>VLOOKUP($A2391,[3]Sheet1!$A$1:$U$10001,6,0)</f>
        <v>3.19</v>
      </c>
      <c r="Q2391" s="14">
        <f>VLOOKUP($A2391,[3]Sheet1!$A$1:$U$10001,20,0)</f>
        <v>2.5299999999999998</v>
      </c>
      <c r="R2391" s="14">
        <f>VLOOKUP($A2391,[3]Sheet1!$A$1:$X$10001,24,0)</f>
        <v>2.48</v>
      </c>
      <c r="S2391" s="14">
        <f>VLOOKUP($A2391,[3]Sheet1!$A$1:$AB$10001,25,0)</f>
        <v>3.18</v>
      </c>
      <c r="T2391" s="14">
        <f>VLOOKUP($A2391,[3]Sheet1!$A$1:$AB$10001,26,0)</f>
        <v>3.125</v>
      </c>
      <c r="U2391" s="14">
        <f>VLOOKUP($A2391,[3]Sheet1!$A$1:$AB$10001,27,0)</f>
        <v>3.07</v>
      </c>
      <c r="V2391" s="14">
        <f>VLOOKUP($A2391,[3]Sheet1!$A$1:$AB$10001,28,0)</f>
        <v>3.125</v>
      </c>
      <c r="W2391" s="14">
        <f>VLOOKUP($A2391,[3]Sheet1!$A$1:$AC$10001,29,0)</f>
        <v>3.105</v>
      </c>
      <c r="X2391" s="14">
        <f>VLOOKUP($A2391,[3]Sheet1!$A$1:$AD$10001,30,0)</f>
        <v>3.22</v>
      </c>
      <c r="Y2391" s="14">
        <f>VLOOKUP($A2391,[3]Sheet1!$A$1:$AE$10001,31,0)</f>
        <v>2.44</v>
      </c>
      <c r="Z2391" s="14">
        <f>VLOOKUP($A2391,[3]Sheet1!$A$1:$AK$10001,32,0)</f>
        <v>3.7050000000000001</v>
      </c>
    </row>
    <row r="2392" spans="1:26" x14ac:dyDescent="0.2">
      <c r="A2392" s="2">
        <v>37084</v>
      </c>
      <c r="B2392" s="5">
        <f t="shared" si="167"/>
        <v>7</v>
      </c>
      <c r="C2392" s="1" t="s">
        <v>51</v>
      </c>
      <c r="D2392" s="14">
        <f>VLOOKUP($A2392,[3]Sheet1!$A$1:$U$10001,15,0)</f>
        <v>3.6850000000000001</v>
      </c>
      <c r="E2392" s="14">
        <f>VLOOKUP($A2392,[3]Sheet1!$A$1:$U$10001,16,0)</f>
        <v>2.56</v>
      </c>
      <c r="F2392" s="14">
        <f>VLOOKUP($A2392,[3]Sheet1!$A$1:$X$10001,22,0)</f>
        <v>2.4550000000000001</v>
      </c>
      <c r="G2392" s="7">
        <f>VLOOKUP($A2392,[3]Sheet1!$A$1:$X$10001,3,0)</f>
        <v>2.6</v>
      </c>
      <c r="H2392" s="14">
        <f>VLOOKUP($A2392,[3]Sheet1!$A$1:$U$10001,2,0)</f>
        <v>3.2250000000000001</v>
      </c>
      <c r="I2392" s="14">
        <f>VLOOKUP($A2392,[3]Sheet1!$A$1:$U$10001,21,0)</f>
        <v>3.2050000000000001</v>
      </c>
      <c r="J2392" s="14">
        <f>VLOOKUP($A2392,[3]Sheet1!$A$1:$U$10001,13,0)</f>
        <v>2.9649999999999999</v>
      </c>
      <c r="K2392" s="14">
        <f>VLOOKUP($A2392,[3]Sheet1!$A$1:$Z$10001,24,0)</f>
        <v>2.5550000000000002</v>
      </c>
      <c r="L2392" s="14">
        <f>VLOOKUP($A2392,[3]Sheet1!$A$1:$U$10001,17,0)</f>
        <v>2.64</v>
      </c>
      <c r="M2392" s="14">
        <f>VLOOKUP($A2392,[3]Sheet1!$A$1:$U$10001,14,0)</f>
        <v>4.26</v>
      </c>
      <c r="N2392" s="14">
        <f>VLOOKUP($A2392,[3]Sheet1!$A$1:$X$10001,23,0)</f>
        <v>2.31</v>
      </c>
      <c r="O2392" s="14">
        <f>VLOOKUP($A2392,[3]Sheet1!$A$1:$U$10001,4,0)</f>
        <v>4.71</v>
      </c>
      <c r="P2392" s="14">
        <f>VLOOKUP($A2392,[3]Sheet1!$A$1:$U$10001,6,0)</f>
        <v>3.2</v>
      </c>
      <c r="Q2392" s="14">
        <f>VLOOKUP($A2392,[3]Sheet1!$A$1:$U$10001,20,0)</f>
        <v>2.5499999999999998</v>
      </c>
      <c r="R2392" s="14">
        <f>VLOOKUP($A2392,[3]Sheet1!$A$1:$X$10001,24,0)</f>
        <v>2.5550000000000002</v>
      </c>
      <c r="S2392" s="14">
        <f>VLOOKUP($A2392,[3]Sheet1!$A$1:$AB$10001,25,0)</f>
        <v>3.2</v>
      </c>
      <c r="T2392" s="14">
        <f>VLOOKUP($A2392,[3]Sheet1!$A$1:$AB$10001,26,0)</f>
        <v>3.2250000000000001</v>
      </c>
      <c r="U2392" s="14">
        <f>VLOOKUP($A2392,[3]Sheet1!$A$1:$AB$10001,27,0)</f>
        <v>3.105</v>
      </c>
      <c r="V2392" s="14">
        <f>VLOOKUP($A2392,[3]Sheet1!$A$1:$AB$10001,28,0)</f>
        <v>3.12</v>
      </c>
      <c r="W2392" s="14">
        <f>VLOOKUP($A2392,[3]Sheet1!$A$1:$AC$10001,29,0)</f>
        <v>3.12</v>
      </c>
      <c r="X2392" s="14">
        <f>VLOOKUP($A2392,[3]Sheet1!$A$1:$AD$10001,30,0)</f>
        <v>3.2450000000000001</v>
      </c>
      <c r="Y2392" s="14">
        <f>VLOOKUP($A2392,[3]Sheet1!$A$1:$AE$10001,31,0)</f>
        <v>2.5299999999999998</v>
      </c>
      <c r="Z2392" s="14">
        <f>VLOOKUP($A2392,[3]Sheet1!$A$1:$AK$10001,32,0)</f>
        <v>3.7549999999999999</v>
      </c>
    </row>
    <row r="2393" spans="1:26" x14ac:dyDescent="0.2">
      <c r="A2393" s="2">
        <v>37085</v>
      </c>
      <c r="B2393" s="5">
        <f t="shared" si="167"/>
        <v>7</v>
      </c>
      <c r="C2393" s="1" t="s">
        <v>45</v>
      </c>
      <c r="D2393" s="14" t="s">
        <v>66</v>
      </c>
      <c r="E2393" s="14" t="s">
        <v>66</v>
      </c>
      <c r="F2393" s="14" t="s">
        <v>66</v>
      </c>
      <c r="G2393" s="14" t="s">
        <v>66</v>
      </c>
      <c r="H2393" s="14" t="s">
        <v>66</v>
      </c>
      <c r="I2393" s="14" t="s">
        <v>66</v>
      </c>
      <c r="J2393" s="14" t="s">
        <v>66</v>
      </c>
      <c r="K2393" s="14" t="s">
        <v>66</v>
      </c>
      <c r="L2393" s="14" t="s">
        <v>66</v>
      </c>
      <c r="M2393" s="14" t="s">
        <v>66</v>
      </c>
      <c r="N2393" s="14" t="s">
        <v>66</v>
      </c>
      <c r="O2393" s="14" t="s">
        <v>66</v>
      </c>
      <c r="P2393" s="14" t="s">
        <v>66</v>
      </c>
      <c r="Q2393" s="14" t="s">
        <v>66</v>
      </c>
      <c r="R2393" s="14" t="s">
        <v>66</v>
      </c>
      <c r="S2393" s="14" t="s">
        <v>66</v>
      </c>
      <c r="T2393" s="14" t="s">
        <v>66</v>
      </c>
      <c r="U2393" s="14" t="s">
        <v>66</v>
      </c>
      <c r="V2393" s="14" t="s">
        <v>66</v>
      </c>
      <c r="W2393" s="14" t="s">
        <v>66</v>
      </c>
      <c r="X2393" s="14" t="s">
        <v>66</v>
      </c>
      <c r="Y2393" s="14" t="s">
        <v>66</v>
      </c>
    </row>
    <row r="2394" spans="1:26" x14ac:dyDescent="0.2">
      <c r="A2394" s="2">
        <v>37086</v>
      </c>
      <c r="B2394" s="5">
        <f t="shared" si="167"/>
        <v>7</v>
      </c>
      <c r="C2394" s="1" t="s">
        <v>46</v>
      </c>
      <c r="D2394" s="14" t="s">
        <v>66</v>
      </c>
      <c r="E2394" s="14" t="s">
        <v>66</v>
      </c>
      <c r="F2394" s="14" t="s">
        <v>66</v>
      </c>
      <c r="G2394" s="14" t="s">
        <v>66</v>
      </c>
      <c r="H2394" s="14" t="s">
        <v>66</v>
      </c>
      <c r="I2394" s="14" t="s">
        <v>66</v>
      </c>
      <c r="J2394" s="14" t="s">
        <v>66</v>
      </c>
      <c r="K2394" s="14" t="s">
        <v>66</v>
      </c>
      <c r="L2394" s="14" t="s">
        <v>66</v>
      </c>
      <c r="M2394" s="14" t="s">
        <v>66</v>
      </c>
      <c r="N2394" s="14" t="s">
        <v>66</v>
      </c>
      <c r="O2394" s="14" t="s">
        <v>66</v>
      </c>
      <c r="P2394" s="14" t="s">
        <v>66</v>
      </c>
      <c r="Q2394" s="14" t="s">
        <v>66</v>
      </c>
      <c r="R2394" s="14" t="s">
        <v>66</v>
      </c>
      <c r="S2394" s="14" t="s">
        <v>66</v>
      </c>
      <c r="T2394" s="14" t="s">
        <v>66</v>
      </c>
      <c r="U2394" s="14" t="s">
        <v>66</v>
      </c>
      <c r="V2394" s="14" t="s">
        <v>66</v>
      </c>
      <c r="W2394" s="14" t="s">
        <v>66</v>
      </c>
      <c r="X2394" s="14" t="s">
        <v>66</v>
      </c>
      <c r="Y2394" s="14" t="s">
        <v>66</v>
      </c>
    </row>
    <row r="2395" spans="1:26" x14ac:dyDescent="0.2">
      <c r="A2395" s="2">
        <v>37087</v>
      </c>
      <c r="B2395" s="5">
        <f t="shared" si="167"/>
        <v>7</v>
      </c>
      <c r="C2395" s="1" t="s">
        <v>47</v>
      </c>
      <c r="D2395" s="14" t="s">
        <v>66</v>
      </c>
      <c r="E2395" s="14" t="s">
        <v>66</v>
      </c>
      <c r="F2395" s="14" t="s">
        <v>66</v>
      </c>
      <c r="G2395" s="14" t="s">
        <v>66</v>
      </c>
      <c r="H2395" s="14" t="s">
        <v>66</v>
      </c>
      <c r="I2395" s="14" t="s">
        <v>66</v>
      </c>
      <c r="J2395" s="14" t="s">
        <v>66</v>
      </c>
      <c r="K2395" s="14" t="s">
        <v>66</v>
      </c>
      <c r="L2395" s="14" t="s">
        <v>66</v>
      </c>
      <c r="M2395" s="14" t="s">
        <v>66</v>
      </c>
      <c r="N2395" s="14" t="s">
        <v>66</v>
      </c>
      <c r="O2395" s="14" t="s">
        <v>66</v>
      </c>
      <c r="P2395" s="14" t="s">
        <v>66</v>
      </c>
      <c r="Q2395" s="14" t="s">
        <v>66</v>
      </c>
      <c r="R2395" s="14" t="s">
        <v>66</v>
      </c>
      <c r="S2395" s="14" t="s">
        <v>66</v>
      </c>
      <c r="T2395" s="14" t="s">
        <v>66</v>
      </c>
      <c r="U2395" s="14" t="s">
        <v>66</v>
      </c>
      <c r="V2395" s="14" t="s">
        <v>66</v>
      </c>
      <c r="W2395" s="14" t="s">
        <v>66</v>
      </c>
      <c r="X2395" s="14" t="s">
        <v>66</v>
      </c>
      <c r="Y2395" s="14" t="s">
        <v>66</v>
      </c>
    </row>
    <row r="2396" spans="1:26" x14ac:dyDescent="0.2">
      <c r="A2396" s="2">
        <v>37088</v>
      </c>
      <c r="B2396" s="5">
        <f t="shared" si="167"/>
        <v>7</v>
      </c>
      <c r="C2396" s="1" t="s">
        <v>48</v>
      </c>
      <c r="D2396" s="14" t="s">
        <v>66</v>
      </c>
      <c r="E2396" s="14" t="s">
        <v>66</v>
      </c>
      <c r="F2396" s="14" t="s">
        <v>66</v>
      </c>
      <c r="G2396" s="14" t="s">
        <v>66</v>
      </c>
      <c r="H2396" s="14" t="s">
        <v>66</v>
      </c>
      <c r="I2396" s="14" t="s">
        <v>66</v>
      </c>
      <c r="J2396" s="14" t="s">
        <v>66</v>
      </c>
      <c r="K2396" s="14" t="s">
        <v>66</v>
      </c>
      <c r="L2396" s="14" t="s">
        <v>66</v>
      </c>
      <c r="M2396" s="14" t="s">
        <v>66</v>
      </c>
      <c r="N2396" s="14" t="s">
        <v>66</v>
      </c>
      <c r="O2396" s="14" t="s">
        <v>66</v>
      </c>
      <c r="P2396" s="14" t="s">
        <v>66</v>
      </c>
      <c r="Q2396" s="14" t="s">
        <v>66</v>
      </c>
      <c r="R2396" s="14" t="s">
        <v>66</v>
      </c>
      <c r="S2396" s="14" t="s">
        <v>66</v>
      </c>
      <c r="T2396" s="14" t="s">
        <v>66</v>
      </c>
      <c r="U2396" s="14" t="s">
        <v>66</v>
      </c>
      <c r="V2396" s="14" t="s">
        <v>66</v>
      </c>
      <c r="W2396" s="14" t="s">
        <v>66</v>
      </c>
      <c r="X2396" s="14" t="s">
        <v>66</v>
      </c>
      <c r="Y2396" s="14" t="s">
        <v>66</v>
      </c>
    </row>
    <row r="2397" spans="1:26" x14ac:dyDescent="0.2">
      <c r="A2397" s="2">
        <v>37089</v>
      </c>
      <c r="B2397" s="5">
        <f t="shared" si="167"/>
        <v>7</v>
      </c>
      <c r="C2397" s="1" t="s">
        <v>49</v>
      </c>
      <c r="D2397" s="14" t="s">
        <v>66</v>
      </c>
      <c r="E2397" s="14" t="s">
        <v>66</v>
      </c>
      <c r="F2397" s="14" t="s">
        <v>66</v>
      </c>
      <c r="G2397" s="14" t="s">
        <v>66</v>
      </c>
      <c r="H2397" s="14" t="s">
        <v>66</v>
      </c>
      <c r="I2397" s="14" t="s">
        <v>66</v>
      </c>
      <c r="J2397" s="14" t="s">
        <v>66</v>
      </c>
      <c r="K2397" s="14" t="s">
        <v>66</v>
      </c>
      <c r="L2397" s="14" t="s">
        <v>66</v>
      </c>
      <c r="M2397" s="14" t="s">
        <v>66</v>
      </c>
      <c r="N2397" s="14" t="s">
        <v>66</v>
      </c>
      <c r="O2397" s="14" t="s">
        <v>66</v>
      </c>
      <c r="P2397" s="14" t="s">
        <v>66</v>
      </c>
      <c r="Q2397" s="14" t="s">
        <v>66</v>
      </c>
      <c r="R2397" s="14" t="s">
        <v>66</v>
      </c>
      <c r="S2397" s="14" t="s">
        <v>66</v>
      </c>
      <c r="T2397" s="14" t="s">
        <v>66</v>
      </c>
      <c r="U2397" s="14" t="s">
        <v>66</v>
      </c>
      <c r="V2397" s="14" t="s">
        <v>66</v>
      </c>
      <c r="W2397" s="14" t="s">
        <v>66</v>
      </c>
      <c r="X2397" s="14" t="s">
        <v>66</v>
      </c>
      <c r="Y2397" s="14" t="s">
        <v>66</v>
      </c>
    </row>
    <row r="2398" spans="1:26" x14ac:dyDescent="0.2">
      <c r="A2398" s="2">
        <v>37090</v>
      </c>
      <c r="B2398" s="5">
        <f t="shared" si="167"/>
        <v>7</v>
      </c>
      <c r="C2398" s="1" t="s">
        <v>50</v>
      </c>
      <c r="D2398" s="14" t="s">
        <v>66</v>
      </c>
      <c r="E2398" s="14" t="s">
        <v>66</v>
      </c>
      <c r="F2398" s="14" t="s">
        <v>66</v>
      </c>
      <c r="G2398" s="14" t="s">
        <v>66</v>
      </c>
      <c r="H2398" s="14" t="s">
        <v>66</v>
      </c>
      <c r="I2398" s="14" t="s">
        <v>66</v>
      </c>
      <c r="J2398" s="14" t="s">
        <v>66</v>
      </c>
      <c r="K2398" s="14" t="s">
        <v>66</v>
      </c>
      <c r="L2398" s="14" t="s">
        <v>66</v>
      </c>
      <c r="M2398" s="14" t="s">
        <v>66</v>
      </c>
      <c r="N2398" s="14" t="s">
        <v>66</v>
      </c>
      <c r="O2398" s="14" t="s">
        <v>66</v>
      </c>
      <c r="P2398" s="14" t="s">
        <v>66</v>
      </c>
      <c r="Q2398" s="14" t="s">
        <v>66</v>
      </c>
      <c r="R2398" s="14" t="s">
        <v>66</v>
      </c>
      <c r="S2398" s="14" t="s">
        <v>66</v>
      </c>
      <c r="T2398" s="14" t="s">
        <v>66</v>
      </c>
      <c r="U2398" s="14" t="s">
        <v>66</v>
      </c>
      <c r="V2398" s="14" t="s">
        <v>66</v>
      </c>
      <c r="W2398" s="14" t="s">
        <v>66</v>
      </c>
      <c r="X2398" s="14" t="s">
        <v>66</v>
      </c>
      <c r="Y2398" s="14" t="s">
        <v>66</v>
      </c>
    </row>
    <row r="2399" spans="1:26" x14ac:dyDescent="0.2">
      <c r="A2399" s="2">
        <v>37091</v>
      </c>
      <c r="B2399" s="5">
        <f t="shared" si="167"/>
        <v>7</v>
      </c>
      <c r="C2399" s="1" t="s">
        <v>51</v>
      </c>
      <c r="D2399" s="14" t="s">
        <v>66</v>
      </c>
      <c r="E2399" s="14" t="s">
        <v>66</v>
      </c>
      <c r="F2399" s="14" t="s">
        <v>66</v>
      </c>
      <c r="G2399" s="14" t="s">
        <v>66</v>
      </c>
      <c r="H2399" s="14" t="s">
        <v>66</v>
      </c>
      <c r="I2399" s="14" t="s">
        <v>66</v>
      </c>
      <c r="J2399" s="14" t="s">
        <v>66</v>
      </c>
      <c r="K2399" s="14" t="s">
        <v>66</v>
      </c>
      <c r="L2399" s="14" t="s">
        <v>66</v>
      </c>
      <c r="M2399" s="14" t="s">
        <v>66</v>
      </c>
      <c r="N2399" s="14" t="s">
        <v>66</v>
      </c>
      <c r="O2399" s="14" t="s">
        <v>66</v>
      </c>
      <c r="P2399" s="14" t="s">
        <v>66</v>
      </c>
      <c r="Q2399" s="14" t="s">
        <v>66</v>
      </c>
      <c r="R2399" s="14" t="s">
        <v>66</v>
      </c>
      <c r="S2399" s="14" t="s">
        <v>66</v>
      </c>
      <c r="T2399" s="14" t="s">
        <v>66</v>
      </c>
      <c r="U2399" s="14" t="s">
        <v>66</v>
      </c>
      <c r="V2399" s="14" t="s">
        <v>66</v>
      </c>
      <c r="W2399" s="14" t="s">
        <v>66</v>
      </c>
      <c r="X2399" s="14" t="s">
        <v>66</v>
      </c>
      <c r="Y2399" s="14" t="s">
        <v>66</v>
      </c>
    </row>
    <row r="2400" spans="1:26" x14ac:dyDescent="0.2">
      <c r="A2400" s="2">
        <v>37092</v>
      </c>
      <c r="B2400" s="5">
        <f t="shared" si="167"/>
        <v>7</v>
      </c>
      <c r="C2400" s="1" t="s">
        <v>45</v>
      </c>
      <c r="D2400" s="14" t="s">
        <v>66</v>
      </c>
      <c r="E2400" s="14" t="s">
        <v>66</v>
      </c>
      <c r="F2400" s="14" t="s">
        <v>66</v>
      </c>
      <c r="G2400" s="14" t="s">
        <v>66</v>
      </c>
      <c r="H2400" s="14" t="s">
        <v>66</v>
      </c>
      <c r="I2400" s="14" t="s">
        <v>66</v>
      </c>
      <c r="J2400" s="14" t="s">
        <v>66</v>
      </c>
      <c r="K2400" s="14" t="s">
        <v>66</v>
      </c>
      <c r="L2400" s="14" t="s">
        <v>66</v>
      </c>
      <c r="M2400" s="14" t="s">
        <v>66</v>
      </c>
      <c r="N2400" s="14" t="s">
        <v>66</v>
      </c>
      <c r="O2400" s="14" t="s">
        <v>66</v>
      </c>
      <c r="P2400" s="14" t="s">
        <v>66</v>
      </c>
      <c r="Q2400" s="14" t="s">
        <v>66</v>
      </c>
      <c r="R2400" s="14" t="s">
        <v>66</v>
      </c>
      <c r="S2400" s="14" t="s">
        <v>66</v>
      </c>
      <c r="T2400" s="14" t="s">
        <v>66</v>
      </c>
      <c r="U2400" s="14" t="s">
        <v>66</v>
      </c>
      <c r="V2400" s="14" t="s">
        <v>66</v>
      </c>
      <c r="W2400" s="14" t="s">
        <v>66</v>
      </c>
      <c r="X2400" s="14" t="s">
        <v>66</v>
      </c>
      <c r="Y2400" s="14" t="s">
        <v>66</v>
      </c>
    </row>
    <row r="2401" spans="1:25" x14ac:dyDescent="0.2">
      <c r="A2401" s="2">
        <v>37093</v>
      </c>
      <c r="B2401" s="5">
        <f t="shared" si="167"/>
        <v>7</v>
      </c>
      <c r="C2401" s="1" t="s">
        <v>46</v>
      </c>
      <c r="D2401" s="14" t="s">
        <v>66</v>
      </c>
      <c r="E2401" s="14" t="s">
        <v>66</v>
      </c>
      <c r="F2401" s="14" t="s">
        <v>66</v>
      </c>
      <c r="G2401" s="14" t="s">
        <v>66</v>
      </c>
      <c r="H2401" s="14" t="s">
        <v>66</v>
      </c>
      <c r="I2401" s="14" t="s">
        <v>66</v>
      </c>
      <c r="J2401" s="14" t="s">
        <v>66</v>
      </c>
      <c r="K2401" s="14" t="s">
        <v>66</v>
      </c>
      <c r="L2401" s="14" t="s">
        <v>66</v>
      </c>
      <c r="M2401" s="14" t="s">
        <v>66</v>
      </c>
      <c r="N2401" s="14" t="s">
        <v>66</v>
      </c>
      <c r="O2401" s="14" t="s">
        <v>66</v>
      </c>
      <c r="P2401" s="14" t="s">
        <v>66</v>
      </c>
      <c r="Q2401" s="14" t="s">
        <v>66</v>
      </c>
      <c r="R2401" s="14" t="s">
        <v>66</v>
      </c>
      <c r="S2401" s="14" t="s">
        <v>66</v>
      </c>
      <c r="T2401" s="14" t="s">
        <v>66</v>
      </c>
      <c r="U2401" s="14" t="s">
        <v>66</v>
      </c>
      <c r="V2401" s="14" t="s">
        <v>66</v>
      </c>
      <c r="W2401" s="14" t="s">
        <v>66</v>
      </c>
      <c r="X2401" s="14" t="s">
        <v>66</v>
      </c>
      <c r="Y2401" s="14" t="s">
        <v>66</v>
      </c>
    </row>
    <row r="2402" spans="1:25" x14ac:dyDescent="0.2">
      <c r="A2402" s="2">
        <v>37094</v>
      </c>
      <c r="B2402" s="5">
        <f t="shared" si="167"/>
        <v>7</v>
      </c>
      <c r="C2402" s="1" t="s">
        <v>47</v>
      </c>
      <c r="D2402" s="14" t="s">
        <v>66</v>
      </c>
      <c r="E2402" s="14" t="s">
        <v>66</v>
      </c>
      <c r="F2402" s="14" t="s">
        <v>66</v>
      </c>
      <c r="G2402" s="14" t="s">
        <v>66</v>
      </c>
      <c r="H2402" s="14" t="s">
        <v>66</v>
      </c>
      <c r="I2402" s="14" t="s">
        <v>66</v>
      </c>
      <c r="J2402" s="14" t="s">
        <v>66</v>
      </c>
      <c r="K2402" s="14" t="s">
        <v>66</v>
      </c>
      <c r="L2402" s="14" t="s">
        <v>66</v>
      </c>
      <c r="M2402" s="14" t="s">
        <v>66</v>
      </c>
      <c r="N2402" s="14" t="s">
        <v>66</v>
      </c>
      <c r="O2402" s="14" t="s">
        <v>66</v>
      </c>
      <c r="P2402" s="14" t="s">
        <v>66</v>
      </c>
      <c r="Q2402" s="14" t="s">
        <v>66</v>
      </c>
      <c r="R2402" s="14" t="s">
        <v>66</v>
      </c>
      <c r="S2402" s="14" t="s">
        <v>66</v>
      </c>
      <c r="T2402" s="14" t="s">
        <v>66</v>
      </c>
      <c r="U2402" s="14" t="s">
        <v>66</v>
      </c>
      <c r="V2402" s="14" t="s">
        <v>66</v>
      </c>
      <c r="W2402" s="14" t="s">
        <v>66</v>
      </c>
      <c r="X2402" s="14" t="s">
        <v>66</v>
      </c>
      <c r="Y2402" s="14" t="s">
        <v>66</v>
      </c>
    </row>
    <row r="2403" spans="1:25" x14ac:dyDescent="0.2">
      <c r="A2403" s="2">
        <v>37095</v>
      </c>
      <c r="B2403" s="5">
        <f t="shared" si="167"/>
        <v>7</v>
      </c>
      <c r="C2403" s="1" t="s">
        <v>48</v>
      </c>
      <c r="D2403" s="14" t="s">
        <v>66</v>
      </c>
      <c r="E2403" s="14" t="s">
        <v>66</v>
      </c>
      <c r="F2403" s="14" t="s">
        <v>66</v>
      </c>
      <c r="G2403" s="14" t="s">
        <v>66</v>
      </c>
      <c r="H2403" s="14" t="s">
        <v>66</v>
      </c>
      <c r="I2403" s="14" t="s">
        <v>66</v>
      </c>
      <c r="J2403" s="14" t="s">
        <v>66</v>
      </c>
      <c r="K2403" s="14" t="s">
        <v>66</v>
      </c>
      <c r="L2403" s="14" t="s">
        <v>66</v>
      </c>
      <c r="M2403" s="14" t="s">
        <v>66</v>
      </c>
      <c r="N2403" s="14" t="s">
        <v>66</v>
      </c>
      <c r="O2403" s="14" t="s">
        <v>66</v>
      </c>
      <c r="P2403" s="14" t="s">
        <v>66</v>
      </c>
      <c r="Q2403" s="14" t="s">
        <v>66</v>
      </c>
      <c r="R2403" s="14" t="s">
        <v>66</v>
      </c>
      <c r="S2403" s="14" t="s">
        <v>66</v>
      </c>
      <c r="T2403" s="14" t="s">
        <v>66</v>
      </c>
      <c r="U2403" s="14" t="s">
        <v>66</v>
      </c>
      <c r="V2403" s="14" t="s">
        <v>66</v>
      </c>
      <c r="W2403" s="14" t="s">
        <v>66</v>
      </c>
      <c r="X2403" s="14" t="s">
        <v>66</v>
      </c>
      <c r="Y2403" s="14" t="s">
        <v>66</v>
      </c>
    </row>
    <row r="2404" spans="1:25" x14ac:dyDescent="0.2">
      <c r="A2404" s="2">
        <v>37096</v>
      </c>
      <c r="B2404" s="5">
        <f t="shared" si="167"/>
        <v>7</v>
      </c>
      <c r="C2404" s="1" t="s">
        <v>49</v>
      </c>
      <c r="D2404" s="14" t="s">
        <v>66</v>
      </c>
      <c r="E2404" s="14" t="s">
        <v>66</v>
      </c>
      <c r="F2404" s="14" t="s">
        <v>66</v>
      </c>
      <c r="G2404" s="14" t="s">
        <v>66</v>
      </c>
      <c r="H2404" s="14" t="s">
        <v>66</v>
      </c>
      <c r="I2404" s="14" t="s">
        <v>66</v>
      </c>
      <c r="J2404" s="14" t="s">
        <v>66</v>
      </c>
      <c r="K2404" s="14" t="s">
        <v>66</v>
      </c>
      <c r="L2404" s="14" t="s">
        <v>66</v>
      </c>
      <c r="M2404" s="14" t="s">
        <v>66</v>
      </c>
      <c r="N2404" s="14" t="s">
        <v>66</v>
      </c>
      <c r="O2404" s="14" t="s">
        <v>66</v>
      </c>
      <c r="P2404" s="14" t="s">
        <v>66</v>
      </c>
      <c r="Q2404" s="14" t="s">
        <v>66</v>
      </c>
      <c r="R2404" s="14" t="s">
        <v>66</v>
      </c>
      <c r="S2404" s="14" t="s">
        <v>66</v>
      </c>
      <c r="T2404" s="14" t="s">
        <v>66</v>
      </c>
      <c r="U2404" s="14" t="s">
        <v>66</v>
      </c>
      <c r="V2404" s="14" t="s">
        <v>66</v>
      </c>
      <c r="W2404" s="14" t="s">
        <v>66</v>
      </c>
      <c r="X2404" s="14" t="s">
        <v>66</v>
      </c>
      <c r="Y2404" s="14" t="s">
        <v>66</v>
      </c>
    </row>
    <row r="2405" spans="1:25" x14ac:dyDescent="0.2">
      <c r="A2405" s="2">
        <v>37097</v>
      </c>
      <c r="B2405" s="5">
        <f t="shared" si="167"/>
        <v>7</v>
      </c>
      <c r="C2405" s="1" t="s">
        <v>50</v>
      </c>
      <c r="D2405" s="14" t="s">
        <v>66</v>
      </c>
      <c r="E2405" s="14" t="s">
        <v>66</v>
      </c>
      <c r="F2405" s="14" t="s">
        <v>66</v>
      </c>
      <c r="G2405" s="14" t="s">
        <v>66</v>
      </c>
      <c r="H2405" s="14" t="s">
        <v>66</v>
      </c>
      <c r="I2405" s="14" t="s">
        <v>66</v>
      </c>
      <c r="J2405" s="14" t="s">
        <v>66</v>
      </c>
      <c r="K2405" s="14" t="s">
        <v>66</v>
      </c>
      <c r="L2405" s="14" t="s">
        <v>66</v>
      </c>
      <c r="M2405" s="14" t="s">
        <v>66</v>
      </c>
      <c r="N2405" s="14" t="s">
        <v>66</v>
      </c>
      <c r="O2405" s="14" t="s">
        <v>66</v>
      </c>
      <c r="P2405" s="14" t="s">
        <v>66</v>
      </c>
      <c r="Q2405" s="14" t="s">
        <v>66</v>
      </c>
      <c r="R2405" s="14" t="s">
        <v>66</v>
      </c>
      <c r="S2405" s="14" t="s">
        <v>66</v>
      </c>
      <c r="T2405" s="14" t="s">
        <v>66</v>
      </c>
      <c r="U2405" s="14" t="s">
        <v>66</v>
      </c>
      <c r="V2405" s="14" t="s">
        <v>66</v>
      </c>
      <c r="W2405" s="14" t="s">
        <v>66</v>
      </c>
      <c r="X2405" s="14" t="s">
        <v>66</v>
      </c>
      <c r="Y2405" s="14" t="s">
        <v>66</v>
      </c>
    </row>
    <row r="2406" spans="1:25" x14ac:dyDescent="0.2">
      <c r="A2406" s="2">
        <v>37098</v>
      </c>
      <c r="B2406" s="5">
        <f t="shared" si="167"/>
        <v>7</v>
      </c>
      <c r="C2406" s="1" t="s">
        <v>51</v>
      </c>
      <c r="D2406" s="14" t="s">
        <v>66</v>
      </c>
      <c r="E2406" s="14" t="s">
        <v>66</v>
      </c>
      <c r="F2406" s="14" t="s">
        <v>66</v>
      </c>
      <c r="G2406" s="14" t="s">
        <v>66</v>
      </c>
      <c r="H2406" s="14" t="s">
        <v>66</v>
      </c>
      <c r="I2406" s="14" t="s">
        <v>66</v>
      </c>
      <c r="J2406" s="14" t="s">
        <v>66</v>
      </c>
      <c r="K2406" s="14" t="s">
        <v>66</v>
      </c>
      <c r="L2406" s="14" t="s">
        <v>66</v>
      </c>
      <c r="M2406" s="14" t="s">
        <v>66</v>
      </c>
      <c r="N2406" s="14" t="s">
        <v>66</v>
      </c>
      <c r="O2406" s="14" t="s">
        <v>66</v>
      </c>
      <c r="P2406" s="14" t="s">
        <v>66</v>
      </c>
      <c r="Q2406" s="14" t="s">
        <v>66</v>
      </c>
      <c r="R2406" s="14" t="s">
        <v>66</v>
      </c>
      <c r="S2406" s="14" t="s">
        <v>66</v>
      </c>
      <c r="T2406" s="14" t="s">
        <v>66</v>
      </c>
      <c r="U2406" s="14" t="s">
        <v>66</v>
      </c>
      <c r="V2406" s="14" t="s">
        <v>66</v>
      </c>
      <c r="W2406" s="14" t="s">
        <v>66</v>
      </c>
      <c r="X2406" s="14" t="s">
        <v>66</v>
      </c>
      <c r="Y2406" s="14" t="s">
        <v>66</v>
      </c>
    </row>
    <row r="2407" spans="1:25" x14ac:dyDescent="0.2">
      <c r="A2407" s="2">
        <v>37099</v>
      </c>
      <c r="B2407" s="5">
        <f t="shared" si="167"/>
        <v>7</v>
      </c>
      <c r="C2407" s="1" t="s">
        <v>45</v>
      </c>
      <c r="D2407" s="14" t="s">
        <v>66</v>
      </c>
      <c r="E2407" s="14" t="s">
        <v>66</v>
      </c>
      <c r="F2407" s="14" t="s">
        <v>66</v>
      </c>
      <c r="G2407" s="14" t="s">
        <v>66</v>
      </c>
      <c r="H2407" s="14" t="s">
        <v>66</v>
      </c>
      <c r="I2407" s="14" t="s">
        <v>66</v>
      </c>
      <c r="J2407" s="14" t="s">
        <v>66</v>
      </c>
      <c r="K2407" s="14" t="s">
        <v>66</v>
      </c>
      <c r="L2407" s="14" t="s">
        <v>66</v>
      </c>
      <c r="M2407" s="14" t="s">
        <v>66</v>
      </c>
      <c r="N2407" s="14" t="s">
        <v>66</v>
      </c>
      <c r="O2407" s="14" t="s">
        <v>66</v>
      </c>
      <c r="P2407" s="14" t="s">
        <v>66</v>
      </c>
      <c r="Q2407" s="14" t="s">
        <v>66</v>
      </c>
      <c r="R2407" s="14" t="s">
        <v>66</v>
      </c>
      <c r="S2407" s="14" t="s">
        <v>66</v>
      </c>
      <c r="T2407" s="14" t="s">
        <v>66</v>
      </c>
      <c r="U2407" s="14" t="s">
        <v>66</v>
      </c>
      <c r="V2407" s="14" t="s">
        <v>66</v>
      </c>
      <c r="W2407" s="14" t="s">
        <v>66</v>
      </c>
      <c r="X2407" s="14" t="s">
        <v>66</v>
      </c>
      <c r="Y2407" s="14" t="s">
        <v>66</v>
      </c>
    </row>
    <row r="2408" spans="1:25" x14ac:dyDescent="0.2">
      <c r="A2408" s="2">
        <v>37100</v>
      </c>
      <c r="B2408" s="5">
        <f t="shared" si="167"/>
        <v>7</v>
      </c>
      <c r="C2408" s="1" t="s">
        <v>46</v>
      </c>
      <c r="D2408" s="14" t="s">
        <v>66</v>
      </c>
      <c r="E2408" s="14" t="s">
        <v>66</v>
      </c>
      <c r="F2408" s="14" t="s">
        <v>66</v>
      </c>
      <c r="G2408" s="14" t="s">
        <v>66</v>
      </c>
      <c r="H2408" s="14" t="s">
        <v>66</v>
      </c>
      <c r="I2408" s="14" t="s">
        <v>66</v>
      </c>
      <c r="J2408" s="14" t="s">
        <v>66</v>
      </c>
      <c r="K2408" s="14" t="s">
        <v>66</v>
      </c>
      <c r="L2408" s="14" t="s">
        <v>66</v>
      </c>
      <c r="M2408" s="14" t="s">
        <v>66</v>
      </c>
      <c r="N2408" s="14" t="s">
        <v>66</v>
      </c>
      <c r="O2408" s="14" t="s">
        <v>66</v>
      </c>
      <c r="P2408" s="14" t="s">
        <v>66</v>
      </c>
      <c r="Q2408" s="14" t="s">
        <v>66</v>
      </c>
      <c r="R2408" s="14" t="s">
        <v>66</v>
      </c>
      <c r="S2408" s="14" t="s">
        <v>66</v>
      </c>
      <c r="T2408" s="14" t="s">
        <v>66</v>
      </c>
      <c r="U2408" s="14" t="s">
        <v>66</v>
      </c>
      <c r="V2408" s="14" t="s">
        <v>66</v>
      </c>
      <c r="W2408" s="14" t="s">
        <v>66</v>
      </c>
      <c r="X2408" s="14" t="s">
        <v>66</v>
      </c>
      <c r="Y2408" s="14" t="s">
        <v>66</v>
      </c>
    </row>
    <row r="2409" spans="1:25" x14ac:dyDescent="0.2">
      <c r="A2409" s="2">
        <v>37101</v>
      </c>
      <c r="B2409" s="5">
        <f t="shared" si="167"/>
        <v>7</v>
      </c>
      <c r="C2409" s="1" t="s">
        <v>47</v>
      </c>
      <c r="D2409" s="14" t="s">
        <v>66</v>
      </c>
      <c r="E2409" s="14" t="s">
        <v>66</v>
      </c>
      <c r="F2409" s="14" t="s">
        <v>66</v>
      </c>
      <c r="G2409" s="14" t="s">
        <v>66</v>
      </c>
      <c r="H2409" s="14" t="s">
        <v>66</v>
      </c>
      <c r="I2409" s="14" t="s">
        <v>66</v>
      </c>
      <c r="J2409" s="14" t="s">
        <v>66</v>
      </c>
      <c r="K2409" s="14" t="s">
        <v>66</v>
      </c>
      <c r="L2409" s="14" t="s">
        <v>66</v>
      </c>
      <c r="M2409" s="14" t="s">
        <v>66</v>
      </c>
      <c r="N2409" s="14" t="s">
        <v>66</v>
      </c>
      <c r="O2409" s="14" t="s">
        <v>66</v>
      </c>
      <c r="P2409" s="14" t="s">
        <v>66</v>
      </c>
      <c r="Q2409" s="14" t="s">
        <v>66</v>
      </c>
      <c r="R2409" s="14" t="s">
        <v>66</v>
      </c>
      <c r="S2409" s="14" t="s">
        <v>66</v>
      </c>
      <c r="T2409" s="14" t="s">
        <v>66</v>
      </c>
      <c r="U2409" s="14" t="s">
        <v>66</v>
      </c>
      <c r="V2409" s="14" t="s">
        <v>66</v>
      </c>
      <c r="W2409" s="14" t="s">
        <v>66</v>
      </c>
      <c r="X2409" s="14" t="s">
        <v>66</v>
      </c>
      <c r="Y2409" s="14" t="s">
        <v>66</v>
      </c>
    </row>
    <row r="2410" spans="1:25" x14ac:dyDescent="0.2">
      <c r="A2410" s="2">
        <v>37102</v>
      </c>
      <c r="B2410" s="5">
        <f t="shared" si="167"/>
        <v>7</v>
      </c>
      <c r="C2410" s="1" t="s">
        <v>48</v>
      </c>
      <c r="D2410" s="14" t="s">
        <v>66</v>
      </c>
      <c r="E2410" s="14" t="s">
        <v>66</v>
      </c>
      <c r="F2410" s="14" t="s">
        <v>66</v>
      </c>
      <c r="G2410" s="14" t="s">
        <v>66</v>
      </c>
      <c r="H2410" s="14" t="s">
        <v>66</v>
      </c>
      <c r="I2410" s="14" t="s">
        <v>66</v>
      </c>
      <c r="J2410" s="14" t="s">
        <v>66</v>
      </c>
      <c r="K2410" s="14" t="s">
        <v>66</v>
      </c>
      <c r="L2410" s="14" t="s">
        <v>66</v>
      </c>
      <c r="M2410" s="14" t="s">
        <v>66</v>
      </c>
      <c r="N2410" s="14" t="s">
        <v>66</v>
      </c>
      <c r="O2410" s="14" t="s">
        <v>66</v>
      </c>
      <c r="P2410" s="14" t="s">
        <v>66</v>
      </c>
      <c r="Q2410" s="14" t="s">
        <v>66</v>
      </c>
      <c r="R2410" s="14" t="s">
        <v>66</v>
      </c>
      <c r="S2410" s="14" t="s">
        <v>66</v>
      </c>
      <c r="T2410" s="14" t="s">
        <v>66</v>
      </c>
      <c r="U2410" s="14" t="s">
        <v>66</v>
      </c>
      <c r="V2410" s="14" t="s">
        <v>66</v>
      </c>
      <c r="W2410" s="14" t="s">
        <v>66</v>
      </c>
      <c r="X2410" s="14" t="s">
        <v>66</v>
      </c>
      <c r="Y2410" s="14" t="s">
        <v>66</v>
      </c>
    </row>
    <row r="2411" spans="1:25" x14ac:dyDescent="0.2">
      <c r="A2411" s="2">
        <v>37103</v>
      </c>
      <c r="B2411" s="5">
        <f t="shared" si="167"/>
        <v>7</v>
      </c>
      <c r="C2411" s="1" t="s">
        <v>49</v>
      </c>
      <c r="D2411" s="14" t="s">
        <v>66</v>
      </c>
      <c r="E2411" s="14" t="s">
        <v>66</v>
      </c>
      <c r="F2411" s="14" t="s">
        <v>66</v>
      </c>
      <c r="G2411" s="14" t="s">
        <v>66</v>
      </c>
      <c r="H2411" s="14" t="s">
        <v>66</v>
      </c>
      <c r="I2411" s="14" t="s">
        <v>66</v>
      </c>
      <c r="J2411" s="14" t="s">
        <v>66</v>
      </c>
      <c r="K2411" s="14" t="s">
        <v>66</v>
      </c>
      <c r="L2411" s="14" t="s">
        <v>66</v>
      </c>
      <c r="M2411" s="14" t="s">
        <v>66</v>
      </c>
      <c r="N2411" s="14" t="s">
        <v>66</v>
      </c>
      <c r="O2411" s="14" t="s">
        <v>66</v>
      </c>
      <c r="P2411" s="14" t="s">
        <v>66</v>
      </c>
      <c r="Q2411" s="14" t="s">
        <v>66</v>
      </c>
      <c r="R2411" s="14" t="s">
        <v>66</v>
      </c>
      <c r="S2411" s="14" t="s">
        <v>66</v>
      </c>
      <c r="T2411" s="14" t="s">
        <v>66</v>
      </c>
      <c r="U2411" s="14" t="s">
        <v>66</v>
      </c>
      <c r="V2411" s="14" t="s">
        <v>66</v>
      </c>
      <c r="W2411" s="14" t="s">
        <v>66</v>
      </c>
      <c r="X2411" s="14" t="s">
        <v>66</v>
      </c>
      <c r="Y2411" s="14" t="s">
        <v>66</v>
      </c>
    </row>
    <row r="2412" spans="1:25" x14ac:dyDescent="0.2">
      <c r="A2412" s="2">
        <v>37104</v>
      </c>
      <c r="B2412" s="5">
        <f t="shared" si="167"/>
        <v>8</v>
      </c>
      <c r="C2412" s="1" t="s">
        <v>50</v>
      </c>
      <c r="D2412" s="14" t="s">
        <v>66</v>
      </c>
      <c r="E2412" s="14" t="s">
        <v>66</v>
      </c>
      <c r="F2412" s="14" t="s">
        <v>66</v>
      </c>
      <c r="G2412" s="14" t="s">
        <v>66</v>
      </c>
      <c r="H2412" s="14" t="s">
        <v>66</v>
      </c>
      <c r="I2412" s="14" t="s">
        <v>66</v>
      </c>
      <c r="J2412" s="14" t="s">
        <v>66</v>
      </c>
      <c r="K2412" s="14" t="s">
        <v>66</v>
      </c>
      <c r="L2412" s="14" t="s">
        <v>66</v>
      </c>
      <c r="M2412" s="14" t="s">
        <v>66</v>
      </c>
      <c r="N2412" s="14" t="s">
        <v>66</v>
      </c>
      <c r="O2412" s="14" t="s">
        <v>66</v>
      </c>
      <c r="P2412" s="14" t="s">
        <v>66</v>
      </c>
      <c r="Q2412" s="14" t="s">
        <v>66</v>
      </c>
      <c r="R2412" s="14" t="s">
        <v>66</v>
      </c>
      <c r="S2412" s="14" t="s">
        <v>66</v>
      </c>
      <c r="T2412" s="14" t="s">
        <v>66</v>
      </c>
      <c r="U2412" s="14" t="s">
        <v>66</v>
      </c>
      <c r="V2412" s="14" t="s">
        <v>66</v>
      </c>
      <c r="W2412" s="14" t="s">
        <v>66</v>
      </c>
      <c r="X2412" s="14" t="s">
        <v>66</v>
      </c>
      <c r="Y2412" s="14" t="s">
        <v>66</v>
      </c>
    </row>
    <row r="2413" spans="1:25" x14ac:dyDescent="0.2">
      <c r="A2413" s="2">
        <v>37105</v>
      </c>
      <c r="B2413" s="5">
        <f t="shared" si="167"/>
        <v>8</v>
      </c>
      <c r="C2413" s="1" t="s">
        <v>51</v>
      </c>
      <c r="D2413" s="14" t="s">
        <v>66</v>
      </c>
      <c r="E2413" s="14" t="s">
        <v>66</v>
      </c>
      <c r="F2413" s="14" t="s">
        <v>66</v>
      </c>
      <c r="G2413" s="14" t="s">
        <v>66</v>
      </c>
      <c r="H2413" s="14" t="s">
        <v>66</v>
      </c>
      <c r="I2413" s="14" t="s">
        <v>66</v>
      </c>
      <c r="J2413" s="14" t="s">
        <v>66</v>
      </c>
      <c r="K2413" s="14" t="s">
        <v>66</v>
      </c>
      <c r="L2413" s="14" t="s">
        <v>66</v>
      </c>
      <c r="M2413" s="14" t="s">
        <v>66</v>
      </c>
      <c r="N2413" s="14" t="s">
        <v>66</v>
      </c>
      <c r="O2413" s="14" t="s">
        <v>66</v>
      </c>
      <c r="P2413" s="14" t="s">
        <v>66</v>
      </c>
      <c r="Q2413" s="14" t="s">
        <v>66</v>
      </c>
      <c r="R2413" s="14" t="s">
        <v>66</v>
      </c>
      <c r="S2413" s="14" t="s">
        <v>66</v>
      </c>
      <c r="T2413" s="14" t="s">
        <v>66</v>
      </c>
      <c r="U2413" s="14" t="s">
        <v>66</v>
      </c>
      <c r="V2413" s="14" t="s">
        <v>66</v>
      </c>
      <c r="W2413" s="14" t="s">
        <v>66</v>
      </c>
      <c r="X2413" s="14" t="s">
        <v>66</v>
      </c>
      <c r="Y2413" s="14" t="s">
        <v>66</v>
      </c>
    </row>
    <row r="2414" spans="1:25" x14ac:dyDescent="0.2">
      <c r="A2414" s="2">
        <v>37106</v>
      </c>
      <c r="B2414" s="5">
        <f t="shared" si="167"/>
        <v>8</v>
      </c>
      <c r="C2414" s="1" t="s">
        <v>45</v>
      </c>
      <c r="D2414" s="14" t="s">
        <v>66</v>
      </c>
      <c r="E2414" s="14" t="s">
        <v>66</v>
      </c>
      <c r="F2414" s="14" t="s">
        <v>66</v>
      </c>
      <c r="G2414" s="14" t="s">
        <v>66</v>
      </c>
      <c r="H2414" s="14" t="s">
        <v>66</v>
      </c>
      <c r="I2414" s="14" t="s">
        <v>66</v>
      </c>
      <c r="J2414" s="14" t="s">
        <v>66</v>
      </c>
      <c r="K2414" s="14" t="s">
        <v>66</v>
      </c>
      <c r="L2414" s="14" t="s">
        <v>66</v>
      </c>
      <c r="M2414" s="14" t="s">
        <v>66</v>
      </c>
      <c r="N2414" s="14" t="s">
        <v>66</v>
      </c>
      <c r="O2414" s="14" t="s">
        <v>66</v>
      </c>
      <c r="P2414" s="14" t="s">
        <v>66</v>
      </c>
      <c r="Q2414" s="14" t="s">
        <v>66</v>
      </c>
      <c r="R2414" s="14" t="s">
        <v>66</v>
      </c>
      <c r="S2414" s="14" t="s">
        <v>66</v>
      </c>
      <c r="T2414" s="14" t="s">
        <v>66</v>
      </c>
      <c r="U2414" s="14" t="s">
        <v>66</v>
      </c>
      <c r="V2414" s="14" t="s">
        <v>66</v>
      </c>
      <c r="W2414" s="14" t="s">
        <v>66</v>
      </c>
      <c r="X2414" s="14" t="s">
        <v>66</v>
      </c>
      <c r="Y2414" s="14" t="s">
        <v>66</v>
      </c>
    </row>
    <row r="2415" spans="1:25" x14ac:dyDescent="0.2">
      <c r="A2415" s="2">
        <v>37107</v>
      </c>
      <c r="B2415" s="5">
        <f t="shared" si="167"/>
        <v>8</v>
      </c>
      <c r="C2415" s="1" t="s">
        <v>46</v>
      </c>
      <c r="D2415" s="14" t="s">
        <v>66</v>
      </c>
      <c r="E2415" s="14" t="s">
        <v>66</v>
      </c>
      <c r="F2415" s="14" t="s">
        <v>66</v>
      </c>
      <c r="G2415" s="14" t="s">
        <v>66</v>
      </c>
      <c r="H2415" s="14" t="s">
        <v>66</v>
      </c>
      <c r="I2415" s="14" t="s">
        <v>66</v>
      </c>
      <c r="J2415" s="14" t="s">
        <v>66</v>
      </c>
      <c r="K2415" s="14" t="s">
        <v>66</v>
      </c>
      <c r="L2415" s="14" t="s">
        <v>66</v>
      </c>
      <c r="M2415" s="14" t="s">
        <v>66</v>
      </c>
      <c r="N2415" s="14" t="s">
        <v>66</v>
      </c>
      <c r="O2415" s="14" t="s">
        <v>66</v>
      </c>
      <c r="P2415" s="14" t="s">
        <v>66</v>
      </c>
      <c r="Q2415" s="14" t="s">
        <v>66</v>
      </c>
      <c r="R2415" s="14" t="s">
        <v>66</v>
      </c>
      <c r="S2415" s="14" t="s">
        <v>66</v>
      </c>
      <c r="T2415" s="14" t="s">
        <v>66</v>
      </c>
      <c r="U2415" s="14" t="s">
        <v>66</v>
      </c>
      <c r="V2415" s="14" t="s">
        <v>66</v>
      </c>
      <c r="W2415" s="14" t="s">
        <v>66</v>
      </c>
      <c r="X2415" s="14" t="s">
        <v>66</v>
      </c>
      <c r="Y2415" s="14" t="s">
        <v>66</v>
      </c>
    </row>
    <row r="2416" spans="1:25" x14ac:dyDescent="0.2">
      <c r="A2416" s="2">
        <v>37108</v>
      </c>
      <c r="B2416" s="5">
        <f t="shared" si="167"/>
        <v>8</v>
      </c>
      <c r="C2416" s="1" t="s">
        <v>47</v>
      </c>
      <c r="D2416" s="14" t="s">
        <v>66</v>
      </c>
      <c r="E2416" s="14" t="s">
        <v>66</v>
      </c>
      <c r="F2416" s="14" t="s">
        <v>66</v>
      </c>
      <c r="G2416" s="14" t="s">
        <v>66</v>
      </c>
      <c r="H2416" s="14" t="s">
        <v>66</v>
      </c>
      <c r="I2416" s="14" t="s">
        <v>66</v>
      </c>
      <c r="J2416" s="14" t="s">
        <v>66</v>
      </c>
      <c r="K2416" s="14" t="s">
        <v>66</v>
      </c>
      <c r="L2416" s="14" t="s">
        <v>66</v>
      </c>
      <c r="M2416" s="14" t="s">
        <v>66</v>
      </c>
      <c r="N2416" s="14" t="s">
        <v>66</v>
      </c>
      <c r="O2416" s="14" t="s">
        <v>66</v>
      </c>
      <c r="P2416" s="14" t="s">
        <v>66</v>
      </c>
      <c r="Q2416" s="14" t="s">
        <v>66</v>
      </c>
      <c r="R2416" s="14" t="s">
        <v>66</v>
      </c>
      <c r="S2416" s="14" t="s">
        <v>66</v>
      </c>
      <c r="T2416" s="14" t="s">
        <v>66</v>
      </c>
      <c r="U2416" s="14" t="s">
        <v>66</v>
      </c>
      <c r="V2416" s="14" t="s">
        <v>66</v>
      </c>
      <c r="W2416" s="14" t="s">
        <v>66</v>
      </c>
      <c r="X2416" s="14" t="s">
        <v>66</v>
      </c>
      <c r="Y2416" s="14" t="s">
        <v>66</v>
      </c>
    </row>
    <row r="2417" spans="1:25" x14ac:dyDescent="0.2">
      <c r="A2417" s="2">
        <v>37109</v>
      </c>
      <c r="B2417" s="5">
        <f t="shared" si="167"/>
        <v>8</v>
      </c>
      <c r="C2417" s="1" t="s">
        <v>48</v>
      </c>
      <c r="D2417" s="14" t="s">
        <v>66</v>
      </c>
      <c r="E2417" s="14" t="s">
        <v>66</v>
      </c>
      <c r="F2417" s="14" t="s">
        <v>66</v>
      </c>
      <c r="G2417" s="14" t="s">
        <v>66</v>
      </c>
      <c r="H2417" s="14" t="s">
        <v>66</v>
      </c>
      <c r="I2417" s="14" t="s">
        <v>66</v>
      </c>
      <c r="J2417" s="14" t="s">
        <v>66</v>
      </c>
      <c r="K2417" s="14" t="s">
        <v>66</v>
      </c>
      <c r="L2417" s="14" t="s">
        <v>66</v>
      </c>
      <c r="M2417" s="14" t="s">
        <v>66</v>
      </c>
      <c r="N2417" s="14" t="s">
        <v>66</v>
      </c>
      <c r="O2417" s="14" t="s">
        <v>66</v>
      </c>
      <c r="P2417" s="14" t="s">
        <v>66</v>
      </c>
      <c r="Q2417" s="14" t="s">
        <v>66</v>
      </c>
      <c r="R2417" s="14" t="s">
        <v>66</v>
      </c>
      <c r="S2417" s="14" t="s">
        <v>66</v>
      </c>
      <c r="T2417" s="14" t="s">
        <v>66</v>
      </c>
      <c r="U2417" s="14" t="s">
        <v>66</v>
      </c>
      <c r="V2417" s="14" t="s">
        <v>66</v>
      </c>
      <c r="W2417" s="14" t="s">
        <v>66</v>
      </c>
      <c r="X2417" s="14" t="s">
        <v>66</v>
      </c>
      <c r="Y2417" s="14" t="s">
        <v>66</v>
      </c>
    </row>
    <row r="2418" spans="1:25" x14ac:dyDescent="0.2">
      <c r="A2418" s="2">
        <v>37110</v>
      </c>
      <c r="B2418" s="5">
        <f t="shared" si="167"/>
        <v>8</v>
      </c>
      <c r="C2418" s="1" t="s">
        <v>49</v>
      </c>
      <c r="D2418" s="14" t="s">
        <v>66</v>
      </c>
      <c r="E2418" s="14" t="s">
        <v>66</v>
      </c>
      <c r="F2418" s="14" t="s">
        <v>66</v>
      </c>
      <c r="G2418" s="14" t="s">
        <v>66</v>
      </c>
      <c r="H2418" s="14" t="s">
        <v>66</v>
      </c>
      <c r="I2418" s="14" t="s">
        <v>66</v>
      </c>
      <c r="J2418" s="14" t="s">
        <v>66</v>
      </c>
      <c r="K2418" s="14" t="s">
        <v>66</v>
      </c>
      <c r="L2418" s="14" t="s">
        <v>66</v>
      </c>
      <c r="M2418" s="14" t="s">
        <v>66</v>
      </c>
      <c r="N2418" s="14" t="s">
        <v>66</v>
      </c>
      <c r="O2418" s="14" t="s">
        <v>66</v>
      </c>
      <c r="P2418" s="14" t="s">
        <v>66</v>
      </c>
      <c r="Q2418" s="14" t="s">
        <v>66</v>
      </c>
      <c r="R2418" s="14" t="s">
        <v>66</v>
      </c>
      <c r="S2418" s="14" t="s">
        <v>66</v>
      </c>
      <c r="T2418" s="14" t="s">
        <v>66</v>
      </c>
      <c r="U2418" s="14" t="s">
        <v>66</v>
      </c>
      <c r="V2418" s="14" t="s">
        <v>66</v>
      </c>
      <c r="W2418" s="14" t="s">
        <v>66</v>
      </c>
      <c r="X2418" s="14" t="s">
        <v>66</v>
      </c>
      <c r="Y2418" s="14" t="s">
        <v>66</v>
      </c>
    </row>
    <row r="2419" spans="1:25" x14ac:dyDescent="0.2">
      <c r="A2419" s="2">
        <v>37111</v>
      </c>
      <c r="B2419" s="5">
        <f t="shared" si="167"/>
        <v>8</v>
      </c>
      <c r="C2419" s="1" t="s">
        <v>50</v>
      </c>
      <c r="D2419" s="14" t="s">
        <v>66</v>
      </c>
      <c r="E2419" s="14" t="s">
        <v>66</v>
      </c>
      <c r="F2419" s="14" t="s">
        <v>66</v>
      </c>
      <c r="G2419" s="14" t="s">
        <v>66</v>
      </c>
      <c r="H2419" s="14" t="s">
        <v>66</v>
      </c>
      <c r="I2419" s="14" t="s">
        <v>66</v>
      </c>
      <c r="J2419" s="14" t="s">
        <v>66</v>
      </c>
      <c r="K2419" s="14" t="s">
        <v>66</v>
      </c>
      <c r="L2419" s="14" t="s">
        <v>66</v>
      </c>
      <c r="M2419" s="14" t="s">
        <v>66</v>
      </c>
      <c r="N2419" s="14" t="s">
        <v>66</v>
      </c>
      <c r="O2419" s="14" t="s">
        <v>66</v>
      </c>
      <c r="P2419" s="14" t="s">
        <v>66</v>
      </c>
      <c r="Q2419" s="14" t="s">
        <v>66</v>
      </c>
      <c r="R2419" s="14" t="s">
        <v>66</v>
      </c>
      <c r="S2419" s="14" t="s">
        <v>66</v>
      </c>
      <c r="T2419" s="14" t="s">
        <v>66</v>
      </c>
      <c r="U2419" s="14" t="s">
        <v>66</v>
      </c>
      <c r="V2419" s="14" t="s">
        <v>66</v>
      </c>
      <c r="W2419" s="14" t="s">
        <v>66</v>
      </c>
      <c r="X2419" s="14" t="s">
        <v>66</v>
      </c>
      <c r="Y2419" s="14" t="s">
        <v>66</v>
      </c>
    </row>
    <row r="2420" spans="1:25" x14ac:dyDescent="0.2">
      <c r="A2420" s="2">
        <v>37112</v>
      </c>
      <c r="B2420" s="5">
        <f t="shared" si="167"/>
        <v>8</v>
      </c>
      <c r="C2420" s="1" t="s">
        <v>51</v>
      </c>
      <c r="D2420" s="14" t="s">
        <v>66</v>
      </c>
      <c r="E2420" s="14" t="s">
        <v>66</v>
      </c>
      <c r="F2420" s="14" t="s">
        <v>66</v>
      </c>
      <c r="G2420" s="14" t="s">
        <v>66</v>
      </c>
      <c r="H2420" s="14" t="s">
        <v>66</v>
      </c>
      <c r="I2420" s="14" t="s">
        <v>66</v>
      </c>
      <c r="J2420" s="14" t="s">
        <v>66</v>
      </c>
      <c r="K2420" s="14" t="s">
        <v>66</v>
      </c>
      <c r="L2420" s="14" t="s">
        <v>66</v>
      </c>
      <c r="M2420" s="14" t="s">
        <v>66</v>
      </c>
      <c r="N2420" s="14" t="s">
        <v>66</v>
      </c>
      <c r="O2420" s="14" t="s">
        <v>66</v>
      </c>
      <c r="P2420" s="14" t="s">
        <v>66</v>
      </c>
      <c r="Q2420" s="14" t="s">
        <v>66</v>
      </c>
      <c r="R2420" s="14" t="s">
        <v>66</v>
      </c>
      <c r="S2420" s="14" t="s">
        <v>66</v>
      </c>
      <c r="T2420" s="14" t="s">
        <v>66</v>
      </c>
      <c r="U2420" s="14" t="s">
        <v>66</v>
      </c>
      <c r="V2420" s="14" t="s">
        <v>66</v>
      </c>
      <c r="W2420" s="14" t="s">
        <v>66</v>
      </c>
      <c r="X2420" s="14" t="s">
        <v>66</v>
      </c>
      <c r="Y2420" s="14" t="s">
        <v>66</v>
      </c>
    </row>
    <row r="2421" spans="1:25" x14ac:dyDescent="0.2">
      <c r="A2421" s="2">
        <v>37113</v>
      </c>
      <c r="B2421" s="5">
        <f t="shared" si="167"/>
        <v>8</v>
      </c>
      <c r="C2421" s="1" t="s">
        <v>45</v>
      </c>
      <c r="D2421" s="14" t="s">
        <v>66</v>
      </c>
      <c r="E2421" s="14" t="s">
        <v>66</v>
      </c>
      <c r="F2421" s="14" t="s">
        <v>66</v>
      </c>
      <c r="G2421" s="14" t="s">
        <v>66</v>
      </c>
      <c r="H2421" s="14" t="s">
        <v>66</v>
      </c>
      <c r="I2421" s="14" t="s">
        <v>66</v>
      </c>
      <c r="J2421" s="14" t="s">
        <v>66</v>
      </c>
      <c r="K2421" s="14" t="s">
        <v>66</v>
      </c>
      <c r="L2421" s="14" t="s">
        <v>66</v>
      </c>
      <c r="M2421" s="14" t="s">
        <v>66</v>
      </c>
      <c r="N2421" s="14" t="s">
        <v>66</v>
      </c>
      <c r="O2421" s="14" t="s">
        <v>66</v>
      </c>
      <c r="P2421" s="14" t="s">
        <v>66</v>
      </c>
      <c r="Q2421" s="14" t="s">
        <v>66</v>
      </c>
      <c r="R2421" s="14" t="s">
        <v>66</v>
      </c>
      <c r="S2421" s="14" t="s">
        <v>66</v>
      </c>
      <c r="T2421" s="14" t="s">
        <v>66</v>
      </c>
      <c r="U2421" s="14" t="s">
        <v>66</v>
      </c>
      <c r="V2421" s="14" t="s">
        <v>66</v>
      </c>
      <c r="W2421" s="14" t="s">
        <v>66</v>
      </c>
      <c r="X2421" s="14" t="s">
        <v>66</v>
      </c>
      <c r="Y2421" s="14" t="s">
        <v>66</v>
      </c>
    </row>
    <row r="2422" spans="1:25" x14ac:dyDescent="0.2">
      <c r="A2422" s="2">
        <v>37114</v>
      </c>
      <c r="B2422" s="5">
        <f t="shared" si="167"/>
        <v>8</v>
      </c>
      <c r="C2422" s="1" t="s">
        <v>46</v>
      </c>
      <c r="D2422" s="14" t="s">
        <v>66</v>
      </c>
      <c r="E2422" s="14" t="s">
        <v>66</v>
      </c>
      <c r="F2422" s="14" t="s">
        <v>66</v>
      </c>
      <c r="G2422" s="14" t="s">
        <v>66</v>
      </c>
      <c r="H2422" s="14" t="s">
        <v>66</v>
      </c>
      <c r="I2422" s="14" t="s">
        <v>66</v>
      </c>
      <c r="J2422" s="14" t="s">
        <v>66</v>
      </c>
      <c r="K2422" s="14" t="s">
        <v>66</v>
      </c>
      <c r="L2422" s="14" t="s">
        <v>66</v>
      </c>
      <c r="M2422" s="14" t="s">
        <v>66</v>
      </c>
      <c r="N2422" s="14" t="s">
        <v>66</v>
      </c>
      <c r="O2422" s="14" t="s">
        <v>66</v>
      </c>
      <c r="P2422" s="14" t="s">
        <v>66</v>
      </c>
      <c r="Q2422" s="14" t="s">
        <v>66</v>
      </c>
      <c r="R2422" s="14" t="s">
        <v>66</v>
      </c>
      <c r="S2422" s="14" t="s">
        <v>66</v>
      </c>
      <c r="T2422" s="14" t="s">
        <v>66</v>
      </c>
      <c r="U2422" s="14" t="s">
        <v>66</v>
      </c>
      <c r="V2422" s="14" t="s">
        <v>66</v>
      </c>
      <c r="W2422" s="14" t="s">
        <v>66</v>
      </c>
      <c r="X2422" s="14" t="s">
        <v>66</v>
      </c>
      <c r="Y2422" s="14" t="s">
        <v>66</v>
      </c>
    </row>
    <row r="2423" spans="1:25" x14ac:dyDescent="0.2">
      <c r="A2423" s="2">
        <v>37115</v>
      </c>
      <c r="B2423" s="5">
        <f t="shared" si="167"/>
        <v>8</v>
      </c>
      <c r="C2423" s="1" t="s">
        <v>47</v>
      </c>
      <c r="D2423" s="14" t="s">
        <v>66</v>
      </c>
      <c r="E2423" s="14" t="s">
        <v>66</v>
      </c>
      <c r="F2423" s="14" t="s">
        <v>66</v>
      </c>
      <c r="G2423" s="14" t="s">
        <v>66</v>
      </c>
      <c r="H2423" s="14" t="s">
        <v>66</v>
      </c>
      <c r="I2423" s="14" t="s">
        <v>66</v>
      </c>
      <c r="J2423" s="14" t="s">
        <v>66</v>
      </c>
      <c r="K2423" s="14" t="s">
        <v>66</v>
      </c>
      <c r="L2423" s="14" t="s">
        <v>66</v>
      </c>
      <c r="M2423" s="14" t="s">
        <v>66</v>
      </c>
      <c r="N2423" s="14" t="s">
        <v>66</v>
      </c>
      <c r="O2423" s="14" t="s">
        <v>66</v>
      </c>
      <c r="P2423" s="14" t="s">
        <v>66</v>
      </c>
      <c r="Q2423" s="14" t="s">
        <v>66</v>
      </c>
      <c r="R2423" s="14" t="s">
        <v>66</v>
      </c>
      <c r="S2423" s="14" t="s">
        <v>66</v>
      </c>
      <c r="T2423" s="14" t="s">
        <v>66</v>
      </c>
      <c r="U2423" s="14" t="s">
        <v>66</v>
      </c>
      <c r="V2423" s="14" t="s">
        <v>66</v>
      </c>
      <c r="W2423" s="14" t="s">
        <v>66</v>
      </c>
      <c r="X2423" s="14" t="s">
        <v>66</v>
      </c>
      <c r="Y2423" s="14" t="s">
        <v>66</v>
      </c>
    </row>
    <row r="2424" spans="1:25" x14ac:dyDescent="0.2">
      <c r="A2424" s="2">
        <v>37116</v>
      </c>
      <c r="B2424" s="5">
        <f t="shared" si="167"/>
        <v>8</v>
      </c>
      <c r="C2424" s="1" t="s">
        <v>48</v>
      </c>
      <c r="D2424" s="14" t="s">
        <v>66</v>
      </c>
      <c r="E2424" s="14" t="s">
        <v>66</v>
      </c>
      <c r="F2424" s="14" t="s">
        <v>66</v>
      </c>
      <c r="G2424" s="14" t="s">
        <v>66</v>
      </c>
      <c r="H2424" s="14" t="s">
        <v>66</v>
      </c>
      <c r="I2424" s="14" t="s">
        <v>66</v>
      </c>
      <c r="J2424" s="14" t="s">
        <v>66</v>
      </c>
      <c r="K2424" s="14" t="s">
        <v>66</v>
      </c>
      <c r="L2424" s="14" t="s">
        <v>66</v>
      </c>
      <c r="M2424" s="14" t="s">
        <v>66</v>
      </c>
      <c r="N2424" s="14" t="s">
        <v>66</v>
      </c>
      <c r="O2424" s="14" t="s">
        <v>66</v>
      </c>
      <c r="P2424" s="14" t="s">
        <v>66</v>
      </c>
      <c r="Q2424" s="14" t="s">
        <v>66</v>
      </c>
      <c r="R2424" s="14" t="s">
        <v>66</v>
      </c>
      <c r="S2424" s="14" t="s">
        <v>66</v>
      </c>
      <c r="T2424" s="14" t="s">
        <v>66</v>
      </c>
      <c r="U2424" s="14" t="s">
        <v>66</v>
      </c>
      <c r="V2424" s="14" t="s">
        <v>66</v>
      </c>
      <c r="W2424" s="14" t="s">
        <v>66</v>
      </c>
      <c r="X2424" s="14" t="s">
        <v>66</v>
      </c>
      <c r="Y2424" s="14" t="s">
        <v>66</v>
      </c>
    </row>
    <row r="2425" spans="1:25" x14ac:dyDescent="0.2">
      <c r="A2425" s="2">
        <v>37117</v>
      </c>
      <c r="B2425" s="5">
        <f t="shared" si="167"/>
        <v>8</v>
      </c>
      <c r="C2425" s="1" t="s">
        <v>49</v>
      </c>
      <c r="D2425" s="14" t="s">
        <v>66</v>
      </c>
      <c r="E2425" s="14" t="s">
        <v>66</v>
      </c>
      <c r="F2425" s="14" t="s">
        <v>66</v>
      </c>
      <c r="G2425" s="14" t="s">
        <v>66</v>
      </c>
      <c r="H2425" s="14" t="s">
        <v>66</v>
      </c>
      <c r="I2425" s="14" t="s">
        <v>66</v>
      </c>
      <c r="J2425" s="14" t="s">
        <v>66</v>
      </c>
      <c r="K2425" s="14" t="s">
        <v>66</v>
      </c>
      <c r="L2425" s="14" t="s">
        <v>66</v>
      </c>
      <c r="M2425" s="14" t="s">
        <v>66</v>
      </c>
      <c r="N2425" s="14" t="s">
        <v>66</v>
      </c>
      <c r="O2425" s="14" t="s">
        <v>66</v>
      </c>
      <c r="P2425" s="14" t="s">
        <v>66</v>
      </c>
      <c r="Q2425" s="14" t="s">
        <v>66</v>
      </c>
      <c r="R2425" s="14" t="s">
        <v>66</v>
      </c>
      <c r="S2425" s="14" t="s">
        <v>66</v>
      </c>
      <c r="T2425" s="14" t="s">
        <v>66</v>
      </c>
      <c r="U2425" s="14" t="s">
        <v>66</v>
      </c>
      <c r="V2425" s="14" t="s">
        <v>66</v>
      </c>
      <c r="W2425" s="14" t="s">
        <v>66</v>
      </c>
      <c r="X2425" s="14" t="s">
        <v>66</v>
      </c>
      <c r="Y2425" s="14" t="s">
        <v>66</v>
      </c>
    </row>
    <row r="2426" spans="1:25" x14ac:dyDescent="0.2">
      <c r="A2426" s="2">
        <v>37118</v>
      </c>
      <c r="B2426" s="5">
        <f t="shared" si="167"/>
        <v>8</v>
      </c>
      <c r="C2426" s="1" t="s">
        <v>50</v>
      </c>
      <c r="D2426" s="14" t="s">
        <v>66</v>
      </c>
      <c r="E2426" s="14" t="s">
        <v>66</v>
      </c>
      <c r="F2426" s="14" t="s">
        <v>66</v>
      </c>
      <c r="G2426" s="14" t="s">
        <v>66</v>
      </c>
      <c r="H2426" s="14" t="s">
        <v>66</v>
      </c>
      <c r="I2426" s="14" t="s">
        <v>66</v>
      </c>
      <c r="J2426" s="14" t="s">
        <v>66</v>
      </c>
      <c r="K2426" s="14" t="s">
        <v>66</v>
      </c>
      <c r="L2426" s="14" t="s">
        <v>66</v>
      </c>
      <c r="M2426" s="14" t="s">
        <v>66</v>
      </c>
      <c r="N2426" s="14" t="s">
        <v>66</v>
      </c>
      <c r="O2426" s="14" t="s">
        <v>66</v>
      </c>
      <c r="P2426" s="14" t="s">
        <v>66</v>
      </c>
      <c r="Q2426" s="14" t="s">
        <v>66</v>
      </c>
      <c r="R2426" s="14" t="s">
        <v>66</v>
      </c>
      <c r="S2426" s="14" t="s">
        <v>66</v>
      </c>
      <c r="T2426" s="14" t="s">
        <v>66</v>
      </c>
      <c r="U2426" s="14" t="s">
        <v>66</v>
      </c>
      <c r="V2426" s="14" t="s">
        <v>66</v>
      </c>
      <c r="W2426" s="14" t="s">
        <v>66</v>
      </c>
      <c r="X2426" s="14" t="s">
        <v>66</v>
      </c>
      <c r="Y2426" s="14" t="s">
        <v>66</v>
      </c>
    </row>
    <row r="2427" spans="1:25" x14ac:dyDescent="0.2">
      <c r="A2427" s="2">
        <v>37119</v>
      </c>
      <c r="B2427" s="5">
        <f t="shared" si="167"/>
        <v>8</v>
      </c>
      <c r="C2427" s="1" t="s">
        <v>51</v>
      </c>
      <c r="D2427" s="14" t="s">
        <v>66</v>
      </c>
      <c r="E2427" s="14" t="s">
        <v>66</v>
      </c>
      <c r="F2427" s="14" t="s">
        <v>66</v>
      </c>
      <c r="G2427" s="14" t="s">
        <v>66</v>
      </c>
      <c r="H2427" s="14" t="s">
        <v>66</v>
      </c>
      <c r="I2427" s="14" t="s">
        <v>66</v>
      </c>
      <c r="J2427" s="14" t="s">
        <v>66</v>
      </c>
      <c r="K2427" s="14" t="s">
        <v>66</v>
      </c>
      <c r="L2427" s="14" t="s">
        <v>66</v>
      </c>
      <c r="M2427" s="14" t="s">
        <v>66</v>
      </c>
      <c r="N2427" s="14" t="s">
        <v>66</v>
      </c>
      <c r="O2427" s="14" t="s">
        <v>66</v>
      </c>
      <c r="P2427" s="14" t="s">
        <v>66</v>
      </c>
      <c r="Q2427" s="14" t="s">
        <v>66</v>
      </c>
      <c r="R2427" s="14" t="s">
        <v>66</v>
      </c>
      <c r="S2427" s="14" t="s">
        <v>66</v>
      </c>
      <c r="T2427" s="14" t="s">
        <v>66</v>
      </c>
      <c r="U2427" s="14" t="s">
        <v>66</v>
      </c>
      <c r="V2427" s="14" t="s">
        <v>66</v>
      </c>
      <c r="W2427" s="14" t="s">
        <v>66</v>
      </c>
      <c r="X2427" s="14" t="s">
        <v>66</v>
      </c>
      <c r="Y2427" s="14" t="s">
        <v>66</v>
      </c>
    </row>
    <row r="2428" spans="1:25" x14ac:dyDescent="0.2">
      <c r="A2428" s="2">
        <v>37120</v>
      </c>
      <c r="B2428" s="5">
        <f t="shared" si="167"/>
        <v>8</v>
      </c>
      <c r="C2428" s="1" t="s">
        <v>45</v>
      </c>
      <c r="D2428" s="14" t="s">
        <v>66</v>
      </c>
      <c r="E2428" s="14" t="s">
        <v>66</v>
      </c>
      <c r="F2428" s="14" t="s">
        <v>66</v>
      </c>
      <c r="G2428" s="14" t="s">
        <v>66</v>
      </c>
      <c r="H2428" s="14" t="s">
        <v>66</v>
      </c>
      <c r="I2428" s="14" t="s">
        <v>66</v>
      </c>
      <c r="J2428" s="14" t="s">
        <v>66</v>
      </c>
      <c r="K2428" s="14" t="s">
        <v>66</v>
      </c>
      <c r="L2428" s="14" t="s">
        <v>66</v>
      </c>
      <c r="M2428" s="14" t="s">
        <v>66</v>
      </c>
      <c r="N2428" s="14" t="s">
        <v>66</v>
      </c>
      <c r="O2428" s="14" t="s">
        <v>66</v>
      </c>
      <c r="P2428" s="14" t="s">
        <v>66</v>
      </c>
      <c r="Q2428" s="14" t="s">
        <v>66</v>
      </c>
      <c r="R2428" s="14" t="s">
        <v>66</v>
      </c>
      <c r="S2428" s="14" t="s">
        <v>66</v>
      </c>
      <c r="T2428" s="14" t="s">
        <v>66</v>
      </c>
      <c r="U2428" s="14" t="s">
        <v>66</v>
      </c>
      <c r="V2428" s="14" t="s">
        <v>66</v>
      </c>
      <c r="W2428" s="14" t="s">
        <v>66</v>
      </c>
      <c r="X2428" s="14" t="s">
        <v>66</v>
      </c>
      <c r="Y2428" s="14" t="s">
        <v>66</v>
      </c>
    </row>
    <row r="2429" spans="1:25" x14ac:dyDescent="0.2">
      <c r="A2429" s="2">
        <v>37121</v>
      </c>
      <c r="B2429" s="5">
        <f t="shared" si="167"/>
        <v>8</v>
      </c>
      <c r="C2429" s="1" t="s">
        <v>46</v>
      </c>
      <c r="D2429" s="14" t="s">
        <v>66</v>
      </c>
      <c r="E2429" s="14" t="s">
        <v>66</v>
      </c>
      <c r="F2429" s="14" t="s">
        <v>66</v>
      </c>
      <c r="G2429" s="14" t="s">
        <v>66</v>
      </c>
      <c r="H2429" s="14" t="s">
        <v>66</v>
      </c>
      <c r="I2429" s="14" t="s">
        <v>66</v>
      </c>
      <c r="J2429" s="14" t="s">
        <v>66</v>
      </c>
      <c r="K2429" s="14" t="s">
        <v>66</v>
      </c>
      <c r="L2429" s="14" t="s">
        <v>66</v>
      </c>
      <c r="M2429" s="14" t="s">
        <v>66</v>
      </c>
      <c r="N2429" s="14" t="s">
        <v>66</v>
      </c>
      <c r="O2429" s="14" t="s">
        <v>66</v>
      </c>
      <c r="P2429" s="14" t="s">
        <v>66</v>
      </c>
      <c r="Q2429" s="14" t="s">
        <v>66</v>
      </c>
      <c r="R2429" s="14" t="s">
        <v>66</v>
      </c>
      <c r="S2429" s="14" t="s">
        <v>66</v>
      </c>
      <c r="T2429" s="14" t="s">
        <v>66</v>
      </c>
      <c r="U2429" s="14" t="s">
        <v>66</v>
      </c>
      <c r="V2429" s="14" t="s">
        <v>66</v>
      </c>
      <c r="W2429" s="14" t="s">
        <v>66</v>
      </c>
      <c r="X2429" s="14" t="s">
        <v>66</v>
      </c>
      <c r="Y2429" s="14" t="s">
        <v>66</v>
      </c>
    </row>
    <row r="2430" spans="1:25" x14ac:dyDescent="0.2">
      <c r="A2430" s="2">
        <v>37122</v>
      </c>
      <c r="B2430" s="5">
        <f t="shared" si="167"/>
        <v>8</v>
      </c>
      <c r="C2430" s="1" t="s">
        <v>47</v>
      </c>
      <c r="D2430" s="14" t="s">
        <v>66</v>
      </c>
      <c r="E2430" s="14" t="s">
        <v>66</v>
      </c>
      <c r="F2430" s="14" t="s">
        <v>66</v>
      </c>
      <c r="G2430" s="14" t="s">
        <v>66</v>
      </c>
      <c r="H2430" s="14" t="s">
        <v>66</v>
      </c>
      <c r="I2430" s="14" t="s">
        <v>66</v>
      </c>
      <c r="J2430" s="14" t="s">
        <v>66</v>
      </c>
      <c r="K2430" s="14" t="s">
        <v>66</v>
      </c>
      <c r="L2430" s="14" t="s">
        <v>66</v>
      </c>
      <c r="M2430" s="14" t="s">
        <v>66</v>
      </c>
      <c r="N2430" s="14" t="s">
        <v>66</v>
      </c>
      <c r="O2430" s="14" t="s">
        <v>66</v>
      </c>
      <c r="P2430" s="14" t="s">
        <v>66</v>
      </c>
      <c r="Q2430" s="14" t="s">
        <v>66</v>
      </c>
      <c r="R2430" s="14" t="s">
        <v>66</v>
      </c>
      <c r="S2430" s="14" t="s">
        <v>66</v>
      </c>
      <c r="T2430" s="14" t="s">
        <v>66</v>
      </c>
      <c r="U2430" s="14" t="s">
        <v>66</v>
      </c>
      <c r="V2430" s="14" t="s">
        <v>66</v>
      </c>
      <c r="W2430" s="14" t="s">
        <v>66</v>
      </c>
      <c r="X2430" s="14" t="s">
        <v>66</v>
      </c>
      <c r="Y2430" s="14" t="s">
        <v>66</v>
      </c>
    </row>
    <row r="2431" spans="1:25" x14ac:dyDescent="0.2">
      <c r="A2431" s="2">
        <v>37123</v>
      </c>
      <c r="B2431" s="5">
        <f t="shared" si="167"/>
        <v>8</v>
      </c>
      <c r="C2431" s="1" t="s">
        <v>48</v>
      </c>
      <c r="D2431" s="14" t="s">
        <v>66</v>
      </c>
      <c r="E2431" s="14" t="s">
        <v>66</v>
      </c>
      <c r="F2431" s="14" t="s">
        <v>66</v>
      </c>
      <c r="G2431" s="14" t="s">
        <v>66</v>
      </c>
      <c r="H2431" s="14" t="s">
        <v>66</v>
      </c>
      <c r="I2431" s="14" t="s">
        <v>66</v>
      </c>
      <c r="J2431" s="14" t="s">
        <v>66</v>
      </c>
      <c r="K2431" s="14" t="s">
        <v>66</v>
      </c>
      <c r="L2431" s="14" t="s">
        <v>66</v>
      </c>
      <c r="M2431" s="14" t="s">
        <v>66</v>
      </c>
      <c r="N2431" s="14" t="s">
        <v>66</v>
      </c>
      <c r="O2431" s="14" t="s">
        <v>66</v>
      </c>
      <c r="P2431" s="14" t="s">
        <v>66</v>
      </c>
      <c r="Q2431" s="14" t="s">
        <v>66</v>
      </c>
      <c r="R2431" s="14" t="s">
        <v>66</v>
      </c>
      <c r="S2431" s="14" t="s">
        <v>66</v>
      </c>
      <c r="T2431" s="14" t="s">
        <v>66</v>
      </c>
      <c r="U2431" s="14" t="s">
        <v>66</v>
      </c>
      <c r="V2431" s="14" t="s">
        <v>66</v>
      </c>
      <c r="W2431" s="14" t="s">
        <v>66</v>
      </c>
      <c r="X2431" s="14" t="s">
        <v>66</v>
      </c>
      <c r="Y2431" s="14" t="s">
        <v>66</v>
      </c>
    </row>
    <row r="2432" spans="1:25" x14ac:dyDescent="0.2">
      <c r="A2432" s="2">
        <v>37124</v>
      </c>
      <c r="B2432" s="5">
        <f t="shared" si="167"/>
        <v>8</v>
      </c>
      <c r="C2432" s="1" t="s">
        <v>49</v>
      </c>
      <c r="D2432" s="14" t="s">
        <v>66</v>
      </c>
      <c r="E2432" s="14" t="s">
        <v>66</v>
      </c>
      <c r="F2432" s="14" t="s">
        <v>66</v>
      </c>
      <c r="G2432" s="14" t="s">
        <v>66</v>
      </c>
      <c r="H2432" s="14" t="s">
        <v>66</v>
      </c>
      <c r="I2432" s="14" t="s">
        <v>66</v>
      </c>
      <c r="J2432" s="14" t="s">
        <v>66</v>
      </c>
      <c r="K2432" s="14" t="s">
        <v>66</v>
      </c>
      <c r="L2432" s="14" t="s">
        <v>66</v>
      </c>
      <c r="M2432" s="14" t="s">
        <v>66</v>
      </c>
      <c r="N2432" s="14" t="s">
        <v>66</v>
      </c>
      <c r="O2432" s="14" t="s">
        <v>66</v>
      </c>
      <c r="P2432" s="14" t="s">
        <v>66</v>
      </c>
      <c r="Q2432" s="14" t="s">
        <v>66</v>
      </c>
      <c r="R2432" s="14" t="s">
        <v>66</v>
      </c>
      <c r="S2432" s="14" t="s">
        <v>66</v>
      </c>
      <c r="T2432" s="14" t="s">
        <v>66</v>
      </c>
      <c r="U2432" s="14" t="s">
        <v>66</v>
      </c>
      <c r="V2432" s="14" t="s">
        <v>66</v>
      </c>
      <c r="W2432" s="14" t="s">
        <v>66</v>
      </c>
      <c r="X2432" s="14" t="s">
        <v>66</v>
      </c>
      <c r="Y2432" s="14" t="s">
        <v>66</v>
      </c>
    </row>
    <row r="2433" spans="1:25" x14ac:dyDescent="0.2">
      <c r="A2433" s="2">
        <v>37125</v>
      </c>
      <c r="B2433" s="5">
        <f t="shared" si="167"/>
        <v>8</v>
      </c>
      <c r="C2433" s="1" t="s">
        <v>50</v>
      </c>
      <c r="D2433" s="14" t="s">
        <v>66</v>
      </c>
      <c r="E2433" s="14" t="s">
        <v>66</v>
      </c>
      <c r="F2433" s="14" t="s">
        <v>66</v>
      </c>
      <c r="G2433" s="14" t="s">
        <v>66</v>
      </c>
      <c r="H2433" s="14" t="s">
        <v>66</v>
      </c>
      <c r="I2433" s="14" t="s">
        <v>66</v>
      </c>
      <c r="J2433" s="14" t="s">
        <v>66</v>
      </c>
      <c r="K2433" s="14" t="s">
        <v>66</v>
      </c>
      <c r="L2433" s="14" t="s">
        <v>66</v>
      </c>
      <c r="M2433" s="14" t="s">
        <v>66</v>
      </c>
      <c r="N2433" s="14" t="s">
        <v>66</v>
      </c>
      <c r="O2433" s="14" t="s">
        <v>66</v>
      </c>
      <c r="P2433" s="14" t="s">
        <v>66</v>
      </c>
      <c r="Q2433" s="14" t="s">
        <v>66</v>
      </c>
      <c r="R2433" s="14" t="s">
        <v>66</v>
      </c>
      <c r="S2433" s="14" t="s">
        <v>66</v>
      </c>
      <c r="T2433" s="14" t="s">
        <v>66</v>
      </c>
      <c r="U2433" s="14" t="s">
        <v>66</v>
      </c>
      <c r="V2433" s="14" t="s">
        <v>66</v>
      </c>
      <c r="W2433" s="14" t="s">
        <v>66</v>
      </c>
      <c r="X2433" s="14" t="s">
        <v>66</v>
      </c>
      <c r="Y2433" s="14" t="s">
        <v>66</v>
      </c>
    </row>
    <row r="2434" spans="1:25" x14ac:dyDescent="0.2">
      <c r="A2434" s="2">
        <v>37126</v>
      </c>
      <c r="B2434" s="5">
        <f t="shared" si="167"/>
        <v>8</v>
      </c>
      <c r="C2434" s="1" t="s">
        <v>51</v>
      </c>
      <c r="D2434" s="14" t="s">
        <v>66</v>
      </c>
      <c r="E2434" s="14" t="s">
        <v>66</v>
      </c>
      <c r="F2434" s="14" t="s">
        <v>66</v>
      </c>
      <c r="G2434" s="14" t="s">
        <v>66</v>
      </c>
      <c r="H2434" s="14" t="s">
        <v>66</v>
      </c>
      <c r="I2434" s="14" t="s">
        <v>66</v>
      </c>
      <c r="J2434" s="14" t="s">
        <v>66</v>
      </c>
      <c r="K2434" s="14" t="s">
        <v>66</v>
      </c>
      <c r="L2434" s="14" t="s">
        <v>66</v>
      </c>
      <c r="M2434" s="14" t="s">
        <v>66</v>
      </c>
      <c r="N2434" s="14" t="s">
        <v>66</v>
      </c>
      <c r="O2434" s="14" t="s">
        <v>66</v>
      </c>
      <c r="P2434" s="14" t="s">
        <v>66</v>
      </c>
      <c r="Q2434" s="14" t="s">
        <v>66</v>
      </c>
      <c r="R2434" s="14" t="s">
        <v>66</v>
      </c>
      <c r="S2434" s="14" t="s">
        <v>66</v>
      </c>
      <c r="T2434" s="14" t="s">
        <v>66</v>
      </c>
      <c r="U2434" s="14" t="s">
        <v>66</v>
      </c>
      <c r="V2434" s="14" t="s">
        <v>66</v>
      </c>
      <c r="W2434" s="14" t="s">
        <v>66</v>
      </c>
      <c r="X2434" s="14" t="s">
        <v>66</v>
      </c>
      <c r="Y2434" s="14" t="s">
        <v>66</v>
      </c>
    </row>
    <row r="2435" spans="1:25" x14ac:dyDescent="0.2">
      <c r="A2435" s="2">
        <v>37127</v>
      </c>
      <c r="B2435" s="5">
        <f t="shared" si="167"/>
        <v>8</v>
      </c>
      <c r="C2435" s="1" t="s">
        <v>45</v>
      </c>
      <c r="D2435" s="14" t="s">
        <v>66</v>
      </c>
      <c r="E2435" s="14" t="s">
        <v>66</v>
      </c>
      <c r="F2435" s="14" t="s">
        <v>66</v>
      </c>
      <c r="G2435" s="14" t="s">
        <v>66</v>
      </c>
      <c r="H2435" s="14" t="s">
        <v>66</v>
      </c>
      <c r="I2435" s="14" t="s">
        <v>66</v>
      </c>
      <c r="J2435" s="14" t="s">
        <v>66</v>
      </c>
      <c r="K2435" s="14" t="s">
        <v>66</v>
      </c>
      <c r="L2435" s="14" t="s">
        <v>66</v>
      </c>
      <c r="M2435" s="14" t="s">
        <v>66</v>
      </c>
      <c r="N2435" s="14" t="s">
        <v>66</v>
      </c>
      <c r="O2435" s="14" t="s">
        <v>66</v>
      </c>
      <c r="P2435" s="14" t="s">
        <v>66</v>
      </c>
      <c r="Q2435" s="14" t="s">
        <v>66</v>
      </c>
      <c r="R2435" s="14" t="s">
        <v>66</v>
      </c>
      <c r="S2435" s="14" t="s">
        <v>66</v>
      </c>
      <c r="T2435" s="14" t="s">
        <v>66</v>
      </c>
      <c r="U2435" s="14" t="s">
        <v>66</v>
      </c>
      <c r="V2435" s="14" t="s">
        <v>66</v>
      </c>
      <c r="W2435" s="14" t="s">
        <v>66</v>
      </c>
      <c r="X2435" s="14" t="s">
        <v>66</v>
      </c>
      <c r="Y2435" s="14" t="s">
        <v>66</v>
      </c>
    </row>
    <row r="2436" spans="1:25" x14ac:dyDescent="0.2">
      <c r="A2436" s="2">
        <v>37128</v>
      </c>
      <c r="B2436" s="5">
        <f t="shared" ref="B2436:B2499" si="168">IF(A2436&lt;&gt;"",MONTH(A2436),0)</f>
        <v>8</v>
      </c>
      <c r="C2436" s="1" t="s">
        <v>46</v>
      </c>
      <c r="D2436" s="14" t="s">
        <v>66</v>
      </c>
      <c r="E2436" s="14" t="s">
        <v>66</v>
      </c>
      <c r="F2436" s="14" t="s">
        <v>66</v>
      </c>
      <c r="G2436" s="14" t="s">
        <v>66</v>
      </c>
      <c r="H2436" s="14" t="s">
        <v>66</v>
      </c>
      <c r="I2436" s="14" t="s">
        <v>66</v>
      </c>
      <c r="J2436" s="14" t="s">
        <v>66</v>
      </c>
      <c r="K2436" s="14" t="s">
        <v>66</v>
      </c>
      <c r="L2436" s="14" t="s">
        <v>66</v>
      </c>
      <c r="M2436" s="14" t="s">
        <v>66</v>
      </c>
      <c r="N2436" s="14" t="s">
        <v>66</v>
      </c>
      <c r="O2436" s="14" t="s">
        <v>66</v>
      </c>
      <c r="P2436" s="14" t="s">
        <v>66</v>
      </c>
      <c r="Q2436" s="14" t="s">
        <v>66</v>
      </c>
      <c r="R2436" s="14" t="s">
        <v>66</v>
      </c>
      <c r="S2436" s="14" t="s">
        <v>66</v>
      </c>
      <c r="T2436" s="14" t="s">
        <v>66</v>
      </c>
      <c r="U2436" s="14" t="s">
        <v>66</v>
      </c>
      <c r="V2436" s="14" t="s">
        <v>66</v>
      </c>
      <c r="W2436" s="14" t="s">
        <v>66</v>
      </c>
      <c r="X2436" s="14" t="s">
        <v>66</v>
      </c>
      <c r="Y2436" s="14" t="s">
        <v>66</v>
      </c>
    </row>
    <row r="2437" spans="1:25" x14ac:dyDescent="0.2">
      <c r="A2437" s="2">
        <v>37129</v>
      </c>
      <c r="B2437" s="5">
        <f t="shared" si="168"/>
        <v>8</v>
      </c>
      <c r="C2437" s="1" t="s">
        <v>47</v>
      </c>
      <c r="D2437" s="14" t="s">
        <v>66</v>
      </c>
      <c r="E2437" s="14" t="s">
        <v>66</v>
      </c>
      <c r="F2437" s="14" t="s">
        <v>66</v>
      </c>
      <c r="G2437" s="14" t="s">
        <v>66</v>
      </c>
      <c r="H2437" s="14" t="s">
        <v>66</v>
      </c>
      <c r="I2437" s="14" t="s">
        <v>66</v>
      </c>
      <c r="J2437" s="14" t="s">
        <v>66</v>
      </c>
      <c r="K2437" s="14" t="s">
        <v>66</v>
      </c>
      <c r="L2437" s="14" t="s">
        <v>66</v>
      </c>
      <c r="M2437" s="14" t="s">
        <v>66</v>
      </c>
      <c r="N2437" s="14" t="s">
        <v>66</v>
      </c>
      <c r="O2437" s="14" t="s">
        <v>66</v>
      </c>
      <c r="P2437" s="14" t="s">
        <v>66</v>
      </c>
      <c r="Q2437" s="14" t="s">
        <v>66</v>
      </c>
      <c r="R2437" s="14" t="s">
        <v>66</v>
      </c>
      <c r="S2437" s="14" t="s">
        <v>66</v>
      </c>
      <c r="T2437" s="14" t="s">
        <v>66</v>
      </c>
      <c r="U2437" s="14" t="s">
        <v>66</v>
      </c>
      <c r="V2437" s="14" t="s">
        <v>66</v>
      </c>
      <c r="W2437" s="14" t="s">
        <v>66</v>
      </c>
      <c r="X2437" s="14" t="s">
        <v>66</v>
      </c>
      <c r="Y2437" s="14" t="s">
        <v>66</v>
      </c>
    </row>
    <row r="2438" spans="1:25" x14ac:dyDescent="0.2">
      <c r="A2438" s="2">
        <v>37130</v>
      </c>
      <c r="B2438" s="5">
        <f t="shared" si="168"/>
        <v>8</v>
      </c>
      <c r="C2438" s="1" t="s">
        <v>48</v>
      </c>
      <c r="D2438" s="14" t="s">
        <v>66</v>
      </c>
      <c r="E2438" s="14" t="s">
        <v>66</v>
      </c>
      <c r="F2438" s="14" t="s">
        <v>66</v>
      </c>
      <c r="G2438" s="14" t="s">
        <v>66</v>
      </c>
      <c r="H2438" s="14" t="s">
        <v>66</v>
      </c>
      <c r="I2438" s="14" t="s">
        <v>66</v>
      </c>
      <c r="J2438" s="14" t="s">
        <v>66</v>
      </c>
      <c r="K2438" s="14" t="s">
        <v>66</v>
      </c>
      <c r="L2438" s="14" t="s">
        <v>66</v>
      </c>
      <c r="M2438" s="14" t="s">
        <v>66</v>
      </c>
      <c r="N2438" s="14" t="s">
        <v>66</v>
      </c>
      <c r="O2438" s="14" t="s">
        <v>66</v>
      </c>
      <c r="P2438" s="14" t="s">
        <v>66</v>
      </c>
      <c r="Q2438" s="14" t="s">
        <v>66</v>
      </c>
      <c r="R2438" s="14" t="s">
        <v>66</v>
      </c>
      <c r="S2438" s="14" t="s">
        <v>66</v>
      </c>
      <c r="T2438" s="14" t="s">
        <v>66</v>
      </c>
      <c r="U2438" s="14" t="s">
        <v>66</v>
      </c>
      <c r="V2438" s="14" t="s">
        <v>66</v>
      </c>
      <c r="W2438" s="14" t="s">
        <v>66</v>
      </c>
      <c r="X2438" s="14" t="s">
        <v>66</v>
      </c>
      <c r="Y2438" s="14" t="s">
        <v>66</v>
      </c>
    </row>
    <row r="2439" spans="1:25" x14ac:dyDescent="0.2">
      <c r="A2439" s="2">
        <v>37131</v>
      </c>
      <c r="B2439" s="5">
        <f t="shared" si="168"/>
        <v>8</v>
      </c>
      <c r="C2439" s="1" t="s">
        <v>49</v>
      </c>
      <c r="D2439" s="14" t="s">
        <v>66</v>
      </c>
      <c r="E2439" s="14" t="s">
        <v>66</v>
      </c>
      <c r="F2439" s="14" t="s">
        <v>66</v>
      </c>
      <c r="G2439" s="14" t="s">
        <v>66</v>
      </c>
      <c r="H2439" s="14" t="s">
        <v>66</v>
      </c>
      <c r="I2439" s="14" t="s">
        <v>66</v>
      </c>
      <c r="J2439" s="14" t="s">
        <v>66</v>
      </c>
      <c r="K2439" s="14" t="s">
        <v>66</v>
      </c>
      <c r="L2439" s="14" t="s">
        <v>66</v>
      </c>
      <c r="M2439" s="14" t="s">
        <v>66</v>
      </c>
      <c r="N2439" s="14" t="s">
        <v>66</v>
      </c>
      <c r="O2439" s="14" t="s">
        <v>66</v>
      </c>
      <c r="P2439" s="14" t="s">
        <v>66</v>
      </c>
      <c r="Q2439" s="14" t="s">
        <v>66</v>
      </c>
      <c r="R2439" s="14" t="s">
        <v>66</v>
      </c>
      <c r="S2439" s="14" t="s">
        <v>66</v>
      </c>
      <c r="T2439" s="14" t="s">
        <v>66</v>
      </c>
      <c r="U2439" s="14" t="s">
        <v>66</v>
      </c>
      <c r="V2439" s="14" t="s">
        <v>66</v>
      </c>
      <c r="W2439" s="14" t="s">
        <v>66</v>
      </c>
      <c r="X2439" s="14" t="s">
        <v>66</v>
      </c>
      <c r="Y2439" s="14" t="s">
        <v>66</v>
      </c>
    </row>
    <row r="2440" spans="1:25" x14ac:dyDescent="0.2">
      <c r="A2440" s="2">
        <v>37132</v>
      </c>
      <c r="B2440" s="5">
        <f t="shared" si="168"/>
        <v>8</v>
      </c>
      <c r="C2440" s="1" t="s">
        <v>50</v>
      </c>
      <c r="D2440" s="14" t="s">
        <v>66</v>
      </c>
      <c r="E2440" s="14" t="s">
        <v>66</v>
      </c>
      <c r="F2440" s="14" t="s">
        <v>66</v>
      </c>
      <c r="G2440" s="14" t="s">
        <v>66</v>
      </c>
      <c r="H2440" s="14" t="s">
        <v>66</v>
      </c>
      <c r="I2440" s="14" t="s">
        <v>66</v>
      </c>
      <c r="J2440" s="14" t="s">
        <v>66</v>
      </c>
      <c r="K2440" s="14" t="s">
        <v>66</v>
      </c>
      <c r="L2440" s="14" t="s">
        <v>66</v>
      </c>
      <c r="M2440" s="14" t="s">
        <v>66</v>
      </c>
      <c r="N2440" s="14" t="s">
        <v>66</v>
      </c>
      <c r="O2440" s="14" t="s">
        <v>66</v>
      </c>
      <c r="P2440" s="14" t="s">
        <v>66</v>
      </c>
      <c r="Q2440" s="14" t="s">
        <v>66</v>
      </c>
      <c r="R2440" s="14" t="s">
        <v>66</v>
      </c>
      <c r="S2440" s="14" t="s">
        <v>66</v>
      </c>
      <c r="T2440" s="14" t="s">
        <v>66</v>
      </c>
      <c r="U2440" s="14" t="s">
        <v>66</v>
      </c>
      <c r="V2440" s="14" t="s">
        <v>66</v>
      </c>
      <c r="W2440" s="14" t="s">
        <v>66</v>
      </c>
      <c r="X2440" s="14" t="s">
        <v>66</v>
      </c>
      <c r="Y2440" s="14" t="s">
        <v>66</v>
      </c>
    </row>
    <row r="2441" spans="1:25" x14ac:dyDescent="0.2">
      <c r="A2441" s="2">
        <v>37133</v>
      </c>
      <c r="B2441" s="5">
        <f t="shared" si="168"/>
        <v>8</v>
      </c>
      <c r="C2441" s="1" t="s">
        <v>51</v>
      </c>
      <c r="D2441" s="14" t="s">
        <v>66</v>
      </c>
      <c r="E2441" s="14" t="s">
        <v>66</v>
      </c>
      <c r="F2441" s="14" t="s">
        <v>66</v>
      </c>
      <c r="G2441" s="14" t="s">
        <v>66</v>
      </c>
      <c r="H2441" s="14" t="s">
        <v>66</v>
      </c>
      <c r="I2441" s="14" t="s">
        <v>66</v>
      </c>
      <c r="J2441" s="14" t="s">
        <v>66</v>
      </c>
      <c r="K2441" s="14" t="s">
        <v>66</v>
      </c>
      <c r="L2441" s="14" t="s">
        <v>66</v>
      </c>
      <c r="M2441" s="14" t="s">
        <v>66</v>
      </c>
      <c r="N2441" s="14" t="s">
        <v>66</v>
      </c>
      <c r="O2441" s="14" t="s">
        <v>66</v>
      </c>
      <c r="P2441" s="14" t="s">
        <v>66</v>
      </c>
      <c r="Q2441" s="14" t="s">
        <v>66</v>
      </c>
      <c r="R2441" s="14" t="s">
        <v>66</v>
      </c>
      <c r="S2441" s="14" t="s">
        <v>66</v>
      </c>
      <c r="T2441" s="14" t="s">
        <v>66</v>
      </c>
      <c r="U2441" s="14" t="s">
        <v>66</v>
      </c>
      <c r="V2441" s="14" t="s">
        <v>66</v>
      </c>
      <c r="W2441" s="14" t="s">
        <v>66</v>
      </c>
      <c r="X2441" s="14" t="s">
        <v>66</v>
      </c>
      <c r="Y2441" s="14" t="s">
        <v>66</v>
      </c>
    </row>
    <row r="2442" spans="1:25" x14ac:dyDescent="0.2">
      <c r="A2442" s="2">
        <v>37134</v>
      </c>
      <c r="B2442" s="5">
        <f t="shared" si="168"/>
        <v>8</v>
      </c>
      <c r="C2442" s="1" t="s">
        <v>45</v>
      </c>
      <c r="D2442" s="14" t="s">
        <v>66</v>
      </c>
      <c r="E2442" s="14" t="s">
        <v>66</v>
      </c>
      <c r="F2442" s="14" t="s">
        <v>66</v>
      </c>
      <c r="G2442" s="14" t="s">
        <v>66</v>
      </c>
      <c r="H2442" s="14" t="s">
        <v>66</v>
      </c>
      <c r="I2442" s="14" t="s">
        <v>66</v>
      </c>
      <c r="J2442" s="14" t="s">
        <v>66</v>
      </c>
      <c r="K2442" s="14" t="s">
        <v>66</v>
      </c>
      <c r="L2442" s="14" t="s">
        <v>66</v>
      </c>
      <c r="M2442" s="14" t="s">
        <v>66</v>
      </c>
      <c r="N2442" s="14" t="s">
        <v>66</v>
      </c>
      <c r="O2442" s="14" t="s">
        <v>66</v>
      </c>
      <c r="P2442" s="14" t="s">
        <v>66</v>
      </c>
      <c r="Q2442" s="14" t="s">
        <v>66</v>
      </c>
      <c r="R2442" s="14" t="s">
        <v>66</v>
      </c>
      <c r="S2442" s="14" t="s">
        <v>66</v>
      </c>
      <c r="T2442" s="14" t="s">
        <v>66</v>
      </c>
      <c r="U2442" s="14" t="s">
        <v>66</v>
      </c>
      <c r="V2442" s="14" t="s">
        <v>66</v>
      </c>
      <c r="W2442" s="14" t="s">
        <v>66</v>
      </c>
      <c r="X2442" s="14" t="s">
        <v>66</v>
      </c>
      <c r="Y2442" s="14" t="s">
        <v>66</v>
      </c>
    </row>
    <row r="2443" spans="1:25" x14ac:dyDescent="0.2">
      <c r="A2443" s="2">
        <v>37135</v>
      </c>
      <c r="B2443" s="5">
        <f t="shared" si="168"/>
        <v>9</v>
      </c>
      <c r="C2443" s="1" t="s">
        <v>46</v>
      </c>
      <c r="D2443" s="14" t="s">
        <v>66</v>
      </c>
      <c r="E2443" s="14" t="s">
        <v>66</v>
      </c>
      <c r="F2443" s="14" t="s">
        <v>66</v>
      </c>
      <c r="G2443" s="14" t="s">
        <v>66</v>
      </c>
      <c r="H2443" s="14" t="s">
        <v>66</v>
      </c>
      <c r="I2443" s="14" t="s">
        <v>66</v>
      </c>
      <c r="J2443" s="14" t="s">
        <v>66</v>
      </c>
      <c r="K2443" s="14" t="s">
        <v>66</v>
      </c>
      <c r="L2443" s="14" t="s">
        <v>66</v>
      </c>
      <c r="M2443" s="14" t="s">
        <v>66</v>
      </c>
      <c r="N2443" s="14" t="s">
        <v>66</v>
      </c>
      <c r="O2443" s="14" t="s">
        <v>66</v>
      </c>
      <c r="P2443" s="14" t="s">
        <v>66</v>
      </c>
      <c r="Q2443" s="14" t="s">
        <v>66</v>
      </c>
      <c r="R2443" s="14" t="s">
        <v>66</v>
      </c>
      <c r="S2443" s="14" t="s">
        <v>66</v>
      </c>
      <c r="T2443" s="14" t="s">
        <v>66</v>
      </c>
      <c r="U2443" s="14" t="s">
        <v>66</v>
      </c>
      <c r="V2443" s="14" t="s">
        <v>66</v>
      </c>
      <c r="W2443" s="14" t="s">
        <v>66</v>
      </c>
      <c r="X2443" s="14" t="s">
        <v>66</v>
      </c>
      <c r="Y2443" s="14" t="s">
        <v>66</v>
      </c>
    </row>
    <row r="2444" spans="1:25" x14ac:dyDescent="0.2">
      <c r="A2444" s="2">
        <v>37136</v>
      </c>
      <c r="B2444" s="5">
        <f t="shared" si="168"/>
        <v>9</v>
      </c>
      <c r="C2444" s="1" t="s">
        <v>47</v>
      </c>
      <c r="D2444" s="14" t="s">
        <v>66</v>
      </c>
      <c r="E2444" s="14" t="s">
        <v>66</v>
      </c>
      <c r="F2444" s="14" t="s">
        <v>66</v>
      </c>
      <c r="G2444" s="14" t="s">
        <v>66</v>
      </c>
      <c r="H2444" s="14" t="s">
        <v>66</v>
      </c>
      <c r="I2444" s="14" t="s">
        <v>66</v>
      </c>
      <c r="J2444" s="14" t="s">
        <v>66</v>
      </c>
      <c r="K2444" s="14" t="s">
        <v>66</v>
      </c>
      <c r="L2444" s="14" t="s">
        <v>66</v>
      </c>
      <c r="M2444" s="14" t="s">
        <v>66</v>
      </c>
      <c r="N2444" s="14" t="s">
        <v>66</v>
      </c>
      <c r="O2444" s="14" t="s">
        <v>66</v>
      </c>
      <c r="P2444" s="14" t="s">
        <v>66</v>
      </c>
      <c r="Q2444" s="14" t="s">
        <v>66</v>
      </c>
      <c r="R2444" s="14" t="s">
        <v>66</v>
      </c>
      <c r="S2444" s="14" t="s">
        <v>66</v>
      </c>
      <c r="T2444" s="14" t="s">
        <v>66</v>
      </c>
      <c r="U2444" s="14" t="s">
        <v>66</v>
      </c>
      <c r="V2444" s="14" t="s">
        <v>66</v>
      </c>
      <c r="W2444" s="14" t="s">
        <v>66</v>
      </c>
      <c r="X2444" s="14" t="s">
        <v>66</v>
      </c>
      <c r="Y2444" s="14" t="s">
        <v>66</v>
      </c>
    </row>
    <row r="2445" spans="1:25" x14ac:dyDescent="0.2">
      <c r="A2445" s="2">
        <v>37137</v>
      </c>
      <c r="B2445" s="5">
        <f t="shared" si="168"/>
        <v>9</v>
      </c>
      <c r="C2445" s="1" t="s">
        <v>48</v>
      </c>
      <c r="D2445" s="14" t="s">
        <v>66</v>
      </c>
      <c r="E2445" s="14" t="s">
        <v>66</v>
      </c>
      <c r="F2445" s="14" t="s">
        <v>66</v>
      </c>
      <c r="G2445" s="14" t="s">
        <v>66</v>
      </c>
      <c r="H2445" s="14" t="s">
        <v>66</v>
      </c>
      <c r="I2445" s="14" t="s">
        <v>66</v>
      </c>
      <c r="J2445" s="14" t="s">
        <v>66</v>
      </c>
      <c r="K2445" s="14" t="s">
        <v>66</v>
      </c>
      <c r="L2445" s="14" t="s">
        <v>66</v>
      </c>
      <c r="M2445" s="14" t="s">
        <v>66</v>
      </c>
      <c r="N2445" s="14" t="s">
        <v>66</v>
      </c>
      <c r="O2445" s="14" t="s">
        <v>66</v>
      </c>
      <c r="P2445" s="14" t="s">
        <v>66</v>
      </c>
      <c r="Q2445" s="14" t="s">
        <v>66</v>
      </c>
      <c r="R2445" s="14" t="s">
        <v>66</v>
      </c>
      <c r="S2445" s="14" t="s">
        <v>66</v>
      </c>
      <c r="T2445" s="14" t="s">
        <v>66</v>
      </c>
      <c r="U2445" s="14" t="s">
        <v>66</v>
      </c>
      <c r="V2445" s="14" t="s">
        <v>66</v>
      </c>
      <c r="W2445" s="14" t="s">
        <v>66</v>
      </c>
      <c r="X2445" s="14" t="s">
        <v>66</v>
      </c>
      <c r="Y2445" s="14" t="s">
        <v>66</v>
      </c>
    </row>
    <row r="2446" spans="1:25" x14ac:dyDescent="0.2">
      <c r="A2446" s="2">
        <v>37138</v>
      </c>
      <c r="B2446" s="5">
        <f t="shared" si="168"/>
        <v>9</v>
      </c>
      <c r="C2446" s="1" t="s">
        <v>49</v>
      </c>
      <c r="D2446" s="14" t="s">
        <v>66</v>
      </c>
      <c r="E2446" s="14" t="s">
        <v>66</v>
      </c>
      <c r="F2446" s="14" t="s">
        <v>66</v>
      </c>
      <c r="G2446" s="14" t="s">
        <v>66</v>
      </c>
      <c r="H2446" s="14" t="s">
        <v>66</v>
      </c>
      <c r="I2446" s="14" t="s">
        <v>66</v>
      </c>
      <c r="J2446" s="14" t="s">
        <v>66</v>
      </c>
      <c r="K2446" s="14" t="s">
        <v>66</v>
      </c>
      <c r="L2446" s="14" t="s">
        <v>66</v>
      </c>
      <c r="M2446" s="14" t="s">
        <v>66</v>
      </c>
      <c r="N2446" s="14" t="s">
        <v>66</v>
      </c>
      <c r="O2446" s="14" t="s">
        <v>66</v>
      </c>
      <c r="P2446" s="14" t="s">
        <v>66</v>
      </c>
      <c r="Q2446" s="14" t="s">
        <v>66</v>
      </c>
      <c r="R2446" s="14" t="s">
        <v>66</v>
      </c>
      <c r="S2446" s="14" t="s">
        <v>66</v>
      </c>
      <c r="T2446" s="14" t="s">
        <v>66</v>
      </c>
      <c r="U2446" s="14" t="s">
        <v>66</v>
      </c>
      <c r="V2446" s="14" t="s">
        <v>66</v>
      </c>
      <c r="W2446" s="14" t="s">
        <v>66</v>
      </c>
      <c r="X2446" s="14" t="s">
        <v>66</v>
      </c>
      <c r="Y2446" s="14" t="s">
        <v>66</v>
      </c>
    </row>
    <row r="2447" spans="1:25" x14ac:dyDescent="0.2">
      <c r="A2447" s="2">
        <v>37139</v>
      </c>
      <c r="B2447" s="5">
        <f t="shared" si="168"/>
        <v>9</v>
      </c>
      <c r="C2447" s="1" t="s">
        <v>50</v>
      </c>
      <c r="D2447" s="14" t="s">
        <v>66</v>
      </c>
      <c r="E2447" s="14" t="s">
        <v>66</v>
      </c>
      <c r="F2447" s="14" t="s">
        <v>66</v>
      </c>
      <c r="G2447" s="14" t="s">
        <v>66</v>
      </c>
      <c r="H2447" s="14" t="s">
        <v>66</v>
      </c>
      <c r="I2447" s="14" t="s">
        <v>66</v>
      </c>
      <c r="J2447" s="14" t="s">
        <v>66</v>
      </c>
      <c r="K2447" s="14" t="s">
        <v>66</v>
      </c>
      <c r="L2447" s="14" t="s">
        <v>66</v>
      </c>
      <c r="M2447" s="14" t="s">
        <v>66</v>
      </c>
      <c r="N2447" s="14" t="s">
        <v>66</v>
      </c>
      <c r="O2447" s="14" t="s">
        <v>66</v>
      </c>
      <c r="P2447" s="14" t="s">
        <v>66</v>
      </c>
      <c r="Q2447" s="14" t="s">
        <v>66</v>
      </c>
      <c r="R2447" s="14" t="s">
        <v>66</v>
      </c>
      <c r="S2447" s="14" t="s">
        <v>66</v>
      </c>
      <c r="T2447" s="14" t="s">
        <v>66</v>
      </c>
      <c r="U2447" s="14" t="s">
        <v>66</v>
      </c>
      <c r="V2447" s="14" t="s">
        <v>66</v>
      </c>
      <c r="W2447" s="14" t="s">
        <v>66</v>
      </c>
      <c r="X2447" s="14" t="s">
        <v>66</v>
      </c>
      <c r="Y2447" s="14" t="s">
        <v>66</v>
      </c>
    </row>
    <row r="2448" spans="1:25" x14ac:dyDescent="0.2">
      <c r="A2448" s="2">
        <v>37140</v>
      </c>
      <c r="B2448" s="5">
        <f t="shared" si="168"/>
        <v>9</v>
      </c>
      <c r="C2448" s="1" t="s">
        <v>51</v>
      </c>
      <c r="D2448" s="14" t="s">
        <v>66</v>
      </c>
      <c r="E2448" s="14" t="s">
        <v>66</v>
      </c>
      <c r="F2448" s="14" t="s">
        <v>66</v>
      </c>
      <c r="G2448" s="14" t="s">
        <v>66</v>
      </c>
      <c r="H2448" s="14" t="s">
        <v>66</v>
      </c>
      <c r="I2448" s="14" t="s">
        <v>66</v>
      </c>
      <c r="J2448" s="14" t="s">
        <v>66</v>
      </c>
      <c r="K2448" s="14" t="s">
        <v>66</v>
      </c>
      <c r="L2448" s="14" t="s">
        <v>66</v>
      </c>
      <c r="M2448" s="14" t="s">
        <v>66</v>
      </c>
      <c r="N2448" s="14" t="s">
        <v>66</v>
      </c>
      <c r="O2448" s="14" t="s">
        <v>66</v>
      </c>
      <c r="P2448" s="14" t="s">
        <v>66</v>
      </c>
      <c r="Q2448" s="14" t="s">
        <v>66</v>
      </c>
      <c r="R2448" s="14" t="s">
        <v>66</v>
      </c>
      <c r="S2448" s="14" t="s">
        <v>66</v>
      </c>
      <c r="T2448" s="14" t="s">
        <v>66</v>
      </c>
      <c r="U2448" s="14" t="s">
        <v>66</v>
      </c>
      <c r="V2448" s="14" t="s">
        <v>66</v>
      </c>
      <c r="W2448" s="14" t="s">
        <v>66</v>
      </c>
      <c r="X2448" s="14" t="s">
        <v>66</v>
      </c>
      <c r="Y2448" s="14" t="s">
        <v>66</v>
      </c>
    </row>
    <row r="2449" spans="1:25" x14ac:dyDescent="0.2">
      <c r="A2449" s="2">
        <v>37141</v>
      </c>
      <c r="B2449" s="5">
        <f t="shared" si="168"/>
        <v>9</v>
      </c>
      <c r="C2449" s="1" t="s">
        <v>45</v>
      </c>
      <c r="D2449" s="14" t="s">
        <v>66</v>
      </c>
      <c r="E2449" s="14" t="s">
        <v>66</v>
      </c>
      <c r="F2449" s="14" t="s">
        <v>66</v>
      </c>
      <c r="G2449" s="14" t="s">
        <v>66</v>
      </c>
      <c r="H2449" s="14" t="s">
        <v>66</v>
      </c>
      <c r="I2449" s="14" t="s">
        <v>66</v>
      </c>
      <c r="J2449" s="14" t="s">
        <v>66</v>
      </c>
      <c r="K2449" s="14" t="s">
        <v>66</v>
      </c>
      <c r="L2449" s="14" t="s">
        <v>66</v>
      </c>
      <c r="M2449" s="14" t="s">
        <v>66</v>
      </c>
      <c r="N2449" s="14" t="s">
        <v>66</v>
      </c>
      <c r="O2449" s="14" t="s">
        <v>66</v>
      </c>
      <c r="P2449" s="14" t="s">
        <v>66</v>
      </c>
      <c r="Q2449" s="14" t="s">
        <v>66</v>
      </c>
      <c r="R2449" s="14" t="s">
        <v>66</v>
      </c>
      <c r="S2449" s="14" t="s">
        <v>66</v>
      </c>
      <c r="T2449" s="14" t="s">
        <v>66</v>
      </c>
      <c r="U2449" s="14" t="s">
        <v>66</v>
      </c>
      <c r="V2449" s="14" t="s">
        <v>66</v>
      </c>
      <c r="W2449" s="14" t="s">
        <v>66</v>
      </c>
      <c r="X2449" s="14" t="s">
        <v>66</v>
      </c>
      <c r="Y2449" s="14" t="s">
        <v>66</v>
      </c>
    </row>
    <row r="2450" spans="1:25" x14ac:dyDescent="0.2">
      <c r="A2450" s="2">
        <v>37142</v>
      </c>
      <c r="B2450" s="5">
        <f t="shared" si="168"/>
        <v>9</v>
      </c>
      <c r="C2450" s="1" t="s">
        <v>46</v>
      </c>
      <c r="D2450" s="14" t="s">
        <v>66</v>
      </c>
      <c r="E2450" s="14" t="s">
        <v>66</v>
      </c>
      <c r="F2450" s="14" t="s">
        <v>66</v>
      </c>
      <c r="G2450" s="14" t="s">
        <v>66</v>
      </c>
      <c r="H2450" s="14" t="s">
        <v>66</v>
      </c>
      <c r="I2450" s="14" t="s">
        <v>66</v>
      </c>
      <c r="J2450" s="14" t="s">
        <v>66</v>
      </c>
      <c r="K2450" s="14" t="s">
        <v>66</v>
      </c>
      <c r="L2450" s="14" t="s">
        <v>66</v>
      </c>
      <c r="M2450" s="14" t="s">
        <v>66</v>
      </c>
      <c r="N2450" s="14" t="s">
        <v>66</v>
      </c>
      <c r="O2450" s="14" t="s">
        <v>66</v>
      </c>
      <c r="P2450" s="14" t="s">
        <v>66</v>
      </c>
      <c r="Q2450" s="14" t="s">
        <v>66</v>
      </c>
      <c r="R2450" s="14" t="s">
        <v>66</v>
      </c>
      <c r="S2450" s="14" t="s">
        <v>66</v>
      </c>
      <c r="T2450" s="14" t="s">
        <v>66</v>
      </c>
      <c r="U2450" s="14" t="s">
        <v>66</v>
      </c>
      <c r="V2450" s="14" t="s">
        <v>66</v>
      </c>
      <c r="W2450" s="14" t="s">
        <v>66</v>
      </c>
      <c r="X2450" s="14" t="s">
        <v>66</v>
      </c>
      <c r="Y2450" s="14" t="s">
        <v>66</v>
      </c>
    </row>
    <row r="2451" spans="1:25" x14ac:dyDescent="0.2">
      <c r="A2451" s="2">
        <v>37143</v>
      </c>
      <c r="B2451" s="5">
        <f t="shared" si="168"/>
        <v>9</v>
      </c>
      <c r="C2451" s="1" t="s">
        <v>47</v>
      </c>
      <c r="D2451" s="14" t="s">
        <v>66</v>
      </c>
      <c r="E2451" s="14" t="s">
        <v>66</v>
      </c>
      <c r="F2451" s="14" t="s">
        <v>66</v>
      </c>
      <c r="G2451" s="14" t="s">
        <v>66</v>
      </c>
      <c r="H2451" s="14" t="s">
        <v>66</v>
      </c>
      <c r="I2451" s="14" t="s">
        <v>66</v>
      </c>
      <c r="J2451" s="14" t="s">
        <v>66</v>
      </c>
      <c r="K2451" s="14" t="s">
        <v>66</v>
      </c>
      <c r="L2451" s="14" t="s">
        <v>66</v>
      </c>
      <c r="M2451" s="14" t="s">
        <v>66</v>
      </c>
      <c r="N2451" s="14" t="s">
        <v>66</v>
      </c>
      <c r="O2451" s="14" t="s">
        <v>66</v>
      </c>
      <c r="P2451" s="14" t="s">
        <v>66</v>
      </c>
      <c r="Q2451" s="14" t="s">
        <v>66</v>
      </c>
      <c r="R2451" s="14" t="s">
        <v>66</v>
      </c>
      <c r="S2451" s="14" t="s">
        <v>66</v>
      </c>
      <c r="T2451" s="14" t="s">
        <v>66</v>
      </c>
      <c r="U2451" s="14" t="s">
        <v>66</v>
      </c>
      <c r="V2451" s="14" t="s">
        <v>66</v>
      </c>
      <c r="W2451" s="14" t="s">
        <v>66</v>
      </c>
      <c r="X2451" s="14" t="s">
        <v>66</v>
      </c>
      <c r="Y2451" s="14" t="s">
        <v>66</v>
      </c>
    </row>
    <row r="2452" spans="1:25" x14ac:dyDescent="0.2">
      <c r="A2452" s="2">
        <v>37144</v>
      </c>
      <c r="B2452" s="5">
        <f t="shared" si="168"/>
        <v>9</v>
      </c>
      <c r="C2452" s="1" t="s">
        <v>48</v>
      </c>
      <c r="D2452" s="14" t="s">
        <v>66</v>
      </c>
      <c r="E2452" s="14" t="s">
        <v>66</v>
      </c>
      <c r="F2452" s="14" t="s">
        <v>66</v>
      </c>
      <c r="G2452" s="14" t="s">
        <v>66</v>
      </c>
      <c r="H2452" s="14" t="s">
        <v>66</v>
      </c>
      <c r="I2452" s="14" t="s">
        <v>66</v>
      </c>
      <c r="J2452" s="14" t="s">
        <v>66</v>
      </c>
      <c r="K2452" s="14" t="s">
        <v>66</v>
      </c>
      <c r="L2452" s="14" t="s">
        <v>66</v>
      </c>
      <c r="M2452" s="14" t="s">
        <v>66</v>
      </c>
      <c r="N2452" s="14" t="s">
        <v>66</v>
      </c>
      <c r="O2452" s="14" t="s">
        <v>66</v>
      </c>
      <c r="P2452" s="14" t="s">
        <v>66</v>
      </c>
      <c r="Q2452" s="14" t="s">
        <v>66</v>
      </c>
      <c r="R2452" s="14" t="s">
        <v>66</v>
      </c>
      <c r="S2452" s="14" t="s">
        <v>66</v>
      </c>
      <c r="T2452" s="14" t="s">
        <v>66</v>
      </c>
      <c r="U2452" s="14" t="s">
        <v>66</v>
      </c>
      <c r="V2452" s="14" t="s">
        <v>66</v>
      </c>
      <c r="W2452" s="14" t="s">
        <v>66</v>
      </c>
      <c r="X2452" s="14" t="s">
        <v>66</v>
      </c>
      <c r="Y2452" s="14" t="s">
        <v>66</v>
      </c>
    </row>
    <row r="2453" spans="1:25" x14ac:dyDescent="0.2">
      <c r="A2453" s="2">
        <v>37145</v>
      </c>
      <c r="B2453" s="5">
        <f t="shared" si="168"/>
        <v>9</v>
      </c>
      <c r="C2453" s="1" t="s">
        <v>49</v>
      </c>
      <c r="D2453" s="14" t="s">
        <v>66</v>
      </c>
      <c r="E2453" s="14" t="s">
        <v>66</v>
      </c>
      <c r="F2453" s="14" t="s">
        <v>66</v>
      </c>
      <c r="G2453" s="14" t="s">
        <v>66</v>
      </c>
      <c r="H2453" s="14" t="s">
        <v>66</v>
      </c>
      <c r="I2453" s="14" t="s">
        <v>66</v>
      </c>
      <c r="J2453" s="14" t="s">
        <v>66</v>
      </c>
      <c r="K2453" s="14" t="s">
        <v>66</v>
      </c>
      <c r="L2453" s="14" t="s">
        <v>66</v>
      </c>
      <c r="M2453" s="14" t="s">
        <v>66</v>
      </c>
      <c r="N2453" s="14" t="s">
        <v>66</v>
      </c>
      <c r="O2453" s="14" t="s">
        <v>66</v>
      </c>
      <c r="P2453" s="14" t="s">
        <v>66</v>
      </c>
      <c r="Q2453" s="14" t="s">
        <v>66</v>
      </c>
      <c r="R2453" s="14" t="s">
        <v>66</v>
      </c>
      <c r="S2453" s="14" t="s">
        <v>66</v>
      </c>
      <c r="T2453" s="14" t="s">
        <v>66</v>
      </c>
      <c r="U2453" s="14" t="s">
        <v>66</v>
      </c>
      <c r="V2453" s="14" t="s">
        <v>66</v>
      </c>
      <c r="W2453" s="14" t="s">
        <v>66</v>
      </c>
      <c r="X2453" s="14" t="s">
        <v>66</v>
      </c>
      <c r="Y2453" s="14" t="s">
        <v>66</v>
      </c>
    </row>
    <row r="2454" spans="1:25" x14ac:dyDescent="0.2">
      <c r="A2454" s="2">
        <v>37146</v>
      </c>
      <c r="B2454" s="5">
        <f t="shared" si="168"/>
        <v>9</v>
      </c>
      <c r="C2454" s="1" t="s">
        <v>50</v>
      </c>
      <c r="D2454" s="14" t="s">
        <v>66</v>
      </c>
      <c r="E2454" s="14" t="s">
        <v>66</v>
      </c>
      <c r="F2454" s="14" t="s">
        <v>66</v>
      </c>
      <c r="G2454" s="14" t="s">
        <v>66</v>
      </c>
      <c r="H2454" s="14" t="s">
        <v>66</v>
      </c>
      <c r="I2454" s="14" t="s">
        <v>66</v>
      </c>
      <c r="J2454" s="14" t="s">
        <v>66</v>
      </c>
      <c r="K2454" s="14" t="s">
        <v>66</v>
      </c>
      <c r="L2454" s="14" t="s">
        <v>66</v>
      </c>
      <c r="M2454" s="14" t="s">
        <v>66</v>
      </c>
      <c r="N2454" s="14" t="s">
        <v>66</v>
      </c>
      <c r="O2454" s="14" t="s">
        <v>66</v>
      </c>
      <c r="P2454" s="14" t="s">
        <v>66</v>
      </c>
      <c r="Q2454" s="14" t="s">
        <v>66</v>
      </c>
      <c r="R2454" s="14" t="s">
        <v>66</v>
      </c>
      <c r="S2454" s="14" t="s">
        <v>66</v>
      </c>
      <c r="T2454" s="14" t="s">
        <v>66</v>
      </c>
      <c r="U2454" s="14" t="s">
        <v>66</v>
      </c>
      <c r="V2454" s="14" t="s">
        <v>66</v>
      </c>
      <c r="W2454" s="14" t="s">
        <v>66</v>
      </c>
      <c r="X2454" s="14" t="s">
        <v>66</v>
      </c>
      <c r="Y2454" s="14" t="s">
        <v>66</v>
      </c>
    </row>
    <row r="2455" spans="1:25" x14ac:dyDescent="0.2">
      <c r="A2455" s="2">
        <v>37147</v>
      </c>
      <c r="B2455" s="5">
        <f t="shared" si="168"/>
        <v>9</v>
      </c>
      <c r="C2455" s="1" t="s">
        <v>51</v>
      </c>
      <c r="D2455" s="14" t="s">
        <v>66</v>
      </c>
      <c r="E2455" s="14" t="s">
        <v>66</v>
      </c>
      <c r="F2455" s="14" t="s">
        <v>66</v>
      </c>
      <c r="G2455" s="14" t="s">
        <v>66</v>
      </c>
      <c r="H2455" s="14" t="s">
        <v>66</v>
      </c>
      <c r="I2455" s="14" t="s">
        <v>66</v>
      </c>
      <c r="J2455" s="14" t="s">
        <v>66</v>
      </c>
      <c r="K2455" s="14" t="s">
        <v>66</v>
      </c>
      <c r="L2455" s="14" t="s">
        <v>66</v>
      </c>
      <c r="M2455" s="14" t="s">
        <v>66</v>
      </c>
      <c r="N2455" s="14" t="s">
        <v>66</v>
      </c>
      <c r="O2455" s="14" t="s">
        <v>66</v>
      </c>
      <c r="P2455" s="14" t="s">
        <v>66</v>
      </c>
      <c r="Q2455" s="14" t="s">
        <v>66</v>
      </c>
      <c r="R2455" s="14" t="s">
        <v>66</v>
      </c>
      <c r="S2455" s="14" t="s">
        <v>66</v>
      </c>
      <c r="T2455" s="14" t="s">
        <v>66</v>
      </c>
      <c r="U2455" s="14" t="s">
        <v>66</v>
      </c>
      <c r="V2455" s="14" t="s">
        <v>66</v>
      </c>
      <c r="W2455" s="14" t="s">
        <v>66</v>
      </c>
      <c r="X2455" s="14" t="s">
        <v>66</v>
      </c>
      <c r="Y2455" s="14" t="s">
        <v>66</v>
      </c>
    </row>
    <row r="2456" spans="1:25" x14ac:dyDescent="0.2">
      <c r="A2456" s="2">
        <v>37148</v>
      </c>
      <c r="B2456" s="5">
        <f t="shared" si="168"/>
        <v>9</v>
      </c>
      <c r="C2456" s="1" t="s">
        <v>45</v>
      </c>
      <c r="D2456" s="14" t="s">
        <v>66</v>
      </c>
      <c r="E2456" s="14" t="s">
        <v>66</v>
      </c>
      <c r="F2456" s="14" t="s">
        <v>66</v>
      </c>
      <c r="G2456" s="14" t="s">
        <v>66</v>
      </c>
      <c r="H2456" s="14" t="s">
        <v>66</v>
      </c>
      <c r="I2456" s="14" t="s">
        <v>66</v>
      </c>
      <c r="J2456" s="14" t="s">
        <v>66</v>
      </c>
      <c r="K2456" s="14" t="s">
        <v>66</v>
      </c>
      <c r="L2456" s="14" t="s">
        <v>66</v>
      </c>
      <c r="M2456" s="14" t="s">
        <v>66</v>
      </c>
      <c r="N2456" s="14" t="s">
        <v>66</v>
      </c>
      <c r="O2456" s="14" t="s">
        <v>66</v>
      </c>
      <c r="P2456" s="14" t="s">
        <v>66</v>
      </c>
      <c r="Q2456" s="14" t="s">
        <v>66</v>
      </c>
      <c r="R2456" s="14" t="s">
        <v>66</v>
      </c>
      <c r="S2456" s="14" t="s">
        <v>66</v>
      </c>
      <c r="T2456" s="14" t="s">
        <v>66</v>
      </c>
      <c r="U2456" s="14" t="s">
        <v>66</v>
      </c>
      <c r="V2456" s="14" t="s">
        <v>66</v>
      </c>
      <c r="W2456" s="14" t="s">
        <v>66</v>
      </c>
      <c r="X2456" s="14" t="s">
        <v>66</v>
      </c>
      <c r="Y2456" s="14" t="s">
        <v>66</v>
      </c>
    </row>
    <row r="2457" spans="1:25" x14ac:dyDescent="0.2">
      <c r="A2457" s="2">
        <v>37149</v>
      </c>
      <c r="B2457" s="5">
        <f t="shared" si="168"/>
        <v>9</v>
      </c>
      <c r="C2457" s="1" t="s">
        <v>46</v>
      </c>
      <c r="D2457" s="14" t="s">
        <v>66</v>
      </c>
      <c r="E2457" s="14" t="s">
        <v>66</v>
      </c>
      <c r="F2457" s="14" t="s">
        <v>66</v>
      </c>
      <c r="G2457" s="14" t="s">
        <v>66</v>
      </c>
      <c r="H2457" s="14" t="s">
        <v>66</v>
      </c>
      <c r="I2457" s="14" t="s">
        <v>66</v>
      </c>
      <c r="J2457" s="14" t="s">
        <v>66</v>
      </c>
      <c r="K2457" s="14" t="s">
        <v>66</v>
      </c>
      <c r="L2457" s="14" t="s">
        <v>66</v>
      </c>
      <c r="M2457" s="14" t="s">
        <v>66</v>
      </c>
      <c r="N2457" s="14" t="s">
        <v>66</v>
      </c>
      <c r="O2457" s="14" t="s">
        <v>66</v>
      </c>
      <c r="P2457" s="14" t="s">
        <v>66</v>
      </c>
      <c r="Q2457" s="14" t="s">
        <v>66</v>
      </c>
      <c r="R2457" s="14" t="s">
        <v>66</v>
      </c>
      <c r="S2457" s="14" t="s">
        <v>66</v>
      </c>
      <c r="T2457" s="14" t="s">
        <v>66</v>
      </c>
      <c r="U2457" s="14" t="s">
        <v>66</v>
      </c>
      <c r="V2457" s="14" t="s">
        <v>66</v>
      </c>
      <c r="W2457" s="14" t="s">
        <v>66</v>
      </c>
      <c r="X2457" s="14" t="s">
        <v>66</v>
      </c>
      <c r="Y2457" s="14" t="s">
        <v>66</v>
      </c>
    </row>
    <row r="2458" spans="1:25" x14ac:dyDescent="0.2">
      <c r="A2458" s="2">
        <v>37150</v>
      </c>
      <c r="B2458" s="5">
        <f t="shared" si="168"/>
        <v>9</v>
      </c>
      <c r="C2458" s="1" t="s">
        <v>47</v>
      </c>
      <c r="D2458" s="14" t="s">
        <v>66</v>
      </c>
      <c r="E2458" s="14" t="s">
        <v>66</v>
      </c>
      <c r="F2458" s="14" t="s">
        <v>66</v>
      </c>
      <c r="G2458" s="14" t="s">
        <v>66</v>
      </c>
      <c r="H2458" s="14" t="s">
        <v>66</v>
      </c>
      <c r="I2458" s="14" t="s">
        <v>66</v>
      </c>
      <c r="J2458" s="14" t="s">
        <v>66</v>
      </c>
      <c r="K2458" s="14" t="s">
        <v>66</v>
      </c>
      <c r="L2458" s="14" t="s">
        <v>66</v>
      </c>
      <c r="M2458" s="14" t="s">
        <v>66</v>
      </c>
      <c r="N2458" s="14" t="s">
        <v>66</v>
      </c>
      <c r="O2458" s="14" t="s">
        <v>66</v>
      </c>
      <c r="P2458" s="14" t="s">
        <v>66</v>
      </c>
      <c r="Q2458" s="14" t="s">
        <v>66</v>
      </c>
      <c r="R2458" s="14" t="s">
        <v>66</v>
      </c>
      <c r="S2458" s="14" t="s">
        <v>66</v>
      </c>
      <c r="T2458" s="14" t="s">
        <v>66</v>
      </c>
      <c r="U2458" s="14" t="s">
        <v>66</v>
      </c>
      <c r="V2458" s="14" t="s">
        <v>66</v>
      </c>
      <c r="W2458" s="14" t="s">
        <v>66</v>
      </c>
      <c r="X2458" s="14" t="s">
        <v>66</v>
      </c>
      <c r="Y2458" s="14" t="s">
        <v>66</v>
      </c>
    </row>
    <row r="2459" spans="1:25" x14ac:dyDescent="0.2">
      <c r="A2459" s="2">
        <v>37151</v>
      </c>
      <c r="B2459" s="5">
        <f t="shared" si="168"/>
        <v>9</v>
      </c>
      <c r="C2459" s="1" t="s">
        <v>48</v>
      </c>
      <c r="D2459" s="14" t="s">
        <v>66</v>
      </c>
      <c r="E2459" s="14" t="s">
        <v>66</v>
      </c>
      <c r="F2459" s="14" t="s">
        <v>66</v>
      </c>
      <c r="G2459" s="14" t="s">
        <v>66</v>
      </c>
      <c r="H2459" s="14" t="s">
        <v>66</v>
      </c>
      <c r="I2459" s="14" t="s">
        <v>66</v>
      </c>
      <c r="J2459" s="14" t="s">
        <v>66</v>
      </c>
      <c r="K2459" s="14" t="s">
        <v>66</v>
      </c>
      <c r="L2459" s="14" t="s">
        <v>66</v>
      </c>
      <c r="M2459" s="14" t="s">
        <v>66</v>
      </c>
      <c r="N2459" s="14" t="s">
        <v>66</v>
      </c>
      <c r="O2459" s="14" t="s">
        <v>66</v>
      </c>
      <c r="P2459" s="14" t="s">
        <v>66</v>
      </c>
      <c r="Q2459" s="14" t="s">
        <v>66</v>
      </c>
      <c r="R2459" s="14" t="s">
        <v>66</v>
      </c>
      <c r="S2459" s="14" t="s">
        <v>66</v>
      </c>
      <c r="T2459" s="14" t="s">
        <v>66</v>
      </c>
      <c r="U2459" s="14" t="s">
        <v>66</v>
      </c>
      <c r="V2459" s="14" t="s">
        <v>66</v>
      </c>
      <c r="W2459" s="14" t="s">
        <v>66</v>
      </c>
      <c r="X2459" s="14" t="s">
        <v>66</v>
      </c>
      <c r="Y2459" s="14" t="s">
        <v>66</v>
      </c>
    </row>
    <row r="2460" spans="1:25" x14ac:dyDescent="0.2">
      <c r="A2460" s="2">
        <v>37152</v>
      </c>
      <c r="B2460" s="5">
        <f t="shared" si="168"/>
        <v>9</v>
      </c>
      <c r="C2460" s="1" t="s">
        <v>49</v>
      </c>
      <c r="D2460" s="14" t="s">
        <v>66</v>
      </c>
      <c r="E2460" s="14" t="s">
        <v>66</v>
      </c>
      <c r="F2460" s="14" t="s">
        <v>66</v>
      </c>
      <c r="G2460" s="14" t="s">
        <v>66</v>
      </c>
      <c r="H2460" s="14" t="s">
        <v>66</v>
      </c>
      <c r="I2460" s="14" t="s">
        <v>66</v>
      </c>
      <c r="J2460" s="14" t="s">
        <v>66</v>
      </c>
      <c r="K2460" s="14" t="s">
        <v>66</v>
      </c>
      <c r="L2460" s="14" t="s">
        <v>66</v>
      </c>
      <c r="M2460" s="14" t="s">
        <v>66</v>
      </c>
      <c r="N2460" s="14" t="s">
        <v>66</v>
      </c>
      <c r="O2460" s="14" t="s">
        <v>66</v>
      </c>
      <c r="P2460" s="14" t="s">
        <v>66</v>
      </c>
      <c r="Q2460" s="14" t="s">
        <v>66</v>
      </c>
      <c r="R2460" s="14" t="s">
        <v>66</v>
      </c>
      <c r="S2460" s="14" t="s">
        <v>66</v>
      </c>
      <c r="T2460" s="14" t="s">
        <v>66</v>
      </c>
      <c r="U2460" s="14" t="s">
        <v>66</v>
      </c>
      <c r="V2460" s="14" t="s">
        <v>66</v>
      </c>
      <c r="W2460" s="14" t="s">
        <v>66</v>
      </c>
      <c r="X2460" s="14" t="s">
        <v>66</v>
      </c>
      <c r="Y2460" s="14" t="s">
        <v>66</v>
      </c>
    </row>
    <row r="2461" spans="1:25" x14ac:dyDescent="0.2">
      <c r="A2461" s="2">
        <v>37153</v>
      </c>
      <c r="B2461" s="5">
        <f t="shared" si="168"/>
        <v>9</v>
      </c>
      <c r="C2461" s="1" t="s">
        <v>50</v>
      </c>
      <c r="D2461" s="14" t="s">
        <v>66</v>
      </c>
      <c r="E2461" s="14" t="s">
        <v>66</v>
      </c>
      <c r="F2461" s="14" t="s">
        <v>66</v>
      </c>
      <c r="G2461" s="14" t="s">
        <v>66</v>
      </c>
      <c r="H2461" s="14" t="s">
        <v>66</v>
      </c>
      <c r="I2461" s="14" t="s">
        <v>66</v>
      </c>
      <c r="J2461" s="14" t="s">
        <v>66</v>
      </c>
      <c r="K2461" s="14" t="s">
        <v>66</v>
      </c>
      <c r="L2461" s="14" t="s">
        <v>66</v>
      </c>
      <c r="M2461" s="14" t="s">
        <v>66</v>
      </c>
      <c r="N2461" s="14" t="s">
        <v>66</v>
      </c>
      <c r="O2461" s="14" t="s">
        <v>66</v>
      </c>
      <c r="P2461" s="14" t="s">
        <v>66</v>
      </c>
      <c r="Q2461" s="14" t="s">
        <v>66</v>
      </c>
      <c r="R2461" s="14" t="s">
        <v>66</v>
      </c>
      <c r="S2461" s="14" t="s">
        <v>66</v>
      </c>
      <c r="T2461" s="14" t="s">
        <v>66</v>
      </c>
      <c r="U2461" s="14" t="s">
        <v>66</v>
      </c>
      <c r="V2461" s="14" t="s">
        <v>66</v>
      </c>
      <c r="W2461" s="14" t="s">
        <v>66</v>
      </c>
      <c r="X2461" s="14" t="s">
        <v>66</v>
      </c>
      <c r="Y2461" s="14" t="s">
        <v>66</v>
      </c>
    </row>
    <row r="2462" spans="1:25" x14ac:dyDescent="0.2">
      <c r="A2462" s="2">
        <v>37154</v>
      </c>
      <c r="B2462" s="5">
        <f t="shared" si="168"/>
        <v>9</v>
      </c>
      <c r="C2462" s="1" t="s">
        <v>51</v>
      </c>
      <c r="D2462" s="14" t="s">
        <v>66</v>
      </c>
      <c r="E2462" s="14" t="s">
        <v>66</v>
      </c>
      <c r="F2462" s="14" t="s">
        <v>66</v>
      </c>
      <c r="G2462" s="14" t="s">
        <v>66</v>
      </c>
      <c r="H2462" s="14" t="s">
        <v>66</v>
      </c>
      <c r="I2462" s="14" t="s">
        <v>66</v>
      </c>
      <c r="J2462" s="14" t="s">
        <v>66</v>
      </c>
      <c r="K2462" s="14" t="s">
        <v>66</v>
      </c>
      <c r="L2462" s="14" t="s">
        <v>66</v>
      </c>
      <c r="M2462" s="14" t="s">
        <v>66</v>
      </c>
      <c r="N2462" s="14" t="s">
        <v>66</v>
      </c>
      <c r="O2462" s="14" t="s">
        <v>66</v>
      </c>
      <c r="P2462" s="14" t="s">
        <v>66</v>
      </c>
      <c r="Q2462" s="14" t="s">
        <v>66</v>
      </c>
      <c r="R2462" s="14" t="s">
        <v>66</v>
      </c>
      <c r="S2462" s="14" t="s">
        <v>66</v>
      </c>
      <c r="T2462" s="14" t="s">
        <v>66</v>
      </c>
      <c r="U2462" s="14" t="s">
        <v>66</v>
      </c>
      <c r="V2462" s="14" t="s">
        <v>66</v>
      </c>
      <c r="W2462" s="14" t="s">
        <v>66</v>
      </c>
      <c r="X2462" s="14" t="s">
        <v>66</v>
      </c>
      <c r="Y2462" s="14" t="s">
        <v>66</v>
      </c>
    </row>
    <row r="2463" spans="1:25" x14ac:dyDescent="0.2">
      <c r="A2463" s="2">
        <v>37155</v>
      </c>
      <c r="B2463" s="5">
        <f t="shared" si="168"/>
        <v>9</v>
      </c>
      <c r="C2463" s="1" t="s">
        <v>45</v>
      </c>
      <c r="D2463" s="14" t="s">
        <v>66</v>
      </c>
      <c r="E2463" s="14" t="s">
        <v>66</v>
      </c>
      <c r="F2463" s="14" t="s">
        <v>66</v>
      </c>
      <c r="G2463" s="14" t="s">
        <v>66</v>
      </c>
      <c r="H2463" s="14" t="s">
        <v>66</v>
      </c>
      <c r="I2463" s="14" t="s">
        <v>66</v>
      </c>
      <c r="J2463" s="14" t="s">
        <v>66</v>
      </c>
      <c r="K2463" s="14" t="s">
        <v>66</v>
      </c>
      <c r="L2463" s="14" t="s">
        <v>66</v>
      </c>
      <c r="M2463" s="14" t="s">
        <v>66</v>
      </c>
      <c r="N2463" s="14" t="s">
        <v>66</v>
      </c>
      <c r="O2463" s="14" t="s">
        <v>66</v>
      </c>
      <c r="P2463" s="14" t="s">
        <v>66</v>
      </c>
      <c r="Q2463" s="14" t="s">
        <v>66</v>
      </c>
      <c r="R2463" s="14" t="s">
        <v>66</v>
      </c>
      <c r="S2463" s="14" t="s">
        <v>66</v>
      </c>
      <c r="T2463" s="14" t="s">
        <v>66</v>
      </c>
      <c r="U2463" s="14" t="s">
        <v>66</v>
      </c>
      <c r="V2463" s="14" t="s">
        <v>66</v>
      </c>
      <c r="W2463" s="14" t="s">
        <v>66</v>
      </c>
      <c r="X2463" s="14" t="s">
        <v>66</v>
      </c>
      <c r="Y2463" s="14" t="s">
        <v>66</v>
      </c>
    </row>
    <row r="2464" spans="1:25" x14ac:dyDescent="0.2">
      <c r="A2464" s="2">
        <v>37156</v>
      </c>
      <c r="B2464" s="5">
        <f t="shared" si="168"/>
        <v>9</v>
      </c>
      <c r="C2464" s="1" t="s">
        <v>46</v>
      </c>
      <c r="D2464" s="14" t="s">
        <v>66</v>
      </c>
      <c r="E2464" s="14" t="s">
        <v>66</v>
      </c>
      <c r="F2464" s="14" t="s">
        <v>66</v>
      </c>
      <c r="G2464" s="14" t="s">
        <v>66</v>
      </c>
      <c r="H2464" s="14" t="s">
        <v>66</v>
      </c>
      <c r="I2464" s="14" t="s">
        <v>66</v>
      </c>
      <c r="J2464" s="14" t="s">
        <v>66</v>
      </c>
      <c r="K2464" s="14" t="s">
        <v>66</v>
      </c>
      <c r="L2464" s="14" t="s">
        <v>66</v>
      </c>
      <c r="M2464" s="14" t="s">
        <v>66</v>
      </c>
      <c r="N2464" s="14" t="s">
        <v>66</v>
      </c>
      <c r="O2464" s="14" t="s">
        <v>66</v>
      </c>
      <c r="P2464" s="14" t="s">
        <v>66</v>
      </c>
      <c r="Q2464" s="14" t="s">
        <v>66</v>
      </c>
      <c r="R2464" s="14" t="s">
        <v>66</v>
      </c>
      <c r="S2464" s="14" t="s">
        <v>66</v>
      </c>
      <c r="T2464" s="14" t="s">
        <v>66</v>
      </c>
      <c r="U2464" s="14" t="s">
        <v>66</v>
      </c>
      <c r="V2464" s="14" t="s">
        <v>66</v>
      </c>
      <c r="W2464" s="14" t="s">
        <v>66</v>
      </c>
      <c r="X2464" s="14" t="s">
        <v>66</v>
      </c>
      <c r="Y2464" s="14" t="s">
        <v>66</v>
      </c>
    </row>
    <row r="2465" spans="1:25" x14ac:dyDescent="0.2">
      <c r="A2465" s="2">
        <v>37157</v>
      </c>
      <c r="B2465" s="5">
        <f t="shared" si="168"/>
        <v>9</v>
      </c>
      <c r="C2465" s="1" t="s">
        <v>47</v>
      </c>
      <c r="D2465" s="14" t="s">
        <v>66</v>
      </c>
      <c r="E2465" s="14" t="s">
        <v>66</v>
      </c>
      <c r="F2465" s="14" t="s">
        <v>66</v>
      </c>
      <c r="G2465" s="14" t="s">
        <v>66</v>
      </c>
      <c r="H2465" s="14" t="s">
        <v>66</v>
      </c>
      <c r="I2465" s="14" t="s">
        <v>66</v>
      </c>
      <c r="J2465" s="14" t="s">
        <v>66</v>
      </c>
      <c r="K2465" s="14" t="s">
        <v>66</v>
      </c>
      <c r="L2465" s="14" t="s">
        <v>66</v>
      </c>
      <c r="M2465" s="14" t="s">
        <v>66</v>
      </c>
      <c r="N2465" s="14" t="s">
        <v>66</v>
      </c>
      <c r="O2465" s="14" t="s">
        <v>66</v>
      </c>
      <c r="P2465" s="14" t="s">
        <v>66</v>
      </c>
      <c r="Q2465" s="14" t="s">
        <v>66</v>
      </c>
      <c r="R2465" s="14" t="s">
        <v>66</v>
      </c>
      <c r="S2465" s="14" t="s">
        <v>66</v>
      </c>
      <c r="T2465" s="14" t="s">
        <v>66</v>
      </c>
      <c r="U2465" s="14" t="s">
        <v>66</v>
      </c>
      <c r="V2465" s="14" t="s">
        <v>66</v>
      </c>
      <c r="W2465" s="14" t="s">
        <v>66</v>
      </c>
      <c r="X2465" s="14" t="s">
        <v>66</v>
      </c>
      <c r="Y2465" s="14" t="s">
        <v>66</v>
      </c>
    </row>
    <row r="2466" spans="1:25" x14ac:dyDescent="0.2">
      <c r="A2466" s="2">
        <v>37158</v>
      </c>
      <c r="B2466" s="5">
        <f t="shared" si="168"/>
        <v>9</v>
      </c>
      <c r="C2466" s="1" t="s">
        <v>48</v>
      </c>
      <c r="D2466" s="14" t="s">
        <v>66</v>
      </c>
      <c r="E2466" s="14" t="s">
        <v>66</v>
      </c>
      <c r="F2466" s="14" t="s">
        <v>66</v>
      </c>
      <c r="G2466" s="14" t="s">
        <v>66</v>
      </c>
      <c r="H2466" s="14" t="s">
        <v>66</v>
      </c>
      <c r="I2466" s="14" t="s">
        <v>66</v>
      </c>
      <c r="J2466" s="14" t="s">
        <v>66</v>
      </c>
      <c r="K2466" s="14" t="s">
        <v>66</v>
      </c>
      <c r="L2466" s="14" t="s">
        <v>66</v>
      </c>
      <c r="M2466" s="14" t="s">
        <v>66</v>
      </c>
      <c r="N2466" s="14" t="s">
        <v>66</v>
      </c>
      <c r="O2466" s="14" t="s">
        <v>66</v>
      </c>
      <c r="P2466" s="14" t="s">
        <v>66</v>
      </c>
      <c r="Q2466" s="14" t="s">
        <v>66</v>
      </c>
      <c r="R2466" s="14" t="s">
        <v>66</v>
      </c>
      <c r="S2466" s="14" t="s">
        <v>66</v>
      </c>
      <c r="T2466" s="14" t="s">
        <v>66</v>
      </c>
      <c r="U2466" s="14" t="s">
        <v>66</v>
      </c>
      <c r="V2466" s="14" t="s">
        <v>66</v>
      </c>
      <c r="W2466" s="14" t="s">
        <v>66</v>
      </c>
      <c r="X2466" s="14" t="s">
        <v>66</v>
      </c>
      <c r="Y2466" s="14" t="s">
        <v>66</v>
      </c>
    </row>
    <row r="2467" spans="1:25" x14ac:dyDescent="0.2">
      <c r="A2467" s="2">
        <v>37159</v>
      </c>
      <c r="B2467" s="5">
        <f t="shared" si="168"/>
        <v>9</v>
      </c>
      <c r="C2467" s="1" t="s">
        <v>49</v>
      </c>
      <c r="D2467" s="14" t="s">
        <v>66</v>
      </c>
      <c r="E2467" s="14" t="s">
        <v>66</v>
      </c>
      <c r="F2467" s="14" t="s">
        <v>66</v>
      </c>
      <c r="G2467" s="14" t="s">
        <v>66</v>
      </c>
      <c r="H2467" s="14" t="s">
        <v>66</v>
      </c>
      <c r="I2467" s="14" t="s">
        <v>66</v>
      </c>
      <c r="J2467" s="14" t="s">
        <v>66</v>
      </c>
      <c r="K2467" s="14" t="s">
        <v>66</v>
      </c>
      <c r="L2467" s="14" t="s">
        <v>66</v>
      </c>
      <c r="M2467" s="14" t="s">
        <v>66</v>
      </c>
      <c r="N2467" s="14" t="s">
        <v>66</v>
      </c>
      <c r="O2467" s="14" t="s">
        <v>66</v>
      </c>
      <c r="P2467" s="14" t="s">
        <v>66</v>
      </c>
      <c r="Q2467" s="14" t="s">
        <v>66</v>
      </c>
      <c r="R2467" s="14" t="s">
        <v>66</v>
      </c>
      <c r="S2467" s="14" t="s">
        <v>66</v>
      </c>
      <c r="T2467" s="14" t="s">
        <v>66</v>
      </c>
      <c r="U2467" s="14" t="s">
        <v>66</v>
      </c>
      <c r="V2467" s="14" t="s">
        <v>66</v>
      </c>
      <c r="W2467" s="14" t="s">
        <v>66</v>
      </c>
      <c r="X2467" s="14" t="s">
        <v>66</v>
      </c>
      <c r="Y2467" s="14" t="s">
        <v>66</v>
      </c>
    </row>
    <row r="2468" spans="1:25" x14ac:dyDescent="0.2">
      <c r="A2468" s="2">
        <v>37160</v>
      </c>
      <c r="B2468" s="5">
        <f t="shared" si="168"/>
        <v>9</v>
      </c>
      <c r="C2468" s="1" t="s">
        <v>50</v>
      </c>
      <c r="D2468" s="14" t="s">
        <v>66</v>
      </c>
      <c r="E2468" s="14" t="s">
        <v>66</v>
      </c>
      <c r="F2468" s="14" t="s">
        <v>66</v>
      </c>
      <c r="G2468" s="14" t="s">
        <v>66</v>
      </c>
      <c r="H2468" s="14" t="s">
        <v>66</v>
      </c>
      <c r="I2468" s="14" t="s">
        <v>66</v>
      </c>
      <c r="J2468" s="14" t="s">
        <v>66</v>
      </c>
      <c r="K2468" s="14" t="s">
        <v>66</v>
      </c>
      <c r="L2468" s="14" t="s">
        <v>66</v>
      </c>
      <c r="M2468" s="14" t="s">
        <v>66</v>
      </c>
      <c r="N2468" s="14" t="s">
        <v>66</v>
      </c>
      <c r="O2468" s="14" t="s">
        <v>66</v>
      </c>
      <c r="P2468" s="14" t="s">
        <v>66</v>
      </c>
      <c r="Q2468" s="14" t="s">
        <v>66</v>
      </c>
      <c r="R2468" s="14" t="s">
        <v>66</v>
      </c>
      <c r="S2468" s="14" t="s">
        <v>66</v>
      </c>
      <c r="T2468" s="14" t="s">
        <v>66</v>
      </c>
      <c r="U2468" s="14" t="s">
        <v>66</v>
      </c>
      <c r="V2468" s="14" t="s">
        <v>66</v>
      </c>
      <c r="W2468" s="14" t="s">
        <v>66</v>
      </c>
      <c r="X2468" s="14" t="s">
        <v>66</v>
      </c>
      <c r="Y2468" s="14" t="s">
        <v>66</v>
      </c>
    </row>
    <row r="2469" spans="1:25" x14ac:dyDescent="0.2">
      <c r="A2469" s="2">
        <v>37161</v>
      </c>
      <c r="B2469" s="5">
        <f t="shared" si="168"/>
        <v>9</v>
      </c>
      <c r="C2469" s="1" t="s">
        <v>51</v>
      </c>
      <c r="D2469" s="14" t="s">
        <v>66</v>
      </c>
      <c r="E2469" s="14" t="s">
        <v>66</v>
      </c>
      <c r="F2469" s="14" t="s">
        <v>66</v>
      </c>
      <c r="G2469" s="14" t="s">
        <v>66</v>
      </c>
      <c r="H2469" s="14" t="s">
        <v>66</v>
      </c>
      <c r="I2469" s="14" t="s">
        <v>66</v>
      </c>
      <c r="J2469" s="14" t="s">
        <v>66</v>
      </c>
      <c r="K2469" s="14" t="s">
        <v>66</v>
      </c>
      <c r="L2469" s="14" t="s">
        <v>66</v>
      </c>
      <c r="M2469" s="14" t="s">
        <v>66</v>
      </c>
      <c r="N2469" s="14" t="s">
        <v>66</v>
      </c>
      <c r="O2469" s="14" t="s">
        <v>66</v>
      </c>
      <c r="P2469" s="14" t="s">
        <v>66</v>
      </c>
      <c r="Q2469" s="14" t="s">
        <v>66</v>
      </c>
      <c r="R2469" s="14" t="s">
        <v>66</v>
      </c>
      <c r="S2469" s="14" t="s">
        <v>66</v>
      </c>
      <c r="T2469" s="14" t="s">
        <v>66</v>
      </c>
      <c r="U2469" s="14" t="s">
        <v>66</v>
      </c>
      <c r="V2469" s="14" t="s">
        <v>66</v>
      </c>
      <c r="W2469" s="14" t="s">
        <v>66</v>
      </c>
      <c r="X2469" s="14" t="s">
        <v>66</v>
      </c>
      <c r="Y2469" s="14" t="s">
        <v>66</v>
      </c>
    </row>
    <row r="2470" spans="1:25" x14ac:dyDescent="0.2">
      <c r="A2470" s="2">
        <v>37162</v>
      </c>
      <c r="B2470" s="5">
        <f t="shared" si="168"/>
        <v>9</v>
      </c>
      <c r="C2470" s="1" t="s">
        <v>45</v>
      </c>
      <c r="D2470" s="14" t="s">
        <v>66</v>
      </c>
      <c r="E2470" s="14" t="s">
        <v>66</v>
      </c>
      <c r="F2470" s="14" t="s">
        <v>66</v>
      </c>
      <c r="G2470" s="14" t="s">
        <v>66</v>
      </c>
      <c r="H2470" s="14" t="s">
        <v>66</v>
      </c>
      <c r="I2470" s="14" t="s">
        <v>66</v>
      </c>
      <c r="J2470" s="14" t="s">
        <v>66</v>
      </c>
      <c r="K2470" s="14" t="s">
        <v>66</v>
      </c>
      <c r="L2470" s="14" t="s">
        <v>66</v>
      </c>
      <c r="M2470" s="14" t="s">
        <v>66</v>
      </c>
      <c r="N2470" s="14" t="s">
        <v>66</v>
      </c>
      <c r="O2470" s="14" t="s">
        <v>66</v>
      </c>
      <c r="P2470" s="14" t="s">
        <v>66</v>
      </c>
      <c r="Q2470" s="14" t="s">
        <v>66</v>
      </c>
      <c r="R2470" s="14" t="s">
        <v>66</v>
      </c>
      <c r="S2470" s="14" t="s">
        <v>66</v>
      </c>
      <c r="T2470" s="14" t="s">
        <v>66</v>
      </c>
      <c r="U2470" s="14" t="s">
        <v>66</v>
      </c>
      <c r="V2470" s="14" t="s">
        <v>66</v>
      </c>
      <c r="W2470" s="14" t="s">
        <v>66</v>
      </c>
      <c r="X2470" s="14" t="s">
        <v>66</v>
      </c>
      <c r="Y2470" s="14" t="s">
        <v>66</v>
      </c>
    </row>
    <row r="2471" spans="1:25" x14ac:dyDescent="0.2">
      <c r="A2471" s="2">
        <v>37163</v>
      </c>
      <c r="B2471" s="5">
        <f t="shared" si="168"/>
        <v>9</v>
      </c>
      <c r="C2471" s="1" t="s">
        <v>46</v>
      </c>
      <c r="D2471" s="14" t="s">
        <v>66</v>
      </c>
      <c r="E2471" s="14" t="s">
        <v>66</v>
      </c>
      <c r="F2471" s="14" t="s">
        <v>66</v>
      </c>
      <c r="G2471" s="14" t="s">
        <v>66</v>
      </c>
      <c r="H2471" s="14" t="s">
        <v>66</v>
      </c>
      <c r="I2471" s="14" t="s">
        <v>66</v>
      </c>
      <c r="J2471" s="14" t="s">
        <v>66</v>
      </c>
      <c r="K2471" s="14" t="s">
        <v>66</v>
      </c>
      <c r="L2471" s="14" t="s">
        <v>66</v>
      </c>
      <c r="M2471" s="14" t="s">
        <v>66</v>
      </c>
      <c r="N2471" s="14" t="s">
        <v>66</v>
      </c>
      <c r="O2471" s="14" t="s">
        <v>66</v>
      </c>
      <c r="P2471" s="14" t="s">
        <v>66</v>
      </c>
      <c r="Q2471" s="14" t="s">
        <v>66</v>
      </c>
      <c r="R2471" s="14" t="s">
        <v>66</v>
      </c>
      <c r="S2471" s="14" t="s">
        <v>66</v>
      </c>
      <c r="T2471" s="14" t="s">
        <v>66</v>
      </c>
      <c r="U2471" s="14" t="s">
        <v>66</v>
      </c>
      <c r="V2471" s="14" t="s">
        <v>66</v>
      </c>
      <c r="W2471" s="14" t="s">
        <v>66</v>
      </c>
      <c r="X2471" s="14" t="s">
        <v>66</v>
      </c>
      <c r="Y2471" s="14" t="s">
        <v>66</v>
      </c>
    </row>
    <row r="2472" spans="1:25" x14ac:dyDescent="0.2">
      <c r="A2472" s="2">
        <v>37164</v>
      </c>
      <c r="B2472" s="5">
        <f t="shared" si="168"/>
        <v>9</v>
      </c>
      <c r="C2472" s="1" t="s">
        <v>47</v>
      </c>
      <c r="D2472" s="14" t="s">
        <v>66</v>
      </c>
      <c r="E2472" s="14" t="s">
        <v>66</v>
      </c>
      <c r="F2472" s="14" t="s">
        <v>66</v>
      </c>
      <c r="G2472" s="14" t="s">
        <v>66</v>
      </c>
      <c r="H2472" s="14" t="s">
        <v>66</v>
      </c>
      <c r="I2472" s="14" t="s">
        <v>66</v>
      </c>
      <c r="J2472" s="14" t="s">
        <v>66</v>
      </c>
      <c r="K2472" s="14" t="s">
        <v>66</v>
      </c>
      <c r="L2472" s="14" t="s">
        <v>66</v>
      </c>
      <c r="M2472" s="14" t="s">
        <v>66</v>
      </c>
      <c r="N2472" s="14" t="s">
        <v>66</v>
      </c>
      <c r="O2472" s="14" t="s">
        <v>66</v>
      </c>
      <c r="P2472" s="14" t="s">
        <v>66</v>
      </c>
      <c r="Q2472" s="14" t="s">
        <v>66</v>
      </c>
      <c r="R2472" s="14" t="s">
        <v>66</v>
      </c>
      <c r="S2472" s="14" t="s">
        <v>66</v>
      </c>
      <c r="T2472" s="14" t="s">
        <v>66</v>
      </c>
      <c r="U2472" s="14" t="s">
        <v>66</v>
      </c>
      <c r="V2472" s="14" t="s">
        <v>66</v>
      </c>
      <c r="W2472" s="14" t="s">
        <v>66</v>
      </c>
      <c r="X2472" s="14" t="s">
        <v>66</v>
      </c>
      <c r="Y2472" s="14" t="s">
        <v>66</v>
      </c>
    </row>
    <row r="2473" spans="1:25" x14ac:dyDescent="0.2">
      <c r="A2473" s="2">
        <v>37165</v>
      </c>
      <c r="B2473" s="5">
        <f t="shared" si="168"/>
        <v>10</v>
      </c>
      <c r="C2473" s="1" t="s">
        <v>48</v>
      </c>
      <c r="D2473" s="14" t="s">
        <v>66</v>
      </c>
      <c r="E2473" s="14" t="s">
        <v>66</v>
      </c>
      <c r="F2473" s="14" t="s">
        <v>66</v>
      </c>
      <c r="G2473" s="14" t="s">
        <v>66</v>
      </c>
      <c r="H2473" s="14" t="s">
        <v>66</v>
      </c>
      <c r="I2473" s="14" t="s">
        <v>66</v>
      </c>
      <c r="J2473" s="14" t="s">
        <v>66</v>
      </c>
      <c r="K2473" s="14" t="s">
        <v>66</v>
      </c>
      <c r="L2473" s="14" t="s">
        <v>66</v>
      </c>
      <c r="M2473" s="14" t="s">
        <v>66</v>
      </c>
      <c r="N2473" s="14" t="s">
        <v>66</v>
      </c>
      <c r="O2473" s="14" t="s">
        <v>66</v>
      </c>
      <c r="P2473" s="14" t="s">
        <v>66</v>
      </c>
      <c r="Q2473" s="14" t="s">
        <v>66</v>
      </c>
      <c r="R2473" s="14" t="s">
        <v>66</v>
      </c>
      <c r="S2473" s="14" t="s">
        <v>66</v>
      </c>
      <c r="T2473" s="14" t="s">
        <v>66</v>
      </c>
      <c r="U2473" s="14" t="s">
        <v>66</v>
      </c>
      <c r="V2473" s="14" t="s">
        <v>66</v>
      </c>
      <c r="W2473" s="14" t="s">
        <v>66</v>
      </c>
      <c r="X2473" s="14" t="s">
        <v>66</v>
      </c>
      <c r="Y2473" s="14" t="s">
        <v>66</v>
      </c>
    </row>
    <row r="2474" spans="1:25" x14ac:dyDescent="0.2">
      <c r="A2474" s="2">
        <v>37166</v>
      </c>
      <c r="B2474" s="5">
        <f t="shared" si="168"/>
        <v>10</v>
      </c>
      <c r="C2474" s="1" t="s">
        <v>49</v>
      </c>
      <c r="D2474" s="14" t="s">
        <v>66</v>
      </c>
      <c r="E2474" s="14" t="s">
        <v>66</v>
      </c>
      <c r="F2474" s="14" t="s">
        <v>66</v>
      </c>
      <c r="G2474" s="14" t="s">
        <v>66</v>
      </c>
      <c r="H2474" s="14" t="s">
        <v>66</v>
      </c>
      <c r="I2474" s="14" t="s">
        <v>66</v>
      </c>
      <c r="J2474" s="14" t="s">
        <v>66</v>
      </c>
      <c r="K2474" s="14" t="s">
        <v>66</v>
      </c>
      <c r="L2474" s="14" t="s">
        <v>66</v>
      </c>
      <c r="M2474" s="14" t="s">
        <v>66</v>
      </c>
      <c r="N2474" s="14" t="s">
        <v>66</v>
      </c>
      <c r="O2474" s="14" t="s">
        <v>66</v>
      </c>
      <c r="P2474" s="14" t="s">
        <v>66</v>
      </c>
      <c r="Q2474" s="14" t="s">
        <v>66</v>
      </c>
      <c r="R2474" s="14" t="s">
        <v>66</v>
      </c>
      <c r="S2474" s="14" t="s">
        <v>66</v>
      </c>
      <c r="T2474" s="14" t="s">
        <v>66</v>
      </c>
      <c r="U2474" s="14" t="s">
        <v>66</v>
      </c>
      <c r="V2474" s="14" t="s">
        <v>66</v>
      </c>
      <c r="W2474" s="14" t="s">
        <v>66</v>
      </c>
      <c r="X2474" s="14" t="s">
        <v>66</v>
      </c>
      <c r="Y2474" s="14" t="s">
        <v>66</v>
      </c>
    </row>
    <row r="2475" spans="1:25" x14ac:dyDescent="0.2">
      <c r="A2475" s="2">
        <v>37167</v>
      </c>
      <c r="B2475" s="5">
        <f t="shared" si="168"/>
        <v>10</v>
      </c>
      <c r="C2475" s="1" t="s">
        <v>50</v>
      </c>
      <c r="D2475" s="14" t="s">
        <v>66</v>
      </c>
      <c r="E2475" s="14" t="s">
        <v>66</v>
      </c>
      <c r="F2475" s="14" t="s">
        <v>66</v>
      </c>
      <c r="G2475" s="14" t="s">
        <v>66</v>
      </c>
      <c r="H2475" s="14" t="s">
        <v>66</v>
      </c>
      <c r="I2475" s="14" t="s">
        <v>66</v>
      </c>
      <c r="J2475" s="14" t="s">
        <v>66</v>
      </c>
      <c r="K2475" s="14" t="s">
        <v>66</v>
      </c>
      <c r="L2475" s="14" t="s">
        <v>66</v>
      </c>
      <c r="M2475" s="14" t="s">
        <v>66</v>
      </c>
      <c r="N2475" s="14" t="s">
        <v>66</v>
      </c>
      <c r="O2475" s="14" t="s">
        <v>66</v>
      </c>
      <c r="P2475" s="14" t="s">
        <v>66</v>
      </c>
      <c r="Q2475" s="14" t="s">
        <v>66</v>
      </c>
      <c r="R2475" s="14" t="s">
        <v>66</v>
      </c>
      <c r="S2475" s="14" t="s">
        <v>66</v>
      </c>
      <c r="T2475" s="14" t="s">
        <v>66</v>
      </c>
      <c r="U2475" s="14" t="s">
        <v>66</v>
      </c>
      <c r="V2475" s="14" t="s">
        <v>66</v>
      </c>
      <c r="W2475" s="14" t="s">
        <v>66</v>
      </c>
      <c r="X2475" s="14" t="s">
        <v>66</v>
      </c>
      <c r="Y2475" s="14" t="s">
        <v>66</v>
      </c>
    </row>
    <row r="2476" spans="1:25" x14ac:dyDescent="0.2">
      <c r="A2476" s="2">
        <v>37168</v>
      </c>
      <c r="B2476" s="5">
        <f t="shared" si="168"/>
        <v>10</v>
      </c>
      <c r="C2476" s="1" t="s">
        <v>51</v>
      </c>
      <c r="D2476" s="14" t="s">
        <v>66</v>
      </c>
      <c r="E2476" s="14" t="s">
        <v>66</v>
      </c>
      <c r="F2476" s="14" t="s">
        <v>66</v>
      </c>
      <c r="G2476" s="14" t="s">
        <v>66</v>
      </c>
      <c r="H2476" s="14" t="s">
        <v>66</v>
      </c>
      <c r="I2476" s="14" t="s">
        <v>66</v>
      </c>
      <c r="J2476" s="14" t="s">
        <v>66</v>
      </c>
      <c r="K2476" s="14" t="s">
        <v>66</v>
      </c>
      <c r="L2476" s="14" t="s">
        <v>66</v>
      </c>
      <c r="M2476" s="14" t="s">
        <v>66</v>
      </c>
      <c r="N2476" s="14" t="s">
        <v>66</v>
      </c>
      <c r="O2476" s="14" t="s">
        <v>66</v>
      </c>
      <c r="P2476" s="14" t="s">
        <v>66</v>
      </c>
      <c r="Q2476" s="14" t="s">
        <v>66</v>
      </c>
      <c r="R2476" s="14" t="s">
        <v>66</v>
      </c>
      <c r="S2476" s="14" t="s">
        <v>66</v>
      </c>
      <c r="T2476" s="14" t="s">
        <v>66</v>
      </c>
      <c r="U2476" s="14" t="s">
        <v>66</v>
      </c>
      <c r="V2476" s="14" t="s">
        <v>66</v>
      </c>
      <c r="W2476" s="14" t="s">
        <v>66</v>
      </c>
      <c r="X2476" s="14" t="s">
        <v>66</v>
      </c>
      <c r="Y2476" s="14" t="s">
        <v>66</v>
      </c>
    </row>
    <row r="2477" spans="1:25" x14ac:dyDescent="0.2">
      <c r="A2477" s="2">
        <v>37169</v>
      </c>
      <c r="B2477" s="5">
        <f t="shared" si="168"/>
        <v>10</v>
      </c>
      <c r="C2477" s="1" t="s">
        <v>45</v>
      </c>
      <c r="D2477" s="14" t="s">
        <v>66</v>
      </c>
      <c r="E2477" s="14" t="s">
        <v>66</v>
      </c>
      <c r="F2477" s="14" t="s">
        <v>66</v>
      </c>
      <c r="G2477" s="14" t="s">
        <v>66</v>
      </c>
      <c r="H2477" s="14" t="s">
        <v>66</v>
      </c>
      <c r="I2477" s="14" t="s">
        <v>66</v>
      </c>
      <c r="J2477" s="14" t="s">
        <v>66</v>
      </c>
      <c r="K2477" s="14" t="s">
        <v>66</v>
      </c>
      <c r="L2477" s="14" t="s">
        <v>66</v>
      </c>
      <c r="M2477" s="14" t="s">
        <v>66</v>
      </c>
      <c r="N2477" s="14" t="s">
        <v>66</v>
      </c>
      <c r="O2477" s="14" t="s">
        <v>66</v>
      </c>
      <c r="P2477" s="14" t="s">
        <v>66</v>
      </c>
      <c r="Q2477" s="14" t="s">
        <v>66</v>
      </c>
      <c r="R2477" s="14" t="s">
        <v>66</v>
      </c>
      <c r="S2477" s="14" t="s">
        <v>66</v>
      </c>
      <c r="T2477" s="14" t="s">
        <v>66</v>
      </c>
      <c r="U2477" s="14" t="s">
        <v>66</v>
      </c>
      <c r="V2477" s="14" t="s">
        <v>66</v>
      </c>
      <c r="W2477" s="14" t="s">
        <v>66</v>
      </c>
      <c r="X2477" s="14" t="s">
        <v>66</v>
      </c>
      <c r="Y2477" s="14" t="s">
        <v>66</v>
      </c>
    </row>
    <row r="2478" spans="1:25" x14ac:dyDescent="0.2">
      <c r="A2478" s="2">
        <v>37170</v>
      </c>
      <c r="B2478" s="5">
        <f t="shared" si="168"/>
        <v>10</v>
      </c>
      <c r="C2478" s="1" t="s">
        <v>46</v>
      </c>
      <c r="D2478" s="14" t="s">
        <v>66</v>
      </c>
      <c r="E2478" s="14" t="s">
        <v>66</v>
      </c>
      <c r="F2478" s="14" t="s">
        <v>66</v>
      </c>
      <c r="G2478" s="14" t="s">
        <v>66</v>
      </c>
      <c r="H2478" s="14" t="s">
        <v>66</v>
      </c>
      <c r="I2478" s="14" t="s">
        <v>66</v>
      </c>
      <c r="J2478" s="14" t="s">
        <v>66</v>
      </c>
      <c r="K2478" s="14" t="s">
        <v>66</v>
      </c>
      <c r="L2478" s="14" t="s">
        <v>66</v>
      </c>
      <c r="M2478" s="14" t="s">
        <v>66</v>
      </c>
      <c r="N2478" s="14" t="s">
        <v>66</v>
      </c>
      <c r="O2478" s="14" t="s">
        <v>66</v>
      </c>
      <c r="P2478" s="14" t="s">
        <v>66</v>
      </c>
      <c r="Q2478" s="14" t="s">
        <v>66</v>
      </c>
      <c r="R2478" s="14" t="s">
        <v>66</v>
      </c>
      <c r="S2478" s="14" t="s">
        <v>66</v>
      </c>
      <c r="T2478" s="14" t="s">
        <v>66</v>
      </c>
      <c r="U2478" s="14" t="s">
        <v>66</v>
      </c>
      <c r="V2478" s="14" t="s">
        <v>66</v>
      </c>
      <c r="W2478" s="14" t="s">
        <v>66</v>
      </c>
      <c r="X2478" s="14" t="s">
        <v>66</v>
      </c>
      <c r="Y2478" s="14" t="s">
        <v>66</v>
      </c>
    </row>
    <row r="2479" spans="1:25" x14ac:dyDescent="0.2">
      <c r="A2479" s="2">
        <v>37171</v>
      </c>
      <c r="B2479" s="5">
        <f t="shared" si="168"/>
        <v>10</v>
      </c>
      <c r="C2479" s="1" t="s">
        <v>47</v>
      </c>
      <c r="D2479" s="14" t="s">
        <v>66</v>
      </c>
      <c r="E2479" s="14" t="s">
        <v>66</v>
      </c>
      <c r="F2479" s="14" t="s">
        <v>66</v>
      </c>
      <c r="G2479" s="14" t="s">
        <v>66</v>
      </c>
      <c r="H2479" s="14" t="s">
        <v>66</v>
      </c>
      <c r="I2479" s="14" t="s">
        <v>66</v>
      </c>
      <c r="J2479" s="14" t="s">
        <v>66</v>
      </c>
      <c r="K2479" s="14" t="s">
        <v>66</v>
      </c>
      <c r="L2479" s="14" t="s">
        <v>66</v>
      </c>
      <c r="M2479" s="14" t="s">
        <v>66</v>
      </c>
      <c r="N2479" s="14" t="s">
        <v>66</v>
      </c>
      <c r="O2479" s="14" t="s">
        <v>66</v>
      </c>
      <c r="P2479" s="14" t="s">
        <v>66</v>
      </c>
      <c r="Q2479" s="14" t="s">
        <v>66</v>
      </c>
      <c r="R2479" s="14" t="s">
        <v>66</v>
      </c>
      <c r="S2479" s="14" t="s">
        <v>66</v>
      </c>
      <c r="T2479" s="14" t="s">
        <v>66</v>
      </c>
      <c r="U2479" s="14" t="s">
        <v>66</v>
      </c>
      <c r="V2479" s="14" t="s">
        <v>66</v>
      </c>
      <c r="W2479" s="14" t="s">
        <v>66</v>
      </c>
      <c r="X2479" s="14" t="s">
        <v>66</v>
      </c>
      <c r="Y2479" s="14" t="s">
        <v>66</v>
      </c>
    </row>
    <row r="2480" spans="1:25" x14ac:dyDescent="0.2">
      <c r="A2480" s="2">
        <v>37172</v>
      </c>
      <c r="B2480" s="5">
        <f t="shared" si="168"/>
        <v>10</v>
      </c>
      <c r="C2480" s="1" t="s">
        <v>48</v>
      </c>
      <c r="D2480" s="14" t="s">
        <v>66</v>
      </c>
      <c r="E2480" s="14" t="s">
        <v>66</v>
      </c>
      <c r="F2480" s="14" t="s">
        <v>66</v>
      </c>
      <c r="G2480" s="14" t="s">
        <v>66</v>
      </c>
      <c r="H2480" s="14" t="s">
        <v>66</v>
      </c>
      <c r="I2480" s="14" t="s">
        <v>66</v>
      </c>
      <c r="J2480" s="14" t="s">
        <v>66</v>
      </c>
      <c r="K2480" s="14" t="s">
        <v>66</v>
      </c>
      <c r="L2480" s="14" t="s">
        <v>66</v>
      </c>
      <c r="M2480" s="14" t="s">
        <v>66</v>
      </c>
      <c r="N2480" s="14" t="s">
        <v>66</v>
      </c>
      <c r="O2480" s="14" t="s">
        <v>66</v>
      </c>
      <c r="P2480" s="14" t="s">
        <v>66</v>
      </c>
      <c r="Q2480" s="14" t="s">
        <v>66</v>
      </c>
      <c r="R2480" s="14" t="s">
        <v>66</v>
      </c>
      <c r="S2480" s="14" t="s">
        <v>66</v>
      </c>
      <c r="T2480" s="14" t="s">
        <v>66</v>
      </c>
      <c r="U2480" s="14" t="s">
        <v>66</v>
      </c>
      <c r="V2480" s="14" t="s">
        <v>66</v>
      </c>
      <c r="W2480" s="14" t="s">
        <v>66</v>
      </c>
      <c r="X2480" s="14" t="s">
        <v>66</v>
      </c>
      <c r="Y2480" s="14" t="s">
        <v>66</v>
      </c>
    </row>
    <row r="2481" spans="1:25" x14ac:dyDescent="0.2">
      <c r="A2481" s="2">
        <v>37173</v>
      </c>
      <c r="B2481" s="5">
        <f t="shared" si="168"/>
        <v>10</v>
      </c>
      <c r="C2481" s="1" t="s">
        <v>49</v>
      </c>
      <c r="D2481" s="14" t="s">
        <v>66</v>
      </c>
      <c r="E2481" s="14" t="s">
        <v>66</v>
      </c>
      <c r="F2481" s="14" t="s">
        <v>66</v>
      </c>
      <c r="G2481" s="14" t="s">
        <v>66</v>
      </c>
      <c r="H2481" s="14" t="s">
        <v>66</v>
      </c>
      <c r="I2481" s="14" t="s">
        <v>66</v>
      </c>
      <c r="J2481" s="14" t="s">
        <v>66</v>
      </c>
      <c r="K2481" s="14" t="s">
        <v>66</v>
      </c>
      <c r="L2481" s="14" t="s">
        <v>66</v>
      </c>
      <c r="M2481" s="14" t="s">
        <v>66</v>
      </c>
      <c r="N2481" s="14" t="s">
        <v>66</v>
      </c>
      <c r="O2481" s="14" t="s">
        <v>66</v>
      </c>
      <c r="P2481" s="14" t="s">
        <v>66</v>
      </c>
      <c r="Q2481" s="14" t="s">
        <v>66</v>
      </c>
      <c r="R2481" s="14" t="s">
        <v>66</v>
      </c>
      <c r="S2481" s="14" t="s">
        <v>66</v>
      </c>
      <c r="T2481" s="14" t="s">
        <v>66</v>
      </c>
      <c r="U2481" s="14" t="s">
        <v>66</v>
      </c>
      <c r="V2481" s="14" t="s">
        <v>66</v>
      </c>
      <c r="W2481" s="14" t="s">
        <v>66</v>
      </c>
      <c r="X2481" s="14" t="s">
        <v>66</v>
      </c>
      <c r="Y2481" s="14" t="s">
        <v>66</v>
      </c>
    </row>
    <row r="2482" spans="1:25" x14ac:dyDescent="0.2">
      <c r="A2482" s="2">
        <v>37174</v>
      </c>
      <c r="B2482" s="5">
        <f t="shared" si="168"/>
        <v>10</v>
      </c>
      <c r="C2482" s="1" t="s">
        <v>50</v>
      </c>
      <c r="D2482" s="14" t="s">
        <v>66</v>
      </c>
      <c r="E2482" s="14" t="s">
        <v>66</v>
      </c>
      <c r="F2482" s="14" t="s">
        <v>66</v>
      </c>
      <c r="G2482" s="14" t="s">
        <v>66</v>
      </c>
      <c r="H2482" s="14" t="s">
        <v>66</v>
      </c>
      <c r="I2482" s="14" t="s">
        <v>66</v>
      </c>
      <c r="J2482" s="14" t="s">
        <v>66</v>
      </c>
      <c r="K2482" s="14" t="s">
        <v>66</v>
      </c>
      <c r="L2482" s="14" t="s">
        <v>66</v>
      </c>
      <c r="M2482" s="14" t="s">
        <v>66</v>
      </c>
      <c r="N2482" s="14" t="s">
        <v>66</v>
      </c>
      <c r="O2482" s="14" t="s">
        <v>66</v>
      </c>
      <c r="P2482" s="14" t="s">
        <v>66</v>
      </c>
      <c r="Q2482" s="14" t="s">
        <v>66</v>
      </c>
      <c r="R2482" s="14" t="s">
        <v>66</v>
      </c>
      <c r="S2482" s="14" t="s">
        <v>66</v>
      </c>
      <c r="T2482" s="14" t="s">
        <v>66</v>
      </c>
      <c r="U2482" s="14" t="s">
        <v>66</v>
      </c>
      <c r="V2482" s="14" t="s">
        <v>66</v>
      </c>
      <c r="W2482" s="14" t="s">
        <v>66</v>
      </c>
      <c r="X2482" s="14" t="s">
        <v>66</v>
      </c>
      <c r="Y2482" s="14" t="s">
        <v>66</v>
      </c>
    </row>
    <row r="2483" spans="1:25" x14ac:dyDescent="0.2">
      <c r="A2483" s="2">
        <v>37175</v>
      </c>
      <c r="B2483" s="5">
        <f t="shared" si="168"/>
        <v>10</v>
      </c>
      <c r="C2483" s="1" t="s">
        <v>51</v>
      </c>
      <c r="D2483" s="14" t="s">
        <v>66</v>
      </c>
      <c r="E2483" s="14" t="s">
        <v>66</v>
      </c>
      <c r="F2483" s="14" t="s">
        <v>66</v>
      </c>
      <c r="G2483" s="14" t="s">
        <v>66</v>
      </c>
      <c r="H2483" s="14" t="s">
        <v>66</v>
      </c>
      <c r="I2483" s="14" t="s">
        <v>66</v>
      </c>
      <c r="J2483" s="14" t="s">
        <v>66</v>
      </c>
      <c r="K2483" s="14" t="s">
        <v>66</v>
      </c>
      <c r="L2483" s="14" t="s">
        <v>66</v>
      </c>
      <c r="M2483" s="14" t="s">
        <v>66</v>
      </c>
      <c r="N2483" s="14" t="s">
        <v>66</v>
      </c>
      <c r="O2483" s="14" t="s">
        <v>66</v>
      </c>
      <c r="P2483" s="14" t="s">
        <v>66</v>
      </c>
      <c r="Q2483" s="14" t="s">
        <v>66</v>
      </c>
      <c r="R2483" s="14" t="s">
        <v>66</v>
      </c>
      <c r="S2483" s="14" t="s">
        <v>66</v>
      </c>
      <c r="T2483" s="14" t="s">
        <v>66</v>
      </c>
      <c r="U2483" s="14" t="s">
        <v>66</v>
      </c>
      <c r="V2483" s="14" t="s">
        <v>66</v>
      </c>
      <c r="W2483" s="14" t="s">
        <v>66</v>
      </c>
      <c r="X2483" s="14" t="s">
        <v>66</v>
      </c>
      <c r="Y2483" s="14" t="s">
        <v>66</v>
      </c>
    </row>
    <row r="2484" spans="1:25" x14ac:dyDescent="0.2">
      <c r="A2484" s="2">
        <v>37176</v>
      </c>
      <c r="B2484" s="5">
        <f t="shared" si="168"/>
        <v>10</v>
      </c>
      <c r="C2484" s="1" t="s">
        <v>45</v>
      </c>
      <c r="D2484" s="14" t="s">
        <v>66</v>
      </c>
      <c r="E2484" s="14" t="s">
        <v>66</v>
      </c>
      <c r="F2484" s="14" t="s">
        <v>66</v>
      </c>
      <c r="G2484" s="14" t="s">
        <v>66</v>
      </c>
      <c r="H2484" s="14" t="s">
        <v>66</v>
      </c>
      <c r="I2484" s="14" t="s">
        <v>66</v>
      </c>
      <c r="J2484" s="14" t="s">
        <v>66</v>
      </c>
      <c r="K2484" s="14" t="s">
        <v>66</v>
      </c>
      <c r="L2484" s="14" t="s">
        <v>66</v>
      </c>
      <c r="M2484" s="14" t="s">
        <v>66</v>
      </c>
      <c r="N2484" s="14" t="s">
        <v>66</v>
      </c>
      <c r="O2484" s="14" t="s">
        <v>66</v>
      </c>
      <c r="P2484" s="14" t="s">
        <v>66</v>
      </c>
      <c r="Q2484" s="14" t="s">
        <v>66</v>
      </c>
      <c r="R2484" s="14" t="s">
        <v>66</v>
      </c>
      <c r="S2484" s="14" t="s">
        <v>66</v>
      </c>
      <c r="T2484" s="14" t="s">
        <v>66</v>
      </c>
      <c r="U2484" s="14" t="s">
        <v>66</v>
      </c>
      <c r="V2484" s="14" t="s">
        <v>66</v>
      </c>
      <c r="W2484" s="14" t="s">
        <v>66</v>
      </c>
      <c r="X2484" s="14" t="s">
        <v>66</v>
      </c>
      <c r="Y2484" s="14" t="s">
        <v>66</v>
      </c>
    </row>
    <row r="2485" spans="1:25" x14ac:dyDescent="0.2">
      <c r="A2485" s="2">
        <v>37177</v>
      </c>
      <c r="B2485" s="5">
        <f t="shared" si="168"/>
        <v>10</v>
      </c>
      <c r="C2485" s="1" t="s">
        <v>46</v>
      </c>
      <c r="D2485" s="14" t="s">
        <v>66</v>
      </c>
      <c r="E2485" s="14" t="s">
        <v>66</v>
      </c>
      <c r="F2485" s="14" t="s">
        <v>66</v>
      </c>
      <c r="G2485" s="14" t="s">
        <v>66</v>
      </c>
      <c r="H2485" s="14" t="s">
        <v>66</v>
      </c>
      <c r="I2485" s="14" t="s">
        <v>66</v>
      </c>
      <c r="J2485" s="14" t="s">
        <v>66</v>
      </c>
      <c r="K2485" s="14" t="s">
        <v>66</v>
      </c>
      <c r="L2485" s="14" t="s">
        <v>66</v>
      </c>
      <c r="M2485" s="14" t="s">
        <v>66</v>
      </c>
      <c r="N2485" s="14" t="s">
        <v>66</v>
      </c>
      <c r="O2485" s="14" t="s">
        <v>66</v>
      </c>
      <c r="P2485" s="14" t="s">
        <v>66</v>
      </c>
      <c r="Q2485" s="14" t="s">
        <v>66</v>
      </c>
      <c r="R2485" s="14" t="s">
        <v>66</v>
      </c>
      <c r="S2485" s="14" t="s">
        <v>66</v>
      </c>
      <c r="T2485" s="14" t="s">
        <v>66</v>
      </c>
      <c r="U2485" s="14" t="s">
        <v>66</v>
      </c>
      <c r="V2485" s="14" t="s">
        <v>66</v>
      </c>
      <c r="W2485" s="14" t="s">
        <v>66</v>
      </c>
      <c r="X2485" s="14" t="s">
        <v>66</v>
      </c>
      <c r="Y2485" s="14" t="s">
        <v>66</v>
      </c>
    </row>
    <row r="2486" spans="1:25" x14ac:dyDescent="0.2">
      <c r="A2486" s="2">
        <v>37178</v>
      </c>
      <c r="B2486" s="5">
        <f t="shared" si="168"/>
        <v>10</v>
      </c>
      <c r="C2486" s="1" t="s">
        <v>47</v>
      </c>
      <c r="D2486" s="14" t="s">
        <v>66</v>
      </c>
      <c r="E2486" s="14" t="s">
        <v>66</v>
      </c>
      <c r="F2486" s="14" t="s">
        <v>66</v>
      </c>
      <c r="G2486" s="14" t="s">
        <v>66</v>
      </c>
      <c r="H2486" s="14" t="s">
        <v>66</v>
      </c>
      <c r="I2486" s="14" t="s">
        <v>66</v>
      </c>
      <c r="J2486" s="14" t="s">
        <v>66</v>
      </c>
      <c r="K2486" s="14" t="s">
        <v>66</v>
      </c>
      <c r="L2486" s="14" t="s">
        <v>66</v>
      </c>
      <c r="M2486" s="14" t="s">
        <v>66</v>
      </c>
      <c r="N2486" s="14" t="s">
        <v>66</v>
      </c>
      <c r="O2486" s="14" t="s">
        <v>66</v>
      </c>
      <c r="P2486" s="14" t="s">
        <v>66</v>
      </c>
      <c r="Q2486" s="14" t="s">
        <v>66</v>
      </c>
      <c r="R2486" s="14" t="s">
        <v>66</v>
      </c>
      <c r="S2486" s="14" t="s">
        <v>66</v>
      </c>
      <c r="T2486" s="14" t="s">
        <v>66</v>
      </c>
      <c r="U2486" s="14" t="s">
        <v>66</v>
      </c>
      <c r="V2486" s="14" t="s">
        <v>66</v>
      </c>
      <c r="W2486" s="14" t="s">
        <v>66</v>
      </c>
      <c r="X2486" s="14" t="s">
        <v>66</v>
      </c>
      <c r="Y2486" s="14" t="s">
        <v>66</v>
      </c>
    </row>
    <row r="2487" spans="1:25" x14ac:dyDescent="0.2">
      <c r="A2487" s="2">
        <v>37179</v>
      </c>
      <c r="B2487" s="5">
        <f t="shared" si="168"/>
        <v>10</v>
      </c>
      <c r="C2487" s="1" t="s">
        <v>48</v>
      </c>
      <c r="D2487" s="14" t="s">
        <v>66</v>
      </c>
      <c r="E2487" s="14" t="s">
        <v>66</v>
      </c>
      <c r="F2487" s="14" t="s">
        <v>66</v>
      </c>
      <c r="G2487" s="14" t="s">
        <v>66</v>
      </c>
      <c r="H2487" s="14" t="s">
        <v>66</v>
      </c>
      <c r="I2487" s="14" t="s">
        <v>66</v>
      </c>
      <c r="J2487" s="14" t="s">
        <v>66</v>
      </c>
      <c r="K2487" s="14" t="s">
        <v>66</v>
      </c>
      <c r="L2487" s="14" t="s">
        <v>66</v>
      </c>
      <c r="M2487" s="14" t="s">
        <v>66</v>
      </c>
      <c r="N2487" s="14" t="s">
        <v>66</v>
      </c>
      <c r="O2487" s="14" t="s">
        <v>66</v>
      </c>
      <c r="P2487" s="14" t="s">
        <v>66</v>
      </c>
      <c r="Q2487" s="14" t="s">
        <v>66</v>
      </c>
      <c r="R2487" s="14" t="s">
        <v>66</v>
      </c>
      <c r="S2487" s="14" t="s">
        <v>66</v>
      </c>
      <c r="T2487" s="14" t="s">
        <v>66</v>
      </c>
      <c r="U2487" s="14" t="s">
        <v>66</v>
      </c>
      <c r="V2487" s="14" t="s">
        <v>66</v>
      </c>
      <c r="W2487" s="14" t="s">
        <v>66</v>
      </c>
      <c r="X2487" s="14" t="s">
        <v>66</v>
      </c>
      <c r="Y2487" s="14" t="s">
        <v>66</v>
      </c>
    </row>
    <row r="2488" spans="1:25" x14ac:dyDescent="0.2">
      <c r="A2488" s="2">
        <v>37180</v>
      </c>
      <c r="B2488" s="5">
        <f t="shared" si="168"/>
        <v>10</v>
      </c>
      <c r="C2488" s="1" t="s">
        <v>49</v>
      </c>
      <c r="D2488" s="14" t="s">
        <v>66</v>
      </c>
      <c r="E2488" s="14" t="s">
        <v>66</v>
      </c>
      <c r="F2488" s="14" t="s">
        <v>66</v>
      </c>
      <c r="G2488" s="14" t="s">
        <v>66</v>
      </c>
      <c r="H2488" s="14" t="s">
        <v>66</v>
      </c>
      <c r="I2488" s="14" t="s">
        <v>66</v>
      </c>
      <c r="J2488" s="14" t="s">
        <v>66</v>
      </c>
      <c r="K2488" s="14" t="s">
        <v>66</v>
      </c>
      <c r="L2488" s="14" t="s">
        <v>66</v>
      </c>
      <c r="M2488" s="14" t="s">
        <v>66</v>
      </c>
      <c r="N2488" s="14" t="s">
        <v>66</v>
      </c>
      <c r="O2488" s="14" t="s">
        <v>66</v>
      </c>
      <c r="P2488" s="14" t="s">
        <v>66</v>
      </c>
      <c r="Q2488" s="14" t="s">
        <v>66</v>
      </c>
      <c r="R2488" s="14" t="s">
        <v>66</v>
      </c>
      <c r="S2488" s="14" t="s">
        <v>66</v>
      </c>
      <c r="T2488" s="14" t="s">
        <v>66</v>
      </c>
      <c r="U2488" s="14" t="s">
        <v>66</v>
      </c>
      <c r="V2488" s="14" t="s">
        <v>66</v>
      </c>
      <c r="W2488" s="14" t="s">
        <v>66</v>
      </c>
      <c r="X2488" s="14" t="s">
        <v>66</v>
      </c>
      <c r="Y2488" s="14" t="s">
        <v>66</v>
      </c>
    </row>
    <row r="2489" spans="1:25" x14ac:dyDescent="0.2">
      <c r="A2489" s="2">
        <v>37181</v>
      </c>
      <c r="B2489" s="5">
        <f t="shared" si="168"/>
        <v>10</v>
      </c>
      <c r="C2489" s="1" t="s">
        <v>50</v>
      </c>
      <c r="D2489" s="14" t="s">
        <v>66</v>
      </c>
      <c r="E2489" s="14" t="s">
        <v>66</v>
      </c>
      <c r="F2489" s="14" t="s">
        <v>66</v>
      </c>
      <c r="G2489" s="14" t="s">
        <v>66</v>
      </c>
      <c r="H2489" s="14" t="s">
        <v>66</v>
      </c>
      <c r="I2489" s="14" t="s">
        <v>66</v>
      </c>
      <c r="J2489" s="14" t="s">
        <v>66</v>
      </c>
      <c r="K2489" s="14" t="s">
        <v>66</v>
      </c>
      <c r="L2489" s="14" t="s">
        <v>66</v>
      </c>
      <c r="M2489" s="14" t="s">
        <v>66</v>
      </c>
      <c r="N2489" s="14" t="s">
        <v>66</v>
      </c>
      <c r="O2489" s="14" t="s">
        <v>66</v>
      </c>
      <c r="P2489" s="14" t="s">
        <v>66</v>
      </c>
      <c r="Q2489" s="14" t="s">
        <v>66</v>
      </c>
      <c r="R2489" s="14" t="s">
        <v>66</v>
      </c>
      <c r="S2489" s="14" t="s">
        <v>66</v>
      </c>
      <c r="T2489" s="14" t="s">
        <v>66</v>
      </c>
      <c r="U2489" s="14" t="s">
        <v>66</v>
      </c>
      <c r="V2489" s="14" t="s">
        <v>66</v>
      </c>
      <c r="W2489" s="14" t="s">
        <v>66</v>
      </c>
      <c r="X2489" s="14" t="s">
        <v>66</v>
      </c>
      <c r="Y2489" s="14" t="s">
        <v>66</v>
      </c>
    </row>
    <row r="2490" spans="1:25" x14ac:dyDescent="0.2">
      <c r="A2490" s="2">
        <v>37182</v>
      </c>
      <c r="B2490" s="5">
        <f t="shared" si="168"/>
        <v>10</v>
      </c>
      <c r="C2490" s="1" t="s">
        <v>51</v>
      </c>
      <c r="D2490" s="14" t="s">
        <v>66</v>
      </c>
      <c r="E2490" s="14" t="s">
        <v>66</v>
      </c>
      <c r="F2490" s="14" t="s">
        <v>66</v>
      </c>
      <c r="G2490" s="14" t="s">
        <v>66</v>
      </c>
      <c r="H2490" s="14" t="s">
        <v>66</v>
      </c>
      <c r="I2490" s="14" t="s">
        <v>66</v>
      </c>
      <c r="J2490" s="14" t="s">
        <v>66</v>
      </c>
      <c r="K2490" s="14" t="s">
        <v>66</v>
      </c>
      <c r="L2490" s="14" t="s">
        <v>66</v>
      </c>
      <c r="M2490" s="14" t="s">
        <v>66</v>
      </c>
      <c r="N2490" s="14" t="s">
        <v>66</v>
      </c>
      <c r="O2490" s="14" t="s">
        <v>66</v>
      </c>
      <c r="P2490" s="14" t="s">
        <v>66</v>
      </c>
      <c r="Q2490" s="14" t="s">
        <v>66</v>
      </c>
      <c r="R2490" s="14" t="s">
        <v>66</v>
      </c>
      <c r="S2490" s="14" t="s">
        <v>66</v>
      </c>
      <c r="T2490" s="14" t="s">
        <v>66</v>
      </c>
      <c r="U2490" s="14" t="s">
        <v>66</v>
      </c>
      <c r="V2490" s="14" t="s">
        <v>66</v>
      </c>
      <c r="W2490" s="14" t="s">
        <v>66</v>
      </c>
      <c r="X2490" s="14" t="s">
        <v>66</v>
      </c>
      <c r="Y2490" s="14" t="s">
        <v>66</v>
      </c>
    </row>
    <row r="2491" spans="1:25" x14ac:dyDescent="0.2">
      <c r="A2491" s="2">
        <v>37183</v>
      </c>
      <c r="B2491" s="5">
        <f t="shared" si="168"/>
        <v>10</v>
      </c>
      <c r="C2491" s="1" t="s">
        <v>45</v>
      </c>
      <c r="D2491" s="14" t="s">
        <v>66</v>
      </c>
      <c r="E2491" s="14" t="s">
        <v>66</v>
      </c>
      <c r="F2491" s="14" t="s">
        <v>66</v>
      </c>
      <c r="G2491" s="14" t="s">
        <v>66</v>
      </c>
      <c r="H2491" s="14" t="s">
        <v>66</v>
      </c>
      <c r="I2491" s="14" t="s">
        <v>66</v>
      </c>
      <c r="J2491" s="14" t="s">
        <v>66</v>
      </c>
      <c r="K2491" s="14" t="s">
        <v>66</v>
      </c>
      <c r="L2491" s="14" t="s">
        <v>66</v>
      </c>
      <c r="M2491" s="14" t="s">
        <v>66</v>
      </c>
      <c r="N2491" s="14" t="s">
        <v>66</v>
      </c>
      <c r="O2491" s="14" t="s">
        <v>66</v>
      </c>
      <c r="P2491" s="14" t="s">
        <v>66</v>
      </c>
      <c r="Q2491" s="14" t="s">
        <v>66</v>
      </c>
      <c r="R2491" s="14" t="s">
        <v>66</v>
      </c>
      <c r="S2491" s="14" t="s">
        <v>66</v>
      </c>
      <c r="T2491" s="14" t="s">
        <v>66</v>
      </c>
      <c r="U2491" s="14" t="s">
        <v>66</v>
      </c>
      <c r="V2491" s="14" t="s">
        <v>66</v>
      </c>
      <c r="W2491" s="14" t="s">
        <v>66</v>
      </c>
      <c r="X2491" s="14" t="s">
        <v>66</v>
      </c>
      <c r="Y2491" s="14" t="s">
        <v>66</v>
      </c>
    </row>
    <row r="2492" spans="1:25" x14ac:dyDescent="0.2">
      <c r="A2492" s="2">
        <v>37184</v>
      </c>
      <c r="B2492" s="5">
        <f t="shared" si="168"/>
        <v>10</v>
      </c>
      <c r="C2492" s="1" t="s">
        <v>46</v>
      </c>
      <c r="D2492" s="14" t="s">
        <v>66</v>
      </c>
      <c r="E2492" s="14" t="s">
        <v>66</v>
      </c>
      <c r="F2492" s="14" t="s">
        <v>66</v>
      </c>
      <c r="G2492" s="14" t="s">
        <v>66</v>
      </c>
      <c r="H2492" s="14" t="s">
        <v>66</v>
      </c>
      <c r="I2492" s="14" t="s">
        <v>66</v>
      </c>
      <c r="J2492" s="14" t="s">
        <v>66</v>
      </c>
      <c r="K2492" s="14" t="s">
        <v>66</v>
      </c>
      <c r="L2492" s="14" t="s">
        <v>66</v>
      </c>
      <c r="M2492" s="14" t="s">
        <v>66</v>
      </c>
      <c r="N2492" s="14" t="s">
        <v>66</v>
      </c>
      <c r="O2492" s="14" t="s">
        <v>66</v>
      </c>
      <c r="P2492" s="14" t="s">
        <v>66</v>
      </c>
      <c r="Q2492" s="14" t="s">
        <v>66</v>
      </c>
      <c r="R2492" s="14" t="s">
        <v>66</v>
      </c>
      <c r="S2492" s="14" t="s">
        <v>66</v>
      </c>
      <c r="T2492" s="14" t="s">
        <v>66</v>
      </c>
      <c r="U2492" s="14" t="s">
        <v>66</v>
      </c>
      <c r="V2492" s="14" t="s">
        <v>66</v>
      </c>
      <c r="W2492" s="14" t="s">
        <v>66</v>
      </c>
      <c r="X2492" s="14" t="s">
        <v>66</v>
      </c>
      <c r="Y2492" s="14" t="s">
        <v>66</v>
      </c>
    </row>
    <row r="2493" spans="1:25" x14ac:dyDescent="0.2">
      <c r="A2493" s="2">
        <v>37185</v>
      </c>
      <c r="B2493" s="5">
        <f t="shared" si="168"/>
        <v>10</v>
      </c>
      <c r="C2493" s="1" t="s">
        <v>47</v>
      </c>
      <c r="D2493" s="14" t="s">
        <v>66</v>
      </c>
      <c r="E2493" s="14" t="s">
        <v>66</v>
      </c>
      <c r="F2493" s="14" t="s">
        <v>66</v>
      </c>
      <c r="G2493" s="14" t="s">
        <v>66</v>
      </c>
      <c r="H2493" s="14" t="s">
        <v>66</v>
      </c>
      <c r="I2493" s="14" t="s">
        <v>66</v>
      </c>
      <c r="J2493" s="14" t="s">
        <v>66</v>
      </c>
      <c r="K2493" s="14" t="s">
        <v>66</v>
      </c>
      <c r="L2493" s="14" t="s">
        <v>66</v>
      </c>
      <c r="M2493" s="14" t="s">
        <v>66</v>
      </c>
      <c r="N2493" s="14" t="s">
        <v>66</v>
      </c>
      <c r="O2493" s="14" t="s">
        <v>66</v>
      </c>
      <c r="P2493" s="14" t="s">
        <v>66</v>
      </c>
      <c r="Q2493" s="14" t="s">
        <v>66</v>
      </c>
      <c r="R2493" s="14" t="s">
        <v>66</v>
      </c>
      <c r="S2493" s="14" t="s">
        <v>66</v>
      </c>
      <c r="T2493" s="14" t="s">
        <v>66</v>
      </c>
      <c r="U2493" s="14" t="s">
        <v>66</v>
      </c>
      <c r="V2493" s="14" t="s">
        <v>66</v>
      </c>
      <c r="W2493" s="14" t="s">
        <v>66</v>
      </c>
      <c r="X2493" s="14" t="s">
        <v>66</v>
      </c>
      <c r="Y2493" s="14" t="s">
        <v>66</v>
      </c>
    </row>
    <row r="2494" spans="1:25" x14ac:dyDescent="0.2">
      <c r="A2494" s="2">
        <v>37186</v>
      </c>
      <c r="B2494" s="5">
        <f t="shared" si="168"/>
        <v>10</v>
      </c>
      <c r="C2494" s="1" t="s">
        <v>48</v>
      </c>
      <c r="D2494" s="14" t="s">
        <v>66</v>
      </c>
      <c r="E2494" s="14" t="s">
        <v>66</v>
      </c>
      <c r="F2494" s="14" t="s">
        <v>66</v>
      </c>
      <c r="G2494" s="14" t="s">
        <v>66</v>
      </c>
      <c r="H2494" s="14" t="s">
        <v>66</v>
      </c>
      <c r="I2494" s="14" t="s">
        <v>66</v>
      </c>
      <c r="J2494" s="14" t="s">
        <v>66</v>
      </c>
      <c r="K2494" s="14" t="s">
        <v>66</v>
      </c>
      <c r="L2494" s="14" t="s">
        <v>66</v>
      </c>
      <c r="M2494" s="14" t="s">
        <v>66</v>
      </c>
      <c r="N2494" s="14" t="s">
        <v>66</v>
      </c>
      <c r="O2494" s="14" t="s">
        <v>66</v>
      </c>
      <c r="P2494" s="14" t="s">
        <v>66</v>
      </c>
      <c r="Q2494" s="14" t="s">
        <v>66</v>
      </c>
      <c r="R2494" s="14" t="s">
        <v>66</v>
      </c>
      <c r="S2494" s="14" t="s">
        <v>66</v>
      </c>
      <c r="T2494" s="14" t="s">
        <v>66</v>
      </c>
      <c r="U2494" s="14" t="s">
        <v>66</v>
      </c>
      <c r="V2494" s="14" t="s">
        <v>66</v>
      </c>
      <c r="W2494" s="14" t="s">
        <v>66</v>
      </c>
      <c r="X2494" s="14" t="s">
        <v>66</v>
      </c>
      <c r="Y2494" s="14" t="s">
        <v>66</v>
      </c>
    </row>
    <row r="2495" spans="1:25" x14ac:dyDescent="0.2">
      <c r="A2495" s="2">
        <v>37187</v>
      </c>
      <c r="B2495" s="5">
        <f t="shared" si="168"/>
        <v>10</v>
      </c>
      <c r="C2495" s="1" t="s">
        <v>49</v>
      </c>
      <c r="D2495" s="14" t="s">
        <v>66</v>
      </c>
      <c r="E2495" s="14" t="s">
        <v>66</v>
      </c>
      <c r="F2495" s="14" t="s">
        <v>66</v>
      </c>
      <c r="G2495" s="14" t="s">
        <v>66</v>
      </c>
      <c r="H2495" s="14" t="s">
        <v>66</v>
      </c>
      <c r="I2495" s="14" t="s">
        <v>66</v>
      </c>
      <c r="J2495" s="14" t="s">
        <v>66</v>
      </c>
      <c r="K2495" s="14" t="s">
        <v>66</v>
      </c>
      <c r="L2495" s="14" t="s">
        <v>66</v>
      </c>
      <c r="M2495" s="14" t="s">
        <v>66</v>
      </c>
      <c r="N2495" s="14" t="s">
        <v>66</v>
      </c>
      <c r="O2495" s="14" t="s">
        <v>66</v>
      </c>
      <c r="P2495" s="14" t="s">
        <v>66</v>
      </c>
      <c r="Q2495" s="14" t="s">
        <v>66</v>
      </c>
      <c r="R2495" s="14" t="s">
        <v>66</v>
      </c>
      <c r="S2495" s="14" t="s">
        <v>66</v>
      </c>
      <c r="T2495" s="14" t="s">
        <v>66</v>
      </c>
      <c r="U2495" s="14" t="s">
        <v>66</v>
      </c>
      <c r="V2495" s="14" t="s">
        <v>66</v>
      </c>
      <c r="W2495" s="14" t="s">
        <v>66</v>
      </c>
      <c r="X2495" s="14" t="s">
        <v>66</v>
      </c>
      <c r="Y2495" s="14" t="s">
        <v>66</v>
      </c>
    </row>
    <row r="2496" spans="1:25" x14ac:dyDescent="0.2">
      <c r="A2496" s="2">
        <v>37188</v>
      </c>
      <c r="B2496" s="5">
        <f t="shared" si="168"/>
        <v>10</v>
      </c>
      <c r="C2496" s="1" t="s">
        <v>50</v>
      </c>
      <c r="D2496" s="14" t="s">
        <v>66</v>
      </c>
      <c r="E2496" s="14" t="s">
        <v>66</v>
      </c>
      <c r="F2496" s="14" t="s">
        <v>66</v>
      </c>
      <c r="G2496" s="14" t="s">
        <v>66</v>
      </c>
      <c r="H2496" s="14" t="s">
        <v>66</v>
      </c>
      <c r="I2496" s="14" t="s">
        <v>66</v>
      </c>
      <c r="J2496" s="14" t="s">
        <v>66</v>
      </c>
      <c r="K2496" s="14" t="s">
        <v>66</v>
      </c>
      <c r="L2496" s="14" t="s">
        <v>66</v>
      </c>
      <c r="M2496" s="14" t="s">
        <v>66</v>
      </c>
      <c r="N2496" s="14" t="s">
        <v>66</v>
      </c>
      <c r="O2496" s="14" t="s">
        <v>66</v>
      </c>
      <c r="P2496" s="14" t="s">
        <v>66</v>
      </c>
      <c r="Q2496" s="14" t="s">
        <v>66</v>
      </c>
      <c r="R2496" s="14" t="s">
        <v>66</v>
      </c>
      <c r="S2496" s="14" t="s">
        <v>66</v>
      </c>
      <c r="T2496" s="14" t="s">
        <v>66</v>
      </c>
      <c r="U2496" s="14" t="s">
        <v>66</v>
      </c>
      <c r="V2496" s="14" t="s">
        <v>66</v>
      </c>
      <c r="W2496" s="14" t="s">
        <v>66</v>
      </c>
      <c r="X2496" s="14" t="s">
        <v>66</v>
      </c>
      <c r="Y2496" s="14" t="s">
        <v>66</v>
      </c>
    </row>
    <row r="2497" spans="1:25" x14ac:dyDescent="0.2">
      <c r="A2497" s="2">
        <v>37189</v>
      </c>
      <c r="B2497" s="5">
        <f t="shared" si="168"/>
        <v>10</v>
      </c>
      <c r="C2497" s="1" t="s">
        <v>51</v>
      </c>
      <c r="D2497" s="14" t="s">
        <v>66</v>
      </c>
      <c r="E2497" s="14" t="s">
        <v>66</v>
      </c>
      <c r="F2497" s="14" t="s">
        <v>66</v>
      </c>
      <c r="G2497" s="14" t="s">
        <v>66</v>
      </c>
      <c r="H2497" s="14" t="s">
        <v>66</v>
      </c>
      <c r="I2497" s="14" t="s">
        <v>66</v>
      </c>
      <c r="J2497" s="14" t="s">
        <v>66</v>
      </c>
      <c r="K2497" s="14" t="s">
        <v>66</v>
      </c>
      <c r="L2497" s="14" t="s">
        <v>66</v>
      </c>
      <c r="M2497" s="14" t="s">
        <v>66</v>
      </c>
      <c r="N2497" s="14" t="s">
        <v>66</v>
      </c>
      <c r="O2497" s="14" t="s">
        <v>66</v>
      </c>
      <c r="P2497" s="14" t="s">
        <v>66</v>
      </c>
      <c r="Q2497" s="14" t="s">
        <v>66</v>
      </c>
      <c r="R2497" s="14" t="s">
        <v>66</v>
      </c>
      <c r="S2497" s="14" t="s">
        <v>66</v>
      </c>
      <c r="T2497" s="14" t="s">
        <v>66</v>
      </c>
      <c r="U2497" s="14" t="s">
        <v>66</v>
      </c>
      <c r="V2497" s="14" t="s">
        <v>66</v>
      </c>
      <c r="W2497" s="14" t="s">
        <v>66</v>
      </c>
      <c r="X2497" s="14" t="s">
        <v>66</v>
      </c>
      <c r="Y2497" s="14" t="s">
        <v>66</v>
      </c>
    </row>
    <row r="2498" spans="1:25" x14ac:dyDescent="0.2">
      <c r="A2498" s="2">
        <v>37190</v>
      </c>
      <c r="B2498" s="5">
        <f t="shared" si="168"/>
        <v>10</v>
      </c>
      <c r="C2498" s="1" t="s">
        <v>45</v>
      </c>
      <c r="D2498" s="14" t="s">
        <v>66</v>
      </c>
      <c r="E2498" s="14" t="s">
        <v>66</v>
      </c>
      <c r="F2498" s="14" t="s">
        <v>66</v>
      </c>
      <c r="G2498" s="14" t="s">
        <v>66</v>
      </c>
      <c r="H2498" s="14" t="s">
        <v>66</v>
      </c>
      <c r="I2498" s="14" t="s">
        <v>66</v>
      </c>
      <c r="J2498" s="14" t="s">
        <v>66</v>
      </c>
      <c r="K2498" s="14" t="s">
        <v>66</v>
      </c>
      <c r="L2498" s="14" t="s">
        <v>66</v>
      </c>
      <c r="M2498" s="14" t="s">
        <v>66</v>
      </c>
      <c r="N2498" s="14" t="s">
        <v>66</v>
      </c>
      <c r="O2498" s="14" t="s">
        <v>66</v>
      </c>
      <c r="P2498" s="14" t="s">
        <v>66</v>
      </c>
      <c r="Q2498" s="14" t="s">
        <v>66</v>
      </c>
      <c r="R2498" s="14" t="s">
        <v>66</v>
      </c>
      <c r="S2498" s="14" t="s">
        <v>66</v>
      </c>
      <c r="T2498" s="14" t="s">
        <v>66</v>
      </c>
      <c r="U2498" s="14" t="s">
        <v>66</v>
      </c>
      <c r="V2498" s="14" t="s">
        <v>66</v>
      </c>
      <c r="W2498" s="14" t="s">
        <v>66</v>
      </c>
      <c r="X2498" s="14" t="s">
        <v>66</v>
      </c>
      <c r="Y2498" s="14" t="s">
        <v>66</v>
      </c>
    </row>
    <row r="2499" spans="1:25" x14ac:dyDescent="0.2">
      <c r="A2499" s="2">
        <v>37191</v>
      </c>
      <c r="B2499" s="5">
        <f t="shared" si="168"/>
        <v>10</v>
      </c>
      <c r="C2499" s="1" t="s">
        <v>46</v>
      </c>
      <c r="D2499" s="14" t="s">
        <v>66</v>
      </c>
      <c r="E2499" s="14" t="s">
        <v>66</v>
      </c>
      <c r="F2499" s="14" t="s">
        <v>66</v>
      </c>
      <c r="G2499" s="14" t="s">
        <v>66</v>
      </c>
      <c r="H2499" s="14" t="s">
        <v>66</v>
      </c>
      <c r="I2499" s="14" t="s">
        <v>66</v>
      </c>
      <c r="J2499" s="14" t="s">
        <v>66</v>
      </c>
      <c r="K2499" s="14" t="s">
        <v>66</v>
      </c>
      <c r="L2499" s="14" t="s">
        <v>66</v>
      </c>
      <c r="M2499" s="14" t="s">
        <v>66</v>
      </c>
      <c r="N2499" s="14" t="s">
        <v>66</v>
      </c>
      <c r="O2499" s="14" t="s">
        <v>66</v>
      </c>
      <c r="P2499" s="14" t="s">
        <v>66</v>
      </c>
      <c r="Q2499" s="14" t="s">
        <v>66</v>
      </c>
      <c r="R2499" s="14" t="s">
        <v>66</v>
      </c>
      <c r="S2499" s="14" t="s">
        <v>66</v>
      </c>
      <c r="T2499" s="14" t="s">
        <v>66</v>
      </c>
      <c r="U2499" s="14" t="s">
        <v>66</v>
      </c>
      <c r="V2499" s="14" t="s">
        <v>66</v>
      </c>
      <c r="W2499" s="14" t="s">
        <v>66</v>
      </c>
      <c r="X2499" s="14" t="s">
        <v>66</v>
      </c>
      <c r="Y2499" s="14" t="s">
        <v>66</v>
      </c>
    </row>
    <row r="2500" spans="1:25" x14ac:dyDescent="0.2">
      <c r="A2500" s="2">
        <v>37192</v>
      </c>
      <c r="B2500" s="5">
        <f t="shared" ref="B2500:B2563" si="169">IF(A2500&lt;&gt;"",MONTH(A2500),0)</f>
        <v>10</v>
      </c>
      <c r="C2500" s="1" t="s">
        <v>47</v>
      </c>
      <c r="D2500" s="14" t="s">
        <v>66</v>
      </c>
      <c r="E2500" s="14" t="s">
        <v>66</v>
      </c>
      <c r="F2500" s="14" t="s">
        <v>66</v>
      </c>
      <c r="G2500" s="14" t="s">
        <v>66</v>
      </c>
      <c r="H2500" s="14" t="s">
        <v>66</v>
      </c>
      <c r="I2500" s="14" t="s">
        <v>66</v>
      </c>
      <c r="J2500" s="14" t="s">
        <v>66</v>
      </c>
      <c r="K2500" s="14" t="s">
        <v>66</v>
      </c>
      <c r="L2500" s="14" t="s">
        <v>66</v>
      </c>
      <c r="M2500" s="14" t="s">
        <v>66</v>
      </c>
      <c r="N2500" s="14" t="s">
        <v>66</v>
      </c>
      <c r="O2500" s="14" t="s">
        <v>66</v>
      </c>
      <c r="P2500" s="14" t="s">
        <v>66</v>
      </c>
      <c r="Q2500" s="14" t="s">
        <v>66</v>
      </c>
      <c r="R2500" s="14" t="s">
        <v>66</v>
      </c>
      <c r="S2500" s="14" t="s">
        <v>66</v>
      </c>
      <c r="T2500" s="14" t="s">
        <v>66</v>
      </c>
      <c r="U2500" s="14" t="s">
        <v>66</v>
      </c>
      <c r="V2500" s="14" t="s">
        <v>66</v>
      </c>
      <c r="W2500" s="14" t="s">
        <v>66</v>
      </c>
      <c r="X2500" s="14" t="s">
        <v>66</v>
      </c>
      <c r="Y2500" s="14" t="s">
        <v>66</v>
      </c>
    </row>
    <row r="2501" spans="1:25" x14ac:dyDescent="0.2">
      <c r="A2501" s="2">
        <v>37193</v>
      </c>
      <c r="B2501" s="5">
        <f t="shared" si="169"/>
        <v>10</v>
      </c>
      <c r="C2501" s="1" t="s">
        <v>48</v>
      </c>
      <c r="D2501" s="14" t="s">
        <v>66</v>
      </c>
      <c r="E2501" s="14" t="s">
        <v>66</v>
      </c>
      <c r="F2501" s="14" t="s">
        <v>66</v>
      </c>
      <c r="G2501" s="14" t="s">
        <v>66</v>
      </c>
      <c r="H2501" s="14" t="s">
        <v>66</v>
      </c>
      <c r="I2501" s="14" t="s">
        <v>66</v>
      </c>
      <c r="J2501" s="14" t="s">
        <v>66</v>
      </c>
      <c r="K2501" s="14" t="s">
        <v>66</v>
      </c>
      <c r="L2501" s="14" t="s">
        <v>66</v>
      </c>
      <c r="M2501" s="14" t="s">
        <v>66</v>
      </c>
      <c r="N2501" s="14" t="s">
        <v>66</v>
      </c>
      <c r="O2501" s="14" t="s">
        <v>66</v>
      </c>
      <c r="P2501" s="14" t="s">
        <v>66</v>
      </c>
      <c r="Q2501" s="14" t="s">
        <v>66</v>
      </c>
      <c r="R2501" s="14" t="s">
        <v>66</v>
      </c>
      <c r="S2501" s="14" t="s">
        <v>66</v>
      </c>
      <c r="T2501" s="14" t="s">
        <v>66</v>
      </c>
      <c r="U2501" s="14" t="s">
        <v>66</v>
      </c>
      <c r="V2501" s="14" t="s">
        <v>66</v>
      </c>
      <c r="W2501" s="14" t="s">
        <v>66</v>
      </c>
      <c r="X2501" s="14" t="s">
        <v>66</v>
      </c>
      <c r="Y2501" s="14" t="s">
        <v>66</v>
      </c>
    </row>
    <row r="2502" spans="1:25" x14ac:dyDescent="0.2">
      <c r="A2502" s="2">
        <v>37194</v>
      </c>
      <c r="B2502" s="5">
        <f t="shared" si="169"/>
        <v>10</v>
      </c>
      <c r="C2502" s="1" t="s">
        <v>49</v>
      </c>
      <c r="D2502" s="14" t="s">
        <v>66</v>
      </c>
      <c r="E2502" s="14" t="s">
        <v>66</v>
      </c>
      <c r="F2502" s="14" t="s">
        <v>66</v>
      </c>
      <c r="G2502" s="14" t="s">
        <v>66</v>
      </c>
      <c r="H2502" s="14" t="s">
        <v>66</v>
      </c>
      <c r="I2502" s="14" t="s">
        <v>66</v>
      </c>
      <c r="J2502" s="14" t="s">
        <v>66</v>
      </c>
      <c r="K2502" s="14" t="s">
        <v>66</v>
      </c>
      <c r="L2502" s="14" t="s">
        <v>66</v>
      </c>
      <c r="M2502" s="14" t="s">
        <v>66</v>
      </c>
      <c r="N2502" s="14" t="s">
        <v>66</v>
      </c>
      <c r="O2502" s="14" t="s">
        <v>66</v>
      </c>
      <c r="P2502" s="14" t="s">
        <v>66</v>
      </c>
      <c r="Q2502" s="14" t="s">
        <v>66</v>
      </c>
      <c r="R2502" s="14" t="s">
        <v>66</v>
      </c>
      <c r="S2502" s="14" t="s">
        <v>66</v>
      </c>
      <c r="T2502" s="14" t="s">
        <v>66</v>
      </c>
      <c r="U2502" s="14" t="s">
        <v>66</v>
      </c>
      <c r="V2502" s="14" t="s">
        <v>66</v>
      </c>
      <c r="W2502" s="14" t="s">
        <v>66</v>
      </c>
      <c r="X2502" s="14" t="s">
        <v>66</v>
      </c>
      <c r="Y2502" s="14" t="s">
        <v>66</v>
      </c>
    </row>
    <row r="2503" spans="1:25" x14ac:dyDescent="0.2">
      <c r="A2503" s="2">
        <v>37195</v>
      </c>
      <c r="B2503" s="5">
        <f t="shared" si="169"/>
        <v>10</v>
      </c>
      <c r="C2503" s="1" t="s">
        <v>50</v>
      </c>
      <c r="D2503" s="14" t="s">
        <v>66</v>
      </c>
      <c r="E2503" s="14" t="s">
        <v>66</v>
      </c>
      <c r="F2503" s="14" t="s">
        <v>66</v>
      </c>
      <c r="G2503" s="14" t="s">
        <v>66</v>
      </c>
      <c r="H2503" s="14" t="s">
        <v>66</v>
      </c>
      <c r="I2503" s="14" t="s">
        <v>66</v>
      </c>
      <c r="J2503" s="14" t="s">
        <v>66</v>
      </c>
      <c r="K2503" s="14" t="s">
        <v>66</v>
      </c>
      <c r="L2503" s="14" t="s">
        <v>66</v>
      </c>
      <c r="M2503" s="14" t="s">
        <v>66</v>
      </c>
      <c r="N2503" s="14" t="s">
        <v>66</v>
      </c>
      <c r="O2503" s="14" t="s">
        <v>66</v>
      </c>
      <c r="P2503" s="14" t="s">
        <v>66</v>
      </c>
      <c r="Q2503" s="14" t="s">
        <v>66</v>
      </c>
      <c r="R2503" s="14" t="s">
        <v>66</v>
      </c>
      <c r="S2503" s="14" t="s">
        <v>66</v>
      </c>
      <c r="T2503" s="14" t="s">
        <v>66</v>
      </c>
      <c r="U2503" s="14" t="s">
        <v>66</v>
      </c>
      <c r="V2503" s="14" t="s">
        <v>66</v>
      </c>
      <c r="W2503" s="14" t="s">
        <v>66</v>
      </c>
      <c r="X2503" s="14" t="s">
        <v>66</v>
      </c>
      <c r="Y2503" s="14" t="s">
        <v>66</v>
      </c>
    </row>
    <row r="2504" spans="1:25" x14ac:dyDescent="0.2">
      <c r="A2504" s="2">
        <v>37196</v>
      </c>
      <c r="B2504" s="5">
        <f t="shared" si="169"/>
        <v>11</v>
      </c>
      <c r="C2504" s="1" t="s">
        <v>51</v>
      </c>
      <c r="D2504" s="14" t="s">
        <v>66</v>
      </c>
      <c r="E2504" s="14" t="s">
        <v>66</v>
      </c>
      <c r="F2504" s="14" t="s">
        <v>66</v>
      </c>
      <c r="G2504" s="14" t="s">
        <v>66</v>
      </c>
      <c r="H2504" s="14" t="s">
        <v>66</v>
      </c>
      <c r="I2504" s="14" t="s">
        <v>66</v>
      </c>
      <c r="J2504" s="14" t="s">
        <v>66</v>
      </c>
      <c r="K2504" s="14" t="s">
        <v>66</v>
      </c>
      <c r="L2504" s="14" t="s">
        <v>66</v>
      </c>
      <c r="M2504" s="14" t="s">
        <v>66</v>
      </c>
      <c r="N2504" s="14" t="s">
        <v>66</v>
      </c>
      <c r="O2504" s="14" t="s">
        <v>66</v>
      </c>
      <c r="P2504" s="14" t="s">
        <v>66</v>
      </c>
      <c r="Q2504" s="14" t="s">
        <v>66</v>
      </c>
      <c r="R2504" s="14" t="s">
        <v>66</v>
      </c>
      <c r="S2504" s="14" t="s">
        <v>66</v>
      </c>
      <c r="T2504" s="14" t="s">
        <v>66</v>
      </c>
      <c r="U2504" s="14" t="s">
        <v>66</v>
      </c>
      <c r="V2504" s="14" t="s">
        <v>66</v>
      </c>
      <c r="W2504" s="14" t="s">
        <v>66</v>
      </c>
      <c r="X2504" s="14" t="s">
        <v>66</v>
      </c>
      <c r="Y2504" s="14" t="s">
        <v>66</v>
      </c>
    </row>
    <row r="2505" spans="1:25" x14ac:dyDescent="0.2">
      <c r="A2505" s="2">
        <v>37197</v>
      </c>
      <c r="B2505" s="5">
        <f t="shared" si="169"/>
        <v>11</v>
      </c>
      <c r="C2505" s="1" t="s">
        <v>45</v>
      </c>
      <c r="D2505" s="14" t="s">
        <v>66</v>
      </c>
      <c r="E2505" s="14" t="s">
        <v>66</v>
      </c>
      <c r="F2505" s="14" t="s">
        <v>66</v>
      </c>
      <c r="G2505" s="14" t="s">
        <v>66</v>
      </c>
      <c r="H2505" s="14" t="s">
        <v>66</v>
      </c>
      <c r="I2505" s="14" t="s">
        <v>66</v>
      </c>
      <c r="J2505" s="14" t="s">
        <v>66</v>
      </c>
      <c r="K2505" s="14" t="s">
        <v>66</v>
      </c>
      <c r="L2505" s="14" t="s">
        <v>66</v>
      </c>
      <c r="M2505" s="14" t="s">
        <v>66</v>
      </c>
      <c r="N2505" s="14" t="s">
        <v>66</v>
      </c>
      <c r="O2505" s="14" t="s">
        <v>66</v>
      </c>
      <c r="P2505" s="14" t="s">
        <v>66</v>
      </c>
      <c r="Q2505" s="14" t="s">
        <v>66</v>
      </c>
      <c r="R2505" s="14" t="s">
        <v>66</v>
      </c>
      <c r="S2505" s="14" t="s">
        <v>66</v>
      </c>
      <c r="T2505" s="14" t="s">
        <v>66</v>
      </c>
      <c r="U2505" s="14" t="s">
        <v>66</v>
      </c>
      <c r="V2505" s="14" t="s">
        <v>66</v>
      </c>
      <c r="W2505" s="14" t="s">
        <v>66</v>
      </c>
      <c r="X2505" s="14" t="s">
        <v>66</v>
      </c>
      <c r="Y2505" s="14" t="s">
        <v>66</v>
      </c>
    </row>
    <row r="2506" spans="1:25" x14ac:dyDescent="0.2">
      <c r="A2506" s="2">
        <v>37198</v>
      </c>
      <c r="B2506" s="5">
        <f t="shared" si="169"/>
        <v>11</v>
      </c>
      <c r="C2506" s="1" t="s">
        <v>46</v>
      </c>
      <c r="D2506" s="14" t="s">
        <v>66</v>
      </c>
      <c r="E2506" s="14" t="s">
        <v>66</v>
      </c>
      <c r="F2506" s="14" t="s">
        <v>66</v>
      </c>
      <c r="G2506" s="14" t="s">
        <v>66</v>
      </c>
      <c r="H2506" s="14" t="s">
        <v>66</v>
      </c>
      <c r="I2506" s="14" t="s">
        <v>66</v>
      </c>
      <c r="J2506" s="14" t="s">
        <v>66</v>
      </c>
      <c r="K2506" s="14" t="s">
        <v>66</v>
      </c>
      <c r="L2506" s="14" t="s">
        <v>66</v>
      </c>
      <c r="M2506" s="14" t="s">
        <v>66</v>
      </c>
      <c r="N2506" s="14" t="s">
        <v>66</v>
      </c>
      <c r="O2506" s="14" t="s">
        <v>66</v>
      </c>
      <c r="P2506" s="14" t="s">
        <v>66</v>
      </c>
      <c r="Q2506" s="14" t="s">
        <v>66</v>
      </c>
      <c r="R2506" s="14" t="s">
        <v>66</v>
      </c>
      <c r="S2506" s="14" t="s">
        <v>66</v>
      </c>
      <c r="T2506" s="14" t="s">
        <v>66</v>
      </c>
      <c r="U2506" s="14" t="s">
        <v>66</v>
      </c>
      <c r="V2506" s="14" t="s">
        <v>66</v>
      </c>
      <c r="W2506" s="14" t="s">
        <v>66</v>
      </c>
      <c r="X2506" s="14" t="s">
        <v>66</v>
      </c>
      <c r="Y2506" s="14" t="s">
        <v>66</v>
      </c>
    </row>
    <row r="2507" spans="1:25" x14ac:dyDescent="0.2">
      <c r="A2507" s="2">
        <v>37199</v>
      </c>
      <c r="B2507" s="5">
        <f t="shared" si="169"/>
        <v>11</v>
      </c>
      <c r="C2507" s="1" t="s">
        <v>47</v>
      </c>
      <c r="D2507" s="14" t="s">
        <v>66</v>
      </c>
      <c r="E2507" s="14" t="s">
        <v>66</v>
      </c>
      <c r="F2507" s="14" t="s">
        <v>66</v>
      </c>
      <c r="G2507" s="14" t="s">
        <v>66</v>
      </c>
      <c r="H2507" s="14" t="s">
        <v>66</v>
      </c>
      <c r="I2507" s="14" t="s">
        <v>66</v>
      </c>
      <c r="J2507" s="14" t="s">
        <v>66</v>
      </c>
      <c r="K2507" s="14" t="s">
        <v>66</v>
      </c>
      <c r="L2507" s="14" t="s">
        <v>66</v>
      </c>
      <c r="M2507" s="14" t="s">
        <v>66</v>
      </c>
      <c r="N2507" s="14" t="s">
        <v>66</v>
      </c>
      <c r="O2507" s="14" t="s">
        <v>66</v>
      </c>
      <c r="P2507" s="14" t="s">
        <v>66</v>
      </c>
      <c r="Q2507" s="14" t="s">
        <v>66</v>
      </c>
      <c r="R2507" s="14" t="s">
        <v>66</v>
      </c>
      <c r="S2507" s="14" t="s">
        <v>66</v>
      </c>
      <c r="T2507" s="14" t="s">
        <v>66</v>
      </c>
      <c r="U2507" s="14" t="s">
        <v>66</v>
      </c>
      <c r="V2507" s="14" t="s">
        <v>66</v>
      </c>
      <c r="W2507" s="14" t="s">
        <v>66</v>
      </c>
      <c r="X2507" s="14" t="s">
        <v>66</v>
      </c>
      <c r="Y2507" s="14" t="s">
        <v>66</v>
      </c>
    </row>
    <row r="2508" spans="1:25" x14ac:dyDescent="0.2">
      <c r="A2508" s="2">
        <v>37200</v>
      </c>
      <c r="B2508" s="5">
        <f t="shared" si="169"/>
        <v>11</v>
      </c>
      <c r="C2508" s="1" t="s">
        <v>48</v>
      </c>
      <c r="D2508" s="14" t="s">
        <v>66</v>
      </c>
      <c r="E2508" s="14" t="s">
        <v>66</v>
      </c>
      <c r="F2508" s="14" t="s">
        <v>66</v>
      </c>
      <c r="G2508" s="14" t="s">
        <v>66</v>
      </c>
      <c r="H2508" s="14" t="s">
        <v>66</v>
      </c>
      <c r="I2508" s="14" t="s">
        <v>66</v>
      </c>
      <c r="J2508" s="14" t="s">
        <v>66</v>
      </c>
      <c r="K2508" s="14" t="s">
        <v>66</v>
      </c>
      <c r="L2508" s="14" t="s">
        <v>66</v>
      </c>
      <c r="M2508" s="14" t="s">
        <v>66</v>
      </c>
      <c r="N2508" s="14" t="s">
        <v>66</v>
      </c>
      <c r="O2508" s="14" t="s">
        <v>66</v>
      </c>
      <c r="P2508" s="14" t="s">
        <v>66</v>
      </c>
      <c r="Q2508" s="14" t="s">
        <v>66</v>
      </c>
      <c r="R2508" s="14" t="s">
        <v>66</v>
      </c>
      <c r="S2508" s="14" t="s">
        <v>66</v>
      </c>
      <c r="T2508" s="14" t="s">
        <v>66</v>
      </c>
      <c r="U2508" s="14" t="s">
        <v>66</v>
      </c>
      <c r="V2508" s="14" t="s">
        <v>66</v>
      </c>
      <c r="W2508" s="14" t="s">
        <v>66</v>
      </c>
      <c r="X2508" s="14" t="s">
        <v>66</v>
      </c>
      <c r="Y2508" s="14" t="s">
        <v>66</v>
      </c>
    </row>
    <row r="2509" spans="1:25" x14ac:dyDescent="0.2">
      <c r="A2509" s="2">
        <v>37201</v>
      </c>
      <c r="B2509" s="5">
        <f t="shared" si="169"/>
        <v>11</v>
      </c>
      <c r="C2509" s="1" t="s">
        <v>49</v>
      </c>
      <c r="D2509" s="14" t="s">
        <v>66</v>
      </c>
      <c r="E2509" s="14" t="s">
        <v>66</v>
      </c>
      <c r="F2509" s="14" t="s">
        <v>66</v>
      </c>
      <c r="G2509" s="14" t="s">
        <v>66</v>
      </c>
      <c r="H2509" s="14" t="s">
        <v>66</v>
      </c>
      <c r="I2509" s="14" t="s">
        <v>66</v>
      </c>
      <c r="J2509" s="14" t="s">
        <v>66</v>
      </c>
      <c r="K2509" s="14" t="s">
        <v>66</v>
      </c>
      <c r="L2509" s="14" t="s">
        <v>66</v>
      </c>
      <c r="M2509" s="14" t="s">
        <v>66</v>
      </c>
      <c r="N2509" s="14" t="s">
        <v>66</v>
      </c>
      <c r="O2509" s="14" t="s">
        <v>66</v>
      </c>
      <c r="P2509" s="14" t="s">
        <v>66</v>
      </c>
      <c r="Q2509" s="14" t="s">
        <v>66</v>
      </c>
      <c r="R2509" s="14" t="s">
        <v>66</v>
      </c>
      <c r="S2509" s="14" t="s">
        <v>66</v>
      </c>
      <c r="T2509" s="14" t="s">
        <v>66</v>
      </c>
      <c r="U2509" s="14" t="s">
        <v>66</v>
      </c>
      <c r="V2509" s="14" t="s">
        <v>66</v>
      </c>
      <c r="W2509" s="14" t="s">
        <v>66</v>
      </c>
      <c r="X2509" s="14" t="s">
        <v>66</v>
      </c>
      <c r="Y2509" s="14" t="s">
        <v>66</v>
      </c>
    </row>
    <row r="2510" spans="1:25" x14ac:dyDescent="0.2">
      <c r="A2510" s="2">
        <v>37202</v>
      </c>
      <c r="B2510" s="5">
        <f t="shared" si="169"/>
        <v>11</v>
      </c>
      <c r="C2510" s="1" t="s">
        <v>50</v>
      </c>
      <c r="D2510" s="14" t="s">
        <v>66</v>
      </c>
      <c r="E2510" s="14" t="s">
        <v>66</v>
      </c>
      <c r="F2510" s="14" t="s">
        <v>66</v>
      </c>
      <c r="G2510" s="14" t="s">
        <v>66</v>
      </c>
      <c r="H2510" s="14" t="s">
        <v>66</v>
      </c>
      <c r="I2510" s="14" t="s">
        <v>66</v>
      </c>
      <c r="J2510" s="14" t="s">
        <v>66</v>
      </c>
      <c r="K2510" s="14" t="s">
        <v>66</v>
      </c>
      <c r="L2510" s="14" t="s">
        <v>66</v>
      </c>
      <c r="M2510" s="14" t="s">
        <v>66</v>
      </c>
      <c r="N2510" s="14" t="s">
        <v>66</v>
      </c>
      <c r="O2510" s="14" t="s">
        <v>66</v>
      </c>
      <c r="P2510" s="14" t="s">
        <v>66</v>
      </c>
      <c r="Q2510" s="14" t="s">
        <v>66</v>
      </c>
      <c r="R2510" s="14" t="s">
        <v>66</v>
      </c>
      <c r="S2510" s="14" t="s">
        <v>66</v>
      </c>
      <c r="T2510" s="14" t="s">
        <v>66</v>
      </c>
      <c r="U2510" s="14" t="s">
        <v>66</v>
      </c>
      <c r="V2510" s="14" t="s">
        <v>66</v>
      </c>
      <c r="W2510" s="14" t="s">
        <v>66</v>
      </c>
      <c r="X2510" s="14" t="s">
        <v>66</v>
      </c>
      <c r="Y2510" s="14" t="s">
        <v>66</v>
      </c>
    </row>
    <row r="2511" spans="1:25" x14ac:dyDescent="0.2">
      <c r="A2511" s="2">
        <v>37203</v>
      </c>
      <c r="B2511" s="5">
        <f t="shared" si="169"/>
        <v>11</v>
      </c>
      <c r="C2511" s="1" t="s">
        <v>51</v>
      </c>
      <c r="D2511" s="14" t="s">
        <v>66</v>
      </c>
      <c r="E2511" s="14" t="s">
        <v>66</v>
      </c>
      <c r="F2511" s="14" t="s">
        <v>66</v>
      </c>
      <c r="G2511" s="14" t="s">
        <v>66</v>
      </c>
      <c r="H2511" s="14" t="s">
        <v>66</v>
      </c>
      <c r="I2511" s="14" t="s">
        <v>66</v>
      </c>
      <c r="J2511" s="14" t="s">
        <v>66</v>
      </c>
      <c r="K2511" s="14" t="s">
        <v>66</v>
      </c>
      <c r="L2511" s="14" t="s">
        <v>66</v>
      </c>
      <c r="M2511" s="14" t="s">
        <v>66</v>
      </c>
      <c r="N2511" s="14" t="s">
        <v>66</v>
      </c>
      <c r="O2511" s="14" t="s">
        <v>66</v>
      </c>
      <c r="P2511" s="14" t="s">
        <v>66</v>
      </c>
      <c r="Q2511" s="14" t="s">
        <v>66</v>
      </c>
      <c r="R2511" s="14" t="s">
        <v>66</v>
      </c>
      <c r="S2511" s="14" t="s">
        <v>66</v>
      </c>
      <c r="T2511" s="14" t="s">
        <v>66</v>
      </c>
      <c r="U2511" s="14" t="s">
        <v>66</v>
      </c>
      <c r="V2511" s="14" t="s">
        <v>66</v>
      </c>
      <c r="W2511" s="14" t="s">
        <v>66</v>
      </c>
      <c r="X2511" s="14" t="s">
        <v>66</v>
      </c>
      <c r="Y2511" s="14" t="s">
        <v>66</v>
      </c>
    </row>
    <row r="2512" spans="1:25" x14ac:dyDescent="0.2">
      <c r="A2512" s="2">
        <v>37204</v>
      </c>
      <c r="B2512" s="5">
        <f t="shared" si="169"/>
        <v>11</v>
      </c>
      <c r="C2512" s="1" t="s">
        <v>45</v>
      </c>
      <c r="D2512" s="14" t="s">
        <v>66</v>
      </c>
      <c r="E2512" s="14" t="s">
        <v>66</v>
      </c>
      <c r="F2512" s="14" t="s">
        <v>66</v>
      </c>
      <c r="G2512" s="14" t="s">
        <v>66</v>
      </c>
      <c r="H2512" s="14" t="s">
        <v>66</v>
      </c>
      <c r="I2512" s="14" t="s">
        <v>66</v>
      </c>
      <c r="J2512" s="14" t="s">
        <v>66</v>
      </c>
      <c r="K2512" s="14" t="s">
        <v>66</v>
      </c>
      <c r="L2512" s="14" t="s">
        <v>66</v>
      </c>
      <c r="M2512" s="14" t="s">
        <v>66</v>
      </c>
      <c r="N2512" s="14" t="s">
        <v>66</v>
      </c>
      <c r="O2512" s="14" t="s">
        <v>66</v>
      </c>
      <c r="P2512" s="14" t="s">
        <v>66</v>
      </c>
      <c r="Q2512" s="14" t="s">
        <v>66</v>
      </c>
      <c r="R2512" s="14" t="s">
        <v>66</v>
      </c>
      <c r="S2512" s="14" t="s">
        <v>66</v>
      </c>
      <c r="T2512" s="14" t="s">
        <v>66</v>
      </c>
      <c r="U2512" s="14" t="s">
        <v>66</v>
      </c>
      <c r="V2512" s="14" t="s">
        <v>66</v>
      </c>
      <c r="W2512" s="14" t="s">
        <v>66</v>
      </c>
      <c r="X2512" s="14" t="s">
        <v>66</v>
      </c>
      <c r="Y2512" s="14" t="s">
        <v>66</v>
      </c>
    </row>
    <row r="2513" spans="1:25" x14ac:dyDescent="0.2">
      <c r="A2513" s="2">
        <v>37205</v>
      </c>
      <c r="B2513" s="5">
        <f t="shared" si="169"/>
        <v>11</v>
      </c>
      <c r="C2513" s="1" t="s">
        <v>46</v>
      </c>
      <c r="D2513" s="14" t="s">
        <v>66</v>
      </c>
      <c r="E2513" s="14" t="s">
        <v>66</v>
      </c>
      <c r="F2513" s="14" t="s">
        <v>66</v>
      </c>
      <c r="G2513" s="14" t="s">
        <v>66</v>
      </c>
      <c r="H2513" s="14" t="s">
        <v>66</v>
      </c>
      <c r="I2513" s="14" t="s">
        <v>66</v>
      </c>
      <c r="J2513" s="14" t="s">
        <v>66</v>
      </c>
      <c r="K2513" s="14" t="s">
        <v>66</v>
      </c>
      <c r="L2513" s="14" t="s">
        <v>66</v>
      </c>
      <c r="M2513" s="14" t="s">
        <v>66</v>
      </c>
      <c r="N2513" s="14" t="s">
        <v>66</v>
      </c>
      <c r="O2513" s="14" t="s">
        <v>66</v>
      </c>
      <c r="P2513" s="14" t="s">
        <v>66</v>
      </c>
      <c r="Q2513" s="14" t="s">
        <v>66</v>
      </c>
      <c r="R2513" s="14" t="s">
        <v>66</v>
      </c>
      <c r="S2513" s="14" t="s">
        <v>66</v>
      </c>
      <c r="T2513" s="14" t="s">
        <v>66</v>
      </c>
      <c r="U2513" s="14" t="s">
        <v>66</v>
      </c>
      <c r="V2513" s="14" t="s">
        <v>66</v>
      </c>
      <c r="W2513" s="14" t="s">
        <v>66</v>
      </c>
      <c r="X2513" s="14" t="s">
        <v>66</v>
      </c>
      <c r="Y2513" s="14" t="s">
        <v>66</v>
      </c>
    </row>
    <row r="2514" spans="1:25" x14ac:dyDescent="0.2">
      <c r="A2514" s="2">
        <v>37206</v>
      </c>
      <c r="B2514" s="5">
        <f t="shared" si="169"/>
        <v>11</v>
      </c>
      <c r="C2514" s="1" t="s">
        <v>47</v>
      </c>
      <c r="D2514" s="14" t="s">
        <v>66</v>
      </c>
      <c r="E2514" s="14" t="s">
        <v>66</v>
      </c>
      <c r="F2514" s="14" t="s">
        <v>66</v>
      </c>
      <c r="G2514" s="14" t="s">
        <v>66</v>
      </c>
      <c r="H2514" s="14" t="s">
        <v>66</v>
      </c>
      <c r="I2514" s="14" t="s">
        <v>66</v>
      </c>
      <c r="J2514" s="14" t="s">
        <v>66</v>
      </c>
      <c r="K2514" s="14" t="s">
        <v>66</v>
      </c>
      <c r="L2514" s="14" t="s">
        <v>66</v>
      </c>
      <c r="M2514" s="14" t="s">
        <v>66</v>
      </c>
      <c r="N2514" s="14" t="s">
        <v>66</v>
      </c>
      <c r="O2514" s="14" t="s">
        <v>66</v>
      </c>
      <c r="P2514" s="14" t="s">
        <v>66</v>
      </c>
      <c r="Q2514" s="14" t="s">
        <v>66</v>
      </c>
      <c r="R2514" s="14" t="s">
        <v>66</v>
      </c>
      <c r="S2514" s="14" t="s">
        <v>66</v>
      </c>
      <c r="T2514" s="14" t="s">
        <v>66</v>
      </c>
      <c r="U2514" s="14" t="s">
        <v>66</v>
      </c>
      <c r="V2514" s="14" t="s">
        <v>66</v>
      </c>
      <c r="W2514" s="14" t="s">
        <v>66</v>
      </c>
      <c r="X2514" s="14" t="s">
        <v>66</v>
      </c>
      <c r="Y2514" s="14" t="s">
        <v>66</v>
      </c>
    </row>
    <row r="2515" spans="1:25" x14ac:dyDescent="0.2">
      <c r="A2515" s="2">
        <v>37207</v>
      </c>
      <c r="B2515" s="5">
        <f t="shared" si="169"/>
        <v>11</v>
      </c>
      <c r="C2515" s="1" t="s">
        <v>48</v>
      </c>
      <c r="D2515" s="14" t="s">
        <v>66</v>
      </c>
      <c r="E2515" s="14" t="s">
        <v>66</v>
      </c>
      <c r="F2515" s="14" t="s">
        <v>66</v>
      </c>
      <c r="G2515" s="14" t="s">
        <v>66</v>
      </c>
      <c r="H2515" s="14" t="s">
        <v>66</v>
      </c>
      <c r="I2515" s="14" t="s">
        <v>66</v>
      </c>
      <c r="J2515" s="14" t="s">
        <v>66</v>
      </c>
      <c r="K2515" s="14" t="s">
        <v>66</v>
      </c>
      <c r="L2515" s="14" t="s">
        <v>66</v>
      </c>
      <c r="M2515" s="14" t="s">
        <v>66</v>
      </c>
      <c r="N2515" s="14" t="s">
        <v>66</v>
      </c>
      <c r="O2515" s="14" t="s">
        <v>66</v>
      </c>
      <c r="P2515" s="14" t="s">
        <v>66</v>
      </c>
      <c r="Q2515" s="14" t="s">
        <v>66</v>
      </c>
      <c r="R2515" s="14" t="s">
        <v>66</v>
      </c>
      <c r="S2515" s="14" t="s">
        <v>66</v>
      </c>
      <c r="T2515" s="14" t="s">
        <v>66</v>
      </c>
      <c r="U2515" s="14" t="s">
        <v>66</v>
      </c>
      <c r="V2515" s="14" t="s">
        <v>66</v>
      </c>
      <c r="W2515" s="14" t="s">
        <v>66</v>
      </c>
      <c r="X2515" s="14" t="s">
        <v>66</v>
      </c>
      <c r="Y2515" s="14" t="s">
        <v>66</v>
      </c>
    </row>
    <row r="2516" spans="1:25" x14ac:dyDescent="0.2">
      <c r="A2516" s="2">
        <v>37208</v>
      </c>
      <c r="B2516" s="5">
        <f t="shared" si="169"/>
        <v>11</v>
      </c>
      <c r="C2516" s="1" t="s">
        <v>49</v>
      </c>
      <c r="D2516" s="14" t="s">
        <v>66</v>
      </c>
      <c r="E2516" s="14" t="s">
        <v>66</v>
      </c>
      <c r="F2516" s="14" t="s">
        <v>66</v>
      </c>
      <c r="G2516" s="14" t="s">
        <v>66</v>
      </c>
      <c r="H2516" s="14" t="s">
        <v>66</v>
      </c>
      <c r="I2516" s="14" t="s">
        <v>66</v>
      </c>
      <c r="J2516" s="14" t="s">
        <v>66</v>
      </c>
      <c r="K2516" s="14" t="s">
        <v>66</v>
      </c>
      <c r="L2516" s="14" t="s">
        <v>66</v>
      </c>
      <c r="M2516" s="14" t="s">
        <v>66</v>
      </c>
      <c r="N2516" s="14" t="s">
        <v>66</v>
      </c>
      <c r="O2516" s="14" t="s">
        <v>66</v>
      </c>
      <c r="P2516" s="14" t="s">
        <v>66</v>
      </c>
      <c r="Q2516" s="14" t="s">
        <v>66</v>
      </c>
      <c r="R2516" s="14" t="s">
        <v>66</v>
      </c>
      <c r="S2516" s="14" t="s">
        <v>66</v>
      </c>
      <c r="T2516" s="14" t="s">
        <v>66</v>
      </c>
      <c r="U2516" s="14" t="s">
        <v>66</v>
      </c>
      <c r="V2516" s="14" t="s">
        <v>66</v>
      </c>
      <c r="W2516" s="14" t="s">
        <v>66</v>
      </c>
      <c r="X2516" s="14" t="s">
        <v>66</v>
      </c>
      <c r="Y2516" s="14" t="s">
        <v>66</v>
      </c>
    </row>
    <row r="2517" spans="1:25" x14ac:dyDescent="0.2">
      <c r="A2517" s="2">
        <v>37209</v>
      </c>
      <c r="B2517" s="5">
        <f t="shared" si="169"/>
        <v>11</v>
      </c>
      <c r="C2517" s="1" t="s">
        <v>50</v>
      </c>
      <c r="D2517" s="14" t="s">
        <v>66</v>
      </c>
      <c r="E2517" s="14" t="s">
        <v>66</v>
      </c>
      <c r="F2517" s="14" t="s">
        <v>66</v>
      </c>
      <c r="G2517" s="14" t="s">
        <v>66</v>
      </c>
      <c r="H2517" s="14" t="s">
        <v>66</v>
      </c>
      <c r="I2517" s="14" t="s">
        <v>66</v>
      </c>
      <c r="J2517" s="14" t="s">
        <v>66</v>
      </c>
      <c r="K2517" s="14" t="s">
        <v>66</v>
      </c>
      <c r="L2517" s="14" t="s">
        <v>66</v>
      </c>
      <c r="M2517" s="14" t="s">
        <v>66</v>
      </c>
      <c r="N2517" s="14" t="s">
        <v>66</v>
      </c>
      <c r="O2517" s="14" t="s">
        <v>66</v>
      </c>
      <c r="P2517" s="14" t="s">
        <v>66</v>
      </c>
      <c r="Q2517" s="14" t="s">
        <v>66</v>
      </c>
      <c r="R2517" s="14" t="s">
        <v>66</v>
      </c>
      <c r="S2517" s="14" t="s">
        <v>66</v>
      </c>
      <c r="T2517" s="14" t="s">
        <v>66</v>
      </c>
      <c r="U2517" s="14" t="s">
        <v>66</v>
      </c>
      <c r="V2517" s="14" t="s">
        <v>66</v>
      </c>
      <c r="W2517" s="14" t="s">
        <v>66</v>
      </c>
      <c r="X2517" s="14" t="s">
        <v>66</v>
      </c>
      <c r="Y2517" s="14" t="s">
        <v>66</v>
      </c>
    </row>
    <row r="2518" spans="1:25" x14ac:dyDescent="0.2">
      <c r="A2518" s="2">
        <v>37210</v>
      </c>
      <c r="B2518" s="5">
        <f t="shared" si="169"/>
        <v>11</v>
      </c>
      <c r="C2518" s="1" t="s">
        <v>51</v>
      </c>
      <c r="D2518" s="14" t="s">
        <v>66</v>
      </c>
      <c r="E2518" s="14" t="s">
        <v>66</v>
      </c>
      <c r="F2518" s="14" t="s">
        <v>66</v>
      </c>
      <c r="G2518" s="14" t="s">
        <v>66</v>
      </c>
      <c r="H2518" s="14" t="s">
        <v>66</v>
      </c>
      <c r="I2518" s="14" t="s">
        <v>66</v>
      </c>
      <c r="J2518" s="14" t="s">
        <v>66</v>
      </c>
      <c r="K2518" s="14" t="s">
        <v>66</v>
      </c>
      <c r="L2518" s="14" t="s">
        <v>66</v>
      </c>
      <c r="M2518" s="14" t="s">
        <v>66</v>
      </c>
      <c r="N2518" s="14" t="s">
        <v>66</v>
      </c>
      <c r="O2518" s="14" t="s">
        <v>66</v>
      </c>
      <c r="P2518" s="14" t="s">
        <v>66</v>
      </c>
      <c r="Q2518" s="14" t="s">
        <v>66</v>
      </c>
      <c r="R2518" s="14" t="s">
        <v>66</v>
      </c>
      <c r="S2518" s="14" t="s">
        <v>66</v>
      </c>
      <c r="T2518" s="14" t="s">
        <v>66</v>
      </c>
      <c r="U2518" s="14" t="s">
        <v>66</v>
      </c>
      <c r="V2518" s="14" t="s">
        <v>66</v>
      </c>
      <c r="W2518" s="14" t="s">
        <v>66</v>
      </c>
      <c r="X2518" s="14" t="s">
        <v>66</v>
      </c>
      <c r="Y2518" s="14" t="s">
        <v>66</v>
      </c>
    </row>
    <row r="2519" spans="1:25" x14ac:dyDescent="0.2">
      <c r="A2519" s="2">
        <v>37211</v>
      </c>
      <c r="B2519" s="5">
        <f t="shared" si="169"/>
        <v>11</v>
      </c>
      <c r="C2519" s="1" t="s">
        <v>45</v>
      </c>
      <c r="D2519" s="14" t="s">
        <v>66</v>
      </c>
      <c r="E2519" s="14" t="s">
        <v>66</v>
      </c>
      <c r="F2519" s="14" t="s">
        <v>66</v>
      </c>
      <c r="G2519" s="14" t="s">
        <v>66</v>
      </c>
      <c r="H2519" s="14" t="s">
        <v>66</v>
      </c>
      <c r="I2519" s="14" t="s">
        <v>66</v>
      </c>
      <c r="J2519" s="14" t="s">
        <v>66</v>
      </c>
      <c r="K2519" s="14" t="s">
        <v>66</v>
      </c>
      <c r="L2519" s="14" t="s">
        <v>66</v>
      </c>
      <c r="M2519" s="14" t="s">
        <v>66</v>
      </c>
      <c r="N2519" s="14" t="s">
        <v>66</v>
      </c>
      <c r="O2519" s="14" t="s">
        <v>66</v>
      </c>
      <c r="P2519" s="14" t="s">
        <v>66</v>
      </c>
      <c r="Q2519" s="14" t="s">
        <v>66</v>
      </c>
      <c r="R2519" s="14" t="s">
        <v>66</v>
      </c>
      <c r="S2519" s="14" t="s">
        <v>66</v>
      </c>
      <c r="T2519" s="14" t="s">
        <v>66</v>
      </c>
      <c r="U2519" s="14" t="s">
        <v>66</v>
      </c>
      <c r="V2519" s="14" t="s">
        <v>66</v>
      </c>
      <c r="W2519" s="14" t="s">
        <v>66</v>
      </c>
      <c r="X2519" s="14" t="s">
        <v>66</v>
      </c>
      <c r="Y2519" s="14" t="s">
        <v>66</v>
      </c>
    </row>
    <row r="2520" spans="1:25" x14ac:dyDescent="0.2">
      <c r="A2520" s="2">
        <v>37212</v>
      </c>
      <c r="B2520" s="5">
        <f t="shared" si="169"/>
        <v>11</v>
      </c>
      <c r="C2520" s="1" t="s">
        <v>46</v>
      </c>
      <c r="D2520" s="14" t="s">
        <v>66</v>
      </c>
      <c r="E2520" s="14" t="s">
        <v>66</v>
      </c>
      <c r="F2520" s="14" t="s">
        <v>66</v>
      </c>
      <c r="G2520" s="14" t="s">
        <v>66</v>
      </c>
      <c r="H2520" s="14" t="s">
        <v>66</v>
      </c>
      <c r="I2520" s="14" t="s">
        <v>66</v>
      </c>
      <c r="J2520" s="14" t="s">
        <v>66</v>
      </c>
      <c r="K2520" s="14" t="s">
        <v>66</v>
      </c>
      <c r="L2520" s="14" t="s">
        <v>66</v>
      </c>
      <c r="M2520" s="14" t="s">
        <v>66</v>
      </c>
      <c r="N2520" s="14" t="s">
        <v>66</v>
      </c>
      <c r="O2520" s="14" t="s">
        <v>66</v>
      </c>
      <c r="P2520" s="14" t="s">
        <v>66</v>
      </c>
      <c r="Q2520" s="14" t="s">
        <v>66</v>
      </c>
      <c r="R2520" s="14" t="s">
        <v>66</v>
      </c>
      <c r="S2520" s="14" t="s">
        <v>66</v>
      </c>
      <c r="T2520" s="14" t="s">
        <v>66</v>
      </c>
      <c r="U2520" s="14" t="s">
        <v>66</v>
      </c>
      <c r="V2520" s="14" t="s">
        <v>66</v>
      </c>
      <c r="W2520" s="14" t="s">
        <v>66</v>
      </c>
      <c r="X2520" s="14" t="s">
        <v>66</v>
      </c>
      <c r="Y2520" s="14" t="s">
        <v>66</v>
      </c>
    </row>
    <row r="2521" spans="1:25" x14ac:dyDescent="0.2">
      <c r="A2521" s="2">
        <v>37213</v>
      </c>
      <c r="B2521" s="5">
        <f t="shared" si="169"/>
        <v>11</v>
      </c>
      <c r="C2521" s="1" t="s">
        <v>47</v>
      </c>
      <c r="D2521" s="14" t="s">
        <v>66</v>
      </c>
      <c r="E2521" s="14" t="s">
        <v>66</v>
      </c>
      <c r="F2521" s="14" t="s">
        <v>66</v>
      </c>
      <c r="G2521" s="14" t="s">
        <v>66</v>
      </c>
      <c r="H2521" s="14" t="s">
        <v>66</v>
      </c>
      <c r="I2521" s="14" t="s">
        <v>66</v>
      </c>
      <c r="J2521" s="14" t="s">
        <v>66</v>
      </c>
      <c r="K2521" s="14" t="s">
        <v>66</v>
      </c>
      <c r="L2521" s="14" t="s">
        <v>66</v>
      </c>
      <c r="M2521" s="14" t="s">
        <v>66</v>
      </c>
      <c r="N2521" s="14" t="s">
        <v>66</v>
      </c>
      <c r="O2521" s="14" t="s">
        <v>66</v>
      </c>
      <c r="P2521" s="14" t="s">
        <v>66</v>
      </c>
      <c r="Q2521" s="14" t="s">
        <v>66</v>
      </c>
      <c r="R2521" s="14" t="s">
        <v>66</v>
      </c>
      <c r="S2521" s="14" t="s">
        <v>66</v>
      </c>
      <c r="T2521" s="14" t="s">
        <v>66</v>
      </c>
      <c r="U2521" s="14" t="s">
        <v>66</v>
      </c>
      <c r="V2521" s="14" t="s">
        <v>66</v>
      </c>
      <c r="W2521" s="14" t="s">
        <v>66</v>
      </c>
      <c r="X2521" s="14" t="s">
        <v>66</v>
      </c>
      <c r="Y2521" s="14" t="s">
        <v>66</v>
      </c>
    </row>
    <row r="2522" spans="1:25" x14ac:dyDescent="0.2">
      <c r="A2522" s="2">
        <v>37214</v>
      </c>
      <c r="B2522" s="5">
        <f t="shared" si="169"/>
        <v>11</v>
      </c>
      <c r="C2522" s="1" t="s">
        <v>48</v>
      </c>
      <c r="D2522" s="14" t="s">
        <v>66</v>
      </c>
      <c r="E2522" s="14" t="s">
        <v>66</v>
      </c>
      <c r="F2522" s="14" t="s">
        <v>66</v>
      </c>
      <c r="G2522" s="14" t="s">
        <v>66</v>
      </c>
      <c r="H2522" s="14" t="s">
        <v>66</v>
      </c>
      <c r="I2522" s="14" t="s">
        <v>66</v>
      </c>
      <c r="J2522" s="14" t="s">
        <v>66</v>
      </c>
      <c r="K2522" s="14" t="s">
        <v>66</v>
      </c>
      <c r="L2522" s="14" t="s">
        <v>66</v>
      </c>
      <c r="M2522" s="14" t="s">
        <v>66</v>
      </c>
      <c r="N2522" s="14" t="s">
        <v>66</v>
      </c>
      <c r="O2522" s="14" t="s">
        <v>66</v>
      </c>
      <c r="P2522" s="14" t="s">
        <v>66</v>
      </c>
      <c r="Q2522" s="14" t="s">
        <v>66</v>
      </c>
      <c r="R2522" s="14" t="s">
        <v>66</v>
      </c>
      <c r="S2522" s="14" t="s">
        <v>66</v>
      </c>
      <c r="T2522" s="14" t="s">
        <v>66</v>
      </c>
      <c r="U2522" s="14" t="s">
        <v>66</v>
      </c>
      <c r="V2522" s="14" t="s">
        <v>66</v>
      </c>
      <c r="W2522" s="14" t="s">
        <v>66</v>
      </c>
      <c r="X2522" s="14" t="s">
        <v>66</v>
      </c>
      <c r="Y2522" s="14" t="s">
        <v>66</v>
      </c>
    </row>
    <row r="2523" spans="1:25" x14ac:dyDescent="0.2">
      <c r="A2523" s="2">
        <v>37215</v>
      </c>
      <c r="B2523" s="5">
        <f t="shared" si="169"/>
        <v>11</v>
      </c>
      <c r="C2523" s="1" t="s">
        <v>49</v>
      </c>
      <c r="D2523" s="14" t="s">
        <v>66</v>
      </c>
      <c r="E2523" s="14" t="s">
        <v>66</v>
      </c>
      <c r="F2523" s="14" t="s">
        <v>66</v>
      </c>
      <c r="G2523" s="14" t="s">
        <v>66</v>
      </c>
      <c r="H2523" s="14" t="s">
        <v>66</v>
      </c>
      <c r="I2523" s="14" t="s">
        <v>66</v>
      </c>
      <c r="J2523" s="14" t="s">
        <v>66</v>
      </c>
      <c r="K2523" s="14" t="s">
        <v>66</v>
      </c>
      <c r="L2523" s="14" t="s">
        <v>66</v>
      </c>
      <c r="M2523" s="14" t="s">
        <v>66</v>
      </c>
      <c r="N2523" s="14" t="s">
        <v>66</v>
      </c>
      <c r="O2523" s="14" t="s">
        <v>66</v>
      </c>
      <c r="P2523" s="14" t="s">
        <v>66</v>
      </c>
      <c r="Q2523" s="14" t="s">
        <v>66</v>
      </c>
      <c r="R2523" s="14" t="s">
        <v>66</v>
      </c>
      <c r="S2523" s="14" t="s">
        <v>66</v>
      </c>
      <c r="T2523" s="14" t="s">
        <v>66</v>
      </c>
      <c r="U2523" s="14" t="s">
        <v>66</v>
      </c>
      <c r="V2523" s="14" t="s">
        <v>66</v>
      </c>
      <c r="W2523" s="14" t="s">
        <v>66</v>
      </c>
      <c r="X2523" s="14" t="s">
        <v>66</v>
      </c>
      <c r="Y2523" s="14" t="s">
        <v>66</v>
      </c>
    </row>
    <row r="2524" spans="1:25" x14ac:dyDescent="0.2">
      <c r="A2524" s="2">
        <v>37216</v>
      </c>
      <c r="B2524" s="5">
        <f t="shared" si="169"/>
        <v>11</v>
      </c>
      <c r="C2524" s="1" t="s">
        <v>50</v>
      </c>
      <c r="D2524" s="14" t="s">
        <v>66</v>
      </c>
      <c r="E2524" s="14" t="s">
        <v>66</v>
      </c>
      <c r="F2524" s="14" t="s">
        <v>66</v>
      </c>
      <c r="G2524" s="14" t="s">
        <v>66</v>
      </c>
      <c r="H2524" s="14" t="s">
        <v>66</v>
      </c>
      <c r="I2524" s="14" t="s">
        <v>66</v>
      </c>
      <c r="J2524" s="14" t="s">
        <v>66</v>
      </c>
      <c r="K2524" s="14" t="s">
        <v>66</v>
      </c>
      <c r="L2524" s="14" t="s">
        <v>66</v>
      </c>
      <c r="M2524" s="14" t="s">
        <v>66</v>
      </c>
      <c r="N2524" s="14" t="s">
        <v>66</v>
      </c>
      <c r="O2524" s="14" t="s">
        <v>66</v>
      </c>
      <c r="P2524" s="14" t="s">
        <v>66</v>
      </c>
      <c r="Q2524" s="14" t="s">
        <v>66</v>
      </c>
      <c r="R2524" s="14" t="s">
        <v>66</v>
      </c>
      <c r="S2524" s="14" t="s">
        <v>66</v>
      </c>
      <c r="T2524" s="14" t="s">
        <v>66</v>
      </c>
      <c r="U2524" s="14" t="s">
        <v>66</v>
      </c>
      <c r="V2524" s="14" t="s">
        <v>66</v>
      </c>
      <c r="W2524" s="14" t="s">
        <v>66</v>
      </c>
      <c r="X2524" s="14" t="s">
        <v>66</v>
      </c>
      <c r="Y2524" s="14" t="s">
        <v>66</v>
      </c>
    </row>
    <row r="2525" spans="1:25" x14ac:dyDescent="0.2">
      <c r="A2525" s="2">
        <v>37217</v>
      </c>
      <c r="B2525" s="5">
        <f t="shared" si="169"/>
        <v>11</v>
      </c>
      <c r="C2525" s="1" t="s">
        <v>51</v>
      </c>
      <c r="D2525" s="14" t="s">
        <v>66</v>
      </c>
      <c r="E2525" s="14" t="s">
        <v>66</v>
      </c>
      <c r="F2525" s="14" t="s">
        <v>66</v>
      </c>
      <c r="G2525" s="14" t="s">
        <v>66</v>
      </c>
      <c r="H2525" s="14" t="s">
        <v>66</v>
      </c>
      <c r="I2525" s="14" t="s">
        <v>66</v>
      </c>
      <c r="J2525" s="14" t="s">
        <v>66</v>
      </c>
      <c r="K2525" s="14" t="s">
        <v>66</v>
      </c>
      <c r="L2525" s="14" t="s">
        <v>66</v>
      </c>
      <c r="M2525" s="14" t="s">
        <v>66</v>
      </c>
      <c r="N2525" s="14" t="s">
        <v>66</v>
      </c>
      <c r="O2525" s="14" t="s">
        <v>66</v>
      </c>
      <c r="P2525" s="14" t="s">
        <v>66</v>
      </c>
      <c r="Q2525" s="14" t="s">
        <v>66</v>
      </c>
      <c r="R2525" s="14" t="s">
        <v>66</v>
      </c>
      <c r="S2525" s="14" t="s">
        <v>66</v>
      </c>
      <c r="T2525" s="14" t="s">
        <v>66</v>
      </c>
      <c r="U2525" s="14" t="s">
        <v>66</v>
      </c>
      <c r="V2525" s="14" t="s">
        <v>66</v>
      </c>
      <c r="W2525" s="14" t="s">
        <v>66</v>
      </c>
      <c r="X2525" s="14" t="s">
        <v>66</v>
      </c>
      <c r="Y2525" s="14" t="s">
        <v>66</v>
      </c>
    </row>
    <row r="2526" spans="1:25" x14ac:dyDescent="0.2">
      <c r="A2526" s="2">
        <v>37218</v>
      </c>
      <c r="B2526" s="5">
        <f t="shared" si="169"/>
        <v>11</v>
      </c>
      <c r="C2526" s="1" t="s">
        <v>45</v>
      </c>
      <c r="D2526" s="14" t="s">
        <v>66</v>
      </c>
      <c r="E2526" s="14" t="s">
        <v>66</v>
      </c>
      <c r="F2526" s="14" t="s">
        <v>66</v>
      </c>
      <c r="G2526" s="14" t="s">
        <v>66</v>
      </c>
      <c r="H2526" s="14" t="s">
        <v>66</v>
      </c>
      <c r="I2526" s="14" t="s">
        <v>66</v>
      </c>
      <c r="J2526" s="14" t="s">
        <v>66</v>
      </c>
      <c r="K2526" s="14" t="s">
        <v>66</v>
      </c>
      <c r="L2526" s="14" t="s">
        <v>66</v>
      </c>
      <c r="M2526" s="14" t="s">
        <v>66</v>
      </c>
      <c r="N2526" s="14" t="s">
        <v>66</v>
      </c>
      <c r="O2526" s="14" t="s">
        <v>66</v>
      </c>
      <c r="P2526" s="14" t="s">
        <v>66</v>
      </c>
      <c r="Q2526" s="14" t="s">
        <v>66</v>
      </c>
      <c r="R2526" s="14" t="s">
        <v>66</v>
      </c>
      <c r="S2526" s="14" t="s">
        <v>66</v>
      </c>
      <c r="T2526" s="14" t="s">
        <v>66</v>
      </c>
      <c r="U2526" s="14" t="s">
        <v>66</v>
      </c>
      <c r="V2526" s="14" t="s">
        <v>66</v>
      </c>
      <c r="W2526" s="14" t="s">
        <v>66</v>
      </c>
      <c r="X2526" s="14" t="s">
        <v>66</v>
      </c>
      <c r="Y2526" s="14" t="s">
        <v>66</v>
      </c>
    </row>
    <row r="2527" spans="1:25" x14ac:dyDescent="0.2">
      <c r="A2527" s="2">
        <v>37219</v>
      </c>
      <c r="B2527" s="5">
        <f t="shared" si="169"/>
        <v>11</v>
      </c>
      <c r="C2527" s="1" t="s">
        <v>46</v>
      </c>
      <c r="D2527" s="14" t="s">
        <v>66</v>
      </c>
      <c r="E2527" s="14" t="s">
        <v>66</v>
      </c>
      <c r="F2527" s="14" t="s">
        <v>66</v>
      </c>
      <c r="G2527" s="14" t="s">
        <v>66</v>
      </c>
      <c r="H2527" s="14" t="s">
        <v>66</v>
      </c>
      <c r="I2527" s="14" t="s">
        <v>66</v>
      </c>
      <c r="J2527" s="14" t="s">
        <v>66</v>
      </c>
      <c r="K2527" s="14" t="s">
        <v>66</v>
      </c>
      <c r="L2527" s="14" t="s">
        <v>66</v>
      </c>
      <c r="M2527" s="14" t="s">
        <v>66</v>
      </c>
      <c r="N2527" s="14" t="s">
        <v>66</v>
      </c>
      <c r="O2527" s="14" t="s">
        <v>66</v>
      </c>
      <c r="P2527" s="14" t="s">
        <v>66</v>
      </c>
      <c r="Q2527" s="14" t="s">
        <v>66</v>
      </c>
      <c r="R2527" s="14" t="s">
        <v>66</v>
      </c>
      <c r="S2527" s="14" t="s">
        <v>66</v>
      </c>
      <c r="T2527" s="14" t="s">
        <v>66</v>
      </c>
      <c r="U2527" s="14" t="s">
        <v>66</v>
      </c>
      <c r="V2527" s="14" t="s">
        <v>66</v>
      </c>
      <c r="W2527" s="14" t="s">
        <v>66</v>
      </c>
      <c r="X2527" s="14" t="s">
        <v>66</v>
      </c>
      <c r="Y2527" s="14" t="s">
        <v>66</v>
      </c>
    </row>
    <row r="2528" spans="1:25" x14ac:dyDescent="0.2">
      <c r="A2528" s="2">
        <v>37220</v>
      </c>
      <c r="B2528" s="5">
        <f t="shared" si="169"/>
        <v>11</v>
      </c>
      <c r="C2528" s="1" t="s">
        <v>47</v>
      </c>
      <c r="D2528" s="14" t="s">
        <v>66</v>
      </c>
      <c r="E2528" s="14" t="s">
        <v>66</v>
      </c>
      <c r="F2528" s="14" t="s">
        <v>66</v>
      </c>
      <c r="G2528" s="14" t="s">
        <v>66</v>
      </c>
      <c r="H2528" s="14" t="s">
        <v>66</v>
      </c>
      <c r="I2528" s="14" t="s">
        <v>66</v>
      </c>
      <c r="J2528" s="14" t="s">
        <v>66</v>
      </c>
      <c r="K2528" s="14" t="s">
        <v>66</v>
      </c>
      <c r="L2528" s="14" t="s">
        <v>66</v>
      </c>
      <c r="M2528" s="14" t="s">
        <v>66</v>
      </c>
      <c r="N2528" s="14" t="s">
        <v>66</v>
      </c>
      <c r="O2528" s="14" t="s">
        <v>66</v>
      </c>
      <c r="P2528" s="14" t="s">
        <v>66</v>
      </c>
      <c r="Q2528" s="14" t="s">
        <v>66</v>
      </c>
      <c r="R2528" s="14" t="s">
        <v>66</v>
      </c>
      <c r="S2528" s="14" t="s">
        <v>66</v>
      </c>
      <c r="T2528" s="14" t="s">
        <v>66</v>
      </c>
      <c r="U2528" s="14" t="s">
        <v>66</v>
      </c>
      <c r="V2528" s="14" t="s">
        <v>66</v>
      </c>
      <c r="W2528" s="14" t="s">
        <v>66</v>
      </c>
      <c r="X2528" s="14" t="s">
        <v>66</v>
      </c>
      <c r="Y2528" s="14" t="s">
        <v>66</v>
      </c>
    </row>
    <row r="2529" spans="1:25" x14ac:dyDescent="0.2">
      <c r="A2529" s="2">
        <v>37221</v>
      </c>
      <c r="B2529" s="5">
        <f t="shared" si="169"/>
        <v>11</v>
      </c>
      <c r="C2529" s="1" t="s">
        <v>48</v>
      </c>
      <c r="D2529" s="14" t="s">
        <v>66</v>
      </c>
      <c r="E2529" s="14" t="s">
        <v>66</v>
      </c>
      <c r="F2529" s="14" t="s">
        <v>66</v>
      </c>
      <c r="G2529" s="14" t="s">
        <v>66</v>
      </c>
      <c r="H2529" s="14" t="s">
        <v>66</v>
      </c>
      <c r="I2529" s="14" t="s">
        <v>66</v>
      </c>
      <c r="J2529" s="14" t="s">
        <v>66</v>
      </c>
      <c r="K2529" s="14" t="s">
        <v>66</v>
      </c>
      <c r="L2529" s="14" t="s">
        <v>66</v>
      </c>
      <c r="M2529" s="14" t="s">
        <v>66</v>
      </c>
      <c r="N2529" s="14" t="s">
        <v>66</v>
      </c>
      <c r="O2529" s="14" t="s">
        <v>66</v>
      </c>
      <c r="P2529" s="14" t="s">
        <v>66</v>
      </c>
      <c r="Q2529" s="14" t="s">
        <v>66</v>
      </c>
      <c r="R2529" s="14" t="s">
        <v>66</v>
      </c>
      <c r="S2529" s="14" t="s">
        <v>66</v>
      </c>
      <c r="T2529" s="14" t="s">
        <v>66</v>
      </c>
      <c r="U2529" s="14" t="s">
        <v>66</v>
      </c>
      <c r="V2529" s="14" t="s">
        <v>66</v>
      </c>
      <c r="W2529" s="14" t="s">
        <v>66</v>
      </c>
      <c r="X2529" s="14" t="s">
        <v>66</v>
      </c>
      <c r="Y2529" s="14" t="s">
        <v>66</v>
      </c>
    </row>
    <row r="2530" spans="1:25" x14ac:dyDescent="0.2">
      <c r="A2530" s="2">
        <v>37222</v>
      </c>
      <c r="B2530" s="5">
        <f t="shared" si="169"/>
        <v>11</v>
      </c>
      <c r="C2530" s="1" t="s">
        <v>49</v>
      </c>
      <c r="D2530" s="14" t="s">
        <v>66</v>
      </c>
      <c r="E2530" s="14" t="s">
        <v>66</v>
      </c>
      <c r="F2530" s="14" t="s">
        <v>66</v>
      </c>
      <c r="G2530" s="14" t="s">
        <v>66</v>
      </c>
      <c r="H2530" s="14" t="s">
        <v>66</v>
      </c>
      <c r="I2530" s="14" t="s">
        <v>66</v>
      </c>
      <c r="J2530" s="14" t="s">
        <v>66</v>
      </c>
      <c r="K2530" s="14" t="s">
        <v>66</v>
      </c>
      <c r="L2530" s="14" t="s">
        <v>66</v>
      </c>
      <c r="M2530" s="14" t="s">
        <v>66</v>
      </c>
      <c r="N2530" s="14" t="s">
        <v>66</v>
      </c>
      <c r="O2530" s="14" t="s">
        <v>66</v>
      </c>
      <c r="P2530" s="14" t="s">
        <v>66</v>
      </c>
      <c r="Q2530" s="14" t="s">
        <v>66</v>
      </c>
      <c r="R2530" s="14" t="s">
        <v>66</v>
      </c>
      <c r="S2530" s="14" t="s">
        <v>66</v>
      </c>
      <c r="T2530" s="14" t="s">
        <v>66</v>
      </c>
      <c r="U2530" s="14" t="s">
        <v>66</v>
      </c>
      <c r="V2530" s="14" t="s">
        <v>66</v>
      </c>
      <c r="W2530" s="14" t="s">
        <v>66</v>
      </c>
      <c r="X2530" s="14" t="s">
        <v>66</v>
      </c>
      <c r="Y2530" s="14" t="s">
        <v>66</v>
      </c>
    </row>
    <row r="2531" spans="1:25" x14ac:dyDescent="0.2">
      <c r="A2531" s="2">
        <v>37223</v>
      </c>
      <c r="B2531" s="5">
        <f t="shared" si="169"/>
        <v>11</v>
      </c>
      <c r="C2531" s="1" t="s">
        <v>50</v>
      </c>
      <c r="D2531" s="14" t="s">
        <v>66</v>
      </c>
      <c r="E2531" s="14" t="s">
        <v>66</v>
      </c>
      <c r="F2531" s="14" t="s">
        <v>66</v>
      </c>
      <c r="G2531" s="14" t="s">
        <v>66</v>
      </c>
      <c r="H2531" s="14" t="s">
        <v>66</v>
      </c>
      <c r="I2531" s="14" t="s">
        <v>66</v>
      </c>
      <c r="J2531" s="14" t="s">
        <v>66</v>
      </c>
      <c r="K2531" s="14" t="s">
        <v>66</v>
      </c>
      <c r="L2531" s="14" t="s">
        <v>66</v>
      </c>
      <c r="M2531" s="14" t="s">
        <v>66</v>
      </c>
      <c r="N2531" s="14" t="s">
        <v>66</v>
      </c>
      <c r="O2531" s="14" t="s">
        <v>66</v>
      </c>
      <c r="P2531" s="14" t="s">
        <v>66</v>
      </c>
      <c r="Q2531" s="14" t="s">
        <v>66</v>
      </c>
      <c r="R2531" s="14" t="s">
        <v>66</v>
      </c>
      <c r="S2531" s="14" t="s">
        <v>66</v>
      </c>
      <c r="T2531" s="14" t="s">
        <v>66</v>
      </c>
      <c r="U2531" s="14" t="s">
        <v>66</v>
      </c>
      <c r="V2531" s="14" t="s">
        <v>66</v>
      </c>
      <c r="W2531" s="14" t="s">
        <v>66</v>
      </c>
      <c r="X2531" s="14" t="s">
        <v>66</v>
      </c>
      <c r="Y2531" s="14" t="s">
        <v>66</v>
      </c>
    </row>
    <row r="2532" spans="1:25" x14ac:dyDescent="0.2">
      <c r="A2532" s="2">
        <v>37224</v>
      </c>
      <c r="B2532" s="5">
        <f t="shared" si="169"/>
        <v>11</v>
      </c>
      <c r="C2532" s="1" t="s">
        <v>51</v>
      </c>
      <c r="D2532" s="14" t="s">
        <v>66</v>
      </c>
      <c r="E2532" s="14" t="s">
        <v>66</v>
      </c>
      <c r="F2532" s="14" t="s">
        <v>66</v>
      </c>
      <c r="G2532" s="14" t="s">
        <v>66</v>
      </c>
      <c r="H2532" s="14" t="s">
        <v>66</v>
      </c>
      <c r="I2532" s="14" t="s">
        <v>66</v>
      </c>
      <c r="J2532" s="14" t="s">
        <v>66</v>
      </c>
      <c r="K2532" s="14" t="s">
        <v>66</v>
      </c>
      <c r="L2532" s="14" t="s">
        <v>66</v>
      </c>
      <c r="M2532" s="14" t="s">
        <v>66</v>
      </c>
      <c r="N2532" s="14" t="s">
        <v>66</v>
      </c>
      <c r="O2532" s="14" t="s">
        <v>66</v>
      </c>
      <c r="P2532" s="14" t="s">
        <v>66</v>
      </c>
      <c r="Q2532" s="14" t="s">
        <v>66</v>
      </c>
      <c r="R2532" s="14" t="s">
        <v>66</v>
      </c>
      <c r="S2532" s="14" t="s">
        <v>66</v>
      </c>
      <c r="T2532" s="14" t="s">
        <v>66</v>
      </c>
      <c r="U2532" s="14" t="s">
        <v>66</v>
      </c>
      <c r="V2532" s="14" t="s">
        <v>66</v>
      </c>
      <c r="W2532" s="14" t="s">
        <v>66</v>
      </c>
      <c r="X2532" s="14" t="s">
        <v>66</v>
      </c>
      <c r="Y2532" s="14" t="s">
        <v>66</v>
      </c>
    </row>
    <row r="2533" spans="1:25" x14ac:dyDescent="0.2">
      <c r="A2533" s="2">
        <v>37225</v>
      </c>
      <c r="B2533" s="5">
        <f t="shared" si="169"/>
        <v>11</v>
      </c>
      <c r="C2533" s="1" t="s">
        <v>45</v>
      </c>
      <c r="D2533" s="14" t="s">
        <v>66</v>
      </c>
      <c r="E2533" s="14" t="s">
        <v>66</v>
      </c>
      <c r="F2533" s="14" t="s">
        <v>66</v>
      </c>
      <c r="G2533" s="14" t="s">
        <v>66</v>
      </c>
      <c r="H2533" s="14" t="s">
        <v>66</v>
      </c>
      <c r="I2533" s="14" t="s">
        <v>66</v>
      </c>
      <c r="J2533" s="14" t="s">
        <v>66</v>
      </c>
      <c r="K2533" s="14" t="s">
        <v>66</v>
      </c>
      <c r="L2533" s="14" t="s">
        <v>66</v>
      </c>
      <c r="M2533" s="14" t="s">
        <v>66</v>
      </c>
      <c r="N2533" s="14" t="s">
        <v>66</v>
      </c>
      <c r="O2533" s="14" t="s">
        <v>66</v>
      </c>
      <c r="P2533" s="14" t="s">
        <v>66</v>
      </c>
      <c r="Q2533" s="14" t="s">
        <v>66</v>
      </c>
      <c r="R2533" s="14" t="s">
        <v>66</v>
      </c>
      <c r="S2533" s="14" t="s">
        <v>66</v>
      </c>
      <c r="T2533" s="14" t="s">
        <v>66</v>
      </c>
      <c r="U2533" s="14" t="s">
        <v>66</v>
      </c>
      <c r="V2533" s="14" t="s">
        <v>66</v>
      </c>
      <c r="W2533" s="14" t="s">
        <v>66</v>
      </c>
      <c r="X2533" s="14" t="s">
        <v>66</v>
      </c>
      <c r="Y2533" s="14" t="s">
        <v>66</v>
      </c>
    </row>
    <row r="2534" spans="1:25" x14ac:dyDescent="0.2">
      <c r="A2534" s="2">
        <v>37226</v>
      </c>
      <c r="B2534" s="5">
        <f t="shared" si="169"/>
        <v>12</v>
      </c>
      <c r="C2534" s="1" t="s">
        <v>46</v>
      </c>
      <c r="D2534" s="14" t="s">
        <v>66</v>
      </c>
      <c r="E2534" s="14" t="s">
        <v>66</v>
      </c>
      <c r="F2534" s="14" t="s">
        <v>66</v>
      </c>
      <c r="G2534" s="14" t="s">
        <v>66</v>
      </c>
      <c r="H2534" s="14" t="s">
        <v>66</v>
      </c>
      <c r="I2534" s="14" t="s">
        <v>66</v>
      </c>
      <c r="J2534" s="14" t="s">
        <v>66</v>
      </c>
      <c r="K2534" s="14" t="s">
        <v>66</v>
      </c>
      <c r="L2534" s="14" t="s">
        <v>66</v>
      </c>
      <c r="M2534" s="14" t="s">
        <v>66</v>
      </c>
      <c r="N2534" s="14" t="s">
        <v>66</v>
      </c>
      <c r="O2534" s="14" t="s">
        <v>66</v>
      </c>
      <c r="P2534" s="14" t="s">
        <v>66</v>
      </c>
      <c r="Q2534" s="14" t="s">
        <v>66</v>
      </c>
      <c r="R2534" s="14" t="s">
        <v>66</v>
      </c>
      <c r="S2534" s="14" t="s">
        <v>66</v>
      </c>
      <c r="T2534" s="14" t="s">
        <v>66</v>
      </c>
      <c r="U2534" s="14" t="s">
        <v>66</v>
      </c>
      <c r="V2534" s="14" t="s">
        <v>66</v>
      </c>
      <c r="W2534" s="14" t="s">
        <v>66</v>
      </c>
      <c r="X2534" s="14" t="s">
        <v>66</v>
      </c>
      <c r="Y2534" s="14" t="s">
        <v>66</v>
      </c>
    </row>
    <row r="2535" spans="1:25" x14ac:dyDescent="0.2">
      <c r="A2535" s="2">
        <v>37227</v>
      </c>
      <c r="B2535" s="5">
        <f t="shared" si="169"/>
        <v>12</v>
      </c>
      <c r="C2535" s="1" t="s">
        <v>47</v>
      </c>
      <c r="D2535" s="14" t="s">
        <v>66</v>
      </c>
      <c r="E2535" s="14" t="s">
        <v>66</v>
      </c>
      <c r="F2535" s="14" t="s">
        <v>66</v>
      </c>
      <c r="G2535" s="14" t="s">
        <v>66</v>
      </c>
      <c r="H2535" s="14" t="s">
        <v>66</v>
      </c>
      <c r="I2535" s="14" t="s">
        <v>66</v>
      </c>
      <c r="J2535" s="14" t="s">
        <v>66</v>
      </c>
      <c r="K2535" s="14" t="s">
        <v>66</v>
      </c>
      <c r="L2535" s="14" t="s">
        <v>66</v>
      </c>
      <c r="M2535" s="14" t="s">
        <v>66</v>
      </c>
      <c r="N2535" s="14" t="s">
        <v>66</v>
      </c>
      <c r="O2535" s="14" t="s">
        <v>66</v>
      </c>
      <c r="P2535" s="14" t="s">
        <v>66</v>
      </c>
      <c r="Q2535" s="14" t="s">
        <v>66</v>
      </c>
      <c r="R2535" s="14" t="s">
        <v>66</v>
      </c>
      <c r="S2535" s="14" t="s">
        <v>66</v>
      </c>
      <c r="T2535" s="14" t="s">
        <v>66</v>
      </c>
      <c r="U2535" s="14" t="s">
        <v>66</v>
      </c>
      <c r="V2535" s="14" t="s">
        <v>66</v>
      </c>
      <c r="W2535" s="14" t="s">
        <v>66</v>
      </c>
      <c r="X2535" s="14" t="s">
        <v>66</v>
      </c>
      <c r="Y2535" s="14" t="s">
        <v>66</v>
      </c>
    </row>
    <row r="2536" spans="1:25" x14ac:dyDescent="0.2">
      <c r="A2536" s="2">
        <v>37228</v>
      </c>
      <c r="B2536" s="5">
        <f t="shared" si="169"/>
        <v>12</v>
      </c>
      <c r="C2536" s="1" t="s">
        <v>48</v>
      </c>
      <c r="D2536" s="14" t="s">
        <v>66</v>
      </c>
      <c r="E2536" s="14" t="s">
        <v>66</v>
      </c>
      <c r="F2536" s="14" t="s">
        <v>66</v>
      </c>
      <c r="G2536" s="14" t="s">
        <v>66</v>
      </c>
      <c r="H2536" s="14" t="s">
        <v>66</v>
      </c>
      <c r="I2536" s="14" t="s">
        <v>66</v>
      </c>
      <c r="J2536" s="14" t="s">
        <v>66</v>
      </c>
      <c r="K2536" s="14" t="s">
        <v>66</v>
      </c>
      <c r="L2536" s="14" t="s">
        <v>66</v>
      </c>
      <c r="M2536" s="14" t="s">
        <v>66</v>
      </c>
      <c r="N2536" s="14" t="s">
        <v>66</v>
      </c>
      <c r="O2536" s="14" t="s">
        <v>66</v>
      </c>
      <c r="P2536" s="14" t="s">
        <v>66</v>
      </c>
      <c r="Q2536" s="14" t="s">
        <v>66</v>
      </c>
      <c r="R2536" s="14" t="s">
        <v>66</v>
      </c>
      <c r="S2536" s="14" t="s">
        <v>66</v>
      </c>
      <c r="T2536" s="14" t="s">
        <v>66</v>
      </c>
      <c r="U2536" s="14" t="s">
        <v>66</v>
      </c>
      <c r="V2536" s="14" t="s">
        <v>66</v>
      </c>
      <c r="W2536" s="14" t="s">
        <v>66</v>
      </c>
      <c r="X2536" s="14" t="s">
        <v>66</v>
      </c>
      <c r="Y2536" s="14" t="s">
        <v>66</v>
      </c>
    </row>
    <row r="2537" spans="1:25" x14ac:dyDescent="0.2">
      <c r="A2537" s="2">
        <v>37229</v>
      </c>
      <c r="B2537" s="5">
        <f t="shared" si="169"/>
        <v>12</v>
      </c>
      <c r="C2537" s="1" t="s">
        <v>49</v>
      </c>
      <c r="D2537" s="14" t="s">
        <v>66</v>
      </c>
      <c r="E2537" s="14" t="s">
        <v>66</v>
      </c>
      <c r="F2537" s="14" t="s">
        <v>66</v>
      </c>
      <c r="G2537" s="14" t="s">
        <v>66</v>
      </c>
      <c r="H2537" s="14" t="s">
        <v>66</v>
      </c>
      <c r="I2537" s="14" t="s">
        <v>66</v>
      </c>
      <c r="J2537" s="14" t="s">
        <v>66</v>
      </c>
      <c r="K2537" s="14" t="s">
        <v>66</v>
      </c>
      <c r="L2537" s="14" t="s">
        <v>66</v>
      </c>
      <c r="M2537" s="14" t="s">
        <v>66</v>
      </c>
      <c r="N2537" s="14" t="s">
        <v>66</v>
      </c>
      <c r="O2537" s="14" t="s">
        <v>66</v>
      </c>
      <c r="P2537" s="14" t="s">
        <v>66</v>
      </c>
      <c r="Q2537" s="14" t="s">
        <v>66</v>
      </c>
      <c r="R2537" s="14" t="s">
        <v>66</v>
      </c>
      <c r="S2537" s="14" t="s">
        <v>66</v>
      </c>
      <c r="T2537" s="14" t="s">
        <v>66</v>
      </c>
      <c r="U2537" s="14" t="s">
        <v>66</v>
      </c>
      <c r="V2537" s="14" t="s">
        <v>66</v>
      </c>
      <c r="W2537" s="14" t="s">
        <v>66</v>
      </c>
      <c r="X2537" s="14" t="s">
        <v>66</v>
      </c>
      <c r="Y2537" s="14" t="s">
        <v>66</v>
      </c>
    </row>
    <row r="2538" spans="1:25" x14ac:dyDescent="0.2">
      <c r="A2538" s="2">
        <v>37230</v>
      </c>
      <c r="B2538" s="5">
        <f t="shared" si="169"/>
        <v>12</v>
      </c>
      <c r="C2538" s="1" t="s">
        <v>50</v>
      </c>
      <c r="D2538" s="14" t="s">
        <v>66</v>
      </c>
      <c r="E2538" s="14" t="s">
        <v>66</v>
      </c>
      <c r="F2538" s="14" t="s">
        <v>66</v>
      </c>
      <c r="G2538" s="14" t="s">
        <v>66</v>
      </c>
      <c r="H2538" s="14" t="s">
        <v>66</v>
      </c>
      <c r="I2538" s="14" t="s">
        <v>66</v>
      </c>
      <c r="J2538" s="14" t="s">
        <v>66</v>
      </c>
      <c r="K2538" s="14" t="s">
        <v>66</v>
      </c>
      <c r="L2538" s="14" t="s">
        <v>66</v>
      </c>
      <c r="M2538" s="14" t="s">
        <v>66</v>
      </c>
      <c r="N2538" s="14" t="s">
        <v>66</v>
      </c>
      <c r="O2538" s="14" t="s">
        <v>66</v>
      </c>
      <c r="P2538" s="14" t="s">
        <v>66</v>
      </c>
      <c r="Q2538" s="14" t="s">
        <v>66</v>
      </c>
      <c r="R2538" s="14" t="s">
        <v>66</v>
      </c>
      <c r="S2538" s="14" t="s">
        <v>66</v>
      </c>
      <c r="T2538" s="14" t="s">
        <v>66</v>
      </c>
      <c r="U2538" s="14" t="s">
        <v>66</v>
      </c>
      <c r="V2538" s="14" t="s">
        <v>66</v>
      </c>
      <c r="W2538" s="14" t="s">
        <v>66</v>
      </c>
      <c r="X2538" s="14" t="s">
        <v>66</v>
      </c>
      <c r="Y2538" s="14" t="s">
        <v>66</v>
      </c>
    </row>
    <row r="2539" spans="1:25" x14ac:dyDescent="0.2">
      <c r="A2539" s="2">
        <v>37231</v>
      </c>
      <c r="B2539" s="5">
        <f t="shared" si="169"/>
        <v>12</v>
      </c>
      <c r="C2539" s="1" t="s">
        <v>51</v>
      </c>
      <c r="D2539" s="14" t="s">
        <v>66</v>
      </c>
      <c r="E2539" s="14" t="s">
        <v>66</v>
      </c>
      <c r="F2539" s="14" t="s">
        <v>66</v>
      </c>
      <c r="G2539" s="14" t="s">
        <v>66</v>
      </c>
      <c r="H2539" s="14" t="s">
        <v>66</v>
      </c>
      <c r="I2539" s="14" t="s">
        <v>66</v>
      </c>
      <c r="J2539" s="14" t="s">
        <v>66</v>
      </c>
      <c r="K2539" s="14" t="s">
        <v>66</v>
      </c>
      <c r="L2539" s="14" t="s">
        <v>66</v>
      </c>
      <c r="M2539" s="14" t="s">
        <v>66</v>
      </c>
      <c r="N2539" s="14" t="s">
        <v>66</v>
      </c>
      <c r="O2539" s="14" t="s">
        <v>66</v>
      </c>
      <c r="P2539" s="14" t="s">
        <v>66</v>
      </c>
      <c r="Q2539" s="14" t="s">
        <v>66</v>
      </c>
      <c r="R2539" s="14" t="s">
        <v>66</v>
      </c>
      <c r="S2539" s="14" t="s">
        <v>66</v>
      </c>
      <c r="T2539" s="14" t="s">
        <v>66</v>
      </c>
      <c r="U2539" s="14" t="s">
        <v>66</v>
      </c>
      <c r="V2539" s="14" t="s">
        <v>66</v>
      </c>
      <c r="W2539" s="14" t="s">
        <v>66</v>
      </c>
      <c r="X2539" s="14" t="s">
        <v>66</v>
      </c>
      <c r="Y2539" s="14" t="s">
        <v>66</v>
      </c>
    </row>
    <row r="2540" spans="1:25" x14ac:dyDescent="0.2">
      <c r="A2540" s="2">
        <v>37232</v>
      </c>
      <c r="B2540" s="5">
        <f t="shared" si="169"/>
        <v>12</v>
      </c>
      <c r="C2540" s="1" t="s">
        <v>45</v>
      </c>
      <c r="D2540" s="14" t="s">
        <v>66</v>
      </c>
      <c r="E2540" s="14" t="s">
        <v>66</v>
      </c>
      <c r="F2540" s="14" t="s">
        <v>66</v>
      </c>
      <c r="G2540" s="14" t="s">
        <v>66</v>
      </c>
      <c r="H2540" s="14" t="s">
        <v>66</v>
      </c>
      <c r="I2540" s="14" t="s">
        <v>66</v>
      </c>
      <c r="J2540" s="14" t="s">
        <v>66</v>
      </c>
      <c r="K2540" s="14" t="s">
        <v>66</v>
      </c>
      <c r="L2540" s="14" t="s">
        <v>66</v>
      </c>
      <c r="M2540" s="14" t="s">
        <v>66</v>
      </c>
      <c r="N2540" s="14" t="s">
        <v>66</v>
      </c>
      <c r="O2540" s="14" t="s">
        <v>66</v>
      </c>
      <c r="P2540" s="14" t="s">
        <v>66</v>
      </c>
      <c r="Q2540" s="14" t="s">
        <v>66</v>
      </c>
      <c r="R2540" s="14" t="s">
        <v>66</v>
      </c>
      <c r="S2540" s="14" t="s">
        <v>66</v>
      </c>
      <c r="T2540" s="14" t="s">
        <v>66</v>
      </c>
      <c r="U2540" s="14" t="s">
        <v>66</v>
      </c>
      <c r="V2540" s="14" t="s">
        <v>66</v>
      </c>
      <c r="W2540" s="14" t="s">
        <v>66</v>
      </c>
      <c r="X2540" s="14" t="s">
        <v>66</v>
      </c>
      <c r="Y2540" s="14" t="s">
        <v>66</v>
      </c>
    </row>
    <row r="2541" spans="1:25" x14ac:dyDescent="0.2">
      <c r="A2541" s="2">
        <v>37233</v>
      </c>
      <c r="B2541" s="5">
        <f t="shared" si="169"/>
        <v>12</v>
      </c>
      <c r="C2541" s="1" t="s">
        <v>46</v>
      </c>
      <c r="D2541" s="14" t="s">
        <v>66</v>
      </c>
      <c r="E2541" s="14" t="s">
        <v>66</v>
      </c>
      <c r="F2541" s="14" t="s">
        <v>66</v>
      </c>
      <c r="G2541" s="14" t="s">
        <v>66</v>
      </c>
      <c r="H2541" s="14" t="s">
        <v>66</v>
      </c>
      <c r="I2541" s="14" t="s">
        <v>66</v>
      </c>
      <c r="J2541" s="14" t="s">
        <v>66</v>
      </c>
      <c r="K2541" s="14" t="s">
        <v>66</v>
      </c>
      <c r="L2541" s="14" t="s">
        <v>66</v>
      </c>
      <c r="M2541" s="14" t="s">
        <v>66</v>
      </c>
      <c r="N2541" s="14" t="s">
        <v>66</v>
      </c>
      <c r="O2541" s="14" t="s">
        <v>66</v>
      </c>
      <c r="P2541" s="14" t="s">
        <v>66</v>
      </c>
      <c r="Q2541" s="14" t="s">
        <v>66</v>
      </c>
      <c r="R2541" s="14" t="s">
        <v>66</v>
      </c>
      <c r="S2541" s="14" t="s">
        <v>66</v>
      </c>
      <c r="T2541" s="14" t="s">
        <v>66</v>
      </c>
      <c r="U2541" s="14" t="s">
        <v>66</v>
      </c>
      <c r="V2541" s="14" t="s">
        <v>66</v>
      </c>
      <c r="W2541" s="14" t="s">
        <v>66</v>
      </c>
      <c r="X2541" s="14" t="s">
        <v>66</v>
      </c>
      <c r="Y2541" s="14" t="s">
        <v>66</v>
      </c>
    </row>
    <row r="2542" spans="1:25" x14ac:dyDescent="0.2">
      <c r="A2542" s="2">
        <v>37234</v>
      </c>
      <c r="B2542" s="5">
        <f t="shared" si="169"/>
        <v>12</v>
      </c>
      <c r="C2542" s="1" t="s">
        <v>47</v>
      </c>
      <c r="D2542" s="14" t="s">
        <v>66</v>
      </c>
      <c r="E2542" s="14" t="s">
        <v>66</v>
      </c>
      <c r="F2542" s="14" t="s">
        <v>66</v>
      </c>
      <c r="G2542" s="14" t="s">
        <v>66</v>
      </c>
      <c r="H2542" s="14" t="s">
        <v>66</v>
      </c>
      <c r="I2542" s="14" t="s">
        <v>66</v>
      </c>
      <c r="J2542" s="14" t="s">
        <v>66</v>
      </c>
      <c r="K2542" s="14" t="s">
        <v>66</v>
      </c>
      <c r="L2542" s="14" t="s">
        <v>66</v>
      </c>
      <c r="M2542" s="14" t="s">
        <v>66</v>
      </c>
      <c r="N2542" s="14" t="s">
        <v>66</v>
      </c>
      <c r="O2542" s="14" t="s">
        <v>66</v>
      </c>
      <c r="P2542" s="14" t="s">
        <v>66</v>
      </c>
      <c r="Q2542" s="14" t="s">
        <v>66</v>
      </c>
      <c r="R2542" s="14" t="s">
        <v>66</v>
      </c>
      <c r="S2542" s="14" t="s">
        <v>66</v>
      </c>
      <c r="T2542" s="14" t="s">
        <v>66</v>
      </c>
      <c r="U2542" s="14" t="s">
        <v>66</v>
      </c>
      <c r="V2542" s="14" t="s">
        <v>66</v>
      </c>
      <c r="W2542" s="14" t="s">
        <v>66</v>
      </c>
      <c r="X2542" s="14" t="s">
        <v>66</v>
      </c>
      <c r="Y2542" s="14" t="s">
        <v>66</v>
      </c>
    </row>
    <row r="2543" spans="1:25" x14ac:dyDescent="0.2">
      <c r="A2543" s="2">
        <v>37235</v>
      </c>
      <c r="B2543" s="5">
        <f t="shared" si="169"/>
        <v>12</v>
      </c>
      <c r="C2543" s="1" t="s">
        <v>48</v>
      </c>
      <c r="D2543" s="14" t="s">
        <v>66</v>
      </c>
      <c r="E2543" s="14" t="s">
        <v>66</v>
      </c>
      <c r="F2543" s="14" t="s">
        <v>66</v>
      </c>
      <c r="G2543" s="14" t="s">
        <v>66</v>
      </c>
      <c r="H2543" s="14" t="s">
        <v>66</v>
      </c>
      <c r="I2543" s="14" t="s">
        <v>66</v>
      </c>
      <c r="J2543" s="14" t="s">
        <v>66</v>
      </c>
      <c r="K2543" s="14" t="s">
        <v>66</v>
      </c>
      <c r="L2543" s="14" t="s">
        <v>66</v>
      </c>
      <c r="M2543" s="14" t="s">
        <v>66</v>
      </c>
      <c r="N2543" s="14" t="s">
        <v>66</v>
      </c>
      <c r="O2543" s="14" t="s">
        <v>66</v>
      </c>
      <c r="P2543" s="14" t="s">
        <v>66</v>
      </c>
      <c r="Q2543" s="14" t="s">
        <v>66</v>
      </c>
      <c r="R2543" s="14" t="s">
        <v>66</v>
      </c>
      <c r="S2543" s="14" t="s">
        <v>66</v>
      </c>
      <c r="T2543" s="14" t="s">
        <v>66</v>
      </c>
      <c r="U2543" s="14" t="s">
        <v>66</v>
      </c>
      <c r="V2543" s="14" t="s">
        <v>66</v>
      </c>
      <c r="W2543" s="14" t="s">
        <v>66</v>
      </c>
      <c r="X2543" s="14" t="s">
        <v>66</v>
      </c>
      <c r="Y2543" s="14" t="s">
        <v>66</v>
      </c>
    </row>
    <row r="2544" spans="1:25" x14ac:dyDescent="0.2">
      <c r="A2544" s="2">
        <v>37236</v>
      </c>
      <c r="B2544" s="5">
        <f t="shared" si="169"/>
        <v>12</v>
      </c>
      <c r="C2544" s="1" t="s">
        <v>49</v>
      </c>
      <c r="D2544" s="14" t="s">
        <v>66</v>
      </c>
      <c r="E2544" s="14" t="s">
        <v>66</v>
      </c>
      <c r="F2544" s="14" t="s">
        <v>66</v>
      </c>
      <c r="G2544" s="14" t="s">
        <v>66</v>
      </c>
      <c r="H2544" s="14" t="s">
        <v>66</v>
      </c>
      <c r="I2544" s="14" t="s">
        <v>66</v>
      </c>
      <c r="J2544" s="14" t="s">
        <v>66</v>
      </c>
      <c r="K2544" s="14" t="s">
        <v>66</v>
      </c>
      <c r="L2544" s="14" t="s">
        <v>66</v>
      </c>
      <c r="M2544" s="14" t="s">
        <v>66</v>
      </c>
      <c r="N2544" s="14" t="s">
        <v>66</v>
      </c>
      <c r="O2544" s="14" t="s">
        <v>66</v>
      </c>
      <c r="P2544" s="14" t="s">
        <v>66</v>
      </c>
      <c r="Q2544" s="14" t="s">
        <v>66</v>
      </c>
      <c r="R2544" s="14" t="s">
        <v>66</v>
      </c>
      <c r="S2544" s="14" t="s">
        <v>66</v>
      </c>
      <c r="T2544" s="14" t="s">
        <v>66</v>
      </c>
      <c r="U2544" s="14" t="s">
        <v>66</v>
      </c>
      <c r="V2544" s="14" t="s">
        <v>66</v>
      </c>
      <c r="W2544" s="14" t="s">
        <v>66</v>
      </c>
      <c r="X2544" s="14" t="s">
        <v>66</v>
      </c>
      <c r="Y2544" s="14" t="s">
        <v>66</v>
      </c>
    </row>
    <row r="2545" spans="1:25" x14ac:dyDescent="0.2">
      <c r="A2545" s="2">
        <v>37237</v>
      </c>
      <c r="B2545" s="5">
        <f t="shared" si="169"/>
        <v>12</v>
      </c>
      <c r="C2545" s="1" t="s">
        <v>50</v>
      </c>
      <c r="D2545" s="14" t="s">
        <v>66</v>
      </c>
      <c r="E2545" s="14" t="s">
        <v>66</v>
      </c>
      <c r="F2545" s="14" t="s">
        <v>66</v>
      </c>
      <c r="G2545" s="14" t="s">
        <v>66</v>
      </c>
      <c r="H2545" s="14" t="s">
        <v>66</v>
      </c>
      <c r="I2545" s="14" t="s">
        <v>66</v>
      </c>
      <c r="J2545" s="14" t="s">
        <v>66</v>
      </c>
      <c r="K2545" s="14" t="s">
        <v>66</v>
      </c>
      <c r="L2545" s="14" t="s">
        <v>66</v>
      </c>
      <c r="M2545" s="14" t="s">
        <v>66</v>
      </c>
      <c r="N2545" s="14" t="s">
        <v>66</v>
      </c>
      <c r="O2545" s="14" t="s">
        <v>66</v>
      </c>
      <c r="P2545" s="14" t="s">
        <v>66</v>
      </c>
      <c r="Q2545" s="14" t="s">
        <v>66</v>
      </c>
      <c r="R2545" s="14" t="s">
        <v>66</v>
      </c>
      <c r="S2545" s="14" t="s">
        <v>66</v>
      </c>
      <c r="T2545" s="14" t="s">
        <v>66</v>
      </c>
      <c r="U2545" s="14" t="s">
        <v>66</v>
      </c>
      <c r="V2545" s="14" t="s">
        <v>66</v>
      </c>
      <c r="W2545" s="14" t="s">
        <v>66</v>
      </c>
      <c r="X2545" s="14" t="s">
        <v>66</v>
      </c>
      <c r="Y2545" s="14" t="s">
        <v>66</v>
      </c>
    </row>
    <row r="2546" spans="1:25" x14ac:dyDescent="0.2">
      <c r="A2546" s="2">
        <v>37238</v>
      </c>
      <c r="B2546" s="5">
        <f t="shared" si="169"/>
        <v>12</v>
      </c>
      <c r="C2546" s="1" t="s">
        <v>51</v>
      </c>
      <c r="D2546" s="14" t="s">
        <v>66</v>
      </c>
      <c r="E2546" s="14" t="s">
        <v>66</v>
      </c>
      <c r="F2546" s="14" t="s">
        <v>66</v>
      </c>
      <c r="G2546" s="14" t="s">
        <v>66</v>
      </c>
      <c r="H2546" s="14" t="s">
        <v>66</v>
      </c>
      <c r="I2546" s="14" t="s">
        <v>66</v>
      </c>
      <c r="J2546" s="14" t="s">
        <v>66</v>
      </c>
      <c r="K2546" s="14" t="s">
        <v>66</v>
      </c>
      <c r="L2546" s="14" t="s">
        <v>66</v>
      </c>
      <c r="M2546" s="14" t="s">
        <v>66</v>
      </c>
      <c r="N2546" s="14" t="s">
        <v>66</v>
      </c>
      <c r="O2546" s="14" t="s">
        <v>66</v>
      </c>
      <c r="P2546" s="14" t="s">
        <v>66</v>
      </c>
      <c r="Q2546" s="14" t="s">
        <v>66</v>
      </c>
      <c r="R2546" s="14" t="s">
        <v>66</v>
      </c>
      <c r="S2546" s="14" t="s">
        <v>66</v>
      </c>
      <c r="T2546" s="14" t="s">
        <v>66</v>
      </c>
      <c r="U2546" s="14" t="s">
        <v>66</v>
      </c>
      <c r="V2546" s="14" t="s">
        <v>66</v>
      </c>
      <c r="W2546" s="14" t="s">
        <v>66</v>
      </c>
      <c r="X2546" s="14" t="s">
        <v>66</v>
      </c>
      <c r="Y2546" s="14" t="s">
        <v>66</v>
      </c>
    </row>
    <row r="2547" spans="1:25" x14ac:dyDescent="0.2">
      <c r="A2547" s="2">
        <v>37239</v>
      </c>
      <c r="B2547" s="5">
        <f t="shared" si="169"/>
        <v>12</v>
      </c>
      <c r="C2547" s="1" t="s">
        <v>45</v>
      </c>
      <c r="D2547" s="14" t="s">
        <v>66</v>
      </c>
      <c r="E2547" s="14" t="s">
        <v>66</v>
      </c>
      <c r="F2547" s="14" t="s">
        <v>66</v>
      </c>
      <c r="G2547" s="14" t="s">
        <v>66</v>
      </c>
      <c r="H2547" s="14" t="s">
        <v>66</v>
      </c>
      <c r="I2547" s="14" t="s">
        <v>66</v>
      </c>
      <c r="J2547" s="14" t="s">
        <v>66</v>
      </c>
      <c r="K2547" s="14" t="s">
        <v>66</v>
      </c>
      <c r="L2547" s="14" t="s">
        <v>66</v>
      </c>
      <c r="M2547" s="14" t="s">
        <v>66</v>
      </c>
      <c r="N2547" s="14" t="s">
        <v>66</v>
      </c>
      <c r="O2547" s="14" t="s">
        <v>66</v>
      </c>
      <c r="P2547" s="14" t="s">
        <v>66</v>
      </c>
      <c r="Q2547" s="14" t="s">
        <v>66</v>
      </c>
      <c r="R2547" s="14" t="s">
        <v>66</v>
      </c>
      <c r="S2547" s="14" t="s">
        <v>66</v>
      </c>
      <c r="T2547" s="14" t="s">
        <v>66</v>
      </c>
      <c r="U2547" s="14" t="s">
        <v>66</v>
      </c>
      <c r="V2547" s="14" t="s">
        <v>66</v>
      </c>
      <c r="W2547" s="14" t="s">
        <v>66</v>
      </c>
      <c r="X2547" s="14" t="s">
        <v>66</v>
      </c>
      <c r="Y2547" s="14" t="s">
        <v>66</v>
      </c>
    </row>
    <row r="2548" spans="1:25" x14ac:dyDescent="0.2">
      <c r="A2548" s="2">
        <v>37240</v>
      </c>
      <c r="B2548" s="5">
        <f t="shared" si="169"/>
        <v>12</v>
      </c>
      <c r="C2548" s="1" t="s">
        <v>46</v>
      </c>
      <c r="D2548" s="14" t="s">
        <v>66</v>
      </c>
      <c r="E2548" s="14" t="s">
        <v>66</v>
      </c>
      <c r="F2548" s="14" t="s">
        <v>66</v>
      </c>
      <c r="G2548" s="14" t="s">
        <v>66</v>
      </c>
      <c r="H2548" s="14" t="s">
        <v>66</v>
      </c>
      <c r="I2548" s="14" t="s">
        <v>66</v>
      </c>
      <c r="J2548" s="14" t="s">
        <v>66</v>
      </c>
      <c r="K2548" s="14" t="s">
        <v>66</v>
      </c>
      <c r="L2548" s="14" t="s">
        <v>66</v>
      </c>
      <c r="M2548" s="14" t="s">
        <v>66</v>
      </c>
      <c r="N2548" s="14" t="s">
        <v>66</v>
      </c>
      <c r="O2548" s="14" t="s">
        <v>66</v>
      </c>
      <c r="P2548" s="14" t="s">
        <v>66</v>
      </c>
      <c r="Q2548" s="14" t="s">
        <v>66</v>
      </c>
      <c r="R2548" s="14" t="s">
        <v>66</v>
      </c>
      <c r="S2548" s="14" t="s">
        <v>66</v>
      </c>
      <c r="T2548" s="14" t="s">
        <v>66</v>
      </c>
      <c r="U2548" s="14" t="s">
        <v>66</v>
      </c>
      <c r="V2548" s="14" t="s">
        <v>66</v>
      </c>
      <c r="W2548" s="14" t="s">
        <v>66</v>
      </c>
      <c r="X2548" s="14" t="s">
        <v>66</v>
      </c>
      <c r="Y2548" s="14" t="s">
        <v>66</v>
      </c>
    </row>
    <row r="2549" spans="1:25" x14ac:dyDescent="0.2">
      <c r="A2549" s="2">
        <v>37241</v>
      </c>
      <c r="B2549" s="5">
        <f t="shared" si="169"/>
        <v>12</v>
      </c>
      <c r="C2549" s="1" t="s">
        <v>47</v>
      </c>
      <c r="D2549" s="14" t="s">
        <v>66</v>
      </c>
      <c r="E2549" s="14" t="s">
        <v>66</v>
      </c>
      <c r="F2549" s="14" t="s">
        <v>66</v>
      </c>
      <c r="G2549" s="14" t="s">
        <v>66</v>
      </c>
      <c r="H2549" s="14" t="s">
        <v>66</v>
      </c>
      <c r="I2549" s="14" t="s">
        <v>66</v>
      </c>
      <c r="J2549" s="14" t="s">
        <v>66</v>
      </c>
      <c r="K2549" s="14" t="s">
        <v>66</v>
      </c>
      <c r="L2549" s="14" t="s">
        <v>66</v>
      </c>
      <c r="M2549" s="14" t="s">
        <v>66</v>
      </c>
      <c r="N2549" s="14" t="s">
        <v>66</v>
      </c>
      <c r="O2549" s="14" t="s">
        <v>66</v>
      </c>
      <c r="P2549" s="14" t="s">
        <v>66</v>
      </c>
      <c r="Q2549" s="14" t="s">
        <v>66</v>
      </c>
      <c r="R2549" s="14" t="s">
        <v>66</v>
      </c>
      <c r="S2549" s="14" t="s">
        <v>66</v>
      </c>
      <c r="T2549" s="14" t="s">
        <v>66</v>
      </c>
      <c r="U2549" s="14" t="s">
        <v>66</v>
      </c>
      <c r="V2549" s="14" t="s">
        <v>66</v>
      </c>
      <c r="W2549" s="14" t="s">
        <v>66</v>
      </c>
      <c r="X2549" s="14" t="s">
        <v>66</v>
      </c>
      <c r="Y2549" s="14" t="s">
        <v>66</v>
      </c>
    </row>
    <row r="2550" spans="1:25" x14ac:dyDescent="0.2">
      <c r="A2550" s="2">
        <v>37242</v>
      </c>
      <c r="B2550" s="5">
        <f t="shared" si="169"/>
        <v>12</v>
      </c>
      <c r="C2550" s="1" t="s">
        <v>48</v>
      </c>
      <c r="D2550" s="14" t="s">
        <v>66</v>
      </c>
      <c r="E2550" s="14" t="s">
        <v>66</v>
      </c>
      <c r="F2550" s="14" t="s">
        <v>66</v>
      </c>
      <c r="G2550" s="14" t="s">
        <v>66</v>
      </c>
      <c r="H2550" s="14" t="s">
        <v>66</v>
      </c>
      <c r="I2550" s="14" t="s">
        <v>66</v>
      </c>
      <c r="J2550" s="14" t="s">
        <v>66</v>
      </c>
      <c r="K2550" s="14" t="s">
        <v>66</v>
      </c>
      <c r="L2550" s="14" t="s">
        <v>66</v>
      </c>
      <c r="M2550" s="14" t="s">
        <v>66</v>
      </c>
      <c r="N2550" s="14" t="s">
        <v>66</v>
      </c>
      <c r="O2550" s="14" t="s">
        <v>66</v>
      </c>
      <c r="P2550" s="14" t="s">
        <v>66</v>
      </c>
      <c r="Q2550" s="14" t="s">
        <v>66</v>
      </c>
      <c r="R2550" s="14" t="s">
        <v>66</v>
      </c>
      <c r="S2550" s="14" t="s">
        <v>66</v>
      </c>
      <c r="T2550" s="14" t="s">
        <v>66</v>
      </c>
      <c r="U2550" s="14" t="s">
        <v>66</v>
      </c>
      <c r="V2550" s="14" t="s">
        <v>66</v>
      </c>
      <c r="W2550" s="14" t="s">
        <v>66</v>
      </c>
      <c r="X2550" s="14" t="s">
        <v>66</v>
      </c>
      <c r="Y2550" s="14" t="s">
        <v>66</v>
      </c>
    </row>
    <row r="2551" spans="1:25" x14ac:dyDescent="0.2">
      <c r="A2551" s="2">
        <v>37243</v>
      </c>
      <c r="B2551" s="5">
        <f t="shared" si="169"/>
        <v>12</v>
      </c>
      <c r="C2551" s="1" t="s">
        <v>49</v>
      </c>
      <c r="D2551" s="14" t="s">
        <v>66</v>
      </c>
      <c r="E2551" s="14" t="s">
        <v>66</v>
      </c>
      <c r="F2551" s="14" t="s">
        <v>66</v>
      </c>
      <c r="G2551" s="14" t="s">
        <v>66</v>
      </c>
      <c r="H2551" s="14" t="s">
        <v>66</v>
      </c>
      <c r="I2551" s="14" t="s">
        <v>66</v>
      </c>
      <c r="J2551" s="14" t="s">
        <v>66</v>
      </c>
      <c r="K2551" s="14" t="s">
        <v>66</v>
      </c>
      <c r="L2551" s="14" t="s">
        <v>66</v>
      </c>
      <c r="M2551" s="14" t="s">
        <v>66</v>
      </c>
      <c r="N2551" s="14" t="s">
        <v>66</v>
      </c>
      <c r="O2551" s="14" t="s">
        <v>66</v>
      </c>
      <c r="P2551" s="14" t="s">
        <v>66</v>
      </c>
      <c r="Q2551" s="14" t="s">
        <v>66</v>
      </c>
      <c r="R2551" s="14" t="s">
        <v>66</v>
      </c>
      <c r="S2551" s="14" t="s">
        <v>66</v>
      </c>
      <c r="T2551" s="14" t="s">
        <v>66</v>
      </c>
      <c r="U2551" s="14" t="s">
        <v>66</v>
      </c>
      <c r="V2551" s="14" t="s">
        <v>66</v>
      </c>
      <c r="W2551" s="14" t="s">
        <v>66</v>
      </c>
      <c r="X2551" s="14" t="s">
        <v>66</v>
      </c>
      <c r="Y2551" s="14" t="s">
        <v>66</v>
      </c>
    </row>
    <row r="2552" spans="1:25" x14ac:dyDescent="0.2">
      <c r="A2552" s="2">
        <v>37244</v>
      </c>
      <c r="B2552" s="5">
        <f t="shared" si="169"/>
        <v>12</v>
      </c>
      <c r="C2552" s="1" t="s">
        <v>50</v>
      </c>
      <c r="D2552" s="14" t="s">
        <v>66</v>
      </c>
      <c r="E2552" s="14" t="s">
        <v>66</v>
      </c>
      <c r="F2552" s="14" t="s">
        <v>66</v>
      </c>
      <c r="G2552" s="14" t="s">
        <v>66</v>
      </c>
      <c r="H2552" s="14" t="s">
        <v>66</v>
      </c>
      <c r="I2552" s="14" t="s">
        <v>66</v>
      </c>
      <c r="J2552" s="14" t="s">
        <v>66</v>
      </c>
      <c r="K2552" s="14" t="s">
        <v>66</v>
      </c>
      <c r="L2552" s="14" t="s">
        <v>66</v>
      </c>
      <c r="M2552" s="14" t="s">
        <v>66</v>
      </c>
      <c r="N2552" s="14" t="s">
        <v>66</v>
      </c>
      <c r="O2552" s="14" t="s">
        <v>66</v>
      </c>
      <c r="P2552" s="14" t="s">
        <v>66</v>
      </c>
      <c r="Q2552" s="14" t="s">
        <v>66</v>
      </c>
      <c r="R2552" s="14" t="s">
        <v>66</v>
      </c>
      <c r="S2552" s="14" t="s">
        <v>66</v>
      </c>
      <c r="T2552" s="14" t="s">
        <v>66</v>
      </c>
      <c r="U2552" s="14" t="s">
        <v>66</v>
      </c>
      <c r="V2552" s="14" t="s">
        <v>66</v>
      </c>
      <c r="W2552" s="14" t="s">
        <v>66</v>
      </c>
      <c r="X2552" s="14" t="s">
        <v>66</v>
      </c>
      <c r="Y2552" s="14" t="s">
        <v>66</v>
      </c>
    </row>
    <row r="2553" spans="1:25" x14ac:dyDescent="0.2">
      <c r="A2553" s="2">
        <v>37245</v>
      </c>
      <c r="B2553" s="5">
        <f t="shared" si="169"/>
        <v>12</v>
      </c>
      <c r="C2553" s="1" t="s">
        <v>51</v>
      </c>
      <c r="D2553" s="14" t="s">
        <v>66</v>
      </c>
      <c r="E2553" s="14" t="s">
        <v>66</v>
      </c>
      <c r="F2553" s="14" t="s">
        <v>66</v>
      </c>
      <c r="G2553" s="14" t="s">
        <v>66</v>
      </c>
      <c r="H2553" s="14" t="s">
        <v>66</v>
      </c>
      <c r="I2553" s="14" t="s">
        <v>66</v>
      </c>
      <c r="J2553" s="14" t="s">
        <v>66</v>
      </c>
      <c r="K2553" s="14" t="s">
        <v>66</v>
      </c>
      <c r="L2553" s="14" t="s">
        <v>66</v>
      </c>
      <c r="M2553" s="14" t="s">
        <v>66</v>
      </c>
      <c r="N2553" s="14" t="s">
        <v>66</v>
      </c>
      <c r="O2553" s="14" t="s">
        <v>66</v>
      </c>
      <c r="P2553" s="14" t="s">
        <v>66</v>
      </c>
      <c r="Q2553" s="14" t="s">
        <v>66</v>
      </c>
      <c r="R2553" s="14" t="s">
        <v>66</v>
      </c>
      <c r="S2553" s="14" t="s">
        <v>66</v>
      </c>
      <c r="T2553" s="14" t="s">
        <v>66</v>
      </c>
      <c r="U2553" s="14" t="s">
        <v>66</v>
      </c>
      <c r="V2553" s="14" t="s">
        <v>66</v>
      </c>
      <c r="W2553" s="14" t="s">
        <v>66</v>
      </c>
      <c r="X2553" s="14" t="s">
        <v>66</v>
      </c>
      <c r="Y2553" s="14" t="s">
        <v>66</v>
      </c>
    </row>
    <row r="2554" spans="1:25" x14ac:dyDescent="0.2">
      <c r="A2554" s="2">
        <v>37246</v>
      </c>
      <c r="B2554" s="5">
        <f t="shared" si="169"/>
        <v>12</v>
      </c>
      <c r="C2554" s="1" t="s">
        <v>45</v>
      </c>
      <c r="D2554" s="14" t="s">
        <v>66</v>
      </c>
      <c r="E2554" s="14" t="s">
        <v>66</v>
      </c>
      <c r="F2554" s="14" t="s">
        <v>66</v>
      </c>
      <c r="G2554" s="14" t="s">
        <v>66</v>
      </c>
      <c r="H2554" s="14" t="s">
        <v>66</v>
      </c>
      <c r="I2554" s="14" t="s">
        <v>66</v>
      </c>
      <c r="J2554" s="14" t="s">
        <v>66</v>
      </c>
      <c r="K2554" s="14" t="s">
        <v>66</v>
      </c>
      <c r="L2554" s="14" t="s">
        <v>66</v>
      </c>
      <c r="M2554" s="14" t="s">
        <v>66</v>
      </c>
      <c r="N2554" s="14" t="s">
        <v>66</v>
      </c>
      <c r="O2554" s="14" t="s">
        <v>66</v>
      </c>
      <c r="P2554" s="14" t="s">
        <v>66</v>
      </c>
      <c r="Q2554" s="14" t="s">
        <v>66</v>
      </c>
      <c r="R2554" s="14" t="s">
        <v>66</v>
      </c>
      <c r="S2554" s="14" t="s">
        <v>66</v>
      </c>
      <c r="T2554" s="14" t="s">
        <v>66</v>
      </c>
      <c r="U2554" s="14" t="s">
        <v>66</v>
      </c>
      <c r="V2554" s="14" t="s">
        <v>66</v>
      </c>
      <c r="W2554" s="14" t="s">
        <v>66</v>
      </c>
      <c r="X2554" s="14" t="s">
        <v>66</v>
      </c>
      <c r="Y2554" s="14" t="s">
        <v>66</v>
      </c>
    </row>
    <row r="2555" spans="1:25" x14ac:dyDescent="0.2">
      <c r="A2555" s="2">
        <v>37247</v>
      </c>
      <c r="B2555" s="5">
        <f t="shared" si="169"/>
        <v>12</v>
      </c>
      <c r="C2555" s="1" t="s">
        <v>46</v>
      </c>
      <c r="D2555" s="14" t="s">
        <v>66</v>
      </c>
      <c r="E2555" s="14" t="s">
        <v>66</v>
      </c>
      <c r="F2555" s="14" t="s">
        <v>66</v>
      </c>
      <c r="G2555" s="14" t="s">
        <v>66</v>
      </c>
      <c r="H2555" s="14" t="s">
        <v>66</v>
      </c>
      <c r="I2555" s="14" t="s">
        <v>66</v>
      </c>
      <c r="J2555" s="14" t="s">
        <v>66</v>
      </c>
      <c r="K2555" s="14" t="s">
        <v>66</v>
      </c>
      <c r="L2555" s="14" t="s">
        <v>66</v>
      </c>
      <c r="M2555" s="14" t="s">
        <v>66</v>
      </c>
      <c r="N2555" s="14" t="s">
        <v>66</v>
      </c>
      <c r="O2555" s="14" t="s">
        <v>66</v>
      </c>
      <c r="P2555" s="14" t="s">
        <v>66</v>
      </c>
      <c r="Q2555" s="14" t="s">
        <v>66</v>
      </c>
      <c r="R2555" s="14" t="s">
        <v>66</v>
      </c>
      <c r="S2555" s="14" t="s">
        <v>66</v>
      </c>
      <c r="T2555" s="14" t="s">
        <v>66</v>
      </c>
      <c r="U2555" s="14" t="s">
        <v>66</v>
      </c>
      <c r="V2555" s="14" t="s">
        <v>66</v>
      </c>
      <c r="W2555" s="14" t="s">
        <v>66</v>
      </c>
      <c r="X2555" s="14" t="s">
        <v>66</v>
      </c>
      <c r="Y2555" s="14" t="s">
        <v>66</v>
      </c>
    </row>
    <row r="2556" spans="1:25" x14ac:dyDescent="0.2">
      <c r="A2556" s="2">
        <v>37248</v>
      </c>
      <c r="B2556" s="5">
        <f t="shared" si="169"/>
        <v>12</v>
      </c>
      <c r="C2556" s="1" t="s">
        <v>47</v>
      </c>
      <c r="D2556" s="14" t="s">
        <v>66</v>
      </c>
      <c r="E2556" s="14" t="s">
        <v>66</v>
      </c>
      <c r="F2556" s="14" t="s">
        <v>66</v>
      </c>
      <c r="G2556" s="14" t="s">
        <v>66</v>
      </c>
      <c r="H2556" s="14" t="s">
        <v>66</v>
      </c>
      <c r="I2556" s="14" t="s">
        <v>66</v>
      </c>
      <c r="J2556" s="14" t="s">
        <v>66</v>
      </c>
      <c r="K2556" s="14" t="s">
        <v>66</v>
      </c>
      <c r="L2556" s="14" t="s">
        <v>66</v>
      </c>
      <c r="M2556" s="14" t="s">
        <v>66</v>
      </c>
      <c r="N2556" s="14" t="s">
        <v>66</v>
      </c>
      <c r="O2556" s="14" t="s">
        <v>66</v>
      </c>
      <c r="P2556" s="14" t="s">
        <v>66</v>
      </c>
      <c r="Q2556" s="14" t="s">
        <v>66</v>
      </c>
      <c r="R2556" s="14" t="s">
        <v>66</v>
      </c>
      <c r="S2556" s="14" t="s">
        <v>66</v>
      </c>
      <c r="T2556" s="14" t="s">
        <v>66</v>
      </c>
      <c r="U2556" s="14" t="s">
        <v>66</v>
      </c>
      <c r="V2556" s="14" t="s">
        <v>66</v>
      </c>
      <c r="W2556" s="14" t="s">
        <v>66</v>
      </c>
      <c r="X2556" s="14" t="s">
        <v>66</v>
      </c>
      <c r="Y2556" s="14" t="s">
        <v>66</v>
      </c>
    </row>
    <row r="2557" spans="1:25" x14ac:dyDescent="0.2">
      <c r="A2557" s="2">
        <v>37249</v>
      </c>
      <c r="B2557" s="5">
        <f t="shared" si="169"/>
        <v>12</v>
      </c>
      <c r="C2557" s="1" t="s">
        <v>48</v>
      </c>
      <c r="D2557" s="14" t="s">
        <v>66</v>
      </c>
      <c r="E2557" s="14" t="s">
        <v>66</v>
      </c>
      <c r="F2557" s="14" t="s">
        <v>66</v>
      </c>
      <c r="G2557" s="14" t="s">
        <v>66</v>
      </c>
      <c r="H2557" s="14" t="s">
        <v>66</v>
      </c>
      <c r="I2557" s="14" t="s">
        <v>66</v>
      </c>
      <c r="J2557" s="14" t="s">
        <v>66</v>
      </c>
      <c r="K2557" s="14" t="s">
        <v>66</v>
      </c>
      <c r="L2557" s="14" t="s">
        <v>66</v>
      </c>
      <c r="M2557" s="14" t="s">
        <v>66</v>
      </c>
      <c r="N2557" s="14" t="s">
        <v>66</v>
      </c>
      <c r="O2557" s="14" t="s">
        <v>66</v>
      </c>
      <c r="P2557" s="14" t="s">
        <v>66</v>
      </c>
      <c r="Q2557" s="14" t="s">
        <v>66</v>
      </c>
      <c r="R2557" s="14" t="s">
        <v>66</v>
      </c>
      <c r="S2557" s="14" t="s">
        <v>66</v>
      </c>
      <c r="T2557" s="14" t="s">
        <v>66</v>
      </c>
      <c r="U2557" s="14" t="s">
        <v>66</v>
      </c>
      <c r="V2557" s="14" t="s">
        <v>66</v>
      </c>
      <c r="W2557" s="14" t="s">
        <v>66</v>
      </c>
      <c r="X2557" s="14" t="s">
        <v>66</v>
      </c>
      <c r="Y2557" s="14" t="s">
        <v>66</v>
      </c>
    </row>
    <row r="2558" spans="1:25" x14ac:dyDescent="0.2">
      <c r="A2558" s="2">
        <v>37250</v>
      </c>
      <c r="B2558" s="5">
        <f t="shared" si="169"/>
        <v>12</v>
      </c>
      <c r="C2558" s="1" t="s">
        <v>49</v>
      </c>
      <c r="D2558" s="14" t="s">
        <v>66</v>
      </c>
      <c r="E2558" s="14" t="s">
        <v>66</v>
      </c>
      <c r="F2558" s="14" t="s">
        <v>66</v>
      </c>
      <c r="G2558" s="14" t="s">
        <v>66</v>
      </c>
      <c r="H2558" s="14" t="s">
        <v>66</v>
      </c>
      <c r="I2558" s="14" t="s">
        <v>66</v>
      </c>
      <c r="J2558" s="14" t="s">
        <v>66</v>
      </c>
      <c r="K2558" s="14" t="s">
        <v>66</v>
      </c>
      <c r="L2558" s="14" t="s">
        <v>66</v>
      </c>
      <c r="M2558" s="14" t="s">
        <v>66</v>
      </c>
      <c r="N2558" s="14" t="s">
        <v>66</v>
      </c>
      <c r="O2558" s="14" t="s">
        <v>66</v>
      </c>
      <c r="P2558" s="14" t="s">
        <v>66</v>
      </c>
      <c r="Q2558" s="14" t="s">
        <v>66</v>
      </c>
      <c r="R2558" s="14" t="s">
        <v>66</v>
      </c>
      <c r="S2558" s="14" t="s">
        <v>66</v>
      </c>
      <c r="T2558" s="14" t="s">
        <v>66</v>
      </c>
      <c r="U2558" s="14" t="s">
        <v>66</v>
      </c>
      <c r="V2558" s="14" t="s">
        <v>66</v>
      </c>
      <c r="W2558" s="14" t="s">
        <v>66</v>
      </c>
      <c r="X2558" s="14" t="s">
        <v>66</v>
      </c>
      <c r="Y2558" s="14" t="s">
        <v>66</v>
      </c>
    </row>
    <row r="2559" spans="1:25" x14ac:dyDescent="0.2">
      <c r="A2559" s="2">
        <v>37251</v>
      </c>
      <c r="B2559" s="5">
        <f t="shared" si="169"/>
        <v>12</v>
      </c>
      <c r="C2559" s="1" t="s">
        <v>50</v>
      </c>
      <c r="D2559" s="14" t="s">
        <v>66</v>
      </c>
      <c r="E2559" s="14" t="s">
        <v>66</v>
      </c>
      <c r="F2559" s="14" t="s">
        <v>66</v>
      </c>
      <c r="G2559" s="14" t="s">
        <v>66</v>
      </c>
      <c r="H2559" s="14" t="s">
        <v>66</v>
      </c>
      <c r="I2559" s="14" t="s">
        <v>66</v>
      </c>
      <c r="J2559" s="14" t="s">
        <v>66</v>
      </c>
      <c r="K2559" s="14" t="s">
        <v>66</v>
      </c>
      <c r="L2559" s="14" t="s">
        <v>66</v>
      </c>
      <c r="M2559" s="14" t="s">
        <v>66</v>
      </c>
      <c r="N2559" s="14" t="s">
        <v>66</v>
      </c>
      <c r="O2559" s="14" t="s">
        <v>66</v>
      </c>
      <c r="P2559" s="14" t="s">
        <v>66</v>
      </c>
      <c r="Q2559" s="14" t="s">
        <v>66</v>
      </c>
      <c r="R2559" s="14" t="s">
        <v>66</v>
      </c>
      <c r="S2559" s="14" t="s">
        <v>66</v>
      </c>
      <c r="T2559" s="14" t="s">
        <v>66</v>
      </c>
      <c r="U2559" s="14" t="s">
        <v>66</v>
      </c>
      <c r="V2559" s="14" t="s">
        <v>66</v>
      </c>
      <c r="W2559" s="14" t="s">
        <v>66</v>
      </c>
      <c r="X2559" s="14" t="s">
        <v>66</v>
      </c>
      <c r="Y2559" s="14" t="s">
        <v>66</v>
      </c>
    </row>
    <row r="2560" spans="1:25" x14ac:dyDescent="0.2">
      <c r="A2560" s="2">
        <v>37252</v>
      </c>
      <c r="B2560" s="5">
        <f t="shared" si="169"/>
        <v>12</v>
      </c>
      <c r="C2560" s="1" t="s">
        <v>51</v>
      </c>
      <c r="D2560" s="14" t="s">
        <v>66</v>
      </c>
      <c r="E2560" s="14" t="s">
        <v>66</v>
      </c>
      <c r="F2560" s="14" t="s">
        <v>66</v>
      </c>
      <c r="G2560" s="14" t="s">
        <v>66</v>
      </c>
      <c r="H2560" s="14" t="s">
        <v>66</v>
      </c>
      <c r="I2560" s="14" t="s">
        <v>66</v>
      </c>
      <c r="J2560" s="14" t="s">
        <v>66</v>
      </c>
      <c r="K2560" s="14" t="s">
        <v>66</v>
      </c>
      <c r="L2560" s="14" t="s">
        <v>66</v>
      </c>
      <c r="M2560" s="14" t="s">
        <v>66</v>
      </c>
      <c r="N2560" s="14" t="s">
        <v>66</v>
      </c>
      <c r="O2560" s="14" t="s">
        <v>66</v>
      </c>
      <c r="P2560" s="14" t="s">
        <v>66</v>
      </c>
      <c r="Q2560" s="14" t="s">
        <v>66</v>
      </c>
      <c r="R2560" s="14" t="s">
        <v>66</v>
      </c>
      <c r="S2560" s="14" t="s">
        <v>66</v>
      </c>
      <c r="T2560" s="14" t="s">
        <v>66</v>
      </c>
      <c r="U2560" s="14" t="s">
        <v>66</v>
      </c>
      <c r="V2560" s="14" t="s">
        <v>66</v>
      </c>
      <c r="W2560" s="14" t="s">
        <v>66</v>
      </c>
      <c r="X2560" s="14" t="s">
        <v>66</v>
      </c>
      <c r="Y2560" s="14" t="s">
        <v>66</v>
      </c>
    </row>
    <row r="2561" spans="1:25" x14ac:dyDescent="0.2">
      <c r="A2561" s="2">
        <v>37253</v>
      </c>
      <c r="B2561" s="5">
        <f t="shared" si="169"/>
        <v>12</v>
      </c>
      <c r="C2561" s="1" t="s">
        <v>45</v>
      </c>
      <c r="D2561" s="14" t="s">
        <v>66</v>
      </c>
      <c r="E2561" s="14" t="s">
        <v>66</v>
      </c>
      <c r="F2561" s="14" t="s">
        <v>66</v>
      </c>
      <c r="G2561" s="14" t="s">
        <v>66</v>
      </c>
      <c r="H2561" s="14" t="s">
        <v>66</v>
      </c>
      <c r="I2561" s="14" t="s">
        <v>66</v>
      </c>
      <c r="J2561" s="14" t="s">
        <v>66</v>
      </c>
      <c r="K2561" s="14" t="s">
        <v>66</v>
      </c>
      <c r="L2561" s="14" t="s">
        <v>66</v>
      </c>
      <c r="M2561" s="14" t="s">
        <v>66</v>
      </c>
      <c r="N2561" s="14" t="s">
        <v>66</v>
      </c>
      <c r="O2561" s="14" t="s">
        <v>66</v>
      </c>
      <c r="P2561" s="14" t="s">
        <v>66</v>
      </c>
      <c r="Q2561" s="14" t="s">
        <v>66</v>
      </c>
      <c r="R2561" s="14" t="s">
        <v>66</v>
      </c>
      <c r="S2561" s="14" t="s">
        <v>66</v>
      </c>
      <c r="T2561" s="14" t="s">
        <v>66</v>
      </c>
      <c r="U2561" s="14" t="s">
        <v>66</v>
      </c>
      <c r="V2561" s="14" t="s">
        <v>66</v>
      </c>
      <c r="W2561" s="14" t="s">
        <v>66</v>
      </c>
      <c r="X2561" s="14" t="s">
        <v>66</v>
      </c>
      <c r="Y2561" s="14" t="s">
        <v>66</v>
      </c>
    </row>
    <row r="2562" spans="1:25" x14ac:dyDescent="0.2">
      <c r="A2562" s="2">
        <v>37254</v>
      </c>
      <c r="B2562" s="5">
        <f t="shared" si="169"/>
        <v>12</v>
      </c>
      <c r="C2562" s="1" t="s">
        <v>46</v>
      </c>
      <c r="D2562" s="14" t="s">
        <v>66</v>
      </c>
      <c r="E2562" s="14" t="s">
        <v>66</v>
      </c>
      <c r="F2562" s="14" t="s">
        <v>66</v>
      </c>
      <c r="G2562" s="14" t="s">
        <v>66</v>
      </c>
      <c r="H2562" s="14" t="s">
        <v>66</v>
      </c>
      <c r="I2562" s="14" t="s">
        <v>66</v>
      </c>
      <c r="J2562" s="14" t="s">
        <v>66</v>
      </c>
      <c r="K2562" s="14" t="s">
        <v>66</v>
      </c>
      <c r="L2562" s="14" t="s">
        <v>66</v>
      </c>
      <c r="M2562" s="14" t="s">
        <v>66</v>
      </c>
      <c r="N2562" s="14" t="s">
        <v>66</v>
      </c>
      <c r="O2562" s="14" t="s">
        <v>66</v>
      </c>
      <c r="P2562" s="14" t="s">
        <v>66</v>
      </c>
      <c r="Q2562" s="14" t="s">
        <v>66</v>
      </c>
      <c r="R2562" s="14" t="s">
        <v>66</v>
      </c>
      <c r="S2562" s="14" t="s">
        <v>66</v>
      </c>
      <c r="T2562" s="14" t="s">
        <v>66</v>
      </c>
      <c r="U2562" s="14" t="s">
        <v>66</v>
      </c>
      <c r="V2562" s="14" t="s">
        <v>66</v>
      </c>
      <c r="W2562" s="14" t="s">
        <v>66</v>
      </c>
      <c r="X2562" s="14" t="s">
        <v>66</v>
      </c>
      <c r="Y2562" s="14" t="s">
        <v>66</v>
      </c>
    </row>
    <row r="2563" spans="1:25" x14ac:dyDescent="0.2">
      <c r="A2563" s="2">
        <v>37255</v>
      </c>
      <c r="B2563" s="5">
        <f t="shared" si="169"/>
        <v>12</v>
      </c>
      <c r="C2563" s="1" t="s">
        <v>47</v>
      </c>
      <c r="D2563" s="14" t="s">
        <v>66</v>
      </c>
      <c r="E2563" s="14" t="s">
        <v>66</v>
      </c>
      <c r="F2563" s="14" t="s">
        <v>66</v>
      </c>
      <c r="G2563" s="14" t="s">
        <v>66</v>
      </c>
      <c r="H2563" s="14" t="s">
        <v>66</v>
      </c>
      <c r="I2563" s="14" t="s">
        <v>66</v>
      </c>
      <c r="J2563" s="14" t="s">
        <v>66</v>
      </c>
      <c r="K2563" s="14" t="s">
        <v>66</v>
      </c>
      <c r="L2563" s="14" t="s">
        <v>66</v>
      </c>
      <c r="M2563" s="14" t="s">
        <v>66</v>
      </c>
      <c r="N2563" s="14" t="s">
        <v>66</v>
      </c>
      <c r="O2563" s="14" t="s">
        <v>66</v>
      </c>
      <c r="P2563" s="14" t="s">
        <v>66</v>
      </c>
      <c r="Q2563" s="14" t="s">
        <v>66</v>
      </c>
      <c r="R2563" s="14" t="s">
        <v>66</v>
      </c>
      <c r="S2563" s="14" t="s">
        <v>66</v>
      </c>
      <c r="T2563" s="14" t="s">
        <v>66</v>
      </c>
      <c r="U2563" s="14" t="s">
        <v>66</v>
      </c>
      <c r="V2563" s="14" t="s">
        <v>66</v>
      </c>
      <c r="W2563" s="14" t="s">
        <v>66</v>
      </c>
      <c r="X2563" s="14" t="s">
        <v>66</v>
      </c>
      <c r="Y2563" s="14" t="s">
        <v>66</v>
      </c>
    </row>
    <row r="2564" spans="1:25" x14ac:dyDescent="0.2">
      <c r="A2564" s="2">
        <v>37256</v>
      </c>
      <c r="B2564" s="5">
        <f>IF(A2564&lt;&gt;"",MONTH(A2564),0)</f>
        <v>12</v>
      </c>
      <c r="C2564" s="1" t="s">
        <v>48</v>
      </c>
      <c r="D2564" s="14" t="s">
        <v>66</v>
      </c>
      <c r="E2564" s="14" t="s">
        <v>66</v>
      </c>
      <c r="F2564" s="14" t="s">
        <v>66</v>
      </c>
      <c r="G2564" s="14" t="s">
        <v>66</v>
      </c>
      <c r="H2564" s="14" t="s">
        <v>66</v>
      </c>
      <c r="I2564" s="14" t="s">
        <v>66</v>
      </c>
      <c r="J2564" s="14" t="s">
        <v>66</v>
      </c>
      <c r="K2564" s="14" t="s">
        <v>66</v>
      </c>
      <c r="L2564" s="14" t="s">
        <v>66</v>
      </c>
      <c r="M2564" s="14" t="s">
        <v>66</v>
      </c>
      <c r="N2564" s="14" t="s">
        <v>66</v>
      </c>
      <c r="O2564" s="14" t="s">
        <v>66</v>
      </c>
      <c r="P2564" s="14" t="s">
        <v>66</v>
      </c>
      <c r="Q2564" s="14" t="s">
        <v>66</v>
      </c>
      <c r="R2564" s="14" t="s">
        <v>66</v>
      </c>
      <c r="S2564" s="14" t="s">
        <v>66</v>
      </c>
      <c r="T2564" s="14" t="s">
        <v>66</v>
      </c>
      <c r="U2564" s="14" t="s">
        <v>66</v>
      </c>
      <c r="V2564" s="14" t="s">
        <v>66</v>
      </c>
      <c r="W2564" s="14" t="s">
        <v>66</v>
      </c>
      <c r="X2564" s="14" t="s">
        <v>66</v>
      </c>
      <c r="Y2564" s="14" t="s">
        <v>66</v>
      </c>
    </row>
    <row r="2565" spans="1:25" x14ac:dyDescent="0.2">
      <c r="X2565" s="14" t="s">
        <v>66</v>
      </c>
      <c r="Y2565" s="14" t="s">
        <v>66</v>
      </c>
    </row>
    <row r="2566" spans="1:25" x14ac:dyDescent="0.2">
      <c r="X2566" s="14" t="s">
        <v>66</v>
      </c>
      <c r="Y2566" s="14" t="s">
        <v>66</v>
      </c>
    </row>
    <row r="2567" spans="1:25" x14ac:dyDescent="0.2">
      <c r="X2567" s="14" t="s">
        <v>66</v>
      </c>
      <c r="Y2567" s="14" t="s">
        <v>66</v>
      </c>
    </row>
    <row r="2568" spans="1:25" x14ac:dyDescent="0.2">
      <c r="X2568" s="14" t="s">
        <v>66</v>
      </c>
      <c r="Y2568" s="14" t="s">
        <v>66</v>
      </c>
    </row>
    <row r="2569" spans="1:25" x14ac:dyDescent="0.2">
      <c r="X2569" s="14" t="s">
        <v>66</v>
      </c>
      <c r="Y2569" s="14" t="s">
        <v>66</v>
      </c>
    </row>
    <row r="2570" spans="1:25" x14ac:dyDescent="0.2">
      <c r="X2570" s="14" t="s">
        <v>66</v>
      </c>
      <c r="Y2570" s="14" t="s">
        <v>66</v>
      </c>
    </row>
    <row r="2571" spans="1:25" x14ac:dyDescent="0.2">
      <c r="X2571" s="14" t="s">
        <v>66</v>
      </c>
      <c r="Y2571" s="14" t="s">
        <v>66</v>
      </c>
    </row>
    <row r="2572" spans="1:25" x14ac:dyDescent="0.2">
      <c r="X2572" s="14" t="s">
        <v>66</v>
      </c>
      <c r="Y2572" s="14" t="s">
        <v>66</v>
      </c>
    </row>
    <row r="2573" spans="1:25" x14ac:dyDescent="0.2">
      <c r="X2573" s="14" t="s">
        <v>66</v>
      </c>
      <c r="Y2573" s="14" t="s">
        <v>66</v>
      </c>
    </row>
    <row r="2574" spans="1:25" x14ac:dyDescent="0.2">
      <c r="X2574" s="14" t="s">
        <v>66</v>
      </c>
      <c r="Y2574" s="14" t="s">
        <v>66</v>
      </c>
    </row>
    <row r="2575" spans="1:25" x14ac:dyDescent="0.2">
      <c r="X2575" s="14" t="s">
        <v>66</v>
      </c>
      <c r="Y2575" s="14" t="s">
        <v>66</v>
      </c>
    </row>
    <row r="2576" spans="1:25" x14ac:dyDescent="0.2">
      <c r="X2576" s="14" t="s">
        <v>66</v>
      </c>
      <c r="Y2576" s="14" t="s">
        <v>66</v>
      </c>
    </row>
    <row r="2577" spans="24:25" x14ac:dyDescent="0.2">
      <c r="X2577" s="14" t="s">
        <v>66</v>
      </c>
      <c r="Y2577" s="14" t="s">
        <v>66</v>
      </c>
    </row>
    <row r="2578" spans="24:25" x14ac:dyDescent="0.2">
      <c r="X2578" s="14" t="s">
        <v>66</v>
      </c>
      <c r="Y2578" s="14" t="s">
        <v>66</v>
      </c>
    </row>
    <row r="2579" spans="24:25" x14ac:dyDescent="0.2">
      <c r="X2579" s="14" t="s">
        <v>66</v>
      </c>
      <c r="Y2579" s="14" t="s">
        <v>66</v>
      </c>
    </row>
    <row r="2580" spans="24:25" x14ac:dyDescent="0.2">
      <c r="X2580" s="14" t="s">
        <v>66</v>
      </c>
      <c r="Y2580" s="14" t="s">
        <v>66</v>
      </c>
    </row>
    <row r="2581" spans="24:25" x14ac:dyDescent="0.2">
      <c r="X2581" s="14" t="s">
        <v>66</v>
      </c>
      <c r="Y2581" s="14" t="s">
        <v>66</v>
      </c>
    </row>
    <row r="2582" spans="24:25" x14ac:dyDescent="0.2">
      <c r="X2582" s="14" t="s">
        <v>66</v>
      </c>
      <c r="Y2582" s="14" t="s">
        <v>66</v>
      </c>
    </row>
    <row r="2583" spans="24:25" x14ac:dyDescent="0.2">
      <c r="X2583" s="14" t="s">
        <v>66</v>
      </c>
      <c r="Y2583" s="14" t="s">
        <v>66</v>
      </c>
    </row>
    <row r="2584" spans="24:25" x14ac:dyDescent="0.2">
      <c r="X2584" s="14" t="s">
        <v>66</v>
      </c>
      <c r="Y2584" s="14" t="s">
        <v>66</v>
      </c>
    </row>
    <row r="2585" spans="24:25" x14ac:dyDescent="0.2">
      <c r="X2585" s="14" t="s">
        <v>66</v>
      </c>
      <c r="Y2585" s="14" t="s">
        <v>66</v>
      </c>
    </row>
    <row r="2586" spans="24:25" x14ac:dyDescent="0.2">
      <c r="X2586" s="14" t="s">
        <v>66</v>
      </c>
      <c r="Y2586" s="14" t="s">
        <v>66</v>
      </c>
    </row>
    <row r="2587" spans="24:25" x14ac:dyDescent="0.2">
      <c r="X2587" s="14" t="s">
        <v>66</v>
      </c>
      <c r="Y2587" s="14" t="s">
        <v>66</v>
      </c>
    </row>
    <row r="2588" spans="24:25" x14ac:dyDescent="0.2">
      <c r="X2588" s="14" t="s">
        <v>66</v>
      </c>
      <c r="Y2588" s="14" t="s">
        <v>66</v>
      </c>
    </row>
    <row r="2589" spans="24:25" x14ac:dyDescent="0.2">
      <c r="X2589" s="14" t="s">
        <v>66</v>
      </c>
      <c r="Y2589" s="14" t="s">
        <v>66</v>
      </c>
    </row>
    <row r="2590" spans="24:25" x14ac:dyDescent="0.2">
      <c r="X2590" s="14" t="s">
        <v>66</v>
      </c>
      <c r="Y2590" s="14" t="s">
        <v>66</v>
      </c>
    </row>
    <row r="2591" spans="24:25" x14ac:dyDescent="0.2">
      <c r="X2591" s="14" t="s">
        <v>66</v>
      </c>
      <c r="Y2591" s="14" t="s">
        <v>66</v>
      </c>
    </row>
    <row r="2592" spans="24:25" x14ac:dyDescent="0.2">
      <c r="X2592" s="14" t="s">
        <v>66</v>
      </c>
      <c r="Y2592" s="14" t="s">
        <v>66</v>
      </c>
    </row>
    <row r="2593" spans="24:25" x14ac:dyDescent="0.2">
      <c r="X2593" s="14" t="s">
        <v>66</v>
      </c>
      <c r="Y2593" s="14" t="s">
        <v>66</v>
      </c>
    </row>
    <row r="2594" spans="24:25" x14ac:dyDescent="0.2">
      <c r="X2594" s="14" t="s">
        <v>66</v>
      </c>
      <c r="Y2594" s="14" t="s">
        <v>66</v>
      </c>
    </row>
    <row r="2595" spans="24:25" x14ac:dyDescent="0.2">
      <c r="X2595" s="14" t="s">
        <v>66</v>
      </c>
      <c r="Y2595" s="14" t="s">
        <v>66</v>
      </c>
    </row>
    <row r="2596" spans="24:25" x14ac:dyDescent="0.2">
      <c r="X2596" s="14" t="s">
        <v>66</v>
      </c>
      <c r="Y2596" s="14" t="s">
        <v>66</v>
      </c>
    </row>
    <row r="2597" spans="24:25" x14ac:dyDescent="0.2">
      <c r="X2597" s="14" t="s">
        <v>66</v>
      </c>
      <c r="Y2597" s="14" t="s">
        <v>66</v>
      </c>
    </row>
    <row r="2598" spans="24:25" x14ac:dyDescent="0.2">
      <c r="X2598" s="14" t="s">
        <v>66</v>
      </c>
      <c r="Y2598" s="14" t="s">
        <v>66</v>
      </c>
    </row>
    <row r="2599" spans="24:25" x14ac:dyDescent="0.2">
      <c r="X2599" s="14" t="s">
        <v>66</v>
      </c>
      <c r="Y2599" s="14" t="s">
        <v>66</v>
      </c>
    </row>
    <row r="2600" spans="24:25" x14ac:dyDescent="0.2">
      <c r="X2600" s="14" t="s">
        <v>66</v>
      </c>
      <c r="Y2600" s="14" t="s">
        <v>66</v>
      </c>
    </row>
    <row r="2601" spans="24:25" x14ac:dyDescent="0.2">
      <c r="X2601" s="14" t="s">
        <v>66</v>
      </c>
      <c r="Y2601" s="14" t="s">
        <v>66</v>
      </c>
    </row>
    <row r="2602" spans="24:25" x14ac:dyDescent="0.2">
      <c r="X2602" s="14" t="s">
        <v>66</v>
      </c>
      <c r="Y2602" s="14" t="s">
        <v>66</v>
      </c>
    </row>
    <row r="2603" spans="24:25" x14ac:dyDescent="0.2">
      <c r="X2603" s="14" t="s">
        <v>66</v>
      </c>
      <c r="Y2603" s="14" t="s">
        <v>66</v>
      </c>
    </row>
    <row r="2604" spans="24:25" x14ac:dyDescent="0.2">
      <c r="X2604" s="14" t="s">
        <v>66</v>
      </c>
      <c r="Y2604" s="14" t="s">
        <v>66</v>
      </c>
    </row>
    <row r="2605" spans="24:25" x14ac:dyDescent="0.2">
      <c r="X2605" s="14" t="s">
        <v>66</v>
      </c>
      <c r="Y2605" s="14" t="s">
        <v>66</v>
      </c>
    </row>
    <row r="2606" spans="24:25" x14ac:dyDescent="0.2">
      <c r="X2606" s="14" t="s">
        <v>66</v>
      </c>
      <c r="Y2606" s="14" t="s">
        <v>66</v>
      </c>
    </row>
    <row r="2607" spans="24:25" x14ac:dyDescent="0.2">
      <c r="X2607" s="14" t="s">
        <v>66</v>
      </c>
      <c r="Y2607" s="14" t="s">
        <v>66</v>
      </c>
    </row>
    <row r="2608" spans="24:25" x14ac:dyDescent="0.2">
      <c r="X2608" s="14" t="s">
        <v>66</v>
      </c>
      <c r="Y2608" s="14" t="s">
        <v>66</v>
      </c>
    </row>
    <row r="2609" spans="24:25" x14ac:dyDescent="0.2">
      <c r="X2609" s="14" t="s">
        <v>66</v>
      </c>
      <c r="Y2609" s="14" t="s">
        <v>66</v>
      </c>
    </row>
    <row r="2610" spans="24:25" x14ac:dyDescent="0.2">
      <c r="X2610" s="14" t="s">
        <v>66</v>
      </c>
      <c r="Y2610" s="14" t="s">
        <v>66</v>
      </c>
    </row>
    <row r="2611" spans="24:25" x14ac:dyDescent="0.2">
      <c r="X2611" s="14" t="s">
        <v>66</v>
      </c>
      <c r="Y2611" s="14" t="s">
        <v>66</v>
      </c>
    </row>
    <row r="2612" spans="24:25" x14ac:dyDescent="0.2">
      <c r="X2612" s="14" t="s">
        <v>66</v>
      </c>
      <c r="Y2612" s="14" t="s">
        <v>66</v>
      </c>
    </row>
    <row r="2613" spans="24:25" x14ac:dyDescent="0.2">
      <c r="X2613" s="14" t="s">
        <v>66</v>
      </c>
      <c r="Y2613" s="14" t="s">
        <v>66</v>
      </c>
    </row>
    <row r="2614" spans="24:25" x14ac:dyDescent="0.2">
      <c r="X2614" s="14" t="s">
        <v>66</v>
      </c>
      <c r="Y2614" s="14" t="s">
        <v>66</v>
      </c>
    </row>
    <row r="2615" spans="24:25" x14ac:dyDescent="0.2">
      <c r="X2615" s="14" t="s">
        <v>66</v>
      </c>
      <c r="Y2615" s="14" t="s">
        <v>66</v>
      </c>
    </row>
    <row r="2616" spans="24:25" x14ac:dyDescent="0.2">
      <c r="X2616" s="14" t="s">
        <v>66</v>
      </c>
      <c r="Y2616" s="14" t="s">
        <v>66</v>
      </c>
    </row>
    <row r="2617" spans="24:25" x14ac:dyDescent="0.2">
      <c r="X2617" s="14" t="s">
        <v>66</v>
      </c>
      <c r="Y2617" s="14" t="s">
        <v>66</v>
      </c>
    </row>
    <row r="2618" spans="24:25" x14ac:dyDescent="0.2">
      <c r="X2618" s="14" t="s">
        <v>66</v>
      </c>
      <c r="Y2618" s="14" t="s">
        <v>66</v>
      </c>
    </row>
    <row r="2619" spans="24:25" x14ac:dyDescent="0.2">
      <c r="X2619" s="14" t="s">
        <v>66</v>
      </c>
      <c r="Y2619" s="14" t="s">
        <v>66</v>
      </c>
    </row>
    <row r="2620" spans="24:25" x14ac:dyDescent="0.2">
      <c r="X2620" s="14" t="s">
        <v>66</v>
      </c>
      <c r="Y2620" s="14" t="s">
        <v>66</v>
      </c>
    </row>
    <row r="2621" spans="24:25" x14ac:dyDescent="0.2">
      <c r="X2621" s="14" t="s">
        <v>66</v>
      </c>
      <c r="Y2621" s="14" t="s">
        <v>66</v>
      </c>
    </row>
    <row r="2622" spans="24:25" x14ac:dyDescent="0.2">
      <c r="X2622" s="14" t="s">
        <v>66</v>
      </c>
      <c r="Y2622" s="14" t="s">
        <v>66</v>
      </c>
    </row>
    <row r="2623" spans="24:25" x14ac:dyDescent="0.2">
      <c r="X2623" s="14" t="s">
        <v>66</v>
      </c>
      <c r="Y2623" s="14" t="s">
        <v>66</v>
      </c>
    </row>
    <row r="2624" spans="24:25" x14ac:dyDescent="0.2">
      <c r="X2624" s="14" t="s">
        <v>66</v>
      </c>
      <c r="Y2624" s="14" t="s">
        <v>66</v>
      </c>
    </row>
    <row r="2625" spans="24:25" x14ac:dyDescent="0.2">
      <c r="X2625" s="14" t="s">
        <v>66</v>
      </c>
      <c r="Y2625" s="14" t="s">
        <v>66</v>
      </c>
    </row>
    <row r="2626" spans="24:25" x14ac:dyDescent="0.2">
      <c r="X2626" s="14" t="s">
        <v>66</v>
      </c>
      <c r="Y2626" s="14" t="s">
        <v>66</v>
      </c>
    </row>
    <row r="2627" spans="24:25" x14ac:dyDescent="0.2">
      <c r="X2627" s="14" t="s">
        <v>66</v>
      </c>
      <c r="Y2627" s="14" t="s">
        <v>66</v>
      </c>
    </row>
    <row r="2628" spans="24:25" x14ac:dyDescent="0.2">
      <c r="X2628" s="14" t="s">
        <v>66</v>
      </c>
      <c r="Y2628" s="14" t="s">
        <v>66</v>
      </c>
    </row>
    <row r="2629" spans="24:25" x14ac:dyDescent="0.2">
      <c r="X2629" s="14" t="s">
        <v>66</v>
      </c>
      <c r="Y2629" s="14" t="s">
        <v>66</v>
      </c>
    </row>
    <row r="2630" spans="24:25" x14ac:dyDescent="0.2">
      <c r="X2630" s="14" t="s">
        <v>66</v>
      </c>
      <c r="Y2630" s="14" t="s">
        <v>66</v>
      </c>
    </row>
    <row r="2631" spans="24:25" x14ac:dyDescent="0.2">
      <c r="X2631" s="14" t="s">
        <v>66</v>
      </c>
      <c r="Y2631" s="14" t="s">
        <v>66</v>
      </c>
    </row>
    <row r="2632" spans="24:25" x14ac:dyDescent="0.2">
      <c r="X2632" s="14" t="s">
        <v>66</v>
      </c>
      <c r="Y2632" s="14" t="s">
        <v>66</v>
      </c>
    </row>
    <row r="2633" spans="24:25" x14ac:dyDescent="0.2">
      <c r="X2633" s="14" t="s">
        <v>66</v>
      </c>
      <c r="Y2633" s="14" t="s">
        <v>66</v>
      </c>
    </row>
    <row r="2634" spans="24:25" x14ac:dyDescent="0.2">
      <c r="X2634" s="14" t="s">
        <v>66</v>
      </c>
      <c r="Y2634" s="14" t="s">
        <v>66</v>
      </c>
    </row>
    <row r="2635" spans="24:25" x14ac:dyDescent="0.2">
      <c r="X2635" s="14" t="s">
        <v>66</v>
      </c>
      <c r="Y2635" s="14" t="s">
        <v>66</v>
      </c>
    </row>
    <row r="2636" spans="24:25" x14ac:dyDescent="0.2">
      <c r="X2636" s="14" t="s">
        <v>66</v>
      </c>
      <c r="Y2636" s="14" t="s">
        <v>66</v>
      </c>
    </row>
    <row r="2637" spans="24:25" x14ac:dyDescent="0.2">
      <c r="X2637" s="14" t="s">
        <v>66</v>
      </c>
      <c r="Y2637" s="14" t="s">
        <v>66</v>
      </c>
    </row>
    <row r="2638" spans="24:25" x14ac:dyDescent="0.2">
      <c r="X2638" s="14" t="s">
        <v>66</v>
      </c>
      <c r="Y2638" s="14" t="s">
        <v>66</v>
      </c>
    </row>
    <row r="2639" spans="24:25" x14ac:dyDescent="0.2">
      <c r="X2639" s="14" t="s">
        <v>66</v>
      </c>
      <c r="Y2639" s="14" t="s">
        <v>66</v>
      </c>
    </row>
    <row r="2640" spans="24:25" x14ac:dyDescent="0.2">
      <c r="X2640" s="14" t="s">
        <v>66</v>
      </c>
      <c r="Y2640" s="14" t="s">
        <v>66</v>
      </c>
    </row>
    <row r="2641" spans="24:25" x14ac:dyDescent="0.2">
      <c r="X2641" s="14" t="s">
        <v>66</v>
      </c>
      <c r="Y2641" s="14" t="s">
        <v>66</v>
      </c>
    </row>
    <row r="2642" spans="24:25" x14ac:dyDescent="0.2">
      <c r="X2642" s="14" t="s">
        <v>66</v>
      </c>
      <c r="Y2642" s="14" t="s">
        <v>66</v>
      </c>
    </row>
    <row r="2643" spans="24:25" x14ac:dyDescent="0.2">
      <c r="X2643" s="14" t="s">
        <v>66</v>
      </c>
      <c r="Y2643" s="14" t="s">
        <v>66</v>
      </c>
    </row>
    <row r="2644" spans="24:25" x14ac:dyDescent="0.2">
      <c r="X2644" s="14" t="s">
        <v>66</v>
      </c>
      <c r="Y2644" s="14" t="s">
        <v>66</v>
      </c>
    </row>
    <row r="2645" spans="24:25" x14ac:dyDescent="0.2">
      <c r="X2645" s="14" t="s">
        <v>66</v>
      </c>
      <c r="Y2645" s="14" t="s">
        <v>66</v>
      </c>
    </row>
    <row r="2646" spans="24:25" x14ac:dyDescent="0.2">
      <c r="X2646" s="14" t="s">
        <v>66</v>
      </c>
      <c r="Y2646" s="14" t="s">
        <v>66</v>
      </c>
    </row>
    <row r="2647" spans="24:25" x14ac:dyDescent="0.2">
      <c r="X2647" s="14" t="s">
        <v>66</v>
      </c>
      <c r="Y2647" s="14" t="s">
        <v>66</v>
      </c>
    </row>
    <row r="2648" spans="24:25" x14ac:dyDescent="0.2">
      <c r="X2648" s="14" t="s">
        <v>66</v>
      </c>
      <c r="Y2648" s="14" t="s">
        <v>66</v>
      </c>
    </row>
    <row r="2649" spans="24:25" x14ac:dyDescent="0.2">
      <c r="X2649" s="14" t="s">
        <v>66</v>
      </c>
      <c r="Y2649" s="14" t="s">
        <v>66</v>
      </c>
    </row>
    <row r="2650" spans="24:25" x14ac:dyDescent="0.2">
      <c r="X2650" s="14" t="s">
        <v>66</v>
      </c>
      <c r="Y2650" s="14" t="s">
        <v>66</v>
      </c>
    </row>
    <row r="2651" spans="24:25" x14ac:dyDescent="0.2">
      <c r="X2651" s="14" t="s">
        <v>66</v>
      </c>
      <c r="Y2651" s="14" t="s">
        <v>66</v>
      </c>
    </row>
    <row r="2652" spans="24:25" x14ac:dyDescent="0.2">
      <c r="X2652" s="14" t="s">
        <v>66</v>
      </c>
      <c r="Y2652" s="14" t="s">
        <v>66</v>
      </c>
    </row>
    <row r="2653" spans="24:25" x14ac:dyDescent="0.2">
      <c r="X2653" s="14" t="s">
        <v>66</v>
      </c>
      <c r="Y2653" s="14" t="s">
        <v>66</v>
      </c>
    </row>
    <row r="2654" spans="24:25" x14ac:dyDescent="0.2">
      <c r="X2654" s="14" t="s">
        <v>66</v>
      </c>
      <c r="Y2654" s="14" t="s">
        <v>66</v>
      </c>
    </row>
    <row r="2655" spans="24:25" x14ac:dyDescent="0.2">
      <c r="X2655" s="14" t="s">
        <v>66</v>
      </c>
      <c r="Y2655" s="14" t="s">
        <v>66</v>
      </c>
    </row>
    <row r="2656" spans="24:25" x14ac:dyDescent="0.2">
      <c r="X2656" s="14" t="s">
        <v>66</v>
      </c>
      <c r="Y2656" s="14" t="s">
        <v>66</v>
      </c>
    </row>
    <row r="2657" spans="24:25" x14ac:dyDescent="0.2">
      <c r="X2657" s="14" t="s">
        <v>66</v>
      </c>
      <c r="Y2657" s="14" t="s">
        <v>66</v>
      </c>
    </row>
    <row r="2658" spans="24:25" x14ac:dyDescent="0.2">
      <c r="X2658" s="14" t="s">
        <v>66</v>
      </c>
      <c r="Y2658" s="14" t="s">
        <v>66</v>
      </c>
    </row>
    <row r="2659" spans="24:25" x14ac:dyDescent="0.2">
      <c r="X2659" s="14" t="s">
        <v>66</v>
      </c>
      <c r="Y2659" s="14" t="s">
        <v>66</v>
      </c>
    </row>
    <row r="2660" spans="24:25" x14ac:dyDescent="0.2">
      <c r="X2660" s="14" t="s">
        <v>66</v>
      </c>
      <c r="Y2660" s="14" t="s">
        <v>66</v>
      </c>
    </row>
    <row r="2661" spans="24:25" x14ac:dyDescent="0.2">
      <c r="X2661" s="14" t="s">
        <v>66</v>
      </c>
      <c r="Y2661" s="14" t="s">
        <v>66</v>
      </c>
    </row>
    <row r="2662" spans="24:25" x14ac:dyDescent="0.2">
      <c r="X2662" s="14" t="s">
        <v>66</v>
      </c>
      <c r="Y2662" s="14" t="s">
        <v>66</v>
      </c>
    </row>
    <row r="2663" spans="24:25" x14ac:dyDescent="0.2">
      <c r="X2663" s="14" t="s">
        <v>66</v>
      </c>
      <c r="Y2663" s="14" t="s">
        <v>66</v>
      </c>
    </row>
    <row r="2664" spans="24:25" x14ac:dyDescent="0.2">
      <c r="X2664" s="14" t="s">
        <v>66</v>
      </c>
      <c r="Y2664" s="14" t="s">
        <v>66</v>
      </c>
    </row>
    <row r="2665" spans="24:25" x14ac:dyDescent="0.2">
      <c r="X2665" s="14" t="s">
        <v>66</v>
      </c>
      <c r="Y2665" s="14" t="s">
        <v>66</v>
      </c>
    </row>
    <row r="2666" spans="24:25" x14ac:dyDescent="0.2">
      <c r="X2666" s="14" t="s">
        <v>66</v>
      </c>
      <c r="Y2666" s="14" t="s">
        <v>66</v>
      </c>
    </row>
    <row r="2667" spans="24:25" x14ac:dyDescent="0.2">
      <c r="X2667" s="14" t="s">
        <v>66</v>
      </c>
      <c r="Y2667" s="14" t="s">
        <v>66</v>
      </c>
    </row>
    <row r="2668" spans="24:25" x14ac:dyDescent="0.2">
      <c r="X2668" s="14" t="s">
        <v>66</v>
      </c>
      <c r="Y2668" s="14" t="s">
        <v>66</v>
      </c>
    </row>
    <row r="2669" spans="24:25" x14ac:dyDescent="0.2">
      <c r="X2669" s="14" t="s">
        <v>66</v>
      </c>
      <c r="Y2669" s="14" t="s">
        <v>66</v>
      </c>
    </row>
    <row r="2670" spans="24:25" x14ac:dyDescent="0.2">
      <c r="X2670" s="14" t="s">
        <v>66</v>
      </c>
      <c r="Y2670" s="14" t="s">
        <v>66</v>
      </c>
    </row>
    <row r="2671" spans="24:25" x14ac:dyDescent="0.2">
      <c r="X2671" s="14" t="s">
        <v>66</v>
      </c>
      <c r="Y2671" s="14" t="s">
        <v>66</v>
      </c>
    </row>
    <row r="2672" spans="24:25" x14ac:dyDescent="0.2">
      <c r="X2672" s="14" t="s">
        <v>66</v>
      </c>
      <c r="Y2672" s="14" t="s">
        <v>66</v>
      </c>
    </row>
    <row r="2673" spans="24:25" x14ac:dyDescent="0.2">
      <c r="X2673" s="14" t="s">
        <v>66</v>
      </c>
      <c r="Y2673" s="14" t="s">
        <v>66</v>
      </c>
    </row>
    <row r="2674" spans="24:25" x14ac:dyDescent="0.2">
      <c r="X2674" s="14" t="s">
        <v>66</v>
      </c>
      <c r="Y2674" s="14" t="s">
        <v>66</v>
      </c>
    </row>
    <row r="2675" spans="24:25" x14ac:dyDescent="0.2">
      <c r="X2675" s="14" t="s">
        <v>66</v>
      </c>
      <c r="Y2675" s="14" t="s">
        <v>66</v>
      </c>
    </row>
    <row r="2676" spans="24:25" x14ac:dyDescent="0.2">
      <c r="X2676" s="14" t="s">
        <v>66</v>
      </c>
      <c r="Y2676" s="14" t="s">
        <v>66</v>
      </c>
    </row>
    <row r="2677" spans="24:25" x14ac:dyDescent="0.2">
      <c r="X2677" s="14" t="s">
        <v>66</v>
      </c>
      <c r="Y2677" s="14" t="s">
        <v>66</v>
      </c>
    </row>
    <row r="2678" spans="24:25" x14ac:dyDescent="0.2">
      <c r="X2678" s="14" t="s">
        <v>66</v>
      </c>
      <c r="Y2678" s="14" t="s">
        <v>66</v>
      </c>
    </row>
    <row r="2679" spans="24:25" x14ac:dyDescent="0.2">
      <c r="X2679" s="14" t="s">
        <v>66</v>
      </c>
      <c r="Y2679" s="14" t="s">
        <v>66</v>
      </c>
    </row>
    <row r="2680" spans="24:25" x14ac:dyDescent="0.2">
      <c r="X2680" s="14" t="s">
        <v>66</v>
      </c>
      <c r="Y2680" s="14" t="s">
        <v>66</v>
      </c>
    </row>
    <row r="2681" spans="24:25" x14ac:dyDescent="0.2">
      <c r="X2681" s="14" t="s">
        <v>66</v>
      </c>
      <c r="Y2681" s="14" t="s">
        <v>66</v>
      </c>
    </row>
    <row r="2682" spans="24:25" x14ac:dyDescent="0.2">
      <c r="X2682" s="14" t="s">
        <v>66</v>
      </c>
      <c r="Y2682" s="14" t="s">
        <v>66</v>
      </c>
    </row>
    <row r="2683" spans="24:25" x14ac:dyDescent="0.2">
      <c r="X2683" s="14" t="s">
        <v>66</v>
      </c>
      <c r="Y2683" s="14" t="s">
        <v>66</v>
      </c>
    </row>
    <row r="2684" spans="24:25" x14ac:dyDescent="0.2">
      <c r="X2684" s="14" t="s">
        <v>66</v>
      </c>
      <c r="Y2684" s="14" t="s">
        <v>66</v>
      </c>
    </row>
    <row r="2685" spans="24:25" x14ac:dyDescent="0.2">
      <c r="X2685" s="14" t="s">
        <v>66</v>
      </c>
      <c r="Y2685" s="14" t="s">
        <v>66</v>
      </c>
    </row>
    <row r="2686" spans="24:25" x14ac:dyDescent="0.2">
      <c r="X2686" s="14" t="s">
        <v>66</v>
      </c>
      <c r="Y2686" s="14" t="s">
        <v>66</v>
      </c>
    </row>
    <row r="2687" spans="24:25" x14ac:dyDescent="0.2">
      <c r="X2687" s="14" t="s">
        <v>66</v>
      </c>
      <c r="Y2687" s="14" t="s">
        <v>66</v>
      </c>
    </row>
    <row r="2688" spans="24:25" x14ac:dyDescent="0.2">
      <c r="X2688" s="14" t="s">
        <v>66</v>
      </c>
      <c r="Y2688" s="14" t="s">
        <v>66</v>
      </c>
    </row>
    <row r="2689" spans="24:25" x14ac:dyDescent="0.2">
      <c r="X2689" s="14" t="s">
        <v>66</v>
      </c>
      <c r="Y2689" s="14" t="s">
        <v>66</v>
      </c>
    </row>
    <row r="2690" spans="24:25" x14ac:dyDescent="0.2">
      <c r="X2690" s="14" t="s">
        <v>66</v>
      </c>
      <c r="Y2690" s="14" t="s">
        <v>66</v>
      </c>
    </row>
    <row r="2691" spans="24:25" x14ac:dyDescent="0.2">
      <c r="X2691" s="14" t="s">
        <v>66</v>
      </c>
      <c r="Y2691" s="14" t="s">
        <v>66</v>
      </c>
    </row>
    <row r="2692" spans="24:25" x14ac:dyDescent="0.2">
      <c r="X2692" s="14" t="s">
        <v>66</v>
      </c>
      <c r="Y2692" s="14" t="s">
        <v>66</v>
      </c>
    </row>
    <row r="2693" spans="24:25" x14ac:dyDescent="0.2">
      <c r="X2693" s="14" t="s">
        <v>66</v>
      </c>
      <c r="Y2693" s="14" t="s">
        <v>66</v>
      </c>
    </row>
    <row r="2694" spans="24:25" x14ac:dyDescent="0.2">
      <c r="X2694" s="14" t="s">
        <v>66</v>
      </c>
      <c r="Y2694" s="14" t="s">
        <v>66</v>
      </c>
    </row>
    <row r="2695" spans="24:25" x14ac:dyDescent="0.2">
      <c r="X2695" s="14" t="s">
        <v>66</v>
      </c>
      <c r="Y2695" s="14" t="s">
        <v>66</v>
      </c>
    </row>
    <row r="2696" spans="24:25" x14ac:dyDescent="0.2">
      <c r="X2696" s="14" t="s">
        <v>66</v>
      </c>
      <c r="Y2696" s="14" t="s">
        <v>66</v>
      </c>
    </row>
    <row r="2697" spans="24:25" x14ac:dyDescent="0.2">
      <c r="X2697" s="14" t="s">
        <v>66</v>
      </c>
      <c r="Y2697" s="14" t="s">
        <v>66</v>
      </c>
    </row>
    <row r="2698" spans="24:25" x14ac:dyDescent="0.2">
      <c r="X2698" s="14" t="s">
        <v>66</v>
      </c>
      <c r="Y2698" s="14" t="s">
        <v>66</v>
      </c>
    </row>
    <row r="2699" spans="24:25" x14ac:dyDescent="0.2">
      <c r="X2699" s="14" t="s">
        <v>66</v>
      </c>
      <c r="Y2699" s="14" t="s">
        <v>66</v>
      </c>
    </row>
    <row r="2700" spans="24:25" x14ac:dyDescent="0.2">
      <c r="X2700" s="14" t="s">
        <v>66</v>
      </c>
      <c r="Y2700" s="14" t="s">
        <v>66</v>
      </c>
    </row>
    <row r="2701" spans="24:25" x14ac:dyDescent="0.2">
      <c r="X2701" s="14" t="s">
        <v>66</v>
      </c>
      <c r="Y2701" s="14" t="s">
        <v>66</v>
      </c>
    </row>
    <row r="2702" spans="24:25" x14ac:dyDescent="0.2">
      <c r="X2702" s="14" t="s">
        <v>66</v>
      </c>
      <c r="Y2702" s="14" t="s">
        <v>66</v>
      </c>
    </row>
    <row r="2703" spans="24:25" x14ac:dyDescent="0.2">
      <c r="X2703" s="14" t="s">
        <v>66</v>
      </c>
      <c r="Y2703" s="14" t="s">
        <v>66</v>
      </c>
    </row>
    <row r="2704" spans="24:25" x14ac:dyDescent="0.2">
      <c r="X2704" s="14" t="s">
        <v>66</v>
      </c>
      <c r="Y2704" s="14" t="s">
        <v>66</v>
      </c>
    </row>
    <row r="2705" spans="24:25" x14ac:dyDescent="0.2">
      <c r="X2705" s="14" t="s">
        <v>66</v>
      </c>
      <c r="Y2705" s="14" t="s">
        <v>66</v>
      </c>
    </row>
    <row r="2706" spans="24:25" x14ac:dyDescent="0.2">
      <c r="X2706" s="14" t="s">
        <v>66</v>
      </c>
      <c r="Y2706" s="14" t="s">
        <v>66</v>
      </c>
    </row>
    <row r="2707" spans="24:25" x14ac:dyDescent="0.2">
      <c r="X2707" s="14" t="s">
        <v>66</v>
      </c>
      <c r="Y2707" s="14" t="s">
        <v>66</v>
      </c>
    </row>
    <row r="2708" spans="24:25" x14ac:dyDescent="0.2">
      <c r="X2708" s="14" t="s">
        <v>66</v>
      </c>
      <c r="Y2708" s="14" t="s">
        <v>66</v>
      </c>
    </row>
    <row r="2709" spans="24:25" x14ac:dyDescent="0.2">
      <c r="X2709" s="14" t="s">
        <v>66</v>
      </c>
      <c r="Y2709" s="14" t="s">
        <v>66</v>
      </c>
    </row>
    <row r="2710" spans="24:25" x14ac:dyDescent="0.2">
      <c r="X2710" s="14" t="s">
        <v>66</v>
      </c>
      <c r="Y2710" s="14" t="s">
        <v>66</v>
      </c>
    </row>
    <row r="2711" spans="24:25" x14ac:dyDescent="0.2">
      <c r="X2711" s="14" t="s">
        <v>66</v>
      </c>
      <c r="Y2711" s="14" t="s">
        <v>66</v>
      </c>
    </row>
    <row r="2712" spans="24:25" x14ac:dyDescent="0.2">
      <c r="X2712" s="14" t="s">
        <v>66</v>
      </c>
      <c r="Y2712" s="14" t="s">
        <v>66</v>
      </c>
    </row>
    <row r="2713" spans="24:25" x14ac:dyDescent="0.2">
      <c r="X2713" s="14" t="s">
        <v>66</v>
      </c>
      <c r="Y2713" s="14" t="s">
        <v>66</v>
      </c>
    </row>
    <row r="2714" spans="24:25" x14ac:dyDescent="0.2">
      <c r="X2714" s="14" t="s">
        <v>66</v>
      </c>
      <c r="Y2714" s="14" t="s">
        <v>66</v>
      </c>
    </row>
    <row r="2715" spans="24:25" x14ac:dyDescent="0.2">
      <c r="X2715" s="14" t="s">
        <v>66</v>
      </c>
      <c r="Y2715" s="14" t="s">
        <v>66</v>
      </c>
    </row>
    <row r="2716" spans="24:25" x14ac:dyDescent="0.2">
      <c r="X2716" s="14" t="s">
        <v>66</v>
      </c>
      <c r="Y2716" s="14" t="s">
        <v>66</v>
      </c>
    </row>
    <row r="2717" spans="24:25" x14ac:dyDescent="0.2">
      <c r="X2717" s="14" t="s">
        <v>66</v>
      </c>
      <c r="Y2717" s="14" t="s">
        <v>66</v>
      </c>
    </row>
    <row r="2718" spans="24:25" x14ac:dyDescent="0.2">
      <c r="X2718" s="14" t="s">
        <v>66</v>
      </c>
      <c r="Y2718" s="14" t="s">
        <v>66</v>
      </c>
    </row>
    <row r="2719" spans="24:25" x14ac:dyDescent="0.2">
      <c r="X2719" s="14" t="s">
        <v>66</v>
      </c>
      <c r="Y2719" s="14" t="s">
        <v>66</v>
      </c>
    </row>
    <row r="2720" spans="24:25" x14ac:dyDescent="0.2">
      <c r="X2720" s="14" t="s">
        <v>66</v>
      </c>
      <c r="Y2720" s="14" t="s">
        <v>66</v>
      </c>
    </row>
    <row r="2721" spans="24:25" x14ac:dyDescent="0.2">
      <c r="X2721" s="14" t="s">
        <v>66</v>
      </c>
      <c r="Y2721" s="14" t="s">
        <v>66</v>
      </c>
    </row>
    <row r="2722" spans="24:25" x14ac:dyDescent="0.2">
      <c r="X2722" s="14" t="s">
        <v>66</v>
      </c>
      <c r="Y2722" s="14" t="s">
        <v>66</v>
      </c>
    </row>
    <row r="2723" spans="24:25" x14ac:dyDescent="0.2">
      <c r="X2723" s="14" t="s">
        <v>66</v>
      </c>
      <c r="Y2723" s="14" t="s">
        <v>66</v>
      </c>
    </row>
    <row r="2724" spans="24:25" x14ac:dyDescent="0.2">
      <c r="X2724" s="14" t="s">
        <v>66</v>
      </c>
      <c r="Y2724" s="14" t="s">
        <v>66</v>
      </c>
    </row>
    <row r="2725" spans="24:25" x14ac:dyDescent="0.2">
      <c r="X2725" s="14" t="s">
        <v>66</v>
      </c>
      <c r="Y2725" s="14" t="s">
        <v>66</v>
      </c>
    </row>
    <row r="2726" spans="24:25" x14ac:dyDescent="0.2">
      <c r="X2726" s="14" t="s">
        <v>66</v>
      </c>
      <c r="Y2726" s="14" t="s">
        <v>66</v>
      </c>
    </row>
    <row r="2727" spans="24:25" x14ac:dyDescent="0.2">
      <c r="X2727" s="14" t="s">
        <v>66</v>
      </c>
      <c r="Y2727" s="14" t="s">
        <v>66</v>
      </c>
    </row>
    <row r="2728" spans="24:25" x14ac:dyDescent="0.2">
      <c r="X2728" s="14" t="s">
        <v>66</v>
      </c>
      <c r="Y2728" s="14" t="s">
        <v>66</v>
      </c>
    </row>
    <row r="2729" spans="24:25" x14ac:dyDescent="0.2">
      <c r="X2729" s="14" t="s">
        <v>66</v>
      </c>
      <c r="Y2729" s="14" t="s">
        <v>66</v>
      </c>
    </row>
    <row r="2730" spans="24:25" x14ac:dyDescent="0.2">
      <c r="X2730" s="14" t="s">
        <v>66</v>
      </c>
      <c r="Y2730" s="14" t="s">
        <v>66</v>
      </c>
    </row>
    <row r="2731" spans="24:25" x14ac:dyDescent="0.2">
      <c r="X2731" s="14" t="s">
        <v>66</v>
      </c>
      <c r="Y2731" s="14" t="s">
        <v>66</v>
      </c>
    </row>
    <row r="2732" spans="24:25" x14ac:dyDescent="0.2">
      <c r="X2732" s="14" t="s">
        <v>66</v>
      </c>
      <c r="Y2732" s="14" t="s">
        <v>66</v>
      </c>
    </row>
    <row r="2733" spans="24:25" x14ac:dyDescent="0.2">
      <c r="X2733" s="14" t="s">
        <v>66</v>
      </c>
      <c r="Y2733" s="14" t="s">
        <v>66</v>
      </c>
    </row>
    <row r="2734" spans="24:25" x14ac:dyDescent="0.2">
      <c r="X2734" s="14" t="s">
        <v>66</v>
      </c>
      <c r="Y2734" s="14" t="s">
        <v>66</v>
      </c>
    </row>
    <row r="2735" spans="24:25" x14ac:dyDescent="0.2">
      <c r="X2735" s="14" t="s">
        <v>66</v>
      </c>
      <c r="Y2735" s="14" t="s">
        <v>66</v>
      </c>
    </row>
    <row r="2736" spans="24:25" x14ac:dyDescent="0.2">
      <c r="X2736" s="14" t="s">
        <v>66</v>
      </c>
      <c r="Y2736" s="14" t="s">
        <v>66</v>
      </c>
    </row>
    <row r="2737" spans="24:25" x14ac:dyDescent="0.2">
      <c r="X2737" s="14" t="s">
        <v>66</v>
      </c>
      <c r="Y2737" s="14" t="s">
        <v>66</v>
      </c>
    </row>
    <row r="2738" spans="24:25" x14ac:dyDescent="0.2">
      <c r="X2738" s="14" t="s">
        <v>66</v>
      </c>
      <c r="Y2738" s="14" t="s">
        <v>66</v>
      </c>
    </row>
    <row r="2739" spans="24:25" x14ac:dyDescent="0.2">
      <c r="X2739" s="14" t="s">
        <v>66</v>
      </c>
      <c r="Y2739" s="14" t="s">
        <v>66</v>
      </c>
    </row>
    <row r="2740" spans="24:25" x14ac:dyDescent="0.2">
      <c r="X2740" s="14" t="s">
        <v>66</v>
      </c>
      <c r="Y2740" s="14" t="s">
        <v>66</v>
      </c>
    </row>
    <row r="2741" spans="24:25" x14ac:dyDescent="0.2">
      <c r="X2741" s="14" t="s">
        <v>66</v>
      </c>
      <c r="Y2741" s="14" t="s">
        <v>66</v>
      </c>
    </row>
    <row r="2742" spans="24:25" x14ac:dyDescent="0.2">
      <c r="X2742" s="14" t="s">
        <v>66</v>
      </c>
      <c r="Y2742" s="14" t="s">
        <v>66</v>
      </c>
    </row>
    <row r="2743" spans="24:25" x14ac:dyDescent="0.2">
      <c r="X2743" s="14" t="s">
        <v>66</v>
      </c>
      <c r="Y2743" s="14" t="s">
        <v>66</v>
      </c>
    </row>
    <row r="2744" spans="24:25" x14ac:dyDescent="0.2">
      <c r="X2744" s="14" t="s">
        <v>66</v>
      </c>
      <c r="Y2744" s="14" t="s">
        <v>66</v>
      </c>
    </row>
    <row r="2745" spans="24:25" x14ac:dyDescent="0.2">
      <c r="X2745" s="14" t="s">
        <v>66</v>
      </c>
      <c r="Y2745" s="14" t="s">
        <v>66</v>
      </c>
    </row>
    <row r="2746" spans="24:25" x14ac:dyDescent="0.2">
      <c r="X2746" s="14" t="s">
        <v>66</v>
      </c>
      <c r="Y2746" s="14" t="s">
        <v>66</v>
      </c>
    </row>
    <row r="2747" spans="24:25" x14ac:dyDescent="0.2">
      <c r="X2747" s="14" t="s">
        <v>66</v>
      </c>
      <c r="Y2747" s="14" t="s">
        <v>66</v>
      </c>
    </row>
    <row r="2748" spans="24:25" x14ac:dyDescent="0.2">
      <c r="X2748" s="14" t="s">
        <v>66</v>
      </c>
      <c r="Y2748" s="14" t="s">
        <v>66</v>
      </c>
    </row>
    <row r="2749" spans="24:25" x14ac:dyDescent="0.2">
      <c r="X2749" s="14" t="s">
        <v>66</v>
      </c>
      <c r="Y2749" s="14" t="s">
        <v>66</v>
      </c>
    </row>
    <row r="2750" spans="24:25" x14ac:dyDescent="0.2">
      <c r="X2750" s="14" t="s">
        <v>66</v>
      </c>
      <c r="Y2750" s="14" t="s">
        <v>66</v>
      </c>
    </row>
    <row r="2751" spans="24:25" x14ac:dyDescent="0.2">
      <c r="X2751" s="14" t="s">
        <v>66</v>
      </c>
      <c r="Y2751" s="14" t="s">
        <v>66</v>
      </c>
    </row>
    <row r="2752" spans="24:25" x14ac:dyDescent="0.2">
      <c r="X2752" s="14" t="s">
        <v>66</v>
      </c>
      <c r="Y2752" s="14" t="s">
        <v>66</v>
      </c>
    </row>
    <row r="2753" spans="24:25" x14ac:dyDescent="0.2">
      <c r="X2753" s="14" t="s">
        <v>66</v>
      </c>
      <c r="Y2753" s="14" t="s">
        <v>66</v>
      </c>
    </row>
    <row r="2754" spans="24:25" x14ac:dyDescent="0.2">
      <c r="X2754" s="14" t="s">
        <v>66</v>
      </c>
      <c r="Y2754" s="14" t="s">
        <v>66</v>
      </c>
    </row>
    <row r="2755" spans="24:25" x14ac:dyDescent="0.2">
      <c r="X2755" s="14" t="s">
        <v>66</v>
      </c>
      <c r="Y2755" s="14" t="s">
        <v>66</v>
      </c>
    </row>
    <row r="2756" spans="24:25" x14ac:dyDescent="0.2">
      <c r="X2756" s="14" t="s">
        <v>66</v>
      </c>
      <c r="Y2756" s="14" t="s">
        <v>66</v>
      </c>
    </row>
    <row r="2757" spans="24:25" x14ac:dyDescent="0.2">
      <c r="X2757" s="14" t="s">
        <v>66</v>
      </c>
      <c r="Y2757" s="14" t="s">
        <v>66</v>
      </c>
    </row>
    <row r="2758" spans="24:25" x14ac:dyDescent="0.2">
      <c r="X2758" s="14" t="s">
        <v>66</v>
      </c>
      <c r="Y2758" s="14" t="s">
        <v>66</v>
      </c>
    </row>
    <row r="2759" spans="24:25" x14ac:dyDescent="0.2">
      <c r="X2759" s="14" t="s">
        <v>66</v>
      </c>
      <c r="Y2759" s="14" t="s">
        <v>66</v>
      </c>
    </row>
    <row r="2760" spans="24:25" x14ac:dyDescent="0.2">
      <c r="X2760" s="14" t="s">
        <v>66</v>
      </c>
      <c r="Y2760" s="14" t="s">
        <v>66</v>
      </c>
    </row>
    <row r="2761" spans="24:25" x14ac:dyDescent="0.2">
      <c r="X2761" s="14" t="s">
        <v>66</v>
      </c>
      <c r="Y2761" s="14" t="s">
        <v>66</v>
      </c>
    </row>
    <row r="2762" spans="24:25" x14ac:dyDescent="0.2">
      <c r="X2762" s="14" t="s">
        <v>66</v>
      </c>
      <c r="Y2762" s="14" t="s">
        <v>66</v>
      </c>
    </row>
    <row r="2763" spans="24:25" x14ac:dyDescent="0.2">
      <c r="X2763" s="14" t="s">
        <v>66</v>
      </c>
      <c r="Y2763" s="14" t="s">
        <v>66</v>
      </c>
    </row>
    <row r="2764" spans="24:25" x14ac:dyDescent="0.2">
      <c r="X2764" s="14" t="s">
        <v>66</v>
      </c>
      <c r="Y2764" s="14" t="s">
        <v>66</v>
      </c>
    </row>
    <row r="2765" spans="24:25" x14ac:dyDescent="0.2">
      <c r="X2765" s="14" t="s">
        <v>66</v>
      </c>
      <c r="Y2765" s="14" t="s">
        <v>66</v>
      </c>
    </row>
    <row r="2766" spans="24:25" x14ac:dyDescent="0.2">
      <c r="X2766" s="14" t="s">
        <v>66</v>
      </c>
      <c r="Y2766" s="14" t="s">
        <v>66</v>
      </c>
    </row>
    <row r="2767" spans="24:25" x14ac:dyDescent="0.2">
      <c r="X2767" s="14" t="s">
        <v>66</v>
      </c>
      <c r="Y2767" s="14" t="s">
        <v>66</v>
      </c>
    </row>
    <row r="2768" spans="24:25" x14ac:dyDescent="0.2">
      <c r="X2768" s="14" t="s">
        <v>66</v>
      </c>
      <c r="Y2768" s="14" t="s">
        <v>66</v>
      </c>
    </row>
    <row r="2769" spans="24:25" x14ac:dyDescent="0.2">
      <c r="X2769" s="14" t="s">
        <v>66</v>
      </c>
      <c r="Y2769" s="14" t="s">
        <v>66</v>
      </c>
    </row>
    <row r="2770" spans="24:25" x14ac:dyDescent="0.2">
      <c r="X2770" s="14" t="s">
        <v>66</v>
      </c>
      <c r="Y2770" s="14" t="s">
        <v>66</v>
      </c>
    </row>
    <row r="2771" spans="24:25" x14ac:dyDescent="0.2">
      <c r="X2771" s="14" t="s">
        <v>66</v>
      </c>
      <c r="Y2771" s="14" t="s">
        <v>66</v>
      </c>
    </row>
    <row r="2772" spans="24:25" x14ac:dyDescent="0.2">
      <c r="X2772" s="14" t="s">
        <v>66</v>
      </c>
      <c r="Y2772" s="14" t="s">
        <v>66</v>
      </c>
    </row>
    <row r="2773" spans="24:25" x14ac:dyDescent="0.2">
      <c r="X2773" s="14" t="s">
        <v>66</v>
      </c>
      <c r="Y2773" s="14" t="s">
        <v>66</v>
      </c>
    </row>
    <row r="2774" spans="24:25" x14ac:dyDescent="0.2">
      <c r="X2774" s="14" t="s">
        <v>66</v>
      </c>
      <c r="Y2774" s="14" t="s">
        <v>66</v>
      </c>
    </row>
    <row r="2775" spans="24:25" x14ac:dyDescent="0.2">
      <c r="X2775" s="14" t="s">
        <v>66</v>
      </c>
      <c r="Y2775" s="14" t="s">
        <v>66</v>
      </c>
    </row>
    <row r="2776" spans="24:25" x14ac:dyDescent="0.2">
      <c r="X2776" s="14" t="s">
        <v>66</v>
      </c>
      <c r="Y2776" s="14" t="s">
        <v>66</v>
      </c>
    </row>
    <row r="2777" spans="24:25" x14ac:dyDescent="0.2">
      <c r="X2777" s="14" t="s">
        <v>66</v>
      </c>
      <c r="Y2777" s="14" t="s">
        <v>66</v>
      </c>
    </row>
    <row r="2778" spans="24:25" x14ac:dyDescent="0.2">
      <c r="X2778" s="14" t="s">
        <v>66</v>
      </c>
      <c r="Y2778" s="14" t="s">
        <v>66</v>
      </c>
    </row>
    <row r="2779" spans="24:25" x14ac:dyDescent="0.2">
      <c r="X2779" s="14" t="s">
        <v>66</v>
      </c>
      <c r="Y2779" s="14" t="s">
        <v>66</v>
      </c>
    </row>
    <row r="2780" spans="24:25" x14ac:dyDescent="0.2">
      <c r="X2780" s="14" t="s">
        <v>66</v>
      </c>
      <c r="Y2780" s="14" t="s">
        <v>66</v>
      </c>
    </row>
    <row r="2781" spans="24:25" x14ac:dyDescent="0.2">
      <c r="X2781" s="14" t="s">
        <v>66</v>
      </c>
      <c r="Y2781" s="14" t="s">
        <v>66</v>
      </c>
    </row>
    <row r="2782" spans="24:25" x14ac:dyDescent="0.2">
      <c r="X2782" s="14" t="s">
        <v>66</v>
      </c>
      <c r="Y2782" s="14" t="s">
        <v>66</v>
      </c>
    </row>
    <row r="2783" spans="24:25" x14ac:dyDescent="0.2">
      <c r="X2783" s="14" t="s">
        <v>66</v>
      </c>
      <c r="Y2783" s="14" t="s">
        <v>66</v>
      </c>
    </row>
    <row r="2784" spans="24:25" x14ac:dyDescent="0.2">
      <c r="X2784" s="14" t="s">
        <v>66</v>
      </c>
      <c r="Y2784" s="14" t="s">
        <v>66</v>
      </c>
    </row>
    <row r="2785" spans="24:25" x14ac:dyDescent="0.2">
      <c r="X2785" s="14" t="s">
        <v>66</v>
      </c>
      <c r="Y2785" s="14" t="s">
        <v>66</v>
      </c>
    </row>
    <row r="2786" spans="24:25" x14ac:dyDescent="0.2">
      <c r="X2786" s="14" t="s">
        <v>66</v>
      </c>
      <c r="Y2786" s="14" t="s">
        <v>66</v>
      </c>
    </row>
    <row r="2787" spans="24:25" x14ac:dyDescent="0.2">
      <c r="X2787" s="14" t="s">
        <v>66</v>
      </c>
      <c r="Y2787" s="14" t="s">
        <v>66</v>
      </c>
    </row>
    <row r="2788" spans="24:25" x14ac:dyDescent="0.2">
      <c r="X2788" s="14" t="s">
        <v>66</v>
      </c>
      <c r="Y2788" s="14" t="s">
        <v>66</v>
      </c>
    </row>
    <row r="2789" spans="24:25" x14ac:dyDescent="0.2">
      <c r="X2789" s="14" t="s">
        <v>66</v>
      </c>
      <c r="Y2789" s="14" t="s">
        <v>66</v>
      </c>
    </row>
    <row r="2790" spans="24:25" x14ac:dyDescent="0.2">
      <c r="X2790" s="14" t="s">
        <v>66</v>
      </c>
      <c r="Y2790" s="14" t="s">
        <v>66</v>
      </c>
    </row>
    <row r="2791" spans="24:25" x14ac:dyDescent="0.2">
      <c r="X2791" s="14" t="s">
        <v>66</v>
      </c>
      <c r="Y2791" s="14" t="s">
        <v>66</v>
      </c>
    </row>
    <row r="2792" spans="24:25" x14ac:dyDescent="0.2">
      <c r="X2792" s="14" t="s">
        <v>66</v>
      </c>
      <c r="Y2792" s="14" t="s">
        <v>66</v>
      </c>
    </row>
    <row r="2793" spans="24:25" x14ac:dyDescent="0.2">
      <c r="X2793" s="14" t="s">
        <v>66</v>
      </c>
      <c r="Y2793" s="14" t="s">
        <v>66</v>
      </c>
    </row>
    <row r="2794" spans="24:25" x14ac:dyDescent="0.2">
      <c r="X2794" s="14" t="s">
        <v>66</v>
      </c>
      <c r="Y2794" s="14" t="s">
        <v>66</v>
      </c>
    </row>
    <row r="2795" spans="24:25" x14ac:dyDescent="0.2">
      <c r="X2795" s="14" t="s">
        <v>66</v>
      </c>
      <c r="Y2795" s="14" t="s">
        <v>66</v>
      </c>
    </row>
    <row r="2796" spans="24:25" x14ac:dyDescent="0.2">
      <c r="X2796" s="14" t="s">
        <v>66</v>
      </c>
      <c r="Y2796" s="14" t="s">
        <v>66</v>
      </c>
    </row>
    <row r="2797" spans="24:25" x14ac:dyDescent="0.2">
      <c r="X2797" s="14" t="s">
        <v>66</v>
      </c>
      <c r="Y2797" s="14" t="s">
        <v>66</v>
      </c>
    </row>
    <row r="2798" spans="24:25" x14ac:dyDescent="0.2">
      <c r="X2798" s="14" t="s">
        <v>66</v>
      </c>
      <c r="Y2798" s="14" t="s">
        <v>66</v>
      </c>
    </row>
    <row r="2799" spans="24:25" x14ac:dyDescent="0.2">
      <c r="X2799" s="14" t="s">
        <v>66</v>
      </c>
      <c r="Y2799" s="14" t="s">
        <v>66</v>
      </c>
    </row>
    <row r="2800" spans="24:25" x14ac:dyDescent="0.2">
      <c r="X2800" s="14" t="s">
        <v>66</v>
      </c>
      <c r="Y2800" s="14" t="s">
        <v>66</v>
      </c>
    </row>
    <row r="2801" spans="24:25" x14ac:dyDescent="0.2">
      <c r="X2801" s="14" t="s">
        <v>66</v>
      </c>
      <c r="Y2801" s="14" t="s">
        <v>66</v>
      </c>
    </row>
    <row r="2802" spans="24:25" x14ac:dyDescent="0.2">
      <c r="X2802" s="14" t="s">
        <v>66</v>
      </c>
      <c r="Y2802" s="14" t="s">
        <v>66</v>
      </c>
    </row>
    <row r="2803" spans="24:25" x14ac:dyDescent="0.2">
      <c r="X2803" s="14" t="s">
        <v>66</v>
      </c>
      <c r="Y2803" s="14" t="s">
        <v>66</v>
      </c>
    </row>
    <row r="2804" spans="24:25" x14ac:dyDescent="0.2">
      <c r="X2804" s="14" t="s">
        <v>66</v>
      </c>
      <c r="Y2804" s="14" t="s">
        <v>66</v>
      </c>
    </row>
    <row r="2805" spans="24:25" x14ac:dyDescent="0.2">
      <c r="X2805" s="14" t="s">
        <v>66</v>
      </c>
      <c r="Y2805" s="14" t="s">
        <v>66</v>
      </c>
    </row>
    <row r="2806" spans="24:25" x14ac:dyDescent="0.2">
      <c r="X2806" s="14" t="s">
        <v>66</v>
      </c>
      <c r="Y2806" s="14" t="s">
        <v>66</v>
      </c>
    </row>
    <row r="2807" spans="24:25" x14ac:dyDescent="0.2">
      <c r="X2807" s="14" t="s">
        <v>66</v>
      </c>
      <c r="Y2807" s="14" t="s">
        <v>66</v>
      </c>
    </row>
    <row r="2808" spans="24:25" x14ac:dyDescent="0.2">
      <c r="X2808" s="14" t="s">
        <v>66</v>
      </c>
      <c r="Y2808" s="14" t="s">
        <v>66</v>
      </c>
    </row>
    <row r="2809" spans="24:25" x14ac:dyDescent="0.2">
      <c r="X2809" s="14" t="s">
        <v>66</v>
      </c>
      <c r="Y2809" s="14" t="s">
        <v>66</v>
      </c>
    </row>
    <row r="2810" spans="24:25" x14ac:dyDescent="0.2">
      <c r="X2810" s="14" t="s">
        <v>66</v>
      </c>
      <c r="Y2810" s="14" t="s">
        <v>66</v>
      </c>
    </row>
    <row r="2811" spans="24:25" x14ac:dyDescent="0.2">
      <c r="X2811" s="14" t="s">
        <v>66</v>
      </c>
      <c r="Y2811" s="14" t="s">
        <v>66</v>
      </c>
    </row>
    <row r="2812" spans="24:25" x14ac:dyDescent="0.2">
      <c r="X2812" s="14" t="s">
        <v>66</v>
      </c>
      <c r="Y2812" s="14" t="s">
        <v>66</v>
      </c>
    </row>
    <row r="2813" spans="24:25" x14ac:dyDescent="0.2">
      <c r="X2813" s="14" t="s">
        <v>66</v>
      </c>
      <c r="Y2813" s="14" t="s">
        <v>66</v>
      </c>
    </row>
    <row r="2814" spans="24:25" x14ac:dyDescent="0.2">
      <c r="X2814" s="14" t="s">
        <v>66</v>
      </c>
      <c r="Y2814" s="14" t="s">
        <v>66</v>
      </c>
    </row>
    <row r="2815" spans="24:25" x14ac:dyDescent="0.2">
      <c r="X2815" s="14" t="s">
        <v>66</v>
      </c>
      <c r="Y2815" s="14" t="s">
        <v>66</v>
      </c>
    </row>
    <row r="2816" spans="24:25" x14ac:dyDescent="0.2">
      <c r="X2816" s="14" t="s">
        <v>66</v>
      </c>
      <c r="Y2816" s="14" t="s">
        <v>66</v>
      </c>
    </row>
    <row r="2817" spans="24:25" x14ac:dyDescent="0.2">
      <c r="X2817" s="14" t="s">
        <v>66</v>
      </c>
      <c r="Y2817" s="14" t="s">
        <v>66</v>
      </c>
    </row>
    <row r="2818" spans="24:25" x14ac:dyDescent="0.2">
      <c r="X2818" s="14" t="s">
        <v>66</v>
      </c>
      <c r="Y2818" s="14" t="s">
        <v>66</v>
      </c>
    </row>
    <row r="2819" spans="24:25" x14ac:dyDescent="0.2">
      <c r="X2819" s="14" t="s">
        <v>66</v>
      </c>
      <c r="Y2819" s="14" t="s">
        <v>66</v>
      </c>
    </row>
    <row r="2820" spans="24:25" x14ac:dyDescent="0.2">
      <c r="X2820" s="14" t="s">
        <v>66</v>
      </c>
      <c r="Y2820" s="14" t="s">
        <v>66</v>
      </c>
    </row>
    <row r="2821" spans="24:25" x14ac:dyDescent="0.2">
      <c r="X2821" s="14" t="s">
        <v>66</v>
      </c>
      <c r="Y2821" s="14" t="s">
        <v>66</v>
      </c>
    </row>
    <row r="2822" spans="24:25" x14ac:dyDescent="0.2">
      <c r="X2822" s="14" t="s">
        <v>66</v>
      </c>
      <c r="Y2822" s="14" t="s">
        <v>66</v>
      </c>
    </row>
    <row r="2823" spans="24:25" x14ac:dyDescent="0.2">
      <c r="X2823" s="14" t="s">
        <v>66</v>
      </c>
      <c r="Y2823" s="14" t="s">
        <v>66</v>
      </c>
    </row>
    <row r="2824" spans="24:25" x14ac:dyDescent="0.2">
      <c r="X2824" s="14" t="s">
        <v>66</v>
      </c>
      <c r="Y2824" s="14" t="s">
        <v>66</v>
      </c>
    </row>
    <row r="2825" spans="24:25" x14ac:dyDescent="0.2">
      <c r="X2825" s="14" t="s">
        <v>66</v>
      </c>
      <c r="Y2825" s="14" t="s">
        <v>66</v>
      </c>
    </row>
    <row r="2826" spans="24:25" x14ac:dyDescent="0.2">
      <c r="X2826" s="14" t="s">
        <v>66</v>
      </c>
      <c r="Y2826" s="14" t="s">
        <v>66</v>
      </c>
    </row>
    <row r="2827" spans="24:25" x14ac:dyDescent="0.2">
      <c r="X2827" s="14" t="s">
        <v>66</v>
      </c>
      <c r="Y2827" s="14" t="s">
        <v>66</v>
      </c>
    </row>
    <row r="2828" spans="24:25" x14ac:dyDescent="0.2">
      <c r="X2828" s="14" t="s">
        <v>66</v>
      </c>
      <c r="Y2828" s="14" t="s">
        <v>66</v>
      </c>
    </row>
    <row r="2829" spans="24:25" x14ac:dyDescent="0.2">
      <c r="X2829" s="14" t="s">
        <v>66</v>
      </c>
      <c r="Y2829" s="14" t="s">
        <v>66</v>
      </c>
    </row>
    <row r="2830" spans="24:25" x14ac:dyDescent="0.2">
      <c r="X2830" s="14" t="s">
        <v>66</v>
      </c>
      <c r="Y2830" s="14" t="s">
        <v>66</v>
      </c>
    </row>
    <row r="2831" spans="24:25" x14ac:dyDescent="0.2">
      <c r="X2831" s="14" t="s">
        <v>66</v>
      </c>
      <c r="Y2831" s="14" t="s">
        <v>66</v>
      </c>
    </row>
    <row r="2832" spans="24:25" x14ac:dyDescent="0.2">
      <c r="X2832" s="14" t="s">
        <v>66</v>
      </c>
      <c r="Y2832" s="14" t="s">
        <v>66</v>
      </c>
    </row>
    <row r="2833" spans="24:25" x14ac:dyDescent="0.2">
      <c r="X2833" s="14" t="s">
        <v>66</v>
      </c>
      <c r="Y2833" s="14" t="s">
        <v>66</v>
      </c>
    </row>
    <row r="2834" spans="24:25" x14ac:dyDescent="0.2">
      <c r="X2834" s="14" t="s">
        <v>66</v>
      </c>
      <c r="Y2834" s="14" t="s">
        <v>66</v>
      </c>
    </row>
    <row r="2835" spans="24:25" x14ac:dyDescent="0.2">
      <c r="X2835" s="14" t="s">
        <v>66</v>
      </c>
      <c r="Y2835" s="14" t="s">
        <v>66</v>
      </c>
    </row>
    <row r="2836" spans="24:25" x14ac:dyDescent="0.2">
      <c r="X2836" s="14" t="s">
        <v>66</v>
      </c>
      <c r="Y2836" s="14" t="s">
        <v>66</v>
      </c>
    </row>
    <row r="2837" spans="24:25" x14ac:dyDescent="0.2">
      <c r="X2837" s="14" t="s">
        <v>66</v>
      </c>
      <c r="Y2837" s="14" t="s">
        <v>66</v>
      </c>
    </row>
    <row r="2838" spans="24:25" x14ac:dyDescent="0.2">
      <c r="X2838" s="14" t="s">
        <v>66</v>
      </c>
      <c r="Y2838" s="14" t="s">
        <v>66</v>
      </c>
    </row>
    <row r="2839" spans="24:25" x14ac:dyDescent="0.2">
      <c r="X2839" s="14" t="s">
        <v>66</v>
      </c>
      <c r="Y2839" s="14" t="s">
        <v>66</v>
      </c>
    </row>
    <row r="2840" spans="24:25" x14ac:dyDescent="0.2">
      <c r="X2840" s="14" t="s">
        <v>66</v>
      </c>
      <c r="Y2840" s="14" t="s">
        <v>66</v>
      </c>
    </row>
    <row r="2841" spans="24:25" x14ac:dyDescent="0.2">
      <c r="X2841" s="14" t="s">
        <v>66</v>
      </c>
      <c r="Y2841" s="14" t="s">
        <v>66</v>
      </c>
    </row>
    <row r="2842" spans="24:25" x14ac:dyDescent="0.2">
      <c r="X2842" s="14" t="s">
        <v>66</v>
      </c>
      <c r="Y2842" s="14" t="s">
        <v>66</v>
      </c>
    </row>
    <row r="2843" spans="24:25" x14ac:dyDescent="0.2">
      <c r="X2843" s="14" t="s">
        <v>66</v>
      </c>
      <c r="Y2843" s="14" t="s">
        <v>66</v>
      </c>
    </row>
    <row r="2844" spans="24:25" x14ac:dyDescent="0.2">
      <c r="X2844" s="14" t="s">
        <v>66</v>
      </c>
      <c r="Y2844" s="14" t="s">
        <v>66</v>
      </c>
    </row>
    <row r="2845" spans="24:25" x14ac:dyDescent="0.2">
      <c r="X2845" s="14" t="s">
        <v>66</v>
      </c>
      <c r="Y2845" s="14" t="s">
        <v>66</v>
      </c>
    </row>
    <row r="2846" spans="24:25" x14ac:dyDescent="0.2">
      <c r="X2846" s="14" t="s">
        <v>66</v>
      </c>
      <c r="Y2846" s="14" t="s">
        <v>66</v>
      </c>
    </row>
    <row r="2847" spans="24:25" x14ac:dyDescent="0.2">
      <c r="X2847" s="14" t="s">
        <v>66</v>
      </c>
      <c r="Y2847" s="14" t="s">
        <v>66</v>
      </c>
    </row>
    <row r="2848" spans="24:25" x14ac:dyDescent="0.2">
      <c r="X2848" s="14" t="s">
        <v>66</v>
      </c>
      <c r="Y2848" s="14" t="s">
        <v>66</v>
      </c>
    </row>
    <row r="2849" spans="24:25" x14ac:dyDescent="0.2">
      <c r="X2849" s="14" t="s">
        <v>66</v>
      </c>
      <c r="Y2849" s="14" t="s">
        <v>66</v>
      </c>
    </row>
    <row r="2850" spans="24:25" x14ac:dyDescent="0.2">
      <c r="X2850" s="14" t="s">
        <v>66</v>
      </c>
      <c r="Y2850" s="14" t="s">
        <v>66</v>
      </c>
    </row>
    <row r="2851" spans="24:25" x14ac:dyDescent="0.2">
      <c r="X2851" s="14" t="s">
        <v>66</v>
      </c>
      <c r="Y2851" s="14" t="s">
        <v>66</v>
      </c>
    </row>
    <row r="2852" spans="24:25" x14ac:dyDescent="0.2">
      <c r="X2852" s="14" t="s">
        <v>66</v>
      </c>
      <c r="Y2852" s="14" t="s">
        <v>66</v>
      </c>
    </row>
    <row r="2853" spans="24:25" x14ac:dyDescent="0.2">
      <c r="X2853" s="14" t="s">
        <v>66</v>
      </c>
      <c r="Y2853" s="14" t="s">
        <v>66</v>
      </c>
    </row>
    <row r="2854" spans="24:25" x14ac:dyDescent="0.2">
      <c r="X2854" s="14" t="s">
        <v>66</v>
      </c>
      <c r="Y2854" s="14" t="s">
        <v>66</v>
      </c>
    </row>
    <row r="2855" spans="24:25" x14ac:dyDescent="0.2">
      <c r="X2855" s="14" t="s">
        <v>66</v>
      </c>
      <c r="Y2855" s="14" t="s">
        <v>66</v>
      </c>
    </row>
    <row r="2856" spans="24:25" x14ac:dyDescent="0.2">
      <c r="X2856" s="14" t="s">
        <v>66</v>
      </c>
      <c r="Y2856" s="14" t="s">
        <v>66</v>
      </c>
    </row>
    <row r="2857" spans="24:25" x14ac:dyDescent="0.2">
      <c r="X2857" s="14" t="s">
        <v>66</v>
      </c>
      <c r="Y2857" s="14" t="s">
        <v>66</v>
      </c>
    </row>
    <row r="2858" spans="24:25" x14ac:dyDescent="0.2">
      <c r="X2858" s="14" t="s">
        <v>66</v>
      </c>
      <c r="Y2858" s="14" t="s">
        <v>66</v>
      </c>
    </row>
    <row r="2859" spans="24:25" x14ac:dyDescent="0.2">
      <c r="X2859" s="14" t="s">
        <v>66</v>
      </c>
      <c r="Y2859" s="14" t="s">
        <v>66</v>
      </c>
    </row>
    <row r="2860" spans="24:25" x14ac:dyDescent="0.2">
      <c r="X2860" s="14" t="s">
        <v>66</v>
      </c>
      <c r="Y2860" s="14" t="s">
        <v>66</v>
      </c>
    </row>
    <row r="2861" spans="24:25" x14ac:dyDescent="0.2">
      <c r="X2861" s="14" t="s">
        <v>66</v>
      </c>
      <c r="Y2861" s="14" t="s">
        <v>66</v>
      </c>
    </row>
    <row r="2862" spans="24:25" x14ac:dyDescent="0.2">
      <c r="X2862" s="14" t="s">
        <v>66</v>
      </c>
      <c r="Y2862" s="14" t="s">
        <v>66</v>
      </c>
    </row>
    <row r="2863" spans="24:25" x14ac:dyDescent="0.2">
      <c r="X2863" s="14" t="s">
        <v>66</v>
      </c>
      <c r="Y2863" s="14" t="s">
        <v>66</v>
      </c>
    </row>
    <row r="2864" spans="24:25" x14ac:dyDescent="0.2">
      <c r="X2864" s="14" t="s">
        <v>66</v>
      </c>
      <c r="Y2864" s="14" t="s">
        <v>66</v>
      </c>
    </row>
    <row r="2865" spans="24:25" x14ac:dyDescent="0.2">
      <c r="X2865" s="14" t="s">
        <v>66</v>
      </c>
      <c r="Y2865" s="14" t="s">
        <v>66</v>
      </c>
    </row>
    <row r="2866" spans="24:25" x14ac:dyDescent="0.2">
      <c r="X2866" s="14" t="s">
        <v>66</v>
      </c>
      <c r="Y2866" s="14" t="s">
        <v>66</v>
      </c>
    </row>
    <row r="2867" spans="24:25" x14ac:dyDescent="0.2">
      <c r="X2867" s="14" t="s">
        <v>66</v>
      </c>
      <c r="Y2867" s="14" t="s">
        <v>66</v>
      </c>
    </row>
    <row r="2868" spans="24:25" x14ac:dyDescent="0.2">
      <c r="X2868" s="14" t="s">
        <v>66</v>
      </c>
      <c r="Y2868" s="14" t="s">
        <v>66</v>
      </c>
    </row>
    <row r="2869" spans="24:25" x14ac:dyDescent="0.2">
      <c r="X2869" s="14" t="s">
        <v>66</v>
      </c>
      <c r="Y2869" s="14" t="s">
        <v>66</v>
      </c>
    </row>
    <row r="2870" spans="24:25" x14ac:dyDescent="0.2">
      <c r="X2870" s="14" t="s">
        <v>66</v>
      </c>
      <c r="Y2870" s="14" t="s">
        <v>66</v>
      </c>
    </row>
    <row r="2871" spans="24:25" x14ac:dyDescent="0.2">
      <c r="X2871" s="14" t="s">
        <v>66</v>
      </c>
      <c r="Y2871" s="14" t="s">
        <v>66</v>
      </c>
    </row>
    <row r="2872" spans="24:25" x14ac:dyDescent="0.2">
      <c r="X2872" s="14" t="s">
        <v>66</v>
      </c>
      <c r="Y2872" s="14" t="s">
        <v>66</v>
      </c>
    </row>
    <row r="2873" spans="24:25" x14ac:dyDescent="0.2">
      <c r="X2873" s="14" t="s">
        <v>66</v>
      </c>
      <c r="Y2873" s="14" t="s">
        <v>66</v>
      </c>
    </row>
    <row r="2874" spans="24:25" x14ac:dyDescent="0.2">
      <c r="X2874" s="14" t="s">
        <v>66</v>
      </c>
      <c r="Y2874" s="14" t="s">
        <v>66</v>
      </c>
    </row>
    <row r="2875" spans="24:25" x14ac:dyDescent="0.2">
      <c r="X2875" s="14" t="s">
        <v>66</v>
      </c>
      <c r="Y2875" s="14" t="s">
        <v>66</v>
      </c>
    </row>
    <row r="2876" spans="24:25" x14ac:dyDescent="0.2">
      <c r="X2876" s="14" t="s">
        <v>66</v>
      </c>
      <c r="Y2876" s="14" t="s">
        <v>66</v>
      </c>
    </row>
    <row r="2877" spans="24:25" x14ac:dyDescent="0.2">
      <c r="X2877" s="14" t="s">
        <v>66</v>
      </c>
      <c r="Y2877" s="14" t="s">
        <v>66</v>
      </c>
    </row>
    <row r="2878" spans="24:25" x14ac:dyDescent="0.2">
      <c r="X2878" s="14" t="s">
        <v>66</v>
      </c>
      <c r="Y2878" s="14" t="s">
        <v>66</v>
      </c>
    </row>
    <row r="2879" spans="24:25" x14ac:dyDescent="0.2">
      <c r="X2879" s="14" t="s">
        <v>66</v>
      </c>
      <c r="Y2879" s="14" t="s">
        <v>66</v>
      </c>
    </row>
    <row r="2880" spans="24:25" x14ac:dyDescent="0.2">
      <c r="X2880" s="14" t="s">
        <v>66</v>
      </c>
      <c r="Y2880" s="14" t="s">
        <v>66</v>
      </c>
    </row>
    <row r="2881" spans="24:25" x14ac:dyDescent="0.2">
      <c r="X2881" s="14" t="s">
        <v>66</v>
      </c>
      <c r="Y2881" s="14" t="s">
        <v>66</v>
      </c>
    </row>
    <row r="2882" spans="24:25" x14ac:dyDescent="0.2">
      <c r="X2882" s="14" t="s">
        <v>66</v>
      </c>
      <c r="Y2882" s="14" t="s">
        <v>66</v>
      </c>
    </row>
    <row r="2883" spans="24:25" x14ac:dyDescent="0.2">
      <c r="X2883" s="14" t="s">
        <v>66</v>
      </c>
      <c r="Y2883" s="14" t="s">
        <v>66</v>
      </c>
    </row>
    <row r="2884" spans="24:25" x14ac:dyDescent="0.2">
      <c r="X2884" s="14" t="s">
        <v>66</v>
      </c>
      <c r="Y2884" s="14" t="s">
        <v>66</v>
      </c>
    </row>
    <row r="2885" spans="24:25" x14ac:dyDescent="0.2">
      <c r="X2885" s="14" t="s">
        <v>66</v>
      </c>
      <c r="Y2885" s="14" t="s">
        <v>66</v>
      </c>
    </row>
    <row r="2886" spans="24:25" x14ac:dyDescent="0.2">
      <c r="X2886" s="14" t="s">
        <v>66</v>
      </c>
      <c r="Y2886" s="14" t="s">
        <v>66</v>
      </c>
    </row>
    <row r="2887" spans="24:25" x14ac:dyDescent="0.2">
      <c r="X2887" s="14" t="s">
        <v>66</v>
      </c>
      <c r="Y2887" s="14" t="s">
        <v>66</v>
      </c>
    </row>
    <row r="2888" spans="24:25" x14ac:dyDescent="0.2">
      <c r="X2888" s="14" t="s">
        <v>66</v>
      </c>
      <c r="Y2888" s="14" t="s">
        <v>66</v>
      </c>
    </row>
    <row r="2889" spans="24:25" x14ac:dyDescent="0.2">
      <c r="X2889" s="14" t="s">
        <v>66</v>
      </c>
      <c r="Y2889" s="14" t="s">
        <v>66</v>
      </c>
    </row>
    <row r="2890" spans="24:25" x14ac:dyDescent="0.2">
      <c r="X2890" s="14" t="s">
        <v>66</v>
      </c>
      <c r="Y2890" s="14" t="s">
        <v>66</v>
      </c>
    </row>
    <row r="2891" spans="24:25" x14ac:dyDescent="0.2">
      <c r="X2891" s="14" t="s">
        <v>66</v>
      </c>
      <c r="Y2891" s="14" t="s">
        <v>66</v>
      </c>
    </row>
    <row r="2892" spans="24:25" x14ac:dyDescent="0.2">
      <c r="X2892" s="14" t="s">
        <v>66</v>
      </c>
      <c r="Y2892" s="14" t="s">
        <v>66</v>
      </c>
    </row>
    <row r="2893" spans="24:25" x14ac:dyDescent="0.2">
      <c r="X2893" s="14" t="s">
        <v>66</v>
      </c>
      <c r="Y2893" s="14" t="s">
        <v>66</v>
      </c>
    </row>
    <row r="2894" spans="24:25" x14ac:dyDescent="0.2">
      <c r="X2894" s="14" t="s">
        <v>66</v>
      </c>
      <c r="Y2894" s="14" t="s">
        <v>66</v>
      </c>
    </row>
    <row r="2895" spans="24:25" x14ac:dyDescent="0.2">
      <c r="X2895" s="14" t="s">
        <v>66</v>
      </c>
      <c r="Y2895" s="14" t="s">
        <v>66</v>
      </c>
    </row>
    <row r="2896" spans="24:25" x14ac:dyDescent="0.2">
      <c r="X2896" s="14" t="s">
        <v>66</v>
      </c>
      <c r="Y2896" s="14" t="s">
        <v>66</v>
      </c>
    </row>
    <row r="2897" spans="24:25" x14ac:dyDescent="0.2">
      <c r="X2897" s="14" t="s">
        <v>66</v>
      </c>
      <c r="Y2897" s="14" t="s">
        <v>66</v>
      </c>
    </row>
    <row r="2898" spans="24:25" x14ac:dyDescent="0.2">
      <c r="X2898" s="14" t="s">
        <v>66</v>
      </c>
      <c r="Y2898" s="14" t="s">
        <v>66</v>
      </c>
    </row>
    <row r="2899" spans="24:25" x14ac:dyDescent="0.2">
      <c r="X2899" s="14" t="s">
        <v>66</v>
      </c>
      <c r="Y2899" s="14" t="s">
        <v>66</v>
      </c>
    </row>
    <row r="2900" spans="24:25" x14ac:dyDescent="0.2">
      <c r="X2900" s="14" t="s">
        <v>66</v>
      </c>
      <c r="Y2900" s="14" t="s">
        <v>66</v>
      </c>
    </row>
    <row r="2901" spans="24:25" x14ac:dyDescent="0.2">
      <c r="X2901" s="14" t="s">
        <v>66</v>
      </c>
      <c r="Y2901" s="14" t="s">
        <v>66</v>
      </c>
    </row>
    <row r="2902" spans="24:25" x14ac:dyDescent="0.2">
      <c r="X2902" s="14" t="s">
        <v>66</v>
      </c>
      <c r="Y2902" s="14" t="s">
        <v>66</v>
      </c>
    </row>
    <row r="2903" spans="24:25" x14ac:dyDescent="0.2">
      <c r="X2903" s="14" t="s">
        <v>66</v>
      </c>
      <c r="Y2903" s="14" t="s">
        <v>66</v>
      </c>
    </row>
    <row r="2904" spans="24:25" x14ac:dyDescent="0.2">
      <c r="X2904" s="14" t="s">
        <v>66</v>
      </c>
      <c r="Y2904" s="14" t="s">
        <v>66</v>
      </c>
    </row>
    <row r="2905" spans="24:25" x14ac:dyDescent="0.2">
      <c r="X2905" s="14" t="s">
        <v>66</v>
      </c>
      <c r="Y2905" s="14" t="s">
        <v>66</v>
      </c>
    </row>
    <row r="2906" spans="24:25" x14ac:dyDescent="0.2">
      <c r="X2906" s="14" t="s">
        <v>66</v>
      </c>
      <c r="Y2906" s="14" t="s">
        <v>66</v>
      </c>
    </row>
    <row r="2907" spans="24:25" x14ac:dyDescent="0.2">
      <c r="X2907" s="14" t="s">
        <v>66</v>
      </c>
      <c r="Y2907" s="14" t="s">
        <v>66</v>
      </c>
    </row>
    <row r="2908" spans="24:25" x14ac:dyDescent="0.2">
      <c r="X2908" s="14" t="s">
        <v>66</v>
      </c>
      <c r="Y2908" s="14" t="s">
        <v>66</v>
      </c>
    </row>
    <row r="2909" spans="24:25" x14ac:dyDescent="0.2">
      <c r="X2909" s="14" t="s">
        <v>66</v>
      </c>
      <c r="Y2909" s="14" t="s">
        <v>66</v>
      </c>
    </row>
    <row r="2910" spans="24:25" x14ac:dyDescent="0.2">
      <c r="X2910" s="14" t="s">
        <v>66</v>
      </c>
      <c r="Y2910" s="14" t="s">
        <v>66</v>
      </c>
    </row>
    <row r="2911" spans="24:25" x14ac:dyDescent="0.2">
      <c r="X2911" s="14" t="s">
        <v>66</v>
      </c>
      <c r="Y2911" s="14" t="s">
        <v>66</v>
      </c>
    </row>
    <row r="2912" spans="24:25" x14ac:dyDescent="0.2">
      <c r="X2912" s="14" t="s">
        <v>66</v>
      </c>
      <c r="Y2912" s="14" t="s">
        <v>66</v>
      </c>
    </row>
    <row r="2913" spans="24:25" x14ac:dyDescent="0.2">
      <c r="X2913" s="14" t="s">
        <v>66</v>
      </c>
      <c r="Y2913" s="14" t="s">
        <v>66</v>
      </c>
    </row>
    <row r="2914" spans="24:25" x14ac:dyDescent="0.2">
      <c r="X2914" s="14" t="s">
        <v>66</v>
      </c>
      <c r="Y2914" s="14" t="s">
        <v>66</v>
      </c>
    </row>
    <row r="2915" spans="24:25" x14ac:dyDescent="0.2">
      <c r="X2915" s="14" t="s">
        <v>66</v>
      </c>
      <c r="Y2915" s="14" t="s">
        <v>66</v>
      </c>
    </row>
    <row r="2916" spans="24:25" x14ac:dyDescent="0.2">
      <c r="X2916" s="14" t="s">
        <v>66</v>
      </c>
      <c r="Y2916" s="14" t="s">
        <v>66</v>
      </c>
    </row>
    <row r="2917" spans="24:25" x14ac:dyDescent="0.2">
      <c r="X2917" s="14" t="s">
        <v>66</v>
      </c>
      <c r="Y2917" s="14" t="s">
        <v>66</v>
      </c>
    </row>
    <row r="2918" spans="24:25" x14ac:dyDescent="0.2">
      <c r="X2918" s="14" t="s">
        <v>66</v>
      </c>
      <c r="Y2918" s="14" t="s">
        <v>66</v>
      </c>
    </row>
    <row r="2919" spans="24:25" x14ac:dyDescent="0.2">
      <c r="X2919" s="14" t="s">
        <v>66</v>
      </c>
      <c r="Y2919" s="14" t="s">
        <v>66</v>
      </c>
    </row>
    <row r="2920" spans="24:25" x14ac:dyDescent="0.2">
      <c r="X2920" s="14" t="s">
        <v>66</v>
      </c>
      <c r="Y2920" s="14" t="s">
        <v>66</v>
      </c>
    </row>
    <row r="2921" spans="24:25" x14ac:dyDescent="0.2">
      <c r="X2921" s="14" t="s">
        <v>66</v>
      </c>
      <c r="Y2921" s="14" t="s">
        <v>66</v>
      </c>
    </row>
    <row r="2922" spans="24:25" x14ac:dyDescent="0.2">
      <c r="X2922" s="14" t="s">
        <v>66</v>
      </c>
      <c r="Y2922" s="14" t="s">
        <v>66</v>
      </c>
    </row>
    <row r="2923" spans="24:25" x14ac:dyDescent="0.2">
      <c r="X2923" s="14" t="s">
        <v>66</v>
      </c>
      <c r="Y2923" s="14" t="s">
        <v>66</v>
      </c>
    </row>
    <row r="2924" spans="24:25" x14ac:dyDescent="0.2">
      <c r="X2924" s="14" t="s">
        <v>66</v>
      </c>
      <c r="Y2924" s="14" t="s">
        <v>66</v>
      </c>
    </row>
    <row r="2925" spans="24:25" x14ac:dyDescent="0.2">
      <c r="X2925" s="14" t="s">
        <v>66</v>
      </c>
      <c r="Y2925" s="14" t="s">
        <v>66</v>
      </c>
    </row>
    <row r="2926" spans="24:25" x14ac:dyDescent="0.2">
      <c r="X2926" s="14" t="s">
        <v>66</v>
      </c>
      <c r="Y2926" s="14" t="s">
        <v>66</v>
      </c>
    </row>
    <row r="2927" spans="24:25" x14ac:dyDescent="0.2">
      <c r="X2927" s="14" t="s">
        <v>66</v>
      </c>
      <c r="Y2927" s="14" t="s">
        <v>66</v>
      </c>
    </row>
    <row r="2928" spans="24:25" x14ac:dyDescent="0.2">
      <c r="X2928" s="14" t="s">
        <v>66</v>
      </c>
      <c r="Y2928" s="14" t="s">
        <v>66</v>
      </c>
    </row>
    <row r="2929" spans="24:25" x14ac:dyDescent="0.2">
      <c r="X2929" s="14" t="s">
        <v>66</v>
      </c>
      <c r="Y2929" s="14" t="s">
        <v>66</v>
      </c>
    </row>
    <row r="2930" spans="24:25" x14ac:dyDescent="0.2">
      <c r="X2930" s="14" t="s">
        <v>66</v>
      </c>
      <c r="Y2930" s="14" t="s">
        <v>66</v>
      </c>
    </row>
    <row r="2931" spans="24:25" x14ac:dyDescent="0.2">
      <c r="X2931" s="14" t="s">
        <v>66</v>
      </c>
      <c r="Y2931" s="14" t="s">
        <v>66</v>
      </c>
    </row>
    <row r="2932" spans="24:25" x14ac:dyDescent="0.2">
      <c r="X2932" s="14" t="s">
        <v>66</v>
      </c>
      <c r="Y2932" s="14" t="s">
        <v>66</v>
      </c>
    </row>
    <row r="2933" spans="24:25" x14ac:dyDescent="0.2">
      <c r="X2933" s="14" t="s">
        <v>66</v>
      </c>
      <c r="Y2933" s="14" t="s">
        <v>66</v>
      </c>
    </row>
    <row r="2934" spans="24:25" x14ac:dyDescent="0.2">
      <c r="X2934" s="14" t="s">
        <v>66</v>
      </c>
      <c r="Y2934" s="14" t="s">
        <v>66</v>
      </c>
    </row>
    <row r="2935" spans="24:25" x14ac:dyDescent="0.2">
      <c r="X2935" s="14" t="s">
        <v>66</v>
      </c>
      <c r="Y2935" s="14" t="s">
        <v>66</v>
      </c>
    </row>
    <row r="2936" spans="24:25" x14ac:dyDescent="0.2">
      <c r="X2936" s="14" t="s">
        <v>66</v>
      </c>
      <c r="Y2936" s="14" t="s">
        <v>66</v>
      </c>
    </row>
    <row r="2937" spans="24:25" x14ac:dyDescent="0.2">
      <c r="X2937" s="14" t="s">
        <v>66</v>
      </c>
      <c r="Y2937" s="14" t="s">
        <v>66</v>
      </c>
    </row>
    <row r="2938" spans="24:25" x14ac:dyDescent="0.2">
      <c r="X2938" s="14" t="s">
        <v>66</v>
      </c>
      <c r="Y2938" s="14" t="s">
        <v>66</v>
      </c>
    </row>
    <row r="2939" spans="24:25" x14ac:dyDescent="0.2">
      <c r="X2939" s="14" t="s">
        <v>66</v>
      </c>
      <c r="Y2939" s="14" t="s">
        <v>66</v>
      </c>
    </row>
    <row r="2940" spans="24:25" x14ac:dyDescent="0.2">
      <c r="X2940" s="14" t="s">
        <v>66</v>
      </c>
      <c r="Y2940" s="14" t="s">
        <v>66</v>
      </c>
    </row>
    <row r="2941" spans="24:25" x14ac:dyDescent="0.2">
      <c r="X2941" s="14" t="s">
        <v>66</v>
      </c>
      <c r="Y2941" s="14" t="s">
        <v>66</v>
      </c>
    </row>
    <row r="2942" spans="24:25" x14ac:dyDescent="0.2">
      <c r="X2942" s="14" t="s">
        <v>66</v>
      </c>
      <c r="Y2942" s="14" t="s">
        <v>66</v>
      </c>
    </row>
    <row r="2943" spans="24:25" x14ac:dyDescent="0.2">
      <c r="X2943" s="14" t="s">
        <v>66</v>
      </c>
      <c r="Y2943" s="14" t="s">
        <v>66</v>
      </c>
    </row>
    <row r="2944" spans="24:25" x14ac:dyDescent="0.2">
      <c r="X2944" s="14" t="s">
        <v>66</v>
      </c>
      <c r="Y2944" s="14" t="s">
        <v>66</v>
      </c>
    </row>
    <row r="2945" spans="24:25" x14ac:dyDescent="0.2">
      <c r="X2945" s="14" t="s">
        <v>66</v>
      </c>
      <c r="Y2945" s="14" t="s">
        <v>66</v>
      </c>
    </row>
    <row r="2946" spans="24:25" x14ac:dyDescent="0.2">
      <c r="X2946" s="14" t="s">
        <v>66</v>
      </c>
      <c r="Y2946" s="14" t="s">
        <v>66</v>
      </c>
    </row>
    <row r="2947" spans="24:25" x14ac:dyDescent="0.2">
      <c r="X2947" s="14" t="s">
        <v>66</v>
      </c>
      <c r="Y2947" s="14" t="s">
        <v>66</v>
      </c>
    </row>
    <row r="2948" spans="24:25" x14ac:dyDescent="0.2">
      <c r="X2948" s="14" t="s">
        <v>66</v>
      </c>
      <c r="Y2948" s="14" t="s">
        <v>66</v>
      </c>
    </row>
    <row r="2949" spans="24:25" x14ac:dyDescent="0.2">
      <c r="X2949" s="14" t="s">
        <v>66</v>
      </c>
      <c r="Y2949" s="14" t="s">
        <v>66</v>
      </c>
    </row>
    <row r="2950" spans="24:25" x14ac:dyDescent="0.2">
      <c r="X2950" s="14" t="s">
        <v>66</v>
      </c>
      <c r="Y2950" s="14" t="s">
        <v>66</v>
      </c>
    </row>
    <row r="2951" spans="24:25" x14ac:dyDescent="0.2">
      <c r="X2951" s="14" t="s">
        <v>66</v>
      </c>
      <c r="Y2951" s="14" t="s">
        <v>66</v>
      </c>
    </row>
    <row r="2952" spans="24:25" x14ac:dyDescent="0.2">
      <c r="X2952" s="14" t="s">
        <v>66</v>
      </c>
      <c r="Y2952" s="14" t="s">
        <v>66</v>
      </c>
    </row>
    <row r="2953" spans="24:25" x14ac:dyDescent="0.2">
      <c r="X2953" s="14" t="s">
        <v>66</v>
      </c>
      <c r="Y2953" s="14" t="s">
        <v>66</v>
      </c>
    </row>
    <row r="2954" spans="24:25" x14ac:dyDescent="0.2">
      <c r="X2954" s="14" t="s">
        <v>66</v>
      </c>
      <c r="Y2954" s="14" t="s">
        <v>66</v>
      </c>
    </row>
    <row r="2955" spans="24:25" x14ac:dyDescent="0.2">
      <c r="X2955" s="14" t="s">
        <v>66</v>
      </c>
      <c r="Y2955" s="14" t="s">
        <v>66</v>
      </c>
    </row>
    <row r="2956" spans="24:25" x14ac:dyDescent="0.2">
      <c r="X2956" s="14" t="s">
        <v>66</v>
      </c>
      <c r="Y2956" s="14" t="s">
        <v>66</v>
      </c>
    </row>
    <row r="2957" spans="24:25" x14ac:dyDescent="0.2">
      <c r="X2957" s="14" t="s">
        <v>66</v>
      </c>
      <c r="Y2957" s="14" t="s">
        <v>66</v>
      </c>
    </row>
    <row r="2958" spans="24:25" x14ac:dyDescent="0.2">
      <c r="X2958" s="14" t="s">
        <v>66</v>
      </c>
      <c r="Y2958" s="14" t="s">
        <v>66</v>
      </c>
    </row>
    <row r="2959" spans="24:25" x14ac:dyDescent="0.2">
      <c r="X2959" s="14" t="s">
        <v>66</v>
      </c>
      <c r="Y2959" s="14" t="s">
        <v>66</v>
      </c>
    </row>
    <row r="2960" spans="24:25" x14ac:dyDescent="0.2">
      <c r="X2960" s="14" t="s">
        <v>66</v>
      </c>
      <c r="Y2960" s="14" t="s">
        <v>66</v>
      </c>
    </row>
    <row r="2961" spans="24:25" x14ac:dyDescent="0.2">
      <c r="X2961" s="14" t="s">
        <v>66</v>
      </c>
      <c r="Y2961" s="14" t="s">
        <v>66</v>
      </c>
    </row>
    <row r="2962" spans="24:25" x14ac:dyDescent="0.2">
      <c r="X2962" s="14" t="s">
        <v>66</v>
      </c>
      <c r="Y2962" s="14" t="s">
        <v>66</v>
      </c>
    </row>
    <row r="2963" spans="24:25" x14ac:dyDescent="0.2">
      <c r="X2963" s="14" t="s">
        <v>66</v>
      </c>
      <c r="Y2963" s="14" t="s">
        <v>66</v>
      </c>
    </row>
    <row r="2964" spans="24:25" x14ac:dyDescent="0.2">
      <c r="X2964" s="14" t="s">
        <v>66</v>
      </c>
      <c r="Y2964" s="14" t="s">
        <v>66</v>
      </c>
    </row>
    <row r="2965" spans="24:25" x14ac:dyDescent="0.2">
      <c r="X2965" s="14" t="s">
        <v>66</v>
      </c>
      <c r="Y2965" s="14" t="s">
        <v>66</v>
      </c>
    </row>
    <row r="2966" spans="24:25" x14ac:dyDescent="0.2">
      <c r="X2966" s="14" t="s">
        <v>66</v>
      </c>
      <c r="Y2966" s="14" t="s">
        <v>66</v>
      </c>
    </row>
    <row r="2967" spans="24:25" x14ac:dyDescent="0.2">
      <c r="X2967" s="14" t="s">
        <v>66</v>
      </c>
      <c r="Y2967" s="14" t="s">
        <v>66</v>
      </c>
    </row>
    <row r="2968" spans="24:25" x14ac:dyDescent="0.2">
      <c r="X2968" s="14" t="s">
        <v>66</v>
      </c>
      <c r="Y2968" s="14" t="s">
        <v>66</v>
      </c>
    </row>
    <row r="2969" spans="24:25" x14ac:dyDescent="0.2">
      <c r="X2969" s="14" t="s">
        <v>66</v>
      </c>
      <c r="Y2969" s="14" t="s">
        <v>66</v>
      </c>
    </row>
    <row r="2970" spans="24:25" x14ac:dyDescent="0.2">
      <c r="X2970" s="14" t="s">
        <v>66</v>
      </c>
      <c r="Y2970" s="14" t="s">
        <v>66</v>
      </c>
    </row>
    <row r="2971" spans="24:25" x14ac:dyDescent="0.2">
      <c r="X2971" s="14" t="s">
        <v>66</v>
      </c>
      <c r="Y2971" s="14" t="s">
        <v>66</v>
      </c>
    </row>
    <row r="2972" spans="24:25" x14ac:dyDescent="0.2">
      <c r="X2972" s="14" t="s">
        <v>66</v>
      </c>
      <c r="Y2972" s="14" t="s">
        <v>66</v>
      </c>
    </row>
    <row r="2973" spans="24:25" x14ac:dyDescent="0.2">
      <c r="X2973" s="14" t="s">
        <v>66</v>
      </c>
      <c r="Y2973" s="14" t="s">
        <v>66</v>
      </c>
    </row>
    <row r="2974" spans="24:25" x14ac:dyDescent="0.2">
      <c r="X2974" s="14" t="s">
        <v>66</v>
      </c>
      <c r="Y2974" s="14" t="s">
        <v>66</v>
      </c>
    </row>
    <row r="2975" spans="24:25" x14ac:dyDescent="0.2">
      <c r="X2975" s="14" t="s">
        <v>66</v>
      </c>
      <c r="Y2975" s="14" t="s">
        <v>66</v>
      </c>
    </row>
    <row r="2976" spans="24:25" x14ac:dyDescent="0.2">
      <c r="X2976" s="14" t="s">
        <v>66</v>
      </c>
      <c r="Y2976" s="14" t="s">
        <v>66</v>
      </c>
    </row>
    <row r="2977" spans="24:25" x14ac:dyDescent="0.2">
      <c r="X2977" s="14" t="s">
        <v>66</v>
      </c>
      <c r="Y2977" s="14" t="s">
        <v>66</v>
      </c>
    </row>
    <row r="2978" spans="24:25" x14ac:dyDescent="0.2">
      <c r="X2978" s="14" t="s">
        <v>66</v>
      </c>
      <c r="Y2978" s="14" t="s">
        <v>66</v>
      </c>
    </row>
    <row r="2979" spans="24:25" x14ac:dyDescent="0.2">
      <c r="X2979" s="14" t="s">
        <v>66</v>
      </c>
      <c r="Y2979" s="14" t="s">
        <v>66</v>
      </c>
    </row>
    <row r="2980" spans="24:25" x14ac:dyDescent="0.2">
      <c r="X2980" s="14" t="s">
        <v>66</v>
      </c>
      <c r="Y2980" s="14" t="s">
        <v>66</v>
      </c>
    </row>
    <row r="2981" spans="24:25" x14ac:dyDescent="0.2">
      <c r="X2981" s="14" t="s">
        <v>66</v>
      </c>
      <c r="Y2981" s="14" t="s">
        <v>66</v>
      </c>
    </row>
    <row r="2982" spans="24:25" x14ac:dyDescent="0.2">
      <c r="X2982" s="14" t="s">
        <v>66</v>
      </c>
      <c r="Y2982" s="14" t="s">
        <v>66</v>
      </c>
    </row>
    <row r="2983" spans="24:25" x14ac:dyDescent="0.2">
      <c r="X2983" s="14" t="s">
        <v>66</v>
      </c>
      <c r="Y2983" s="14" t="s">
        <v>66</v>
      </c>
    </row>
    <row r="2984" spans="24:25" x14ac:dyDescent="0.2">
      <c r="X2984" s="14" t="s">
        <v>66</v>
      </c>
      <c r="Y2984" s="14" t="s">
        <v>66</v>
      </c>
    </row>
    <row r="2985" spans="24:25" x14ac:dyDescent="0.2">
      <c r="X2985" s="14" t="s">
        <v>66</v>
      </c>
      <c r="Y2985" s="14" t="s">
        <v>66</v>
      </c>
    </row>
    <row r="2986" spans="24:25" x14ac:dyDescent="0.2">
      <c r="X2986" s="14" t="s">
        <v>66</v>
      </c>
      <c r="Y2986" s="14" t="s">
        <v>66</v>
      </c>
    </row>
    <row r="2987" spans="24:25" x14ac:dyDescent="0.2">
      <c r="X2987" s="14" t="s">
        <v>66</v>
      </c>
      <c r="Y2987" s="14" t="s">
        <v>66</v>
      </c>
    </row>
    <row r="2988" spans="24:25" x14ac:dyDescent="0.2">
      <c r="X2988" s="14" t="s">
        <v>66</v>
      </c>
      <c r="Y2988" s="14" t="s">
        <v>66</v>
      </c>
    </row>
    <row r="2989" spans="24:25" x14ac:dyDescent="0.2">
      <c r="X2989" s="14" t="s">
        <v>66</v>
      </c>
      <c r="Y2989" s="14" t="s">
        <v>66</v>
      </c>
    </row>
    <row r="2990" spans="24:25" x14ac:dyDescent="0.2">
      <c r="X2990" s="14" t="s">
        <v>66</v>
      </c>
      <c r="Y2990" s="14" t="s">
        <v>66</v>
      </c>
    </row>
    <row r="2991" spans="24:25" x14ac:dyDescent="0.2">
      <c r="X2991" s="14" t="s">
        <v>66</v>
      </c>
      <c r="Y2991" s="14" t="s">
        <v>66</v>
      </c>
    </row>
    <row r="2992" spans="24:25" x14ac:dyDescent="0.2">
      <c r="X2992" s="14" t="s">
        <v>66</v>
      </c>
      <c r="Y2992" s="14" t="s">
        <v>66</v>
      </c>
    </row>
    <row r="2993" spans="24:25" x14ac:dyDescent="0.2">
      <c r="X2993" s="14" t="s">
        <v>66</v>
      </c>
      <c r="Y2993" s="14" t="s">
        <v>66</v>
      </c>
    </row>
    <row r="2994" spans="24:25" x14ac:dyDescent="0.2">
      <c r="X2994" s="14" t="s">
        <v>66</v>
      </c>
      <c r="Y2994" s="14" t="s">
        <v>66</v>
      </c>
    </row>
    <row r="2995" spans="24:25" x14ac:dyDescent="0.2">
      <c r="X2995" s="14" t="s">
        <v>66</v>
      </c>
      <c r="Y2995" s="14" t="s">
        <v>66</v>
      </c>
    </row>
    <row r="2996" spans="24:25" x14ac:dyDescent="0.2">
      <c r="X2996" s="14" t="s">
        <v>66</v>
      </c>
      <c r="Y2996" s="14" t="s">
        <v>66</v>
      </c>
    </row>
    <row r="2997" spans="24:25" x14ac:dyDescent="0.2">
      <c r="X2997" s="14" t="s">
        <v>66</v>
      </c>
      <c r="Y2997" s="14" t="s">
        <v>66</v>
      </c>
    </row>
    <row r="2998" spans="24:25" x14ac:dyDescent="0.2">
      <c r="X2998" s="14" t="s">
        <v>66</v>
      </c>
      <c r="Y2998" s="14" t="s">
        <v>66</v>
      </c>
    </row>
    <row r="2999" spans="24:25" x14ac:dyDescent="0.2">
      <c r="X2999" s="14" t="s">
        <v>66</v>
      </c>
      <c r="Y2999" s="14" t="s">
        <v>66</v>
      </c>
    </row>
    <row r="3000" spans="24:25" x14ac:dyDescent="0.2">
      <c r="X3000" s="14" t="s">
        <v>66</v>
      </c>
      <c r="Y3000" s="14" t="s">
        <v>66</v>
      </c>
    </row>
    <row r="3001" spans="24:25" x14ac:dyDescent="0.2">
      <c r="X3001" s="14" t="s">
        <v>66</v>
      </c>
      <c r="Y3001" s="14" t="s">
        <v>66</v>
      </c>
    </row>
    <row r="3002" spans="24:25" x14ac:dyDescent="0.2">
      <c r="X3002" s="14" t="s">
        <v>66</v>
      </c>
      <c r="Y3002" s="14" t="s">
        <v>66</v>
      </c>
    </row>
    <row r="3003" spans="24:25" x14ac:dyDescent="0.2">
      <c r="X3003" s="14" t="s">
        <v>66</v>
      </c>
      <c r="Y3003" s="14" t="s">
        <v>66</v>
      </c>
    </row>
    <row r="3004" spans="24:25" x14ac:dyDescent="0.2">
      <c r="X3004" s="14" t="s">
        <v>66</v>
      </c>
      <c r="Y3004" s="14" t="s">
        <v>66</v>
      </c>
    </row>
    <row r="3005" spans="24:25" x14ac:dyDescent="0.2">
      <c r="X3005" s="14" t="s">
        <v>66</v>
      </c>
      <c r="Y3005" s="14" t="s">
        <v>66</v>
      </c>
    </row>
    <row r="3006" spans="24:25" x14ac:dyDescent="0.2">
      <c r="X3006" s="14" t="s">
        <v>66</v>
      </c>
      <c r="Y3006" s="14" t="s">
        <v>66</v>
      </c>
    </row>
    <row r="3007" spans="24:25" x14ac:dyDescent="0.2">
      <c r="X3007" s="14" t="s">
        <v>66</v>
      </c>
      <c r="Y3007" s="14" t="s">
        <v>66</v>
      </c>
    </row>
    <row r="3008" spans="24:25" x14ac:dyDescent="0.2">
      <c r="X3008" s="14" t="s">
        <v>66</v>
      </c>
      <c r="Y3008" s="14" t="s">
        <v>66</v>
      </c>
    </row>
    <row r="3009" spans="24:25" x14ac:dyDescent="0.2">
      <c r="X3009" s="14" t="s">
        <v>66</v>
      </c>
      <c r="Y3009" s="14" t="s">
        <v>66</v>
      </c>
    </row>
    <row r="3010" spans="24:25" x14ac:dyDescent="0.2">
      <c r="X3010" s="14" t="s">
        <v>66</v>
      </c>
      <c r="Y3010" s="14" t="s">
        <v>66</v>
      </c>
    </row>
    <row r="3011" spans="24:25" x14ac:dyDescent="0.2">
      <c r="X3011" s="14" t="s">
        <v>66</v>
      </c>
      <c r="Y3011" s="14" t="s">
        <v>66</v>
      </c>
    </row>
    <row r="3012" spans="24:25" x14ac:dyDescent="0.2">
      <c r="X3012" s="14" t="s">
        <v>66</v>
      </c>
      <c r="Y3012" s="14" t="s">
        <v>66</v>
      </c>
    </row>
    <row r="3013" spans="24:25" x14ac:dyDescent="0.2">
      <c r="X3013" s="14" t="s">
        <v>66</v>
      </c>
      <c r="Y3013" s="14" t="s">
        <v>66</v>
      </c>
    </row>
    <row r="3014" spans="24:25" x14ac:dyDescent="0.2">
      <c r="X3014" s="14" t="s">
        <v>66</v>
      </c>
      <c r="Y3014" s="14" t="s">
        <v>66</v>
      </c>
    </row>
    <row r="3015" spans="24:25" x14ac:dyDescent="0.2">
      <c r="X3015" s="14" t="s">
        <v>66</v>
      </c>
      <c r="Y3015" s="14" t="s">
        <v>66</v>
      </c>
    </row>
    <row r="3016" spans="24:25" x14ac:dyDescent="0.2">
      <c r="X3016" s="14" t="s">
        <v>66</v>
      </c>
      <c r="Y3016" s="14" t="s">
        <v>66</v>
      </c>
    </row>
    <row r="3017" spans="24:25" x14ac:dyDescent="0.2">
      <c r="X3017" s="14" t="s">
        <v>66</v>
      </c>
      <c r="Y3017" s="14" t="s">
        <v>66</v>
      </c>
    </row>
    <row r="3018" spans="24:25" x14ac:dyDescent="0.2">
      <c r="X3018" s="14" t="s">
        <v>66</v>
      </c>
      <c r="Y3018" s="14" t="s">
        <v>66</v>
      </c>
    </row>
    <row r="3019" spans="24:25" x14ac:dyDescent="0.2">
      <c r="X3019" s="14" t="s">
        <v>66</v>
      </c>
      <c r="Y3019" s="14" t="s">
        <v>66</v>
      </c>
    </row>
    <row r="3020" spans="24:25" x14ac:dyDescent="0.2">
      <c r="X3020" s="14" t="s">
        <v>66</v>
      </c>
      <c r="Y3020" s="14" t="s">
        <v>66</v>
      </c>
    </row>
    <row r="3021" spans="24:25" x14ac:dyDescent="0.2">
      <c r="X3021" s="14" t="s">
        <v>66</v>
      </c>
      <c r="Y3021" s="14" t="s">
        <v>66</v>
      </c>
    </row>
    <row r="3022" spans="24:25" x14ac:dyDescent="0.2">
      <c r="X3022" s="14" t="s">
        <v>66</v>
      </c>
      <c r="Y3022" s="14" t="s">
        <v>66</v>
      </c>
    </row>
    <row r="3023" spans="24:25" x14ac:dyDescent="0.2">
      <c r="X3023" s="14" t="s">
        <v>66</v>
      </c>
      <c r="Y3023" s="14" t="s">
        <v>66</v>
      </c>
    </row>
    <row r="3024" spans="24:25" x14ac:dyDescent="0.2">
      <c r="X3024" s="14" t="s">
        <v>66</v>
      </c>
      <c r="Y3024" s="14" t="s">
        <v>66</v>
      </c>
    </row>
    <row r="3025" spans="24:25" x14ac:dyDescent="0.2">
      <c r="X3025" s="14" t="s">
        <v>66</v>
      </c>
      <c r="Y3025" s="14" t="s">
        <v>66</v>
      </c>
    </row>
    <row r="3026" spans="24:25" x14ac:dyDescent="0.2">
      <c r="X3026" s="14" t="s">
        <v>66</v>
      </c>
      <c r="Y3026" s="14" t="s">
        <v>66</v>
      </c>
    </row>
    <row r="3027" spans="24:25" x14ac:dyDescent="0.2">
      <c r="X3027" s="14" t="s">
        <v>66</v>
      </c>
      <c r="Y3027" s="14" t="s">
        <v>66</v>
      </c>
    </row>
    <row r="3028" spans="24:25" x14ac:dyDescent="0.2">
      <c r="X3028" s="14" t="s">
        <v>66</v>
      </c>
      <c r="Y3028" s="14" t="s">
        <v>66</v>
      </c>
    </row>
    <row r="3029" spans="24:25" x14ac:dyDescent="0.2">
      <c r="X3029" s="14" t="s">
        <v>66</v>
      </c>
      <c r="Y3029" s="14" t="s">
        <v>66</v>
      </c>
    </row>
    <row r="3030" spans="24:25" x14ac:dyDescent="0.2">
      <c r="X3030" s="14" t="s">
        <v>66</v>
      </c>
      <c r="Y3030" s="14" t="s">
        <v>66</v>
      </c>
    </row>
    <row r="3031" spans="24:25" x14ac:dyDescent="0.2">
      <c r="X3031" s="14" t="s">
        <v>66</v>
      </c>
      <c r="Y3031" s="14" t="s">
        <v>66</v>
      </c>
    </row>
    <row r="3032" spans="24:25" x14ac:dyDescent="0.2">
      <c r="X3032" s="14" t="s">
        <v>66</v>
      </c>
      <c r="Y3032" s="14" t="s">
        <v>66</v>
      </c>
    </row>
    <row r="3033" spans="24:25" x14ac:dyDescent="0.2">
      <c r="X3033" s="14" t="s">
        <v>66</v>
      </c>
      <c r="Y3033" s="14" t="s">
        <v>66</v>
      </c>
    </row>
    <row r="3034" spans="24:25" x14ac:dyDescent="0.2">
      <c r="X3034" s="14" t="s">
        <v>66</v>
      </c>
      <c r="Y3034" s="14" t="s">
        <v>66</v>
      </c>
    </row>
    <row r="3035" spans="24:25" x14ac:dyDescent="0.2">
      <c r="X3035" s="14" t="s">
        <v>66</v>
      </c>
      <c r="Y3035" s="14" t="s">
        <v>66</v>
      </c>
    </row>
    <row r="3036" spans="24:25" x14ac:dyDescent="0.2">
      <c r="X3036" s="14" t="s">
        <v>66</v>
      </c>
      <c r="Y3036" s="14" t="s">
        <v>66</v>
      </c>
    </row>
    <row r="3037" spans="24:25" x14ac:dyDescent="0.2">
      <c r="X3037" s="14" t="s">
        <v>66</v>
      </c>
      <c r="Y3037" s="14" t="s">
        <v>66</v>
      </c>
    </row>
    <row r="3038" spans="24:25" x14ac:dyDescent="0.2">
      <c r="X3038" s="14" t="s">
        <v>66</v>
      </c>
      <c r="Y3038" s="14" t="s">
        <v>66</v>
      </c>
    </row>
    <row r="3039" spans="24:25" x14ac:dyDescent="0.2">
      <c r="X3039" s="14" t="s">
        <v>66</v>
      </c>
      <c r="Y3039" s="14" t="s">
        <v>66</v>
      </c>
    </row>
    <row r="3040" spans="24:25" x14ac:dyDescent="0.2">
      <c r="X3040" s="14" t="s">
        <v>66</v>
      </c>
      <c r="Y3040" s="14" t="s">
        <v>66</v>
      </c>
    </row>
    <row r="3041" spans="24:25" x14ac:dyDescent="0.2">
      <c r="X3041" s="14" t="s">
        <v>66</v>
      </c>
      <c r="Y3041" s="14" t="s">
        <v>66</v>
      </c>
    </row>
    <row r="3042" spans="24:25" x14ac:dyDescent="0.2">
      <c r="X3042" s="14" t="s">
        <v>66</v>
      </c>
      <c r="Y3042" s="14" t="s">
        <v>66</v>
      </c>
    </row>
    <row r="3043" spans="24:25" x14ac:dyDescent="0.2">
      <c r="X3043" s="14" t="s">
        <v>66</v>
      </c>
      <c r="Y3043" s="14" t="s">
        <v>66</v>
      </c>
    </row>
    <row r="3044" spans="24:25" x14ac:dyDescent="0.2">
      <c r="X3044" s="14" t="s">
        <v>66</v>
      </c>
      <c r="Y3044" s="14" t="s">
        <v>66</v>
      </c>
    </row>
    <row r="3045" spans="24:25" x14ac:dyDescent="0.2">
      <c r="X3045" s="14" t="s">
        <v>66</v>
      </c>
      <c r="Y3045" s="14" t="s">
        <v>66</v>
      </c>
    </row>
    <row r="3046" spans="24:25" x14ac:dyDescent="0.2">
      <c r="X3046" s="14" t="s">
        <v>66</v>
      </c>
      <c r="Y3046" s="14" t="s">
        <v>66</v>
      </c>
    </row>
    <row r="3047" spans="24:25" x14ac:dyDescent="0.2">
      <c r="X3047" s="14" t="s">
        <v>66</v>
      </c>
      <c r="Y3047" s="14" t="s">
        <v>66</v>
      </c>
    </row>
    <row r="3048" spans="24:25" x14ac:dyDescent="0.2">
      <c r="X3048" s="14" t="s">
        <v>66</v>
      </c>
      <c r="Y3048" s="14" t="s">
        <v>66</v>
      </c>
    </row>
    <row r="3049" spans="24:25" x14ac:dyDescent="0.2">
      <c r="X3049" s="14" t="s">
        <v>66</v>
      </c>
      <c r="Y3049" s="14" t="s">
        <v>66</v>
      </c>
    </row>
    <row r="3050" spans="24:25" x14ac:dyDescent="0.2">
      <c r="X3050" s="14" t="s">
        <v>66</v>
      </c>
      <c r="Y3050" s="14" t="s">
        <v>66</v>
      </c>
    </row>
    <row r="3051" spans="24:25" x14ac:dyDescent="0.2">
      <c r="X3051" s="14" t="s">
        <v>66</v>
      </c>
      <c r="Y3051" s="14" t="s">
        <v>66</v>
      </c>
    </row>
    <row r="3052" spans="24:25" x14ac:dyDescent="0.2">
      <c r="X3052" s="14" t="s">
        <v>66</v>
      </c>
      <c r="Y3052" s="14" t="s">
        <v>66</v>
      </c>
    </row>
    <row r="3053" spans="24:25" x14ac:dyDescent="0.2">
      <c r="X3053" s="14" t="s">
        <v>66</v>
      </c>
      <c r="Y3053" s="14" t="s">
        <v>66</v>
      </c>
    </row>
    <row r="3054" spans="24:25" x14ac:dyDescent="0.2">
      <c r="X3054" s="14" t="s">
        <v>66</v>
      </c>
      <c r="Y3054" s="14" t="s">
        <v>66</v>
      </c>
    </row>
    <row r="3055" spans="24:25" x14ac:dyDescent="0.2">
      <c r="X3055" s="14" t="s">
        <v>66</v>
      </c>
      <c r="Y3055" s="14" t="s">
        <v>66</v>
      </c>
    </row>
    <row r="3056" spans="24:25" x14ac:dyDescent="0.2">
      <c r="X3056" s="14" t="s">
        <v>66</v>
      </c>
      <c r="Y3056" s="14" t="s">
        <v>66</v>
      </c>
    </row>
    <row r="3057" spans="24:25" x14ac:dyDescent="0.2">
      <c r="X3057" s="14" t="s">
        <v>66</v>
      </c>
      <c r="Y3057" s="14" t="s">
        <v>66</v>
      </c>
    </row>
    <row r="3058" spans="24:25" x14ac:dyDescent="0.2">
      <c r="X3058" s="14" t="s">
        <v>66</v>
      </c>
      <c r="Y3058" s="14" t="s">
        <v>66</v>
      </c>
    </row>
    <row r="3059" spans="24:25" x14ac:dyDescent="0.2">
      <c r="X3059" s="14" t="s">
        <v>66</v>
      </c>
      <c r="Y3059" s="14" t="s">
        <v>66</v>
      </c>
    </row>
    <row r="3060" spans="24:25" x14ac:dyDescent="0.2">
      <c r="X3060" s="14" t="s">
        <v>66</v>
      </c>
      <c r="Y3060" s="14" t="s">
        <v>66</v>
      </c>
    </row>
    <row r="3061" spans="24:25" x14ac:dyDescent="0.2">
      <c r="X3061" s="14" t="s">
        <v>66</v>
      </c>
      <c r="Y3061" s="14" t="s">
        <v>66</v>
      </c>
    </row>
    <row r="3062" spans="24:25" x14ac:dyDescent="0.2">
      <c r="X3062" s="14" t="s">
        <v>66</v>
      </c>
      <c r="Y3062" s="14" t="s">
        <v>66</v>
      </c>
    </row>
    <row r="3063" spans="24:25" x14ac:dyDescent="0.2">
      <c r="X3063" s="14" t="s">
        <v>66</v>
      </c>
      <c r="Y3063" s="14" t="s">
        <v>66</v>
      </c>
    </row>
    <row r="3064" spans="24:25" x14ac:dyDescent="0.2">
      <c r="X3064" s="14" t="s">
        <v>66</v>
      </c>
      <c r="Y3064" s="14" t="s">
        <v>66</v>
      </c>
    </row>
    <row r="3065" spans="24:25" x14ac:dyDescent="0.2">
      <c r="X3065" s="14" t="s">
        <v>66</v>
      </c>
      <c r="Y3065" s="14" t="s">
        <v>66</v>
      </c>
    </row>
    <row r="3066" spans="24:25" x14ac:dyDescent="0.2">
      <c r="X3066" s="14" t="s">
        <v>66</v>
      </c>
      <c r="Y3066" s="14" t="s">
        <v>66</v>
      </c>
    </row>
    <row r="3067" spans="24:25" x14ac:dyDescent="0.2">
      <c r="X3067" s="14" t="s">
        <v>66</v>
      </c>
      <c r="Y3067" s="14" t="s">
        <v>66</v>
      </c>
    </row>
    <row r="3068" spans="24:25" x14ac:dyDescent="0.2">
      <c r="X3068" s="14" t="s">
        <v>66</v>
      </c>
      <c r="Y3068" s="14" t="s">
        <v>66</v>
      </c>
    </row>
    <row r="3069" spans="24:25" x14ac:dyDescent="0.2">
      <c r="X3069" s="14" t="s">
        <v>66</v>
      </c>
      <c r="Y3069" s="14" t="s">
        <v>66</v>
      </c>
    </row>
    <row r="3070" spans="24:25" x14ac:dyDescent="0.2">
      <c r="X3070" s="14" t="s">
        <v>66</v>
      </c>
      <c r="Y3070" s="14" t="s">
        <v>66</v>
      </c>
    </row>
    <row r="3071" spans="24:25" x14ac:dyDescent="0.2">
      <c r="X3071" s="14" t="s">
        <v>66</v>
      </c>
      <c r="Y3071" s="14" t="s">
        <v>66</v>
      </c>
    </row>
    <row r="3072" spans="24:25" x14ac:dyDescent="0.2">
      <c r="X3072" s="14" t="s">
        <v>66</v>
      </c>
      <c r="Y3072" s="14" t="s">
        <v>66</v>
      </c>
    </row>
    <row r="3073" spans="24:25" x14ac:dyDescent="0.2">
      <c r="X3073" s="14" t="s">
        <v>66</v>
      </c>
      <c r="Y3073" s="14" t="s">
        <v>66</v>
      </c>
    </row>
    <row r="3074" spans="24:25" x14ac:dyDescent="0.2">
      <c r="X3074" s="14" t="s">
        <v>66</v>
      </c>
      <c r="Y3074" s="14" t="s">
        <v>66</v>
      </c>
    </row>
    <row r="3075" spans="24:25" x14ac:dyDescent="0.2">
      <c r="X3075" s="14" t="s">
        <v>66</v>
      </c>
      <c r="Y3075" s="14" t="s">
        <v>66</v>
      </c>
    </row>
    <row r="3076" spans="24:25" x14ac:dyDescent="0.2">
      <c r="X3076" s="14" t="s">
        <v>66</v>
      </c>
      <c r="Y3076" s="14" t="s">
        <v>66</v>
      </c>
    </row>
    <row r="3077" spans="24:25" x14ac:dyDescent="0.2">
      <c r="X3077" s="14" t="s">
        <v>66</v>
      </c>
      <c r="Y3077" s="14" t="s">
        <v>66</v>
      </c>
    </row>
    <row r="3078" spans="24:25" x14ac:dyDescent="0.2">
      <c r="X3078" s="14" t="s">
        <v>66</v>
      </c>
      <c r="Y3078" s="14" t="s">
        <v>66</v>
      </c>
    </row>
    <row r="3079" spans="24:25" x14ac:dyDescent="0.2">
      <c r="X3079" s="14" t="s">
        <v>66</v>
      </c>
      <c r="Y3079" s="14" t="s">
        <v>66</v>
      </c>
    </row>
    <row r="3080" spans="24:25" x14ac:dyDescent="0.2">
      <c r="X3080" s="14" t="s">
        <v>66</v>
      </c>
      <c r="Y3080" s="14" t="s">
        <v>66</v>
      </c>
    </row>
    <row r="3081" spans="24:25" x14ac:dyDescent="0.2">
      <c r="X3081" s="14" t="s">
        <v>66</v>
      </c>
      <c r="Y3081" s="14" t="s">
        <v>66</v>
      </c>
    </row>
    <row r="3082" spans="24:25" x14ac:dyDescent="0.2">
      <c r="X3082" s="14" t="s">
        <v>66</v>
      </c>
      <c r="Y3082" s="14" t="s">
        <v>66</v>
      </c>
    </row>
    <row r="3083" spans="24:25" x14ac:dyDescent="0.2">
      <c r="X3083" s="14" t="s">
        <v>66</v>
      </c>
      <c r="Y3083" s="14" t="s">
        <v>66</v>
      </c>
    </row>
    <row r="3084" spans="24:25" x14ac:dyDescent="0.2">
      <c r="X3084" s="14" t="s">
        <v>66</v>
      </c>
      <c r="Y3084" s="14" t="s">
        <v>66</v>
      </c>
    </row>
    <row r="3085" spans="24:25" x14ac:dyDescent="0.2">
      <c r="X3085" s="14" t="s">
        <v>66</v>
      </c>
      <c r="Y3085" s="14" t="s">
        <v>66</v>
      </c>
    </row>
    <row r="3086" spans="24:25" x14ac:dyDescent="0.2">
      <c r="X3086" s="14" t="s">
        <v>66</v>
      </c>
      <c r="Y3086" s="14" t="s">
        <v>66</v>
      </c>
    </row>
    <row r="3087" spans="24:25" x14ac:dyDescent="0.2">
      <c r="X3087" s="14" t="s">
        <v>66</v>
      </c>
      <c r="Y3087" s="14" t="s">
        <v>66</v>
      </c>
    </row>
    <row r="3088" spans="24:25" x14ac:dyDescent="0.2">
      <c r="X3088" s="14" t="s">
        <v>66</v>
      </c>
      <c r="Y3088" s="14" t="s">
        <v>66</v>
      </c>
    </row>
    <row r="3089" spans="24:25" x14ac:dyDescent="0.2">
      <c r="X3089" s="14" t="s">
        <v>66</v>
      </c>
      <c r="Y3089" s="14" t="s">
        <v>66</v>
      </c>
    </row>
    <row r="3090" spans="24:25" x14ac:dyDescent="0.2">
      <c r="X3090" s="14" t="s">
        <v>66</v>
      </c>
      <c r="Y3090" s="14" t="s">
        <v>66</v>
      </c>
    </row>
    <row r="3091" spans="24:25" x14ac:dyDescent="0.2">
      <c r="X3091" s="14" t="s">
        <v>66</v>
      </c>
      <c r="Y3091" s="14" t="s">
        <v>66</v>
      </c>
    </row>
    <row r="3092" spans="24:25" x14ac:dyDescent="0.2">
      <c r="X3092" s="14" t="s">
        <v>66</v>
      </c>
      <c r="Y3092" s="14" t="s">
        <v>66</v>
      </c>
    </row>
    <row r="3093" spans="24:25" x14ac:dyDescent="0.2">
      <c r="X3093" s="14" t="s">
        <v>66</v>
      </c>
      <c r="Y3093" s="14" t="s">
        <v>66</v>
      </c>
    </row>
    <row r="3094" spans="24:25" x14ac:dyDescent="0.2">
      <c r="X3094" s="14" t="s">
        <v>66</v>
      </c>
      <c r="Y3094" s="14" t="s">
        <v>66</v>
      </c>
    </row>
    <row r="3095" spans="24:25" x14ac:dyDescent="0.2">
      <c r="X3095" s="14" t="s">
        <v>66</v>
      </c>
      <c r="Y3095" s="14" t="s">
        <v>66</v>
      </c>
    </row>
    <row r="3096" spans="24:25" x14ac:dyDescent="0.2">
      <c r="X3096" s="14" t="s">
        <v>66</v>
      </c>
      <c r="Y3096" s="14" t="s">
        <v>66</v>
      </c>
    </row>
    <row r="3097" spans="24:25" x14ac:dyDescent="0.2">
      <c r="X3097" s="14" t="s">
        <v>66</v>
      </c>
      <c r="Y3097" s="14" t="s">
        <v>66</v>
      </c>
    </row>
    <row r="3098" spans="24:25" x14ac:dyDescent="0.2">
      <c r="X3098" s="14" t="s">
        <v>66</v>
      </c>
      <c r="Y3098" s="14" t="s">
        <v>66</v>
      </c>
    </row>
    <row r="3099" spans="24:25" x14ac:dyDescent="0.2">
      <c r="X3099" s="14" t="s">
        <v>66</v>
      </c>
      <c r="Y3099" s="14" t="s">
        <v>66</v>
      </c>
    </row>
    <row r="3100" spans="24:25" x14ac:dyDescent="0.2">
      <c r="X3100" s="14" t="s">
        <v>66</v>
      </c>
      <c r="Y3100" s="14" t="s">
        <v>66</v>
      </c>
    </row>
    <row r="3101" spans="24:25" x14ac:dyDescent="0.2">
      <c r="X3101" s="14" t="s">
        <v>66</v>
      </c>
      <c r="Y3101" s="14" t="s">
        <v>66</v>
      </c>
    </row>
    <row r="3102" spans="24:25" x14ac:dyDescent="0.2">
      <c r="X3102" s="14" t="s">
        <v>66</v>
      </c>
      <c r="Y3102" s="14" t="s">
        <v>66</v>
      </c>
    </row>
    <row r="3103" spans="24:25" x14ac:dyDescent="0.2">
      <c r="X3103" s="14" t="s">
        <v>66</v>
      </c>
      <c r="Y3103" s="14" t="s">
        <v>66</v>
      </c>
    </row>
    <row r="3104" spans="24:25" x14ac:dyDescent="0.2">
      <c r="X3104" s="14" t="s">
        <v>66</v>
      </c>
      <c r="Y3104" s="14" t="s">
        <v>66</v>
      </c>
    </row>
    <row r="3105" spans="24:25" x14ac:dyDescent="0.2">
      <c r="X3105" s="14" t="s">
        <v>66</v>
      </c>
      <c r="Y3105" s="14" t="s">
        <v>66</v>
      </c>
    </row>
    <row r="3106" spans="24:25" x14ac:dyDescent="0.2">
      <c r="X3106" s="14" t="s">
        <v>66</v>
      </c>
      <c r="Y3106" s="14" t="s">
        <v>66</v>
      </c>
    </row>
    <row r="3107" spans="24:25" x14ac:dyDescent="0.2">
      <c r="X3107" s="14" t="s">
        <v>66</v>
      </c>
      <c r="Y3107" s="14" t="s">
        <v>66</v>
      </c>
    </row>
    <row r="3108" spans="24:25" x14ac:dyDescent="0.2">
      <c r="X3108" s="14" t="s">
        <v>66</v>
      </c>
      <c r="Y3108" s="14" t="s">
        <v>66</v>
      </c>
    </row>
    <row r="3109" spans="24:25" x14ac:dyDescent="0.2">
      <c r="X3109" s="14" t="s">
        <v>66</v>
      </c>
      <c r="Y3109" s="14" t="s">
        <v>66</v>
      </c>
    </row>
    <row r="3110" spans="24:25" x14ac:dyDescent="0.2">
      <c r="X3110" s="14" t="s">
        <v>66</v>
      </c>
      <c r="Y3110" s="14" t="s">
        <v>66</v>
      </c>
    </row>
    <row r="3111" spans="24:25" x14ac:dyDescent="0.2">
      <c r="X3111" s="14" t="s">
        <v>66</v>
      </c>
      <c r="Y3111" s="14" t="s">
        <v>66</v>
      </c>
    </row>
    <row r="3112" spans="24:25" x14ac:dyDescent="0.2">
      <c r="X3112" s="14" t="s">
        <v>66</v>
      </c>
      <c r="Y3112" s="14" t="s">
        <v>66</v>
      </c>
    </row>
    <row r="3113" spans="24:25" x14ac:dyDescent="0.2">
      <c r="X3113" s="14" t="s">
        <v>66</v>
      </c>
      <c r="Y3113" s="14" t="s">
        <v>66</v>
      </c>
    </row>
    <row r="3114" spans="24:25" x14ac:dyDescent="0.2">
      <c r="X3114" s="14" t="s">
        <v>66</v>
      </c>
      <c r="Y3114" s="14" t="s">
        <v>66</v>
      </c>
    </row>
    <row r="3115" spans="24:25" x14ac:dyDescent="0.2">
      <c r="X3115" s="14" t="s">
        <v>66</v>
      </c>
      <c r="Y3115" s="14" t="s">
        <v>66</v>
      </c>
    </row>
    <row r="3116" spans="24:25" x14ac:dyDescent="0.2">
      <c r="X3116" s="14" t="s">
        <v>66</v>
      </c>
      <c r="Y3116" s="14" t="s">
        <v>66</v>
      </c>
    </row>
    <row r="3117" spans="24:25" x14ac:dyDescent="0.2">
      <c r="X3117" s="14" t="s">
        <v>66</v>
      </c>
      <c r="Y3117" s="14" t="s">
        <v>66</v>
      </c>
    </row>
    <row r="3118" spans="24:25" x14ac:dyDescent="0.2">
      <c r="X3118" s="14" t="s">
        <v>66</v>
      </c>
      <c r="Y3118" s="14" t="s">
        <v>66</v>
      </c>
    </row>
    <row r="3119" spans="24:25" x14ac:dyDescent="0.2">
      <c r="X3119" s="14" t="s">
        <v>66</v>
      </c>
      <c r="Y3119" s="14" t="s">
        <v>66</v>
      </c>
    </row>
    <row r="3120" spans="24:25" x14ac:dyDescent="0.2">
      <c r="X3120" s="14" t="s">
        <v>66</v>
      </c>
      <c r="Y3120" s="14" t="s">
        <v>66</v>
      </c>
    </row>
    <row r="3121" spans="24:25" x14ac:dyDescent="0.2">
      <c r="X3121" s="14" t="s">
        <v>66</v>
      </c>
      <c r="Y3121" s="14" t="s">
        <v>66</v>
      </c>
    </row>
    <row r="3122" spans="24:25" x14ac:dyDescent="0.2">
      <c r="X3122" s="14" t="s">
        <v>66</v>
      </c>
      <c r="Y3122" s="14" t="s">
        <v>66</v>
      </c>
    </row>
    <row r="3123" spans="24:25" x14ac:dyDescent="0.2">
      <c r="X3123" s="14" t="s">
        <v>66</v>
      </c>
      <c r="Y3123" s="14" t="s">
        <v>66</v>
      </c>
    </row>
    <row r="3124" spans="24:25" x14ac:dyDescent="0.2">
      <c r="X3124" s="14" t="s">
        <v>66</v>
      </c>
      <c r="Y3124" s="14" t="s">
        <v>66</v>
      </c>
    </row>
    <row r="3125" spans="24:25" x14ac:dyDescent="0.2">
      <c r="X3125" s="14" t="s">
        <v>66</v>
      </c>
      <c r="Y3125" s="14" t="s">
        <v>66</v>
      </c>
    </row>
    <row r="3126" spans="24:25" x14ac:dyDescent="0.2">
      <c r="X3126" s="14" t="s">
        <v>66</v>
      </c>
      <c r="Y3126" s="14" t="s">
        <v>66</v>
      </c>
    </row>
    <row r="3127" spans="24:25" x14ac:dyDescent="0.2">
      <c r="X3127" s="14" t="s">
        <v>66</v>
      </c>
      <c r="Y3127" s="14" t="s">
        <v>66</v>
      </c>
    </row>
    <row r="3128" spans="24:25" x14ac:dyDescent="0.2">
      <c r="X3128" s="14" t="s">
        <v>66</v>
      </c>
      <c r="Y3128" s="14" t="s">
        <v>66</v>
      </c>
    </row>
    <row r="3129" spans="24:25" x14ac:dyDescent="0.2">
      <c r="X3129" s="14" t="s">
        <v>66</v>
      </c>
      <c r="Y3129" s="14" t="s">
        <v>66</v>
      </c>
    </row>
    <row r="3130" spans="24:25" x14ac:dyDescent="0.2">
      <c r="X3130" s="14" t="s">
        <v>66</v>
      </c>
      <c r="Y3130" s="14" t="s">
        <v>66</v>
      </c>
    </row>
    <row r="3131" spans="24:25" x14ac:dyDescent="0.2">
      <c r="X3131" s="14" t="s">
        <v>66</v>
      </c>
      <c r="Y3131" s="14" t="s">
        <v>66</v>
      </c>
    </row>
    <row r="3132" spans="24:25" x14ac:dyDescent="0.2">
      <c r="X3132" s="14" t="s">
        <v>66</v>
      </c>
      <c r="Y3132" s="14" t="s">
        <v>66</v>
      </c>
    </row>
    <row r="3133" spans="24:25" x14ac:dyDescent="0.2">
      <c r="X3133" s="14" t="s">
        <v>66</v>
      </c>
      <c r="Y3133" s="14" t="s">
        <v>66</v>
      </c>
    </row>
    <row r="3134" spans="24:25" x14ac:dyDescent="0.2">
      <c r="X3134" s="14" t="s">
        <v>66</v>
      </c>
      <c r="Y3134" s="14" t="s">
        <v>66</v>
      </c>
    </row>
    <row r="3135" spans="24:25" x14ac:dyDescent="0.2">
      <c r="X3135" s="14" t="s">
        <v>66</v>
      </c>
      <c r="Y3135" s="14" t="s">
        <v>66</v>
      </c>
    </row>
    <row r="3136" spans="24:25" x14ac:dyDescent="0.2">
      <c r="X3136" s="14" t="s">
        <v>66</v>
      </c>
      <c r="Y3136" s="14" t="s">
        <v>66</v>
      </c>
    </row>
    <row r="3137" spans="24:25" x14ac:dyDescent="0.2">
      <c r="X3137" s="14" t="s">
        <v>66</v>
      </c>
      <c r="Y3137" s="14" t="s">
        <v>66</v>
      </c>
    </row>
    <row r="3138" spans="24:25" x14ac:dyDescent="0.2">
      <c r="X3138" s="14" t="s">
        <v>66</v>
      </c>
      <c r="Y3138" s="14" t="s">
        <v>66</v>
      </c>
    </row>
    <row r="3139" spans="24:25" x14ac:dyDescent="0.2">
      <c r="X3139" s="14" t="s">
        <v>66</v>
      </c>
      <c r="Y3139" s="14" t="s">
        <v>66</v>
      </c>
    </row>
    <row r="3140" spans="24:25" x14ac:dyDescent="0.2">
      <c r="X3140" s="14" t="s">
        <v>66</v>
      </c>
      <c r="Y3140" s="14" t="s">
        <v>66</v>
      </c>
    </row>
    <row r="3141" spans="24:25" x14ac:dyDescent="0.2">
      <c r="X3141" s="14" t="s">
        <v>66</v>
      </c>
      <c r="Y3141" s="14" t="s">
        <v>66</v>
      </c>
    </row>
    <row r="3142" spans="24:25" x14ac:dyDescent="0.2">
      <c r="X3142" s="14" t="s">
        <v>66</v>
      </c>
      <c r="Y3142" s="14" t="s">
        <v>66</v>
      </c>
    </row>
    <row r="3143" spans="24:25" x14ac:dyDescent="0.2">
      <c r="X3143" s="14" t="s">
        <v>66</v>
      </c>
      <c r="Y3143" s="14" t="s">
        <v>66</v>
      </c>
    </row>
    <row r="3144" spans="24:25" x14ac:dyDescent="0.2">
      <c r="X3144" s="14" t="s">
        <v>66</v>
      </c>
      <c r="Y3144" s="14" t="s">
        <v>66</v>
      </c>
    </row>
    <row r="3145" spans="24:25" x14ac:dyDescent="0.2">
      <c r="X3145" s="14" t="s">
        <v>66</v>
      </c>
      <c r="Y3145" s="14" t="s">
        <v>66</v>
      </c>
    </row>
    <row r="3146" spans="24:25" x14ac:dyDescent="0.2">
      <c r="X3146" s="14" t="s">
        <v>66</v>
      </c>
      <c r="Y3146" s="14" t="s">
        <v>66</v>
      </c>
    </row>
    <row r="3147" spans="24:25" x14ac:dyDescent="0.2">
      <c r="X3147" s="14" t="s">
        <v>66</v>
      </c>
      <c r="Y3147" s="14" t="s">
        <v>66</v>
      </c>
    </row>
    <row r="3148" spans="24:25" x14ac:dyDescent="0.2">
      <c r="X3148" s="14" t="s">
        <v>66</v>
      </c>
      <c r="Y3148" s="14" t="s">
        <v>66</v>
      </c>
    </row>
    <row r="3149" spans="24:25" x14ac:dyDescent="0.2">
      <c r="X3149" s="14" t="s">
        <v>66</v>
      </c>
      <c r="Y3149" s="14" t="s">
        <v>66</v>
      </c>
    </row>
    <row r="3150" spans="24:25" x14ac:dyDescent="0.2">
      <c r="X3150" s="14" t="s">
        <v>66</v>
      </c>
      <c r="Y3150" s="14" t="s">
        <v>66</v>
      </c>
    </row>
    <row r="3151" spans="24:25" x14ac:dyDescent="0.2">
      <c r="X3151" s="14" t="s">
        <v>66</v>
      </c>
      <c r="Y3151" s="14" t="s">
        <v>66</v>
      </c>
    </row>
    <row r="3152" spans="24:25" x14ac:dyDescent="0.2">
      <c r="X3152" s="14" t="s">
        <v>66</v>
      </c>
      <c r="Y3152" s="14" t="s">
        <v>66</v>
      </c>
    </row>
    <row r="3153" spans="24:25" x14ac:dyDescent="0.2">
      <c r="X3153" s="14" t="s">
        <v>66</v>
      </c>
      <c r="Y3153" s="14" t="s">
        <v>66</v>
      </c>
    </row>
    <row r="3154" spans="24:25" x14ac:dyDescent="0.2">
      <c r="X3154" s="14" t="s">
        <v>66</v>
      </c>
      <c r="Y3154" s="14" t="s">
        <v>66</v>
      </c>
    </row>
    <row r="3155" spans="24:25" x14ac:dyDescent="0.2">
      <c r="X3155" s="14" t="s">
        <v>66</v>
      </c>
      <c r="Y3155" s="14" t="s">
        <v>66</v>
      </c>
    </row>
    <row r="3156" spans="24:25" x14ac:dyDescent="0.2">
      <c r="X3156" s="14" t="s">
        <v>66</v>
      </c>
      <c r="Y3156" s="14" t="s">
        <v>66</v>
      </c>
    </row>
    <row r="3157" spans="24:25" x14ac:dyDescent="0.2">
      <c r="X3157" s="14" t="s">
        <v>66</v>
      </c>
      <c r="Y3157" s="14" t="s">
        <v>66</v>
      </c>
    </row>
    <row r="3158" spans="24:25" x14ac:dyDescent="0.2">
      <c r="X3158" s="14" t="s">
        <v>66</v>
      </c>
      <c r="Y3158" s="14" t="s">
        <v>66</v>
      </c>
    </row>
    <row r="3159" spans="24:25" x14ac:dyDescent="0.2">
      <c r="X3159" s="14" t="s">
        <v>66</v>
      </c>
      <c r="Y3159" s="14" t="s">
        <v>66</v>
      </c>
    </row>
    <row r="3160" spans="24:25" x14ac:dyDescent="0.2">
      <c r="X3160" s="14" t="s">
        <v>66</v>
      </c>
      <c r="Y3160" s="14" t="s">
        <v>66</v>
      </c>
    </row>
    <row r="3161" spans="24:25" x14ac:dyDescent="0.2">
      <c r="X3161" s="14" t="s">
        <v>66</v>
      </c>
      <c r="Y3161" s="14" t="s">
        <v>66</v>
      </c>
    </row>
    <row r="3162" spans="24:25" x14ac:dyDescent="0.2">
      <c r="X3162" s="14" t="s">
        <v>66</v>
      </c>
      <c r="Y3162" s="14" t="s">
        <v>66</v>
      </c>
    </row>
    <row r="3163" spans="24:25" x14ac:dyDescent="0.2">
      <c r="X3163" s="14" t="s">
        <v>66</v>
      </c>
      <c r="Y3163" s="14" t="s">
        <v>66</v>
      </c>
    </row>
    <row r="3164" spans="24:25" x14ac:dyDescent="0.2">
      <c r="X3164" s="14" t="s">
        <v>66</v>
      </c>
      <c r="Y3164" s="14" t="s">
        <v>66</v>
      </c>
    </row>
    <row r="3165" spans="24:25" x14ac:dyDescent="0.2">
      <c r="X3165" s="14" t="s">
        <v>66</v>
      </c>
      <c r="Y3165" s="14" t="s">
        <v>66</v>
      </c>
    </row>
    <row r="3166" spans="24:25" x14ac:dyDescent="0.2">
      <c r="X3166" s="14" t="s">
        <v>66</v>
      </c>
      <c r="Y3166" s="14" t="s">
        <v>66</v>
      </c>
    </row>
    <row r="3167" spans="24:25" x14ac:dyDescent="0.2">
      <c r="X3167" s="14" t="s">
        <v>66</v>
      </c>
      <c r="Y3167" s="14" t="s">
        <v>66</v>
      </c>
    </row>
    <row r="3168" spans="24:25" x14ac:dyDescent="0.2">
      <c r="X3168" s="14" t="s">
        <v>66</v>
      </c>
      <c r="Y3168" s="14" t="s">
        <v>66</v>
      </c>
    </row>
    <row r="3169" spans="24:25" x14ac:dyDescent="0.2">
      <c r="X3169" s="14" t="s">
        <v>66</v>
      </c>
      <c r="Y3169" s="14" t="s">
        <v>66</v>
      </c>
    </row>
    <row r="3170" spans="24:25" x14ac:dyDescent="0.2">
      <c r="X3170" s="14" t="s">
        <v>66</v>
      </c>
      <c r="Y3170" s="14" t="s">
        <v>66</v>
      </c>
    </row>
    <row r="3171" spans="24:25" x14ac:dyDescent="0.2">
      <c r="X3171" s="14" t="s">
        <v>66</v>
      </c>
      <c r="Y3171" s="14" t="s">
        <v>66</v>
      </c>
    </row>
    <row r="3172" spans="24:25" x14ac:dyDescent="0.2">
      <c r="X3172" s="14" t="s">
        <v>66</v>
      </c>
      <c r="Y3172" s="14" t="s">
        <v>66</v>
      </c>
    </row>
    <row r="3173" spans="24:25" x14ac:dyDescent="0.2">
      <c r="X3173" s="14" t="s">
        <v>66</v>
      </c>
      <c r="Y3173" s="14" t="s">
        <v>66</v>
      </c>
    </row>
    <row r="3174" spans="24:25" x14ac:dyDescent="0.2">
      <c r="X3174" s="14" t="s">
        <v>66</v>
      </c>
      <c r="Y3174" s="14" t="s">
        <v>66</v>
      </c>
    </row>
    <row r="3175" spans="24:25" x14ac:dyDescent="0.2">
      <c r="X3175" s="14" t="s">
        <v>66</v>
      </c>
      <c r="Y3175" s="14" t="s">
        <v>66</v>
      </c>
    </row>
    <row r="3176" spans="24:25" x14ac:dyDescent="0.2">
      <c r="X3176" s="14" t="s">
        <v>66</v>
      </c>
      <c r="Y3176" s="14" t="s">
        <v>66</v>
      </c>
    </row>
    <row r="3177" spans="24:25" x14ac:dyDescent="0.2">
      <c r="X3177" s="14" t="s">
        <v>66</v>
      </c>
      <c r="Y3177" s="14" t="s">
        <v>66</v>
      </c>
    </row>
    <row r="3178" spans="24:25" x14ac:dyDescent="0.2">
      <c r="X3178" s="14" t="s">
        <v>66</v>
      </c>
      <c r="Y3178" s="14" t="s">
        <v>66</v>
      </c>
    </row>
    <row r="3179" spans="24:25" x14ac:dyDescent="0.2">
      <c r="X3179" s="14" t="s">
        <v>66</v>
      </c>
      <c r="Y3179" s="14" t="s">
        <v>66</v>
      </c>
    </row>
    <row r="3180" spans="24:25" x14ac:dyDescent="0.2">
      <c r="X3180" s="14" t="s">
        <v>66</v>
      </c>
      <c r="Y3180" s="14" t="s">
        <v>66</v>
      </c>
    </row>
    <row r="3181" spans="24:25" x14ac:dyDescent="0.2">
      <c r="X3181" s="14" t="s">
        <v>66</v>
      </c>
      <c r="Y3181" s="14" t="s">
        <v>66</v>
      </c>
    </row>
    <row r="3182" spans="24:25" x14ac:dyDescent="0.2">
      <c r="X3182" s="14" t="s">
        <v>66</v>
      </c>
      <c r="Y3182" s="14" t="s">
        <v>66</v>
      </c>
    </row>
    <row r="3183" spans="24:25" x14ac:dyDescent="0.2">
      <c r="X3183" s="14" t="s">
        <v>66</v>
      </c>
      <c r="Y3183" s="14" t="s">
        <v>66</v>
      </c>
    </row>
    <row r="3184" spans="24:25" x14ac:dyDescent="0.2">
      <c r="X3184" s="14" t="s">
        <v>66</v>
      </c>
      <c r="Y3184" s="14" t="s">
        <v>66</v>
      </c>
    </row>
    <row r="3185" spans="24:25" x14ac:dyDescent="0.2">
      <c r="X3185" s="14" t="s">
        <v>66</v>
      </c>
      <c r="Y3185" s="14" t="s">
        <v>66</v>
      </c>
    </row>
    <row r="3186" spans="24:25" x14ac:dyDescent="0.2">
      <c r="X3186" s="14" t="s">
        <v>66</v>
      </c>
      <c r="Y3186" s="14" t="s">
        <v>66</v>
      </c>
    </row>
    <row r="3187" spans="24:25" x14ac:dyDescent="0.2">
      <c r="X3187" s="14" t="s">
        <v>66</v>
      </c>
      <c r="Y3187" s="14" t="s">
        <v>66</v>
      </c>
    </row>
    <row r="3188" spans="24:25" x14ac:dyDescent="0.2">
      <c r="X3188" s="14" t="s">
        <v>66</v>
      </c>
      <c r="Y3188" s="14" t="s">
        <v>66</v>
      </c>
    </row>
    <row r="3189" spans="24:25" x14ac:dyDescent="0.2">
      <c r="X3189" s="14" t="s">
        <v>66</v>
      </c>
      <c r="Y3189" s="14" t="s">
        <v>66</v>
      </c>
    </row>
    <row r="3190" spans="24:25" x14ac:dyDescent="0.2">
      <c r="X3190" s="14" t="s">
        <v>66</v>
      </c>
      <c r="Y3190" s="14" t="s">
        <v>66</v>
      </c>
    </row>
    <row r="3191" spans="24:25" x14ac:dyDescent="0.2">
      <c r="X3191" s="14" t="s">
        <v>66</v>
      </c>
      <c r="Y3191" s="14" t="s">
        <v>66</v>
      </c>
    </row>
    <row r="3192" spans="24:25" x14ac:dyDescent="0.2">
      <c r="X3192" s="14" t="s">
        <v>66</v>
      </c>
      <c r="Y3192" s="14" t="s">
        <v>66</v>
      </c>
    </row>
    <row r="3193" spans="24:25" x14ac:dyDescent="0.2">
      <c r="X3193" s="14" t="s">
        <v>66</v>
      </c>
      <c r="Y3193" s="14" t="s">
        <v>66</v>
      </c>
    </row>
    <row r="3194" spans="24:25" x14ac:dyDescent="0.2">
      <c r="X3194" s="14" t="s">
        <v>66</v>
      </c>
      <c r="Y3194" s="14" t="s">
        <v>66</v>
      </c>
    </row>
    <row r="3195" spans="24:25" x14ac:dyDescent="0.2">
      <c r="X3195" s="14" t="s">
        <v>66</v>
      </c>
      <c r="Y3195" s="14" t="s">
        <v>66</v>
      </c>
    </row>
    <row r="3196" spans="24:25" x14ac:dyDescent="0.2">
      <c r="X3196" s="14" t="s">
        <v>66</v>
      </c>
      <c r="Y3196" s="14" t="s">
        <v>66</v>
      </c>
    </row>
    <row r="3197" spans="24:25" x14ac:dyDescent="0.2">
      <c r="X3197" s="14" t="s">
        <v>66</v>
      </c>
      <c r="Y3197" s="14" t="s">
        <v>66</v>
      </c>
    </row>
    <row r="3198" spans="24:25" x14ac:dyDescent="0.2">
      <c r="X3198" s="14" t="s">
        <v>66</v>
      </c>
      <c r="Y3198" s="14" t="s">
        <v>66</v>
      </c>
    </row>
    <row r="3199" spans="24:25" x14ac:dyDescent="0.2">
      <c r="X3199" s="14" t="s">
        <v>66</v>
      </c>
      <c r="Y3199" s="14" t="s">
        <v>66</v>
      </c>
    </row>
    <row r="3200" spans="24:25" x14ac:dyDescent="0.2">
      <c r="X3200" s="14" t="s">
        <v>66</v>
      </c>
      <c r="Y3200" s="14" t="s">
        <v>66</v>
      </c>
    </row>
    <row r="3201" spans="24:25" x14ac:dyDescent="0.2">
      <c r="X3201" s="14" t="s">
        <v>66</v>
      </c>
      <c r="Y3201" s="14" t="s">
        <v>66</v>
      </c>
    </row>
    <row r="3202" spans="24:25" x14ac:dyDescent="0.2">
      <c r="X3202" s="14" t="s">
        <v>66</v>
      </c>
      <c r="Y3202" s="14" t="s">
        <v>66</v>
      </c>
    </row>
    <row r="3203" spans="24:25" x14ac:dyDescent="0.2">
      <c r="X3203" s="14" t="s">
        <v>66</v>
      </c>
      <c r="Y3203" s="14" t="s">
        <v>66</v>
      </c>
    </row>
    <row r="3204" spans="24:25" x14ac:dyDescent="0.2">
      <c r="X3204" s="14" t="s">
        <v>66</v>
      </c>
      <c r="Y3204" s="14" t="s">
        <v>66</v>
      </c>
    </row>
    <row r="3205" spans="24:25" x14ac:dyDescent="0.2">
      <c r="X3205" s="14" t="s">
        <v>66</v>
      </c>
      <c r="Y3205" s="14" t="s">
        <v>66</v>
      </c>
    </row>
    <row r="3206" spans="24:25" x14ac:dyDescent="0.2">
      <c r="X3206" s="14" t="s">
        <v>66</v>
      </c>
      <c r="Y3206" s="14" t="s">
        <v>66</v>
      </c>
    </row>
    <row r="3207" spans="24:25" x14ac:dyDescent="0.2">
      <c r="X3207" s="14" t="s">
        <v>66</v>
      </c>
      <c r="Y3207" s="14" t="s">
        <v>66</v>
      </c>
    </row>
    <row r="3208" spans="24:25" x14ac:dyDescent="0.2">
      <c r="X3208" s="14" t="s">
        <v>66</v>
      </c>
      <c r="Y3208" s="14" t="s">
        <v>66</v>
      </c>
    </row>
    <row r="3209" spans="24:25" x14ac:dyDescent="0.2">
      <c r="X3209" s="14" t="s">
        <v>66</v>
      </c>
      <c r="Y3209" s="14" t="s">
        <v>66</v>
      </c>
    </row>
    <row r="3210" spans="24:25" x14ac:dyDescent="0.2">
      <c r="X3210" s="14" t="s">
        <v>66</v>
      </c>
      <c r="Y3210" s="14" t="s">
        <v>66</v>
      </c>
    </row>
    <row r="3211" spans="24:25" x14ac:dyDescent="0.2">
      <c r="X3211" s="14" t="s">
        <v>66</v>
      </c>
      <c r="Y3211" s="14" t="s">
        <v>66</v>
      </c>
    </row>
    <row r="3212" spans="24:25" x14ac:dyDescent="0.2">
      <c r="X3212" s="14" t="s">
        <v>66</v>
      </c>
      <c r="Y3212" s="14" t="s">
        <v>66</v>
      </c>
    </row>
    <row r="3213" spans="24:25" x14ac:dyDescent="0.2">
      <c r="X3213" s="14" t="s">
        <v>66</v>
      </c>
      <c r="Y3213" s="14" t="s">
        <v>66</v>
      </c>
    </row>
    <row r="3214" spans="24:25" x14ac:dyDescent="0.2">
      <c r="X3214" s="14" t="s">
        <v>66</v>
      </c>
      <c r="Y3214" s="14" t="s">
        <v>66</v>
      </c>
    </row>
    <row r="3215" spans="24:25" x14ac:dyDescent="0.2">
      <c r="X3215" s="14" t="s">
        <v>66</v>
      </c>
      <c r="Y3215" s="14" t="s">
        <v>66</v>
      </c>
    </row>
    <row r="3216" spans="24:25" x14ac:dyDescent="0.2">
      <c r="X3216" s="14" t="s">
        <v>66</v>
      </c>
      <c r="Y3216" s="14" t="s">
        <v>66</v>
      </c>
    </row>
    <row r="3217" spans="24:25" x14ac:dyDescent="0.2">
      <c r="X3217" s="14" t="s">
        <v>66</v>
      </c>
      <c r="Y3217" s="14" t="s">
        <v>66</v>
      </c>
    </row>
    <row r="3218" spans="24:25" x14ac:dyDescent="0.2">
      <c r="X3218" s="14" t="s">
        <v>66</v>
      </c>
      <c r="Y3218" s="14" t="s">
        <v>66</v>
      </c>
    </row>
    <row r="3219" spans="24:25" x14ac:dyDescent="0.2">
      <c r="X3219" s="14" t="s">
        <v>66</v>
      </c>
      <c r="Y3219" s="14" t="s">
        <v>66</v>
      </c>
    </row>
    <row r="3220" spans="24:25" x14ac:dyDescent="0.2">
      <c r="X3220" s="14" t="s">
        <v>66</v>
      </c>
      <c r="Y3220" s="14" t="s">
        <v>66</v>
      </c>
    </row>
    <row r="3221" spans="24:25" x14ac:dyDescent="0.2">
      <c r="X3221" s="14" t="s">
        <v>66</v>
      </c>
      <c r="Y3221" s="14" t="s">
        <v>66</v>
      </c>
    </row>
    <row r="3222" spans="24:25" x14ac:dyDescent="0.2">
      <c r="X3222" s="14" t="s">
        <v>66</v>
      </c>
      <c r="Y3222" s="14" t="s">
        <v>66</v>
      </c>
    </row>
    <row r="3223" spans="24:25" x14ac:dyDescent="0.2">
      <c r="X3223" s="14" t="s">
        <v>66</v>
      </c>
      <c r="Y3223" s="14" t="s">
        <v>66</v>
      </c>
    </row>
    <row r="3224" spans="24:25" x14ac:dyDescent="0.2">
      <c r="X3224" s="14" t="s">
        <v>66</v>
      </c>
      <c r="Y3224" s="14" t="s">
        <v>66</v>
      </c>
    </row>
    <row r="3225" spans="24:25" x14ac:dyDescent="0.2">
      <c r="X3225" s="14" t="s">
        <v>66</v>
      </c>
      <c r="Y3225" s="14" t="s">
        <v>66</v>
      </c>
    </row>
    <row r="3226" spans="24:25" x14ac:dyDescent="0.2">
      <c r="X3226" s="14" t="s">
        <v>66</v>
      </c>
      <c r="Y3226" s="14" t="s">
        <v>66</v>
      </c>
    </row>
    <row r="3227" spans="24:25" x14ac:dyDescent="0.2">
      <c r="X3227" s="14" t="s">
        <v>66</v>
      </c>
      <c r="Y3227" s="14" t="s">
        <v>66</v>
      </c>
    </row>
    <row r="3228" spans="24:25" x14ac:dyDescent="0.2">
      <c r="X3228" s="14" t="s">
        <v>66</v>
      </c>
      <c r="Y3228" s="14" t="s">
        <v>66</v>
      </c>
    </row>
    <row r="3229" spans="24:25" x14ac:dyDescent="0.2">
      <c r="X3229" s="14" t="s">
        <v>66</v>
      </c>
      <c r="Y3229" s="14" t="s">
        <v>66</v>
      </c>
    </row>
    <row r="3230" spans="24:25" x14ac:dyDescent="0.2">
      <c r="X3230" s="14" t="s">
        <v>66</v>
      </c>
      <c r="Y3230" s="14" t="s">
        <v>66</v>
      </c>
    </row>
    <row r="3231" spans="24:25" x14ac:dyDescent="0.2">
      <c r="X3231" s="14" t="s">
        <v>66</v>
      </c>
      <c r="Y3231" s="14" t="s">
        <v>66</v>
      </c>
    </row>
    <row r="3232" spans="24:25" x14ac:dyDescent="0.2">
      <c r="X3232" s="14" t="s">
        <v>66</v>
      </c>
      <c r="Y3232" s="14" t="s">
        <v>66</v>
      </c>
    </row>
    <row r="3233" spans="24:25" x14ac:dyDescent="0.2">
      <c r="X3233" s="14" t="s">
        <v>66</v>
      </c>
      <c r="Y3233" s="14" t="s">
        <v>66</v>
      </c>
    </row>
    <row r="3234" spans="24:25" x14ac:dyDescent="0.2">
      <c r="X3234" s="14" t="s">
        <v>66</v>
      </c>
      <c r="Y3234" s="14" t="s">
        <v>66</v>
      </c>
    </row>
    <row r="3235" spans="24:25" x14ac:dyDescent="0.2">
      <c r="X3235" s="14" t="s">
        <v>66</v>
      </c>
      <c r="Y3235" s="14" t="s">
        <v>66</v>
      </c>
    </row>
    <row r="3236" spans="24:25" x14ac:dyDescent="0.2">
      <c r="X3236" s="14" t="s">
        <v>66</v>
      </c>
      <c r="Y3236" s="14" t="s">
        <v>66</v>
      </c>
    </row>
    <row r="3237" spans="24:25" x14ac:dyDescent="0.2">
      <c r="X3237" s="14" t="s">
        <v>66</v>
      </c>
      <c r="Y3237" s="14" t="s">
        <v>66</v>
      </c>
    </row>
    <row r="3238" spans="24:25" x14ac:dyDescent="0.2">
      <c r="X3238" s="14" t="s">
        <v>66</v>
      </c>
      <c r="Y3238" s="14" t="s">
        <v>66</v>
      </c>
    </row>
    <row r="3239" spans="24:25" x14ac:dyDescent="0.2">
      <c r="X3239" s="14" t="s">
        <v>66</v>
      </c>
      <c r="Y3239" s="14" t="s">
        <v>66</v>
      </c>
    </row>
    <row r="3240" spans="24:25" x14ac:dyDescent="0.2">
      <c r="X3240" s="14" t="s">
        <v>66</v>
      </c>
      <c r="Y3240" s="14" t="s">
        <v>66</v>
      </c>
    </row>
    <row r="3241" spans="24:25" x14ac:dyDescent="0.2">
      <c r="X3241" s="14" t="s">
        <v>66</v>
      </c>
      <c r="Y3241" s="14" t="s">
        <v>66</v>
      </c>
    </row>
    <row r="3242" spans="24:25" x14ac:dyDescent="0.2">
      <c r="X3242" s="14" t="s">
        <v>66</v>
      </c>
      <c r="Y3242" s="14" t="s">
        <v>66</v>
      </c>
    </row>
    <row r="3243" spans="24:25" x14ac:dyDescent="0.2">
      <c r="X3243" s="14" t="s">
        <v>66</v>
      </c>
      <c r="Y3243" s="14" t="s">
        <v>66</v>
      </c>
    </row>
    <row r="3244" spans="24:25" x14ac:dyDescent="0.2">
      <c r="X3244" s="14" t="s">
        <v>66</v>
      </c>
      <c r="Y3244" s="14" t="s">
        <v>66</v>
      </c>
    </row>
    <row r="3245" spans="24:25" x14ac:dyDescent="0.2">
      <c r="X3245" s="14" t="s">
        <v>66</v>
      </c>
      <c r="Y3245" s="14" t="s">
        <v>66</v>
      </c>
    </row>
    <row r="3246" spans="24:25" x14ac:dyDescent="0.2">
      <c r="X3246" s="14" t="s">
        <v>66</v>
      </c>
      <c r="Y3246" s="14" t="s">
        <v>66</v>
      </c>
    </row>
    <row r="3247" spans="24:25" x14ac:dyDescent="0.2">
      <c r="X3247" s="14" t="s">
        <v>66</v>
      </c>
      <c r="Y3247" s="14" t="s">
        <v>66</v>
      </c>
    </row>
    <row r="3248" spans="24:25" x14ac:dyDescent="0.2">
      <c r="X3248" s="14" t="s">
        <v>66</v>
      </c>
      <c r="Y3248" s="14" t="s">
        <v>66</v>
      </c>
    </row>
    <row r="3249" spans="24:25" x14ac:dyDescent="0.2">
      <c r="X3249" s="14" t="s">
        <v>66</v>
      </c>
      <c r="Y3249" s="14" t="s">
        <v>66</v>
      </c>
    </row>
    <row r="3250" spans="24:25" x14ac:dyDescent="0.2">
      <c r="X3250" s="14" t="s">
        <v>66</v>
      </c>
      <c r="Y3250" s="14" t="s">
        <v>66</v>
      </c>
    </row>
    <row r="3251" spans="24:25" x14ac:dyDescent="0.2">
      <c r="X3251" s="14" t="s">
        <v>66</v>
      </c>
      <c r="Y3251" s="14" t="s">
        <v>66</v>
      </c>
    </row>
    <row r="3252" spans="24:25" x14ac:dyDescent="0.2">
      <c r="X3252" s="14" t="s">
        <v>66</v>
      </c>
      <c r="Y3252" s="14" t="s">
        <v>66</v>
      </c>
    </row>
    <row r="3253" spans="24:25" x14ac:dyDescent="0.2">
      <c r="X3253" s="14" t="s">
        <v>66</v>
      </c>
      <c r="Y3253" s="14" t="s">
        <v>66</v>
      </c>
    </row>
    <row r="3254" spans="24:25" x14ac:dyDescent="0.2">
      <c r="X3254" s="14" t="s">
        <v>66</v>
      </c>
      <c r="Y3254" s="14" t="s">
        <v>66</v>
      </c>
    </row>
    <row r="3255" spans="24:25" x14ac:dyDescent="0.2">
      <c r="X3255" s="14" t="s">
        <v>66</v>
      </c>
      <c r="Y3255" s="14" t="s">
        <v>66</v>
      </c>
    </row>
    <row r="3256" spans="24:25" x14ac:dyDescent="0.2">
      <c r="X3256" s="14" t="s">
        <v>66</v>
      </c>
      <c r="Y3256" s="14" t="s">
        <v>66</v>
      </c>
    </row>
    <row r="3257" spans="24:25" x14ac:dyDescent="0.2">
      <c r="X3257" s="14" t="s">
        <v>66</v>
      </c>
      <c r="Y3257" s="14" t="s">
        <v>66</v>
      </c>
    </row>
    <row r="3258" spans="24:25" x14ac:dyDescent="0.2">
      <c r="X3258" s="14" t="s">
        <v>66</v>
      </c>
      <c r="Y3258" s="14" t="s">
        <v>66</v>
      </c>
    </row>
    <row r="3259" spans="24:25" x14ac:dyDescent="0.2">
      <c r="X3259" s="14" t="s">
        <v>66</v>
      </c>
      <c r="Y3259" s="14" t="s">
        <v>66</v>
      </c>
    </row>
    <row r="3260" spans="24:25" x14ac:dyDescent="0.2">
      <c r="X3260" s="14" t="s">
        <v>66</v>
      </c>
      <c r="Y3260" s="14" t="s">
        <v>66</v>
      </c>
    </row>
    <row r="3261" spans="24:25" x14ac:dyDescent="0.2">
      <c r="X3261" s="14" t="s">
        <v>66</v>
      </c>
      <c r="Y3261" s="14" t="s">
        <v>66</v>
      </c>
    </row>
    <row r="3262" spans="24:25" x14ac:dyDescent="0.2">
      <c r="X3262" s="14" t="s">
        <v>66</v>
      </c>
      <c r="Y3262" s="14" t="s">
        <v>66</v>
      </c>
    </row>
    <row r="3263" spans="24:25" x14ac:dyDescent="0.2">
      <c r="X3263" s="14" t="s">
        <v>66</v>
      </c>
      <c r="Y3263" s="14" t="s">
        <v>66</v>
      </c>
    </row>
    <row r="3264" spans="24:25" x14ac:dyDescent="0.2">
      <c r="X3264" s="14" t="s">
        <v>66</v>
      </c>
      <c r="Y3264" s="14" t="s">
        <v>66</v>
      </c>
    </row>
    <row r="3265" spans="24:25" x14ac:dyDescent="0.2">
      <c r="X3265" s="14" t="s">
        <v>66</v>
      </c>
      <c r="Y3265" s="14" t="s">
        <v>66</v>
      </c>
    </row>
    <row r="3266" spans="24:25" x14ac:dyDescent="0.2">
      <c r="X3266" s="14" t="s">
        <v>66</v>
      </c>
      <c r="Y3266" s="14" t="s">
        <v>66</v>
      </c>
    </row>
    <row r="3267" spans="24:25" x14ac:dyDescent="0.2">
      <c r="X3267" s="14" t="s">
        <v>66</v>
      </c>
      <c r="Y3267" s="14" t="s">
        <v>66</v>
      </c>
    </row>
    <row r="3268" spans="24:25" x14ac:dyDescent="0.2">
      <c r="X3268" s="14" t="s">
        <v>66</v>
      </c>
      <c r="Y3268" s="14" t="s">
        <v>66</v>
      </c>
    </row>
    <row r="3269" spans="24:25" x14ac:dyDescent="0.2">
      <c r="X3269" s="14" t="s">
        <v>66</v>
      </c>
      <c r="Y3269" s="14" t="s">
        <v>66</v>
      </c>
    </row>
    <row r="3270" spans="24:25" x14ac:dyDescent="0.2">
      <c r="X3270" s="14" t="s">
        <v>66</v>
      </c>
      <c r="Y3270" s="14" t="s">
        <v>66</v>
      </c>
    </row>
    <row r="3271" spans="24:25" x14ac:dyDescent="0.2">
      <c r="X3271" s="14" t="s">
        <v>66</v>
      </c>
      <c r="Y3271" s="14" t="s">
        <v>66</v>
      </c>
    </row>
    <row r="3272" spans="24:25" x14ac:dyDescent="0.2">
      <c r="X3272" s="14" t="s">
        <v>66</v>
      </c>
      <c r="Y3272" s="14" t="s">
        <v>66</v>
      </c>
    </row>
    <row r="3273" spans="24:25" x14ac:dyDescent="0.2">
      <c r="X3273" s="14" t="s">
        <v>66</v>
      </c>
      <c r="Y3273" s="14" t="s">
        <v>66</v>
      </c>
    </row>
    <row r="3274" spans="24:25" x14ac:dyDescent="0.2">
      <c r="X3274" s="14" t="s">
        <v>66</v>
      </c>
      <c r="Y3274" s="14" t="s">
        <v>66</v>
      </c>
    </row>
    <row r="3275" spans="24:25" x14ac:dyDescent="0.2">
      <c r="X3275" s="14" t="s">
        <v>66</v>
      </c>
      <c r="Y3275" s="14" t="s">
        <v>66</v>
      </c>
    </row>
    <row r="3276" spans="24:25" x14ac:dyDescent="0.2">
      <c r="X3276" s="14" t="s">
        <v>66</v>
      </c>
      <c r="Y3276" s="14" t="s">
        <v>66</v>
      </c>
    </row>
    <row r="3277" spans="24:25" x14ac:dyDescent="0.2">
      <c r="X3277" s="14" t="s">
        <v>66</v>
      </c>
      <c r="Y3277" s="14" t="s">
        <v>66</v>
      </c>
    </row>
    <row r="3278" spans="24:25" x14ac:dyDescent="0.2">
      <c r="X3278" s="14" t="s">
        <v>66</v>
      </c>
      <c r="Y3278" s="14" t="s">
        <v>66</v>
      </c>
    </row>
    <row r="3279" spans="24:25" x14ac:dyDescent="0.2">
      <c r="X3279" s="14" t="s">
        <v>66</v>
      </c>
      <c r="Y3279" s="14" t="s">
        <v>66</v>
      </c>
    </row>
    <row r="3280" spans="24:25" x14ac:dyDescent="0.2">
      <c r="X3280" s="14" t="s">
        <v>66</v>
      </c>
      <c r="Y3280" s="14" t="s">
        <v>66</v>
      </c>
    </row>
    <row r="3281" spans="24:25" x14ac:dyDescent="0.2">
      <c r="X3281" s="14" t="s">
        <v>66</v>
      </c>
      <c r="Y3281" s="14" t="s">
        <v>66</v>
      </c>
    </row>
    <row r="3282" spans="24:25" x14ac:dyDescent="0.2">
      <c r="X3282" s="14" t="s">
        <v>66</v>
      </c>
      <c r="Y3282" s="14" t="s">
        <v>66</v>
      </c>
    </row>
    <row r="3283" spans="24:25" x14ac:dyDescent="0.2">
      <c r="X3283" s="14" t="s">
        <v>66</v>
      </c>
      <c r="Y3283" s="14" t="s">
        <v>66</v>
      </c>
    </row>
    <row r="3284" spans="24:25" x14ac:dyDescent="0.2">
      <c r="X3284" s="14" t="s">
        <v>66</v>
      </c>
      <c r="Y3284" s="14" t="s">
        <v>66</v>
      </c>
    </row>
    <row r="3285" spans="24:25" x14ac:dyDescent="0.2">
      <c r="X3285" s="14" t="s">
        <v>66</v>
      </c>
      <c r="Y3285" s="14" t="s">
        <v>66</v>
      </c>
    </row>
    <row r="3286" spans="24:25" x14ac:dyDescent="0.2">
      <c r="X3286" s="14" t="s">
        <v>66</v>
      </c>
      <c r="Y3286" s="14" t="s">
        <v>66</v>
      </c>
    </row>
    <row r="3287" spans="24:25" x14ac:dyDescent="0.2">
      <c r="X3287" s="14" t="s">
        <v>66</v>
      </c>
      <c r="Y3287" s="14" t="s">
        <v>66</v>
      </c>
    </row>
    <row r="3288" spans="24:25" x14ac:dyDescent="0.2">
      <c r="X3288" s="14" t="s">
        <v>66</v>
      </c>
      <c r="Y3288" s="14" t="s">
        <v>66</v>
      </c>
    </row>
    <row r="3289" spans="24:25" x14ac:dyDescent="0.2">
      <c r="X3289" s="14" t="s">
        <v>66</v>
      </c>
      <c r="Y3289" s="14" t="s">
        <v>66</v>
      </c>
    </row>
    <row r="3290" spans="24:25" x14ac:dyDescent="0.2">
      <c r="X3290" s="14" t="s">
        <v>66</v>
      </c>
      <c r="Y3290" s="14" t="s">
        <v>66</v>
      </c>
    </row>
    <row r="3291" spans="24:25" x14ac:dyDescent="0.2">
      <c r="X3291" s="14" t="s">
        <v>66</v>
      </c>
      <c r="Y3291" s="14" t="s">
        <v>66</v>
      </c>
    </row>
    <row r="3292" spans="24:25" x14ac:dyDescent="0.2">
      <c r="X3292" s="14" t="s">
        <v>66</v>
      </c>
      <c r="Y3292" s="14" t="s">
        <v>66</v>
      </c>
    </row>
    <row r="3293" spans="24:25" x14ac:dyDescent="0.2">
      <c r="X3293" s="14" t="s">
        <v>66</v>
      </c>
      <c r="Y3293" s="14" t="s">
        <v>66</v>
      </c>
    </row>
    <row r="3294" spans="24:25" x14ac:dyDescent="0.2">
      <c r="X3294" s="14" t="s">
        <v>66</v>
      </c>
      <c r="Y3294" s="14" t="s">
        <v>66</v>
      </c>
    </row>
    <row r="3295" spans="24:25" x14ac:dyDescent="0.2">
      <c r="X3295" s="14" t="s">
        <v>66</v>
      </c>
      <c r="Y3295" s="14" t="s">
        <v>66</v>
      </c>
    </row>
    <row r="3296" spans="24:25" x14ac:dyDescent="0.2">
      <c r="X3296" s="14" t="s">
        <v>66</v>
      </c>
      <c r="Y3296" s="14" t="s">
        <v>66</v>
      </c>
    </row>
    <row r="3297" spans="24:25" x14ac:dyDescent="0.2">
      <c r="X3297" s="14" t="s">
        <v>66</v>
      </c>
      <c r="Y3297" s="14" t="s">
        <v>66</v>
      </c>
    </row>
    <row r="3298" spans="24:25" x14ac:dyDescent="0.2">
      <c r="X3298" s="14" t="s">
        <v>66</v>
      </c>
      <c r="Y3298" s="14" t="s">
        <v>66</v>
      </c>
    </row>
    <row r="3299" spans="24:25" x14ac:dyDescent="0.2">
      <c r="X3299" s="14" t="s">
        <v>66</v>
      </c>
      <c r="Y3299" s="14" t="s">
        <v>66</v>
      </c>
    </row>
    <row r="3300" spans="24:25" x14ac:dyDescent="0.2">
      <c r="X3300" s="14" t="s">
        <v>66</v>
      </c>
      <c r="Y3300" s="14" t="s">
        <v>66</v>
      </c>
    </row>
    <row r="3301" spans="24:25" x14ac:dyDescent="0.2">
      <c r="X3301" s="14" t="s">
        <v>66</v>
      </c>
      <c r="Y3301" s="14" t="s">
        <v>66</v>
      </c>
    </row>
    <row r="3302" spans="24:25" x14ac:dyDescent="0.2">
      <c r="X3302" s="14" t="s">
        <v>66</v>
      </c>
      <c r="Y3302" s="14" t="s">
        <v>66</v>
      </c>
    </row>
    <row r="3303" spans="24:25" x14ac:dyDescent="0.2">
      <c r="X3303" s="14" t="s">
        <v>66</v>
      </c>
      <c r="Y3303" s="14" t="s">
        <v>66</v>
      </c>
    </row>
    <row r="3304" spans="24:25" x14ac:dyDescent="0.2">
      <c r="X3304" s="14" t="s">
        <v>66</v>
      </c>
      <c r="Y3304" s="14" t="s">
        <v>66</v>
      </c>
    </row>
    <row r="3305" spans="24:25" x14ac:dyDescent="0.2">
      <c r="X3305" s="14" t="s">
        <v>66</v>
      </c>
      <c r="Y3305" s="14" t="s">
        <v>66</v>
      </c>
    </row>
    <row r="3306" spans="24:25" x14ac:dyDescent="0.2">
      <c r="X3306" s="14" t="s">
        <v>66</v>
      </c>
      <c r="Y3306" s="14" t="s">
        <v>66</v>
      </c>
    </row>
    <row r="3307" spans="24:25" x14ac:dyDescent="0.2">
      <c r="X3307" s="14" t="s">
        <v>66</v>
      </c>
      <c r="Y3307" s="14" t="s">
        <v>66</v>
      </c>
    </row>
    <row r="3308" spans="24:25" x14ac:dyDescent="0.2">
      <c r="X3308" s="14" t="s">
        <v>66</v>
      </c>
      <c r="Y3308" s="14" t="s">
        <v>66</v>
      </c>
    </row>
    <row r="3309" spans="24:25" x14ac:dyDescent="0.2">
      <c r="X3309" s="14" t="s">
        <v>66</v>
      </c>
      <c r="Y3309" s="14" t="s">
        <v>66</v>
      </c>
    </row>
    <row r="3310" spans="24:25" x14ac:dyDescent="0.2">
      <c r="X3310" s="14" t="s">
        <v>66</v>
      </c>
      <c r="Y3310" s="14" t="s">
        <v>66</v>
      </c>
    </row>
    <row r="3311" spans="24:25" x14ac:dyDescent="0.2">
      <c r="X3311" s="14" t="s">
        <v>66</v>
      </c>
      <c r="Y3311" s="14" t="s">
        <v>66</v>
      </c>
    </row>
    <row r="3312" spans="24:25" x14ac:dyDescent="0.2">
      <c r="X3312" s="14" t="s">
        <v>66</v>
      </c>
      <c r="Y3312" s="14" t="s">
        <v>66</v>
      </c>
    </row>
    <row r="3313" spans="24:25" x14ac:dyDescent="0.2">
      <c r="X3313" s="14" t="s">
        <v>66</v>
      </c>
      <c r="Y3313" s="14" t="s">
        <v>66</v>
      </c>
    </row>
    <row r="3314" spans="24:25" x14ac:dyDescent="0.2">
      <c r="X3314" s="14" t="s">
        <v>66</v>
      </c>
      <c r="Y3314" s="14" t="s">
        <v>66</v>
      </c>
    </row>
    <row r="3315" spans="24:25" x14ac:dyDescent="0.2">
      <c r="X3315" s="14" t="s">
        <v>66</v>
      </c>
      <c r="Y3315" s="14" t="s">
        <v>66</v>
      </c>
    </row>
    <row r="3316" spans="24:25" x14ac:dyDescent="0.2">
      <c r="X3316" s="14" t="s">
        <v>66</v>
      </c>
      <c r="Y3316" s="14" t="s">
        <v>66</v>
      </c>
    </row>
    <row r="3317" spans="24:25" x14ac:dyDescent="0.2">
      <c r="X3317" s="14" t="s">
        <v>66</v>
      </c>
      <c r="Y3317" s="14" t="s">
        <v>66</v>
      </c>
    </row>
    <row r="3318" spans="24:25" x14ac:dyDescent="0.2">
      <c r="X3318" s="14" t="s">
        <v>66</v>
      </c>
      <c r="Y3318" s="14" t="s">
        <v>66</v>
      </c>
    </row>
    <row r="3319" spans="24:25" x14ac:dyDescent="0.2">
      <c r="X3319" s="14" t="s">
        <v>66</v>
      </c>
      <c r="Y3319" s="14" t="s">
        <v>66</v>
      </c>
    </row>
    <row r="3320" spans="24:25" x14ac:dyDescent="0.2">
      <c r="X3320" s="14" t="s">
        <v>66</v>
      </c>
      <c r="Y3320" s="14" t="s">
        <v>66</v>
      </c>
    </row>
    <row r="3321" spans="24:25" x14ac:dyDescent="0.2">
      <c r="X3321" s="14" t="s">
        <v>66</v>
      </c>
      <c r="Y3321" s="14" t="s">
        <v>66</v>
      </c>
    </row>
    <row r="3322" spans="24:25" x14ac:dyDescent="0.2">
      <c r="X3322" s="14" t="s">
        <v>66</v>
      </c>
      <c r="Y3322" s="14" t="s">
        <v>66</v>
      </c>
    </row>
    <row r="3323" spans="24:25" x14ac:dyDescent="0.2">
      <c r="X3323" s="14" t="s">
        <v>66</v>
      </c>
      <c r="Y3323" s="14" t="s">
        <v>66</v>
      </c>
    </row>
    <row r="3324" spans="24:25" x14ac:dyDescent="0.2">
      <c r="X3324" s="14" t="s">
        <v>66</v>
      </c>
      <c r="Y3324" s="14" t="s">
        <v>66</v>
      </c>
    </row>
    <row r="3325" spans="24:25" x14ac:dyDescent="0.2">
      <c r="X3325" s="14" t="s">
        <v>66</v>
      </c>
      <c r="Y3325" s="14" t="s">
        <v>66</v>
      </c>
    </row>
    <row r="3326" spans="24:25" x14ac:dyDescent="0.2">
      <c r="X3326" s="14" t="s">
        <v>66</v>
      </c>
      <c r="Y3326" s="14" t="s">
        <v>66</v>
      </c>
    </row>
    <row r="3327" spans="24:25" x14ac:dyDescent="0.2">
      <c r="X3327" s="14" t="s">
        <v>66</v>
      </c>
      <c r="Y3327" s="14" t="s">
        <v>66</v>
      </c>
    </row>
    <row r="3328" spans="24:25" x14ac:dyDescent="0.2">
      <c r="X3328" s="14" t="s">
        <v>66</v>
      </c>
      <c r="Y3328" s="14" t="s">
        <v>66</v>
      </c>
    </row>
    <row r="3329" spans="24:25" x14ac:dyDescent="0.2">
      <c r="X3329" s="14" t="s">
        <v>66</v>
      </c>
      <c r="Y3329" s="14" t="s">
        <v>66</v>
      </c>
    </row>
    <row r="3330" spans="24:25" x14ac:dyDescent="0.2">
      <c r="X3330" s="14" t="s">
        <v>66</v>
      </c>
      <c r="Y3330" s="14" t="s">
        <v>66</v>
      </c>
    </row>
    <row r="3331" spans="24:25" x14ac:dyDescent="0.2">
      <c r="X3331" s="14" t="s">
        <v>66</v>
      </c>
      <c r="Y3331" s="14" t="s">
        <v>66</v>
      </c>
    </row>
    <row r="3332" spans="24:25" x14ac:dyDescent="0.2">
      <c r="X3332" s="14" t="s">
        <v>66</v>
      </c>
      <c r="Y3332" s="14" t="s">
        <v>66</v>
      </c>
    </row>
    <row r="3333" spans="24:25" x14ac:dyDescent="0.2">
      <c r="X3333" s="14" t="s">
        <v>66</v>
      </c>
      <c r="Y3333" s="14" t="s">
        <v>66</v>
      </c>
    </row>
    <row r="3334" spans="24:25" x14ac:dyDescent="0.2">
      <c r="X3334" s="14" t="s">
        <v>66</v>
      </c>
      <c r="Y3334" s="14" t="s">
        <v>66</v>
      </c>
    </row>
    <row r="3335" spans="24:25" x14ac:dyDescent="0.2">
      <c r="X3335" s="14" t="s">
        <v>66</v>
      </c>
      <c r="Y3335" s="14" t="s">
        <v>66</v>
      </c>
    </row>
    <row r="3336" spans="24:25" x14ac:dyDescent="0.2">
      <c r="X3336" s="14" t="s">
        <v>66</v>
      </c>
      <c r="Y3336" s="14" t="s">
        <v>66</v>
      </c>
    </row>
    <row r="3337" spans="24:25" x14ac:dyDescent="0.2">
      <c r="X3337" s="14" t="s">
        <v>66</v>
      </c>
      <c r="Y3337" s="14" t="s">
        <v>66</v>
      </c>
    </row>
    <row r="3338" spans="24:25" x14ac:dyDescent="0.2">
      <c r="X3338" s="14" t="s">
        <v>66</v>
      </c>
      <c r="Y3338" s="14" t="s">
        <v>66</v>
      </c>
    </row>
    <row r="3339" spans="24:25" x14ac:dyDescent="0.2">
      <c r="X3339" s="14" t="s">
        <v>66</v>
      </c>
      <c r="Y3339" s="14" t="s">
        <v>66</v>
      </c>
    </row>
    <row r="3340" spans="24:25" x14ac:dyDescent="0.2">
      <c r="X3340" s="14" t="s">
        <v>66</v>
      </c>
      <c r="Y3340" s="14" t="s">
        <v>66</v>
      </c>
    </row>
    <row r="3341" spans="24:25" x14ac:dyDescent="0.2">
      <c r="X3341" s="14" t="s">
        <v>66</v>
      </c>
      <c r="Y3341" s="14" t="s">
        <v>66</v>
      </c>
    </row>
    <row r="3342" spans="24:25" x14ac:dyDescent="0.2">
      <c r="X3342" s="14" t="s">
        <v>66</v>
      </c>
      <c r="Y3342" s="14" t="s">
        <v>66</v>
      </c>
    </row>
    <row r="3343" spans="24:25" x14ac:dyDescent="0.2">
      <c r="X3343" s="14" t="s">
        <v>66</v>
      </c>
      <c r="Y3343" s="14" t="s">
        <v>66</v>
      </c>
    </row>
    <row r="3344" spans="24:25" x14ac:dyDescent="0.2">
      <c r="X3344" s="14" t="s">
        <v>66</v>
      </c>
      <c r="Y3344" s="14" t="s">
        <v>66</v>
      </c>
    </row>
    <row r="3345" spans="24:25" x14ac:dyDescent="0.2">
      <c r="X3345" s="14" t="s">
        <v>66</v>
      </c>
      <c r="Y3345" s="14" t="s">
        <v>66</v>
      </c>
    </row>
    <row r="3346" spans="24:25" x14ac:dyDescent="0.2">
      <c r="X3346" s="14" t="s">
        <v>66</v>
      </c>
      <c r="Y3346" s="14" t="s">
        <v>66</v>
      </c>
    </row>
    <row r="3347" spans="24:25" x14ac:dyDescent="0.2">
      <c r="X3347" s="14" t="s">
        <v>66</v>
      </c>
      <c r="Y3347" s="14" t="s">
        <v>66</v>
      </c>
    </row>
    <row r="3348" spans="24:25" x14ac:dyDescent="0.2">
      <c r="X3348" s="14" t="s">
        <v>66</v>
      </c>
      <c r="Y3348" s="14" t="s">
        <v>66</v>
      </c>
    </row>
    <row r="3349" spans="24:25" x14ac:dyDescent="0.2">
      <c r="X3349" s="14" t="s">
        <v>66</v>
      </c>
      <c r="Y3349" s="14" t="s">
        <v>66</v>
      </c>
    </row>
    <row r="3350" spans="24:25" x14ac:dyDescent="0.2">
      <c r="X3350" s="14" t="s">
        <v>66</v>
      </c>
      <c r="Y3350" s="14" t="s">
        <v>66</v>
      </c>
    </row>
    <row r="3351" spans="24:25" x14ac:dyDescent="0.2">
      <c r="X3351" s="14" t="s">
        <v>66</v>
      </c>
      <c r="Y3351" s="14" t="s">
        <v>66</v>
      </c>
    </row>
    <row r="3352" spans="24:25" x14ac:dyDescent="0.2">
      <c r="X3352" s="14" t="s">
        <v>66</v>
      </c>
      <c r="Y3352" s="14" t="s">
        <v>66</v>
      </c>
    </row>
    <row r="3353" spans="24:25" x14ac:dyDescent="0.2">
      <c r="X3353" s="14" t="s">
        <v>66</v>
      </c>
      <c r="Y3353" s="14" t="s">
        <v>66</v>
      </c>
    </row>
    <row r="3354" spans="24:25" x14ac:dyDescent="0.2">
      <c r="X3354" s="14" t="s">
        <v>66</v>
      </c>
      <c r="Y3354" s="14" t="s">
        <v>66</v>
      </c>
    </row>
    <row r="3355" spans="24:25" x14ac:dyDescent="0.2">
      <c r="X3355" s="14" t="s">
        <v>66</v>
      </c>
      <c r="Y3355" s="14" t="s">
        <v>66</v>
      </c>
    </row>
    <row r="3356" spans="24:25" x14ac:dyDescent="0.2">
      <c r="X3356" s="14" t="s">
        <v>66</v>
      </c>
      <c r="Y3356" s="14" t="s">
        <v>66</v>
      </c>
    </row>
    <row r="3357" spans="24:25" x14ac:dyDescent="0.2">
      <c r="X3357" s="14" t="s">
        <v>66</v>
      </c>
      <c r="Y3357" s="14" t="s">
        <v>66</v>
      </c>
    </row>
    <row r="3358" spans="24:25" x14ac:dyDescent="0.2">
      <c r="X3358" s="14" t="s">
        <v>66</v>
      </c>
      <c r="Y3358" s="14" t="s">
        <v>66</v>
      </c>
    </row>
    <row r="3359" spans="24:25" x14ac:dyDescent="0.2">
      <c r="X3359" s="14" t="s">
        <v>66</v>
      </c>
      <c r="Y3359" s="14" t="s">
        <v>66</v>
      </c>
    </row>
    <row r="3360" spans="24:25" x14ac:dyDescent="0.2">
      <c r="X3360" s="14" t="s">
        <v>66</v>
      </c>
      <c r="Y3360" s="14" t="s">
        <v>66</v>
      </c>
    </row>
    <row r="3361" spans="24:25" x14ac:dyDescent="0.2">
      <c r="X3361" s="14" t="s">
        <v>66</v>
      </c>
      <c r="Y3361" s="14" t="s">
        <v>66</v>
      </c>
    </row>
    <row r="3362" spans="24:25" x14ac:dyDescent="0.2">
      <c r="X3362" s="14" t="s">
        <v>66</v>
      </c>
      <c r="Y3362" s="14" t="s">
        <v>66</v>
      </c>
    </row>
    <row r="3363" spans="24:25" x14ac:dyDescent="0.2">
      <c r="X3363" s="14" t="s">
        <v>66</v>
      </c>
      <c r="Y3363" s="14" t="s">
        <v>66</v>
      </c>
    </row>
    <row r="3364" spans="24:25" x14ac:dyDescent="0.2">
      <c r="X3364" s="14" t="s">
        <v>66</v>
      </c>
      <c r="Y3364" s="14" t="s">
        <v>66</v>
      </c>
    </row>
    <row r="3365" spans="24:25" x14ac:dyDescent="0.2">
      <c r="X3365" s="14" t="s">
        <v>66</v>
      </c>
      <c r="Y3365" s="14" t="s">
        <v>66</v>
      </c>
    </row>
    <row r="3366" spans="24:25" x14ac:dyDescent="0.2">
      <c r="X3366" s="14" t="s">
        <v>66</v>
      </c>
      <c r="Y3366" s="14" t="s">
        <v>66</v>
      </c>
    </row>
    <row r="3367" spans="24:25" x14ac:dyDescent="0.2">
      <c r="X3367" s="14" t="s">
        <v>66</v>
      </c>
      <c r="Y3367" s="14" t="s">
        <v>66</v>
      </c>
    </row>
    <row r="3368" spans="24:25" x14ac:dyDescent="0.2">
      <c r="X3368" s="14" t="s">
        <v>66</v>
      </c>
      <c r="Y3368" s="14" t="s">
        <v>66</v>
      </c>
    </row>
    <row r="3369" spans="24:25" x14ac:dyDescent="0.2">
      <c r="X3369" s="14" t="s">
        <v>66</v>
      </c>
      <c r="Y3369" s="14" t="s">
        <v>66</v>
      </c>
    </row>
    <row r="3370" spans="24:25" x14ac:dyDescent="0.2">
      <c r="X3370" s="14" t="s">
        <v>66</v>
      </c>
      <c r="Y3370" s="14" t="s">
        <v>66</v>
      </c>
    </row>
    <row r="3371" spans="24:25" x14ac:dyDescent="0.2">
      <c r="X3371" s="14" t="s">
        <v>66</v>
      </c>
      <c r="Y3371" s="14" t="s">
        <v>66</v>
      </c>
    </row>
    <row r="3372" spans="24:25" x14ac:dyDescent="0.2">
      <c r="X3372" s="14" t="s">
        <v>66</v>
      </c>
      <c r="Y3372" s="14" t="s">
        <v>66</v>
      </c>
    </row>
    <row r="3373" spans="24:25" x14ac:dyDescent="0.2">
      <c r="X3373" s="14" t="s">
        <v>66</v>
      </c>
      <c r="Y3373" s="14" t="s">
        <v>66</v>
      </c>
    </row>
    <row r="3374" spans="24:25" x14ac:dyDescent="0.2">
      <c r="X3374" s="14" t="s">
        <v>66</v>
      </c>
      <c r="Y3374" s="14" t="s">
        <v>66</v>
      </c>
    </row>
    <row r="3375" spans="24:25" x14ac:dyDescent="0.2">
      <c r="X3375" s="14" t="s">
        <v>66</v>
      </c>
      <c r="Y3375" s="14" t="s">
        <v>66</v>
      </c>
    </row>
    <row r="3376" spans="24:25" x14ac:dyDescent="0.2">
      <c r="X3376" s="14" t="s">
        <v>66</v>
      </c>
      <c r="Y3376" s="14" t="s">
        <v>66</v>
      </c>
    </row>
    <row r="3377" spans="24:25" x14ac:dyDescent="0.2">
      <c r="X3377" s="14" t="s">
        <v>66</v>
      </c>
      <c r="Y3377" s="14" t="s">
        <v>66</v>
      </c>
    </row>
    <row r="3378" spans="24:25" x14ac:dyDescent="0.2">
      <c r="X3378" s="14" t="s">
        <v>66</v>
      </c>
      <c r="Y3378" s="14" t="s">
        <v>66</v>
      </c>
    </row>
    <row r="3379" spans="24:25" x14ac:dyDescent="0.2">
      <c r="X3379" s="14" t="s">
        <v>66</v>
      </c>
      <c r="Y3379" s="14" t="s">
        <v>66</v>
      </c>
    </row>
    <row r="3380" spans="24:25" x14ac:dyDescent="0.2">
      <c r="X3380" s="14" t="s">
        <v>66</v>
      </c>
      <c r="Y3380" s="14" t="s">
        <v>66</v>
      </c>
    </row>
    <row r="3381" spans="24:25" x14ac:dyDescent="0.2">
      <c r="X3381" s="14" t="s">
        <v>66</v>
      </c>
      <c r="Y3381" s="14" t="s">
        <v>66</v>
      </c>
    </row>
    <row r="3382" spans="24:25" x14ac:dyDescent="0.2">
      <c r="X3382" s="14" t="s">
        <v>66</v>
      </c>
      <c r="Y3382" s="14" t="s">
        <v>66</v>
      </c>
    </row>
    <row r="3383" spans="24:25" x14ac:dyDescent="0.2">
      <c r="X3383" s="14" t="s">
        <v>66</v>
      </c>
      <c r="Y3383" s="14" t="s">
        <v>66</v>
      </c>
    </row>
    <row r="3384" spans="24:25" x14ac:dyDescent="0.2">
      <c r="X3384" s="14" t="s">
        <v>66</v>
      </c>
      <c r="Y3384" s="14" t="s">
        <v>66</v>
      </c>
    </row>
    <row r="3385" spans="24:25" x14ac:dyDescent="0.2">
      <c r="X3385" s="14" t="s">
        <v>66</v>
      </c>
      <c r="Y3385" s="14" t="s">
        <v>66</v>
      </c>
    </row>
    <row r="3386" spans="24:25" x14ac:dyDescent="0.2">
      <c r="X3386" s="14" t="s">
        <v>66</v>
      </c>
      <c r="Y3386" s="14" t="s">
        <v>66</v>
      </c>
    </row>
    <row r="3387" spans="24:25" x14ac:dyDescent="0.2">
      <c r="X3387" s="14" t="s">
        <v>66</v>
      </c>
      <c r="Y3387" s="14" t="s">
        <v>66</v>
      </c>
    </row>
    <row r="3388" spans="24:25" x14ac:dyDescent="0.2">
      <c r="X3388" s="14" t="s">
        <v>66</v>
      </c>
      <c r="Y3388" s="14" t="s">
        <v>66</v>
      </c>
    </row>
    <row r="3389" spans="24:25" x14ac:dyDescent="0.2">
      <c r="X3389" s="14" t="s">
        <v>66</v>
      </c>
      <c r="Y3389" s="14" t="s">
        <v>66</v>
      </c>
    </row>
    <row r="3390" spans="24:25" x14ac:dyDescent="0.2">
      <c r="X3390" s="14" t="s">
        <v>66</v>
      </c>
      <c r="Y3390" s="14" t="s">
        <v>66</v>
      </c>
    </row>
    <row r="3391" spans="24:25" x14ac:dyDescent="0.2">
      <c r="X3391" s="14" t="s">
        <v>66</v>
      </c>
      <c r="Y3391" s="14" t="s">
        <v>66</v>
      </c>
    </row>
    <row r="3392" spans="24:25" x14ac:dyDescent="0.2">
      <c r="X3392" s="14" t="s">
        <v>66</v>
      </c>
      <c r="Y3392" s="14" t="s">
        <v>66</v>
      </c>
    </row>
    <row r="3393" spans="24:25" x14ac:dyDescent="0.2">
      <c r="X3393" s="14" t="s">
        <v>66</v>
      </c>
      <c r="Y3393" s="14" t="s">
        <v>66</v>
      </c>
    </row>
    <row r="3394" spans="24:25" x14ac:dyDescent="0.2">
      <c r="X3394" s="14" t="s">
        <v>66</v>
      </c>
      <c r="Y3394" s="14" t="s">
        <v>66</v>
      </c>
    </row>
    <row r="3395" spans="24:25" x14ac:dyDescent="0.2">
      <c r="X3395" s="14" t="s">
        <v>66</v>
      </c>
      <c r="Y3395" s="14" t="s">
        <v>66</v>
      </c>
    </row>
    <row r="3396" spans="24:25" x14ac:dyDescent="0.2">
      <c r="X3396" s="14" t="s">
        <v>66</v>
      </c>
      <c r="Y3396" s="14" t="s">
        <v>66</v>
      </c>
    </row>
    <row r="3397" spans="24:25" x14ac:dyDescent="0.2">
      <c r="X3397" s="14" t="s">
        <v>66</v>
      </c>
      <c r="Y3397" s="14" t="s">
        <v>66</v>
      </c>
    </row>
    <row r="3398" spans="24:25" x14ac:dyDescent="0.2">
      <c r="X3398" s="14" t="s">
        <v>66</v>
      </c>
      <c r="Y3398" s="14" t="s">
        <v>66</v>
      </c>
    </row>
    <row r="3399" spans="24:25" x14ac:dyDescent="0.2">
      <c r="X3399" s="14" t="s">
        <v>66</v>
      </c>
      <c r="Y3399" s="14" t="s">
        <v>66</v>
      </c>
    </row>
    <row r="3400" spans="24:25" x14ac:dyDescent="0.2">
      <c r="X3400" s="14" t="s">
        <v>66</v>
      </c>
      <c r="Y3400" s="14" t="s">
        <v>66</v>
      </c>
    </row>
    <row r="3401" spans="24:25" x14ac:dyDescent="0.2">
      <c r="X3401" s="14" t="s">
        <v>66</v>
      </c>
      <c r="Y3401" s="14" t="s">
        <v>66</v>
      </c>
    </row>
    <row r="3402" spans="24:25" x14ac:dyDescent="0.2">
      <c r="X3402" s="14" t="s">
        <v>66</v>
      </c>
      <c r="Y3402" s="14" t="s">
        <v>66</v>
      </c>
    </row>
    <row r="3403" spans="24:25" x14ac:dyDescent="0.2">
      <c r="X3403" s="14" t="s">
        <v>66</v>
      </c>
      <c r="Y3403" s="14" t="s">
        <v>66</v>
      </c>
    </row>
    <row r="3404" spans="24:25" x14ac:dyDescent="0.2">
      <c r="X3404" s="14" t="s">
        <v>66</v>
      </c>
      <c r="Y3404" s="14" t="s">
        <v>66</v>
      </c>
    </row>
    <row r="3405" spans="24:25" x14ac:dyDescent="0.2">
      <c r="X3405" s="14" t="s">
        <v>66</v>
      </c>
      <c r="Y3405" s="14" t="s">
        <v>66</v>
      </c>
    </row>
    <row r="3406" spans="24:25" x14ac:dyDescent="0.2">
      <c r="X3406" s="14" t="s">
        <v>66</v>
      </c>
      <c r="Y3406" s="14" t="s">
        <v>66</v>
      </c>
    </row>
    <row r="3407" spans="24:25" x14ac:dyDescent="0.2">
      <c r="X3407" s="14" t="s">
        <v>66</v>
      </c>
      <c r="Y3407" s="14" t="s">
        <v>66</v>
      </c>
    </row>
    <row r="3408" spans="24:25" x14ac:dyDescent="0.2">
      <c r="X3408" s="14" t="s">
        <v>66</v>
      </c>
      <c r="Y3408" s="14" t="s">
        <v>66</v>
      </c>
    </row>
    <row r="3409" spans="24:25" x14ac:dyDescent="0.2">
      <c r="X3409" s="14" t="s">
        <v>66</v>
      </c>
      <c r="Y3409" s="14" t="s">
        <v>66</v>
      </c>
    </row>
    <row r="3410" spans="24:25" x14ac:dyDescent="0.2">
      <c r="X3410" s="14" t="s">
        <v>66</v>
      </c>
      <c r="Y3410" s="14" t="s">
        <v>66</v>
      </c>
    </row>
    <row r="3411" spans="24:25" x14ac:dyDescent="0.2">
      <c r="X3411" s="14" t="s">
        <v>66</v>
      </c>
      <c r="Y3411" s="14" t="s">
        <v>66</v>
      </c>
    </row>
    <row r="3412" spans="24:25" x14ac:dyDescent="0.2">
      <c r="X3412" s="14" t="s">
        <v>66</v>
      </c>
      <c r="Y3412" s="14" t="s">
        <v>66</v>
      </c>
    </row>
    <row r="3413" spans="24:25" x14ac:dyDescent="0.2">
      <c r="X3413" s="14" t="s">
        <v>66</v>
      </c>
      <c r="Y3413" s="14" t="s">
        <v>66</v>
      </c>
    </row>
    <row r="3414" spans="24:25" x14ac:dyDescent="0.2">
      <c r="X3414" s="14" t="s">
        <v>66</v>
      </c>
      <c r="Y3414" s="14" t="s">
        <v>66</v>
      </c>
    </row>
    <row r="3415" spans="24:25" x14ac:dyDescent="0.2">
      <c r="X3415" s="14" t="s">
        <v>66</v>
      </c>
      <c r="Y3415" s="14" t="s">
        <v>66</v>
      </c>
    </row>
    <row r="3416" spans="24:25" x14ac:dyDescent="0.2">
      <c r="X3416" s="14" t="s">
        <v>66</v>
      </c>
      <c r="Y3416" s="14" t="s">
        <v>66</v>
      </c>
    </row>
    <row r="3417" spans="24:25" x14ac:dyDescent="0.2">
      <c r="X3417" s="14" t="s">
        <v>66</v>
      </c>
      <c r="Y3417" s="14" t="s">
        <v>66</v>
      </c>
    </row>
    <row r="3418" spans="24:25" x14ac:dyDescent="0.2">
      <c r="X3418" s="14" t="s">
        <v>66</v>
      </c>
      <c r="Y3418" s="14" t="s">
        <v>66</v>
      </c>
    </row>
    <row r="3419" spans="24:25" x14ac:dyDescent="0.2">
      <c r="X3419" s="14" t="s">
        <v>66</v>
      </c>
      <c r="Y3419" s="14" t="s">
        <v>66</v>
      </c>
    </row>
    <row r="3420" spans="24:25" x14ac:dyDescent="0.2">
      <c r="X3420" s="14" t="s">
        <v>66</v>
      </c>
      <c r="Y3420" s="14" t="s">
        <v>66</v>
      </c>
    </row>
    <row r="3421" spans="24:25" x14ac:dyDescent="0.2">
      <c r="X3421" s="14" t="s">
        <v>66</v>
      </c>
      <c r="Y3421" s="14" t="s">
        <v>66</v>
      </c>
    </row>
    <row r="3422" spans="24:25" x14ac:dyDescent="0.2">
      <c r="X3422" s="14" t="s">
        <v>66</v>
      </c>
      <c r="Y3422" s="14" t="s">
        <v>66</v>
      </c>
    </row>
    <row r="3423" spans="24:25" x14ac:dyDescent="0.2">
      <c r="X3423" s="14" t="s">
        <v>66</v>
      </c>
      <c r="Y3423" s="14" t="s">
        <v>66</v>
      </c>
    </row>
    <row r="3424" spans="24:25" x14ac:dyDescent="0.2">
      <c r="X3424" s="14" t="s">
        <v>66</v>
      </c>
      <c r="Y3424" s="14" t="s">
        <v>66</v>
      </c>
    </row>
    <row r="3425" spans="24:25" x14ac:dyDescent="0.2">
      <c r="X3425" s="14" t="s">
        <v>66</v>
      </c>
      <c r="Y3425" s="14" t="s">
        <v>66</v>
      </c>
    </row>
    <row r="3426" spans="24:25" x14ac:dyDescent="0.2">
      <c r="X3426" s="14" t="s">
        <v>66</v>
      </c>
      <c r="Y3426" s="14" t="s">
        <v>66</v>
      </c>
    </row>
    <row r="3427" spans="24:25" x14ac:dyDescent="0.2">
      <c r="X3427" s="14" t="s">
        <v>66</v>
      </c>
      <c r="Y3427" s="14" t="s">
        <v>66</v>
      </c>
    </row>
    <row r="3428" spans="24:25" x14ac:dyDescent="0.2">
      <c r="X3428" s="14" t="s">
        <v>66</v>
      </c>
      <c r="Y3428" s="14" t="s">
        <v>66</v>
      </c>
    </row>
    <row r="3429" spans="24:25" x14ac:dyDescent="0.2">
      <c r="X3429" s="14" t="s">
        <v>66</v>
      </c>
      <c r="Y3429" s="14" t="s">
        <v>66</v>
      </c>
    </row>
    <row r="3430" spans="24:25" x14ac:dyDescent="0.2">
      <c r="X3430" s="14" t="s">
        <v>66</v>
      </c>
      <c r="Y3430" s="14" t="s">
        <v>66</v>
      </c>
    </row>
    <row r="3431" spans="24:25" x14ac:dyDescent="0.2">
      <c r="X3431" s="14" t="s">
        <v>66</v>
      </c>
      <c r="Y3431" s="14" t="s">
        <v>66</v>
      </c>
    </row>
    <row r="3432" spans="24:25" x14ac:dyDescent="0.2">
      <c r="X3432" s="14" t="s">
        <v>66</v>
      </c>
      <c r="Y3432" s="14" t="s">
        <v>66</v>
      </c>
    </row>
    <row r="3433" spans="24:25" x14ac:dyDescent="0.2">
      <c r="X3433" s="14" t="s">
        <v>66</v>
      </c>
      <c r="Y3433" s="14" t="s">
        <v>66</v>
      </c>
    </row>
    <row r="3434" spans="24:25" x14ac:dyDescent="0.2">
      <c r="X3434" s="14" t="s">
        <v>66</v>
      </c>
      <c r="Y3434" s="14" t="s">
        <v>66</v>
      </c>
    </row>
    <row r="3435" spans="24:25" x14ac:dyDescent="0.2">
      <c r="X3435" s="14" t="s">
        <v>66</v>
      </c>
      <c r="Y3435" s="14" t="s">
        <v>66</v>
      </c>
    </row>
    <row r="3436" spans="24:25" x14ac:dyDescent="0.2">
      <c r="X3436" s="14" t="s">
        <v>66</v>
      </c>
      <c r="Y3436" s="14" t="s">
        <v>66</v>
      </c>
    </row>
    <row r="3437" spans="24:25" x14ac:dyDescent="0.2">
      <c r="X3437" s="14" t="s">
        <v>66</v>
      </c>
      <c r="Y3437" s="14" t="s">
        <v>66</v>
      </c>
    </row>
    <row r="3438" spans="24:25" x14ac:dyDescent="0.2">
      <c r="X3438" s="14" t="s">
        <v>66</v>
      </c>
      <c r="Y3438" s="14" t="s">
        <v>66</v>
      </c>
    </row>
    <row r="3439" spans="24:25" x14ac:dyDescent="0.2">
      <c r="X3439" s="14" t="s">
        <v>66</v>
      </c>
      <c r="Y3439" s="14" t="s">
        <v>66</v>
      </c>
    </row>
    <row r="3440" spans="24:25" x14ac:dyDescent="0.2">
      <c r="X3440" s="14" t="s">
        <v>66</v>
      </c>
      <c r="Y3440" s="14" t="s">
        <v>66</v>
      </c>
    </row>
    <row r="3441" spans="24:25" x14ac:dyDescent="0.2">
      <c r="X3441" s="14" t="s">
        <v>66</v>
      </c>
      <c r="Y3441" s="14" t="s">
        <v>66</v>
      </c>
    </row>
    <row r="3442" spans="24:25" x14ac:dyDescent="0.2">
      <c r="X3442" s="14" t="s">
        <v>66</v>
      </c>
      <c r="Y3442" s="14" t="s">
        <v>66</v>
      </c>
    </row>
    <row r="3443" spans="24:25" x14ac:dyDescent="0.2">
      <c r="X3443" s="14" t="s">
        <v>66</v>
      </c>
      <c r="Y3443" s="14" t="s">
        <v>66</v>
      </c>
    </row>
    <row r="3444" spans="24:25" x14ac:dyDescent="0.2">
      <c r="X3444" s="14" t="s">
        <v>66</v>
      </c>
      <c r="Y3444" s="14" t="s">
        <v>66</v>
      </c>
    </row>
    <row r="3445" spans="24:25" x14ac:dyDescent="0.2">
      <c r="X3445" s="14" t="s">
        <v>66</v>
      </c>
      <c r="Y3445" s="14" t="s">
        <v>66</v>
      </c>
    </row>
    <row r="3446" spans="24:25" x14ac:dyDescent="0.2">
      <c r="X3446" s="14" t="s">
        <v>66</v>
      </c>
      <c r="Y3446" s="14" t="s">
        <v>66</v>
      </c>
    </row>
    <row r="3447" spans="24:25" x14ac:dyDescent="0.2">
      <c r="X3447" s="14" t="s">
        <v>66</v>
      </c>
      <c r="Y3447" s="14" t="s">
        <v>66</v>
      </c>
    </row>
    <row r="3448" spans="24:25" x14ac:dyDescent="0.2">
      <c r="X3448" s="14" t="s">
        <v>66</v>
      </c>
      <c r="Y3448" s="14" t="s">
        <v>66</v>
      </c>
    </row>
    <row r="3449" spans="24:25" x14ac:dyDescent="0.2">
      <c r="X3449" s="14" t="s">
        <v>66</v>
      </c>
      <c r="Y3449" s="14" t="s">
        <v>66</v>
      </c>
    </row>
    <row r="3450" spans="24:25" x14ac:dyDescent="0.2">
      <c r="X3450" s="14" t="s">
        <v>66</v>
      </c>
      <c r="Y3450" s="14" t="s">
        <v>66</v>
      </c>
    </row>
    <row r="3451" spans="24:25" x14ac:dyDescent="0.2">
      <c r="X3451" s="14" t="s">
        <v>66</v>
      </c>
      <c r="Y3451" s="14" t="s">
        <v>66</v>
      </c>
    </row>
    <row r="3452" spans="24:25" x14ac:dyDescent="0.2">
      <c r="X3452" s="14" t="s">
        <v>66</v>
      </c>
      <c r="Y3452" s="14" t="s">
        <v>66</v>
      </c>
    </row>
    <row r="3453" spans="24:25" x14ac:dyDescent="0.2">
      <c r="X3453" s="14" t="s">
        <v>66</v>
      </c>
      <c r="Y3453" s="14" t="s">
        <v>66</v>
      </c>
    </row>
    <row r="3454" spans="24:25" x14ac:dyDescent="0.2">
      <c r="X3454" s="14" t="s">
        <v>66</v>
      </c>
      <c r="Y3454" s="14" t="s">
        <v>66</v>
      </c>
    </row>
    <row r="3455" spans="24:25" x14ac:dyDescent="0.2">
      <c r="X3455" s="14" t="s">
        <v>66</v>
      </c>
      <c r="Y3455" s="14" t="s">
        <v>66</v>
      </c>
    </row>
    <row r="3456" spans="24:25" x14ac:dyDescent="0.2">
      <c r="X3456" s="14" t="s">
        <v>66</v>
      </c>
      <c r="Y3456" s="14" t="s">
        <v>66</v>
      </c>
    </row>
    <row r="3457" spans="24:25" x14ac:dyDescent="0.2">
      <c r="X3457" s="14" t="s">
        <v>66</v>
      </c>
      <c r="Y3457" s="14" t="s">
        <v>66</v>
      </c>
    </row>
    <row r="3458" spans="24:25" x14ac:dyDescent="0.2">
      <c r="X3458" s="14" t="s">
        <v>66</v>
      </c>
      <c r="Y3458" s="14" t="s">
        <v>66</v>
      </c>
    </row>
    <row r="3459" spans="24:25" x14ac:dyDescent="0.2">
      <c r="X3459" s="14" t="s">
        <v>66</v>
      </c>
      <c r="Y3459" s="14" t="s">
        <v>66</v>
      </c>
    </row>
    <row r="3460" spans="24:25" x14ac:dyDescent="0.2">
      <c r="X3460" s="14" t="s">
        <v>66</v>
      </c>
      <c r="Y3460" s="14" t="s">
        <v>66</v>
      </c>
    </row>
    <row r="3461" spans="24:25" x14ac:dyDescent="0.2">
      <c r="X3461" s="14" t="s">
        <v>66</v>
      </c>
      <c r="Y3461" s="14" t="s">
        <v>66</v>
      </c>
    </row>
    <row r="3462" spans="24:25" x14ac:dyDescent="0.2">
      <c r="X3462" s="14" t="s">
        <v>66</v>
      </c>
      <c r="Y3462" s="14" t="s">
        <v>66</v>
      </c>
    </row>
    <row r="3463" spans="24:25" x14ac:dyDescent="0.2">
      <c r="X3463" s="14" t="s">
        <v>66</v>
      </c>
      <c r="Y3463" s="14" t="s">
        <v>66</v>
      </c>
    </row>
    <row r="3464" spans="24:25" x14ac:dyDescent="0.2">
      <c r="X3464" s="14" t="s">
        <v>66</v>
      </c>
      <c r="Y3464" s="14" t="s">
        <v>66</v>
      </c>
    </row>
    <row r="3465" spans="24:25" x14ac:dyDescent="0.2">
      <c r="X3465" s="14" t="s">
        <v>66</v>
      </c>
      <c r="Y3465" s="14" t="s">
        <v>66</v>
      </c>
    </row>
    <row r="3466" spans="24:25" x14ac:dyDescent="0.2">
      <c r="X3466" s="14" t="s">
        <v>66</v>
      </c>
      <c r="Y3466" s="14" t="s">
        <v>66</v>
      </c>
    </row>
    <row r="3467" spans="24:25" x14ac:dyDescent="0.2">
      <c r="X3467" s="14" t="s">
        <v>66</v>
      </c>
      <c r="Y3467" s="14" t="s">
        <v>66</v>
      </c>
    </row>
    <row r="3468" spans="24:25" x14ac:dyDescent="0.2">
      <c r="X3468" s="14" t="s">
        <v>66</v>
      </c>
      <c r="Y3468" s="14" t="s">
        <v>66</v>
      </c>
    </row>
    <row r="3469" spans="24:25" x14ac:dyDescent="0.2">
      <c r="X3469" s="14" t="s">
        <v>66</v>
      </c>
      <c r="Y3469" s="14" t="s">
        <v>66</v>
      </c>
    </row>
    <row r="3470" spans="24:25" x14ac:dyDescent="0.2">
      <c r="X3470" s="14" t="s">
        <v>66</v>
      </c>
      <c r="Y3470" s="14" t="s">
        <v>66</v>
      </c>
    </row>
    <row r="3471" spans="24:25" x14ac:dyDescent="0.2">
      <c r="X3471" s="14" t="s">
        <v>66</v>
      </c>
      <c r="Y3471" s="14" t="s">
        <v>66</v>
      </c>
    </row>
    <row r="3472" spans="24:25" x14ac:dyDescent="0.2">
      <c r="X3472" s="14" t="s">
        <v>66</v>
      </c>
      <c r="Y3472" s="14" t="s">
        <v>66</v>
      </c>
    </row>
    <row r="3473" spans="24:25" x14ac:dyDescent="0.2">
      <c r="X3473" s="14" t="s">
        <v>66</v>
      </c>
      <c r="Y3473" s="14" t="s">
        <v>66</v>
      </c>
    </row>
    <row r="3474" spans="24:25" x14ac:dyDescent="0.2">
      <c r="X3474" s="14" t="s">
        <v>66</v>
      </c>
      <c r="Y3474" s="14" t="s">
        <v>66</v>
      </c>
    </row>
    <row r="3475" spans="24:25" x14ac:dyDescent="0.2">
      <c r="X3475" s="14" t="s">
        <v>66</v>
      </c>
      <c r="Y3475" s="14" t="s">
        <v>66</v>
      </c>
    </row>
    <row r="3476" spans="24:25" x14ac:dyDescent="0.2">
      <c r="X3476" s="14" t="s">
        <v>66</v>
      </c>
      <c r="Y3476" s="14" t="s">
        <v>66</v>
      </c>
    </row>
    <row r="3477" spans="24:25" x14ac:dyDescent="0.2">
      <c r="X3477" s="14" t="s">
        <v>66</v>
      </c>
      <c r="Y3477" s="14" t="s">
        <v>66</v>
      </c>
    </row>
    <row r="3478" spans="24:25" x14ac:dyDescent="0.2">
      <c r="X3478" s="14" t="s">
        <v>66</v>
      </c>
      <c r="Y3478" s="14" t="s">
        <v>66</v>
      </c>
    </row>
    <row r="3479" spans="24:25" x14ac:dyDescent="0.2">
      <c r="X3479" s="14" t="s">
        <v>66</v>
      </c>
      <c r="Y3479" s="14" t="s">
        <v>66</v>
      </c>
    </row>
    <row r="3480" spans="24:25" x14ac:dyDescent="0.2">
      <c r="X3480" s="14" t="s">
        <v>66</v>
      </c>
      <c r="Y3480" s="14" t="s">
        <v>66</v>
      </c>
    </row>
    <row r="3481" spans="24:25" x14ac:dyDescent="0.2">
      <c r="X3481" s="14" t="s">
        <v>66</v>
      </c>
      <c r="Y3481" s="14" t="s">
        <v>66</v>
      </c>
    </row>
    <row r="3482" spans="24:25" x14ac:dyDescent="0.2">
      <c r="X3482" s="14" t="s">
        <v>66</v>
      </c>
      <c r="Y3482" s="14" t="s">
        <v>66</v>
      </c>
    </row>
    <row r="3483" spans="24:25" x14ac:dyDescent="0.2">
      <c r="X3483" s="14" t="s">
        <v>66</v>
      </c>
      <c r="Y3483" s="14" t="s">
        <v>66</v>
      </c>
    </row>
    <row r="3484" spans="24:25" x14ac:dyDescent="0.2">
      <c r="X3484" s="14" t="s">
        <v>66</v>
      </c>
      <c r="Y3484" s="14" t="s">
        <v>66</v>
      </c>
    </row>
    <row r="3485" spans="24:25" x14ac:dyDescent="0.2">
      <c r="X3485" s="14" t="s">
        <v>66</v>
      </c>
      <c r="Y3485" s="14" t="s">
        <v>66</v>
      </c>
    </row>
    <row r="3486" spans="24:25" x14ac:dyDescent="0.2">
      <c r="X3486" s="14" t="s">
        <v>66</v>
      </c>
      <c r="Y3486" s="14" t="s">
        <v>66</v>
      </c>
    </row>
    <row r="3487" spans="24:25" x14ac:dyDescent="0.2">
      <c r="X3487" s="14" t="s">
        <v>66</v>
      </c>
      <c r="Y3487" s="14" t="s">
        <v>66</v>
      </c>
    </row>
    <row r="3488" spans="24:25" x14ac:dyDescent="0.2">
      <c r="X3488" s="14" t="s">
        <v>66</v>
      </c>
      <c r="Y3488" s="14" t="s">
        <v>66</v>
      </c>
    </row>
    <row r="3489" spans="24:25" x14ac:dyDescent="0.2">
      <c r="X3489" s="14" t="s">
        <v>66</v>
      </c>
      <c r="Y3489" s="14" t="s">
        <v>66</v>
      </c>
    </row>
    <row r="3490" spans="24:25" x14ac:dyDescent="0.2">
      <c r="X3490" s="14" t="s">
        <v>66</v>
      </c>
      <c r="Y3490" s="14" t="s">
        <v>66</v>
      </c>
    </row>
    <row r="3491" spans="24:25" x14ac:dyDescent="0.2">
      <c r="X3491" s="14" t="s">
        <v>66</v>
      </c>
      <c r="Y3491" s="14" t="s">
        <v>66</v>
      </c>
    </row>
    <row r="3492" spans="24:25" x14ac:dyDescent="0.2">
      <c r="X3492" s="14" t="s">
        <v>66</v>
      </c>
      <c r="Y3492" s="14" t="s">
        <v>66</v>
      </c>
    </row>
    <row r="3493" spans="24:25" x14ac:dyDescent="0.2">
      <c r="X3493" s="14" t="s">
        <v>66</v>
      </c>
      <c r="Y3493" s="14" t="s">
        <v>66</v>
      </c>
    </row>
    <row r="3494" spans="24:25" x14ac:dyDescent="0.2">
      <c r="X3494" s="14" t="s">
        <v>66</v>
      </c>
      <c r="Y3494" s="14" t="s">
        <v>66</v>
      </c>
    </row>
    <row r="3495" spans="24:25" x14ac:dyDescent="0.2">
      <c r="X3495" s="14" t="s">
        <v>66</v>
      </c>
      <c r="Y3495" s="14" t="s">
        <v>66</v>
      </c>
    </row>
    <row r="3496" spans="24:25" x14ac:dyDescent="0.2">
      <c r="X3496" s="14" t="s">
        <v>66</v>
      </c>
      <c r="Y3496" s="14" t="s">
        <v>66</v>
      </c>
    </row>
    <row r="3497" spans="24:25" x14ac:dyDescent="0.2">
      <c r="X3497" s="14" t="s">
        <v>66</v>
      </c>
      <c r="Y3497" s="14" t="s">
        <v>66</v>
      </c>
    </row>
    <row r="3498" spans="24:25" x14ac:dyDescent="0.2">
      <c r="X3498" s="14" t="s">
        <v>66</v>
      </c>
      <c r="Y3498" s="14" t="s">
        <v>66</v>
      </c>
    </row>
    <row r="3499" spans="24:25" x14ac:dyDescent="0.2">
      <c r="X3499" s="14" t="s">
        <v>66</v>
      </c>
      <c r="Y3499" s="14" t="s">
        <v>66</v>
      </c>
    </row>
    <row r="3500" spans="24:25" x14ac:dyDescent="0.2">
      <c r="X3500" s="14" t="s">
        <v>66</v>
      </c>
      <c r="Y3500" s="14" t="s">
        <v>66</v>
      </c>
    </row>
    <row r="3501" spans="24:25" x14ac:dyDescent="0.2">
      <c r="X3501" s="14" t="s">
        <v>66</v>
      </c>
      <c r="Y3501" s="14" t="s">
        <v>66</v>
      </c>
    </row>
    <row r="3502" spans="24:25" x14ac:dyDescent="0.2">
      <c r="X3502" s="14" t="s">
        <v>66</v>
      </c>
      <c r="Y3502" s="14" t="s">
        <v>66</v>
      </c>
    </row>
    <row r="3503" spans="24:25" x14ac:dyDescent="0.2">
      <c r="X3503" s="14" t="s">
        <v>66</v>
      </c>
      <c r="Y3503" s="14" t="s">
        <v>66</v>
      </c>
    </row>
    <row r="3504" spans="24:25" x14ac:dyDescent="0.2">
      <c r="X3504" s="14" t="s">
        <v>66</v>
      </c>
      <c r="Y3504" s="14" t="s">
        <v>66</v>
      </c>
    </row>
    <row r="3505" spans="24:25" x14ac:dyDescent="0.2">
      <c r="X3505" s="14" t="s">
        <v>66</v>
      </c>
      <c r="Y3505" s="14" t="s">
        <v>66</v>
      </c>
    </row>
    <row r="3506" spans="24:25" x14ac:dyDescent="0.2">
      <c r="X3506" s="14" t="s">
        <v>66</v>
      </c>
      <c r="Y3506" s="14" t="s">
        <v>66</v>
      </c>
    </row>
    <row r="3507" spans="24:25" x14ac:dyDescent="0.2">
      <c r="X3507" s="14" t="s">
        <v>66</v>
      </c>
      <c r="Y3507" s="14" t="s">
        <v>66</v>
      </c>
    </row>
    <row r="3508" spans="24:25" x14ac:dyDescent="0.2">
      <c r="X3508" s="14" t="s">
        <v>66</v>
      </c>
      <c r="Y3508" s="14" t="s">
        <v>66</v>
      </c>
    </row>
    <row r="3509" spans="24:25" x14ac:dyDescent="0.2">
      <c r="X3509" s="14" t="s">
        <v>66</v>
      </c>
      <c r="Y3509" s="14" t="s">
        <v>66</v>
      </c>
    </row>
    <row r="3510" spans="24:25" x14ac:dyDescent="0.2">
      <c r="X3510" s="14" t="s">
        <v>66</v>
      </c>
      <c r="Y3510" s="14" t="s">
        <v>66</v>
      </c>
    </row>
    <row r="3511" spans="24:25" x14ac:dyDescent="0.2">
      <c r="X3511" s="14" t="s">
        <v>66</v>
      </c>
      <c r="Y3511" s="14" t="s">
        <v>66</v>
      </c>
    </row>
    <row r="3512" spans="24:25" x14ac:dyDescent="0.2">
      <c r="X3512" s="14" t="s">
        <v>66</v>
      </c>
      <c r="Y3512" s="14" t="s">
        <v>66</v>
      </c>
    </row>
    <row r="3513" spans="24:25" x14ac:dyDescent="0.2">
      <c r="X3513" s="14" t="s">
        <v>66</v>
      </c>
      <c r="Y3513" s="14" t="s">
        <v>66</v>
      </c>
    </row>
    <row r="3514" spans="24:25" x14ac:dyDescent="0.2">
      <c r="X3514" s="14" t="s">
        <v>66</v>
      </c>
      <c r="Y3514" s="14" t="s">
        <v>66</v>
      </c>
    </row>
    <row r="3515" spans="24:25" x14ac:dyDescent="0.2">
      <c r="X3515" s="14" t="s">
        <v>66</v>
      </c>
      <c r="Y3515" s="14" t="s">
        <v>66</v>
      </c>
    </row>
    <row r="3516" spans="24:25" x14ac:dyDescent="0.2">
      <c r="X3516" s="14" t="s">
        <v>66</v>
      </c>
      <c r="Y3516" s="14" t="s">
        <v>66</v>
      </c>
    </row>
    <row r="3517" spans="24:25" x14ac:dyDescent="0.2">
      <c r="X3517" s="14" t="s">
        <v>66</v>
      </c>
      <c r="Y3517" s="14" t="s">
        <v>66</v>
      </c>
    </row>
    <row r="3518" spans="24:25" x14ac:dyDescent="0.2">
      <c r="X3518" s="14" t="s">
        <v>66</v>
      </c>
      <c r="Y3518" s="14" t="s">
        <v>66</v>
      </c>
    </row>
    <row r="3519" spans="24:25" x14ac:dyDescent="0.2">
      <c r="X3519" s="14" t="s">
        <v>66</v>
      </c>
      <c r="Y3519" s="14" t="s">
        <v>66</v>
      </c>
    </row>
    <row r="3520" spans="24:25" x14ac:dyDescent="0.2">
      <c r="X3520" s="14" t="s">
        <v>66</v>
      </c>
      <c r="Y3520" s="14" t="s">
        <v>66</v>
      </c>
    </row>
    <row r="3521" spans="24:25" x14ac:dyDescent="0.2">
      <c r="X3521" s="14" t="s">
        <v>66</v>
      </c>
      <c r="Y3521" s="14" t="s">
        <v>66</v>
      </c>
    </row>
    <row r="3522" spans="24:25" x14ac:dyDescent="0.2">
      <c r="X3522" s="14" t="s">
        <v>66</v>
      </c>
      <c r="Y3522" s="14" t="s">
        <v>66</v>
      </c>
    </row>
    <row r="3523" spans="24:25" x14ac:dyDescent="0.2">
      <c r="X3523" s="14" t="s">
        <v>66</v>
      </c>
      <c r="Y3523" s="14" t="s">
        <v>66</v>
      </c>
    </row>
    <row r="3524" spans="24:25" x14ac:dyDescent="0.2">
      <c r="X3524" s="14" t="s">
        <v>66</v>
      </c>
      <c r="Y3524" s="14" t="s">
        <v>66</v>
      </c>
    </row>
    <row r="3525" spans="24:25" x14ac:dyDescent="0.2">
      <c r="X3525" s="14" t="s">
        <v>66</v>
      </c>
      <c r="Y3525" s="14" t="s">
        <v>66</v>
      </c>
    </row>
    <row r="3526" spans="24:25" x14ac:dyDescent="0.2">
      <c r="X3526" s="14" t="s">
        <v>66</v>
      </c>
      <c r="Y3526" s="14" t="s">
        <v>66</v>
      </c>
    </row>
    <row r="3527" spans="24:25" x14ac:dyDescent="0.2">
      <c r="X3527" s="14" t="s">
        <v>66</v>
      </c>
      <c r="Y3527" s="14" t="s">
        <v>66</v>
      </c>
    </row>
    <row r="3528" spans="24:25" x14ac:dyDescent="0.2">
      <c r="X3528" s="14" t="s">
        <v>66</v>
      </c>
      <c r="Y3528" s="14" t="s">
        <v>66</v>
      </c>
    </row>
    <row r="3529" spans="24:25" x14ac:dyDescent="0.2">
      <c r="X3529" s="14" t="s">
        <v>66</v>
      </c>
      <c r="Y3529" s="14" t="s">
        <v>66</v>
      </c>
    </row>
    <row r="3530" spans="24:25" x14ac:dyDescent="0.2">
      <c r="X3530" s="14" t="s">
        <v>66</v>
      </c>
      <c r="Y3530" s="14" t="s">
        <v>66</v>
      </c>
    </row>
    <row r="3531" spans="24:25" x14ac:dyDescent="0.2">
      <c r="X3531" s="14" t="s">
        <v>66</v>
      </c>
      <c r="Y3531" s="14" t="s">
        <v>66</v>
      </c>
    </row>
    <row r="3532" spans="24:25" x14ac:dyDescent="0.2">
      <c r="X3532" s="14" t="s">
        <v>66</v>
      </c>
      <c r="Y3532" s="14" t="s">
        <v>66</v>
      </c>
    </row>
    <row r="3533" spans="24:25" x14ac:dyDescent="0.2">
      <c r="X3533" s="14" t="s">
        <v>66</v>
      </c>
      <c r="Y3533" s="14" t="s">
        <v>66</v>
      </c>
    </row>
    <row r="3534" spans="24:25" x14ac:dyDescent="0.2">
      <c r="X3534" s="14" t="s">
        <v>66</v>
      </c>
      <c r="Y3534" s="14" t="s">
        <v>66</v>
      </c>
    </row>
    <row r="3535" spans="24:25" x14ac:dyDescent="0.2">
      <c r="X3535" s="14" t="s">
        <v>66</v>
      </c>
      <c r="Y3535" s="14" t="s">
        <v>66</v>
      </c>
    </row>
    <row r="3536" spans="24:25" x14ac:dyDescent="0.2">
      <c r="X3536" s="14" t="s">
        <v>66</v>
      </c>
      <c r="Y3536" s="14" t="s">
        <v>66</v>
      </c>
    </row>
    <row r="3537" spans="24:25" x14ac:dyDescent="0.2">
      <c r="X3537" s="14" t="s">
        <v>66</v>
      </c>
      <c r="Y3537" s="14" t="s">
        <v>66</v>
      </c>
    </row>
    <row r="3538" spans="24:25" x14ac:dyDescent="0.2">
      <c r="X3538" s="14" t="s">
        <v>66</v>
      </c>
      <c r="Y3538" s="14" t="s">
        <v>66</v>
      </c>
    </row>
    <row r="3539" spans="24:25" x14ac:dyDescent="0.2">
      <c r="X3539" s="14" t="s">
        <v>66</v>
      </c>
      <c r="Y3539" s="14" t="s">
        <v>66</v>
      </c>
    </row>
    <row r="3540" spans="24:25" x14ac:dyDescent="0.2">
      <c r="X3540" s="14" t="s">
        <v>66</v>
      </c>
      <c r="Y3540" s="14" t="s">
        <v>66</v>
      </c>
    </row>
    <row r="3541" spans="24:25" x14ac:dyDescent="0.2">
      <c r="X3541" s="14" t="s">
        <v>66</v>
      </c>
      <c r="Y3541" s="14" t="s">
        <v>66</v>
      </c>
    </row>
    <row r="3542" spans="24:25" x14ac:dyDescent="0.2">
      <c r="X3542" s="14" t="s">
        <v>66</v>
      </c>
      <c r="Y3542" s="14" t="s">
        <v>66</v>
      </c>
    </row>
    <row r="3543" spans="24:25" x14ac:dyDescent="0.2">
      <c r="X3543" s="14" t="s">
        <v>66</v>
      </c>
      <c r="Y3543" s="14" t="s">
        <v>66</v>
      </c>
    </row>
    <row r="3544" spans="24:25" x14ac:dyDescent="0.2">
      <c r="X3544" s="14" t="s">
        <v>66</v>
      </c>
      <c r="Y3544" s="14" t="s">
        <v>66</v>
      </c>
    </row>
    <row r="3545" spans="24:25" x14ac:dyDescent="0.2">
      <c r="X3545" s="14" t="s">
        <v>66</v>
      </c>
      <c r="Y3545" s="14" t="s">
        <v>66</v>
      </c>
    </row>
    <row r="3546" spans="24:25" x14ac:dyDescent="0.2">
      <c r="X3546" s="14" t="s">
        <v>66</v>
      </c>
      <c r="Y3546" s="14" t="s">
        <v>66</v>
      </c>
    </row>
    <row r="3547" spans="24:25" x14ac:dyDescent="0.2">
      <c r="X3547" s="14" t="s">
        <v>66</v>
      </c>
      <c r="Y3547" s="14" t="s">
        <v>66</v>
      </c>
    </row>
    <row r="3548" spans="24:25" x14ac:dyDescent="0.2">
      <c r="X3548" s="14" t="s">
        <v>66</v>
      </c>
      <c r="Y3548" s="14" t="s">
        <v>66</v>
      </c>
    </row>
    <row r="3549" spans="24:25" x14ac:dyDescent="0.2">
      <c r="X3549" s="14" t="s">
        <v>66</v>
      </c>
      <c r="Y3549" s="14" t="s">
        <v>66</v>
      </c>
    </row>
    <row r="3550" spans="24:25" x14ac:dyDescent="0.2">
      <c r="X3550" s="14" t="s">
        <v>66</v>
      </c>
      <c r="Y3550" s="14" t="s">
        <v>66</v>
      </c>
    </row>
    <row r="3551" spans="24:25" x14ac:dyDescent="0.2">
      <c r="X3551" s="14" t="s">
        <v>66</v>
      </c>
      <c r="Y3551" s="14" t="s">
        <v>66</v>
      </c>
    </row>
    <row r="3552" spans="24:25" x14ac:dyDescent="0.2">
      <c r="X3552" s="14" t="s">
        <v>66</v>
      </c>
      <c r="Y3552" s="14" t="s">
        <v>66</v>
      </c>
    </row>
    <row r="3553" spans="24:25" x14ac:dyDescent="0.2">
      <c r="X3553" s="14" t="s">
        <v>66</v>
      </c>
      <c r="Y3553" s="14" t="s">
        <v>66</v>
      </c>
    </row>
    <row r="3554" spans="24:25" x14ac:dyDescent="0.2">
      <c r="X3554" s="14" t="s">
        <v>66</v>
      </c>
      <c r="Y3554" s="14" t="s">
        <v>66</v>
      </c>
    </row>
    <row r="3555" spans="24:25" x14ac:dyDescent="0.2">
      <c r="X3555" s="14" t="s">
        <v>66</v>
      </c>
      <c r="Y3555" s="14" t="s">
        <v>66</v>
      </c>
    </row>
    <row r="3556" spans="24:25" x14ac:dyDescent="0.2">
      <c r="X3556" s="14" t="s">
        <v>66</v>
      </c>
      <c r="Y3556" s="14" t="s">
        <v>66</v>
      </c>
    </row>
    <row r="3557" spans="24:25" x14ac:dyDescent="0.2">
      <c r="X3557" s="14" t="s">
        <v>66</v>
      </c>
      <c r="Y3557" s="14" t="s">
        <v>66</v>
      </c>
    </row>
    <row r="3558" spans="24:25" x14ac:dyDescent="0.2">
      <c r="X3558" s="14" t="s">
        <v>66</v>
      </c>
      <c r="Y3558" s="14" t="s">
        <v>66</v>
      </c>
    </row>
    <row r="3559" spans="24:25" x14ac:dyDescent="0.2">
      <c r="X3559" s="14" t="s">
        <v>66</v>
      </c>
      <c r="Y3559" s="14" t="s">
        <v>66</v>
      </c>
    </row>
    <row r="3560" spans="24:25" x14ac:dyDescent="0.2">
      <c r="X3560" s="14" t="s">
        <v>66</v>
      </c>
      <c r="Y3560" s="14" t="s">
        <v>66</v>
      </c>
    </row>
    <row r="3561" spans="24:25" x14ac:dyDescent="0.2">
      <c r="X3561" s="14" t="s">
        <v>66</v>
      </c>
      <c r="Y3561" s="14" t="s">
        <v>66</v>
      </c>
    </row>
    <row r="3562" spans="24:25" x14ac:dyDescent="0.2">
      <c r="X3562" s="14" t="s">
        <v>66</v>
      </c>
      <c r="Y3562" s="14" t="s">
        <v>66</v>
      </c>
    </row>
    <row r="3563" spans="24:25" x14ac:dyDescent="0.2">
      <c r="X3563" s="14" t="s">
        <v>66</v>
      </c>
      <c r="Y3563" s="14" t="s">
        <v>66</v>
      </c>
    </row>
    <row r="3564" spans="24:25" x14ac:dyDescent="0.2">
      <c r="X3564" s="14" t="s">
        <v>66</v>
      </c>
      <c r="Y3564" s="14" t="s">
        <v>66</v>
      </c>
    </row>
    <row r="3565" spans="24:25" x14ac:dyDescent="0.2">
      <c r="X3565" s="14" t="s">
        <v>66</v>
      </c>
      <c r="Y3565" s="14" t="s">
        <v>66</v>
      </c>
    </row>
    <row r="3566" spans="24:25" x14ac:dyDescent="0.2">
      <c r="X3566" s="14" t="s">
        <v>66</v>
      </c>
      <c r="Y3566" s="14" t="s">
        <v>66</v>
      </c>
    </row>
    <row r="3567" spans="24:25" x14ac:dyDescent="0.2">
      <c r="X3567" s="14" t="s">
        <v>66</v>
      </c>
      <c r="Y3567" s="14" t="s">
        <v>66</v>
      </c>
    </row>
    <row r="3568" spans="24:25" x14ac:dyDescent="0.2">
      <c r="X3568" s="14" t="s">
        <v>66</v>
      </c>
      <c r="Y3568" s="14" t="s">
        <v>66</v>
      </c>
    </row>
    <row r="3569" spans="24:25" x14ac:dyDescent="0.2">
      <c r="X3569" s="14" t="s">
        <v>66</v>
      </c>
      <c r="Y3569" s="14" t="s">
        <v>66</v>
      </c>
    </row>
    <row r="3570" spans="24:25" x14ac:dyDescent="0.2">
      <c r="X3570" s="14" t="s">
        <v>66</v>
      </c>
      <c r="Y3570" s="14" t="s">
        <v>66</v>
      </c>
    </row>
    <row r="3571" spans="24:25" x14ac:dyDescent="0.2">
      <c r="X3571" s="14" t="s">
        <v>66</v>
      </c>
      <c r="Y3571" s="14" t="s">
        <v>66</v>
      </c>
    </row>
    <row r="3572" spans="24:25" x14ac:dyDescent="0.2">
      <c r="X3572" s="14" t="s">
        <v>66</v>
      </c>
      <c r="Y3572" s="14" t="s">
        <v>66</v>
      </c>
    </row>
    <row r="3573" spans="24:25" x14ac:dyDescent="0.2">
      <c r="X3573" s="14" t="s">
        <v>66</v>
      </c>
      <c r="Y3573" s="14" t="s">
        <v>66</v>
      </c>
    </row>
    <row r="3574" spans="24:25" x14ac:dyDescent="0.2">
      <c r="X3574" s="14" t="s">
        <v>66</v>
      </c>
      <c r="Y3574" s="14" t="s">
        <v>66</v>
      </c>
    </row>
    <row r="3575" spans="24:25" x14ac:dyDescent="0.2">
      <c r="X3575" s="14" t="s">
        <v>66</v>
      </c>
      <c r="Y3575" s="14" t="s">
        <v>66</v>
      </c>
    </row>
    <row r="3576" spans="24:25" x14ac:dyDescent="0.2">
      <c r="X3576" s="14" t="s">
        <v>66</v>
      </c>
      <c r="Y3576" s="14" t="s">
        <v>66</v>
      </c>
    </row>
    <row r="3577" spans="24:25" x14ac:dyDescent="0.2">
      <c r="X3577" s="14" t="s">
        <v>66</v>
      </c>
      <c r="Y3577" s="14" t="s">
        <v>66</v>
      </c>
    </row>
    <row r="3578" spans="24:25" x14ac:dyDescent="0.2">
      <c r="X3578" s="14" t="s">
        <v>66</v>
      </c>
      <c r="Y3578" s="14" t="s">
        <v>66</v>
      </c>
    </row>
    <row r="3579" spans="24:25" x14ac:dyDescent="0.2">
      <c r="X3579" s="14" t="s">
        <v>66</v>
      </c>
      <c r="Y3579" s="14" t="s">
        <v>66</v>
      </c>
    </row>
    <row r="3580" spans="24:25" x14ac:dyDescent="0.2">
      <c r="X3580" s="14" t="s">
        <v>66</v>
      </c>
      <c r="Y3580" s="14" t="s">
        <v>66</v>
      </c>
    </row>
    <row r="3581" spans="24:25" x14ac:dyDescent="0.2">
      <c r="X3581" s="14" t="s">
        <v>66</v>
      </c>
      <c r="Y3581" s="14" t="s">
        <v>66</v>
      </c>
    </row>
    <row r="3582" spans="24:25" x14ac:dyDescent="0.2">
      <c r="X3582" s="14" t="s">
        <v>66</v>
      </c>
      <c r="Y3582" s="14" t="s">
        <v>66</v>
      </c>
    </row>
    <row r="3583" spans="24:25" x14ac:dyDescent="0.2">
      <c r="X3583" s="14" t="s">
        <v>66</v>
      </c>
      <c r="Y3583" s="14" t="s">
        <v>66</v>
      </c>
    </row>
    <row r="3584" spans="24:25" x14ac:dyDescent="0.2">
      <c r="X3584" s="14" t="s">
        <v>66</v>
      </c>
      <c r="Y3584" s="14" t="s">
        <v>66</v>
      </c>
    </row>
    <row r="3585" spans="24:25" x14ac:dyDescent="0.2">
      <c r="X3585" s="14" t="s">
        <v>66</v>
      </c>
      <c r="Y3585" s="14" t="s">
        <v>66</v>
      </c>
    </row>
    <row r="3586" spans="24:25" x14ac:dyDescent="0.2">
      <c r="X3586" s="14" t="s">
        <v>66</v>
      </c>
      <c r="Y3586" s="14" t="s">
        <v>66</v>
      </c>
    </row>
    <row r="3587" spans="24:25" x14ac:dyDescent="0.2">
      <c r="X3587" s="14" t="s">
        <v>66</v>
      </c>
      <c r="Y3587" s="14" t="s">
        <v>66</v>
      </c>
    </row>
    <row r="3588" spans="24:25" x14ac:dyDescent="0.2">
      <c r="X3588" s="14" t="s">
        <v>66</v>
      </c>
      <c r="Y3588" s="14" t="s">
        <v>66</v>
      </c>
    </row>
    <row r="3589" spans="24:25" x14ac:dyDescent="0.2">
      <c r="X3589" s="14" t="s">
        <v>66</v>
      </c>
      <c r="Y3589" s="14" t="s">
        <v>66</v>
      </c>
    </row>
    <row r="3590" spans="24:25" x14ac:dyDescent="0.2">
      <c r="X3590" s="14" t="s">
        <v>66</v>
      </c>
      <c r="Y3590" s="14" t="s">
        <v>66</v>
      </c>
    </row>
    <row r="3591" spans="24:25" x14ac:dyDescent="0.2">
      <c r="X3591" s="14" t="s">
        <v>66</v>
      </c>
      <c r="Y3591" s="14" t="s">
        <v>66</v>
      </c>
    </row>
    <row r="3592" spans="24:25" x14ac:dyDescent="0.2">
      <c r="X3592" s="14" t="s">
        <v>66</v>
      </c>
      <c r="Y3592" s="14" t="s">
        <v>66</v>
      </c>
    </row>
    <row r="3593" spans="24:25" x14ac:dyDescent="0.2">
      <c r="X3593" s="14" t="s">
        <v>66</v>
      </c>
      <c r="Y3593" s="14" t="s">
        <v>66</v>
      </c>
    </row>
    <row r="3594" spans="24:25" x14ac:dyDescent="0.2">
      <c r="X3594" s="14" t="s">
        <v>66</v>
      </c>
      <c r="Y3594" s="14" t="s">
        <v>66</v>
      </c>
    </row>
    <row r="3595" spans="24:25" x14ac:dyDescent="0.2">
      <c r="X3595" s="14" t="s">
        <v>66</v>
      </c>
      <c r="Y3595" s="14" t="s">
        <v>66</v>
      </c>
    </row>
    <row r="3596" spans="24:25" x14ac:dyDescent="0.2">
      <c r="X3596" s="14" t="s">
        <v>66</v>
      </c>
      <c r="Y3596" s="14" t="s">
        <v>66</v>
      </c>
    </row>
    <row r="3597" spans="24:25" x14ac:dyDescent="0.2">
      <c r="X3597" s="14" t="s">
        <v>66</v>
      </c>
      <c r="Y3597" s="14" t="s">
        <v>66</v>
      </c>
    </row>
    <row r="3598" spans="24:25" x14ac:dyDescent="0.2">
      <c r="X3598" s="14" t="s">
        <v>66</v>
      </c>
      <c r="Y3598" s="14" t="s">
        <v>66</v>
      </c>
    </row>
    <row r="3599" spans="24:25" x14ac:dyDescent="0.2">
      <c r="X3599" s="14" t="s">
        <v>66</v>
      </c>
      <c r="Y3599" s="14" t="s">
        <v>66</v>
      </c>
    </row>
    <row r="3600" spans="24:25" x14ac:dyDescent="0.2">
      <c r="X3600" s="14" t="s">
        <v>66</v>
      </c>
      <c r="Y3600" s="14" t="s">
        <v>66</v>
      </c>
    </row>
    <row r="3601" spans="24:25" x14ac:dyDescent="0.2">
      <c r="X3601" s="14" t="s">
        <v>66</v>
      </c>
      <c r="Y3601" s="14" t="s">
        <v>66</v>
      </c>
    </row>
    <row r="3602" spans="24:25" x14ac:dyDescent="0.2">
      <c r="X3602" s="14" t="s">
        <v>66</v>
      </c>
      <c r="Y3602" s="14" t="s">
        <v>66</v>
      </c>
    </row>
    <row r="3603" spans="24:25" x14ac:dyDescent="0.2">
      <c r="X3603" s="14" t="s">
        <v>66</v>
      </c>
      <c r="Y3603" s="14" t="s">
        <v>66</v>
      </c>
    </row>
    <row r="3604" spans="24:25" x14ac:dyDescent="0.2">
      <c r="X3604" s="14" t="s">
        <v>66</v>
      </c>
      <c r="Y3604" s="14" t="s">
        <v>66</v>
      </c>
    </row>
    <row r="3605" spans="24:25" x14ac:dyDescent="0.2">
      <c r="X3605" s="14" t="s">
        <v>66</v>
      </c>
      <c r="Y3605" s="14" t="s">
        <v>66</v>
      </c>
    </row>
    <row r="3606" spans="24:25" x14ac:dyDescent="0.2">
      <c r="X3606" s="14" t="s">
        <v>66</v>
      </c>
      <c r="Y3606" s="14" t="s">
        <v>66</v>
      </c>
    </row>
    <row r="3607" spans="24:25" x14ac:dyDescent="0.2">
      <c r="X3607" s="14" t="s">
        <v>66</v>
      </c>
      <c r="Y3607" s="14" t="s">
        <v>66</v>
      </c>
    </row>
    <row r="3608" spans="24:25" x14ac:dyDescent="0.2">
      <c r="X3608" s="14" t="s">
        <v>66</v>
      </c>
      <c r="Y3608" s="14" t="s">
        <v>66</v>
      </c>
    </row>
    <row r="3609" spans="24:25" x14ac:dyDescent="0.2">
      <c r="X3609" s="14" t="s">
        <v>66</v>
      </c>
      <c r="Y3609" s="14" t="s">
        <v>66</v>
      </c>
    </row>
    <row r="3610" spans="24:25" x14ac:dyDescent="0.2">
      <c r="X3610" s="14" t="s">
        <v>66</v>
      </c>
      <c r="Y3610" s="14" t="s">
        <v>66</v>
      </c>
    </row>
    <row r="3611" spans="24:25" x14ac:dyDescent="0.2">
      <c r="X3611" s="14" t="s">
        <v>66</v>
      </c>
      <c r="Y3611" s="14" t="s">
        <v>66</v>
      </c>
    </row>
    <row r="3612" spans="24:25" x14ac:dyDescent="0.2">
      <c r="X3612" s="14" t="s">
        <v>66</v>
      </c>
      <c r="Y3612" s="14" t="s">
        <v>66</v>
      </c>
    </row>
    <row r="3613" spans="24:25" x14ac:dyDescent="0.2">
      <c r="X3613" s="14" t="s">
        <v>66</v>
      </c>
      <c r="Y3613" s="14" t="s">
        <v>66</v>
      </c>
    </row>
    <row r="3614" spans="24:25" x14ac:dyDescent="0.2">
      <c r="X3614" s="14" t="s">
        <v>66</v>
      </c>
      <c r="Y3614" s="14" t="s">
        <v>66</v>
      </c>
    </row>
    <row r="3615" spans="24:25" x14ac:dyDescent="0.2">
      <c r="X3615" s="14" t="s">
        <v>66</v>
      </c>
      <c r="Y3615" s="14" t="s">
        <v>66</v>
      </c>
    </row>
    <row r="3616" spans="24:25" x14ac:dyDescent="0.2">
      <c r="X3616" s="14" t="s">
        <v>66</v>
      </c>
      <c r="Y3616" s="14" t="s">
        <v>66</v>
      </c>
    </row>
    <row r="3617" spans="24:25" x14ac:dyDescent="0.2">
      <c r="X3617" s="14" t="s">
        <v>66</v>
      </c>
      <c r="Y3617" s="14" t="s">
        <v>66</v>
      </c>
    </row>
    <row r="3618" spans="24:25" x14ac:dyDescent="0.2">
      <c r="X3618" s="14" t="s">
        <v>66</v>
      </c>
      <c r="Y3618" s="14" t="s">
        <v>66</v>
      </c>
    </row>
    <row r="3619" spans="24:25" x14ac:dyDescent="0.2">
      <c r="X3619" s="14" t="s">
        <v>66</v>
      </c>
      <c r="Y3619" s="14" t="s">
        <v>66</v>
      </c>
    </row>
    <row r="3620" spans="24:25" x14ac:dyDescent="0.2">
      <c r="X3620" s="14" t="s">
        <v>66</v>
      </c>
      <c r="Y3620" s="14" t="s">
        <v>66</v>
      </c>
    </row>
    <row r="3621" spans="24:25" x14ac:dyDescent="0.2">
      <c r="X3621" s="14" t="s">
        <v>66</v>
      </c>
      <c r="Y3621" s="14" t="s">
        <v>66</v>
      </c>
    </row>
    <row r="3622" spans="24:25" x14ac:dyDescent="0.2">
      <c r="X3622" s="14" t="s">
        <v>66</v>
      </c>
      <c r="Y3622" s="14" t="s">
        <v>66</v>
      </c>
    </row>
    <row r="3623" spans="24:25" x14ac:dyDescent="0.2">
      <c r="X3623" s="14" t="s">
        <v>66</v>
      </c>
      <c r="Y3623" s="14" t="s">
        <v>66</v>
      </c>
    </row>
    <row r="3624" spans="24:25" x14ac:dyDescent="0.2">
      <c r="X3624" s="14" t="s">
        <v>66</v>
      </c>
      <c r="Y3624" s="14" t="s">
        <v>66</v>
      </c>
    </row>
    <row r="3625" spans="24:25" x14ac:dyDescent="0.2">
      <c r="X3625" s="14" t="s">
        <v>66</v>
      </c>
      <c r="Y3625" s="14" t="s">
        <v>66</v>
      </c>
    </row>
    <row r="3626" spans="24:25" x14ac:dyDescent="0.2">
      <c r="X3626" s="14" t="s">
        <v>66</v>
      </c>
      <c r="Y3626" s="14" t="s">
        <v>66</v>
      </c>
    </row>
    <row r="3627" spans="24:25" x14ac:dyDescent="0.2">
      <c r="X3627" s="14" t="s">
        <v>66</v>
      </c>
      <c r="Y3627" s="14" t="s">
        <v>66</v>
      </c>
    </row>
    <row r="3628" spans="24:25" x14ac:dyDescent="0.2">
      <c r="X3628" s="14" t="s">
        <v>66</v>
      </c>
      <c r="Y3628" s="14" t="s">
        <v>66</v>
      </c>
    </row>
    <row r="3629" spans="24:25" x14ac:dyDescent="0.2">
      <c r="X3629" s="14" t="s">
        <v>66</v>
      </c>
      <c r="Y3629" s="14" t="s">
        <v>66</v>
      </c>
    </row>
    <row r="3630" spans="24:25" x14ac:dyDescent="0.2">
      <c r="X3630" s="14" t="s">
        <v>66</v>
      </c>
      <c r="Y3630" s="14" t="s">
        <v>66</v>
      </c>
    </row>
    <row r="3631" spans="24:25" x14ac:dyDescent="0.2">
      <c r="X3631" s="14" t="s">
        <v>66</v>
      </c>
      <c r="Y3631" s="14" t="s">
        <v>66</v>
      </c>
    </row>
    <row r="3632" spans="24:25" x14ac:dyDescent="0.2">
      <c r="X3632" s="14" t="s">
        <v>66</v>
      </c>
      <c r="Y3632" s="14" t="s">
        <v>66</v>
      </c>
    </row>
    <row r="3633" spans="24:25" x14ac:dyDescent="0.2">
      <c r="X3633" s="14" t="s">
        <v>66</v>
      </c>
      <c r="Y3633" s="14" t="s">
        <v>66</v>
      </c>
    </row>
    <row r="3634" spans="24:25" x14ac:dyDescent="0.2">
      <c r="X3634" s="14" t="s">
        <v>66</v>
      </c>
      <c r="Y3634" s="14" t="s">
        <v>66</v>
      </c>
    </row>
    <row r="3635" spans="24:25" x14ac:dyDescent="0.2">
      <c r="X3635" s="14" t="s">
        <v>66</v>
      </c>
      <c r="Y3635" s="14" t="s">
        <v>66</v>
      </c>
    </row>
    <row r="3636" spans="24:25" x14ac:dyDescent="0.2">
      <c r="X3636" s="14" t="s">
        <v>66</v>
      </c>
      <c r="Y3636" s="14" t="s">
        <v>66</v>
      </c>
    </row>
    <row r="3637" spans="24:25" x14ac:dyDescent="0.2">
      <c r="X3637" s="14" t="s">
        <v>66</v>
      </c>
      <c r="Y3637" s="14" t="s">
        <v>66</v>
      </c>
    </row>
    <row r="3638" spans="24:25" x14ac:dyDescent="0.2">
      <c r="X3638" s="14" t="s">
        <v>66</v>
      </c>
      <c r="Y3638" s="14" t="s">
        <v>66</v>
      </c>
    </row>
    <row r="3639" spans="24:25" x14ac:dyDescent="0.2">
      <c r="X3639" s="14" t="s">
        <v>66</v>
      </c>
      <c r="Y3639" s="14" t="s">
        <v>66</v>
      </c>
    </row>
    <row r="3640" spans="24:25" x14ac:dyDescent="0.2">
      <c r="X3640" s="14" t="s">
        <v>66</v>
      </c>
      <c r="Y3640" s="14" t="s">
        <v>66</v>
      </c>
    </row>
    <row r="3641" spans="24:25" x14ac:dyDescent="0.2">
      <c r="X3641" s="14" t="s">
        <v>66</v>
      </c>
      <c r="Y3641" s="14" t="s">
        <v>66</v>
      </c>
    </row>
    <row r="3642" spans="24:25" x14ac:dyDescent="0.2">
      <c r="X3642" s="14" t="s">
        <v>66</v>
      </c>
      <c r="Y3642" s="14" t="s">
        <v>66</v>
      </c>
    </row>
    <row r="3643" spans="24:25" x14ac:dyDescent="0.2">
      <c r="X3643" s="14" t="s">
        <v>66</v>
      </c>
      <c r="Y3643" s="14" t="s">
        <v>66</v>
      </c>
    </row>
    <row r="3644" spans="24:25" x14ac:dyDescent="0.2">
      <c r="X3644" s="14" t="s">
        <v>66</v>
      </c>
      <c r="Y3644" s="14" t="s">
        <v>66</v>
      </c>
    </row>
    <row r="3645" spans="24:25" x14ac:dyDescent="0.2">
      <c r="X3645" s="14" t="s">
        <v>66</v>
      </c>
      <c r="Y3645" s="14" t="s">
        <v>66</v>
      </c>
    </row>
    <row r="3646" spans="24:25" x14ac:dyDescent="0.2">
      <c r="X3646" s="14" t="s">
        <v>66</v>
      </c>
      <c r="Y3646" s="14" t="s">
        <v>66</v>
      </c>
    </row>
    <row r="3647" spans="24:25" x14ac:dyDescent="0.2">
      <c r="X3647" s="14" t="s">
        <v>66</v>
      </c>
      <c r="Y3647" s="14" t="s">
        <v>66</v>
      </c>
    </row>
    <row r="3648" spans="24:25" x14ac:dyDescent="0.2">
      <c r="X3648" s="14" t="s">
        <v>66</v>
      </c>
      <c r="Y3648" s="14" t="s">
        <v>66</v>
      </c>
    </row>
    <row r="3649" spans="24:25" x14ac:dyDescent="0.2">
      <c r="X3649" s="14" t="s">
        <v>66</v>
      </c>
      <c r="Y3649" s="14" t="s">
        <v>66</v>
      </c>
    </row>
    <row r="3650" spans="24:25" x14ac:dyDescent="0.2">
      <c r="X3650" s="14" t="s">
        <v>66</v>
      </c>
      <c r="Y3650" s="14" t="s">
        <v>66</v>
      </c>
    </row>
    <row r="3651" spans="24:25" x14ac:dyDescent="0.2">
      <c r="X3651" s="14" t="s">
        <v>66</v>
      </c>
      <c r="Y3651" s="14" t="s">
        <v>66</v>
      </c>
    </row>
    <row r="3652" spans="24:25" x14ac:dyDescent="0.2">
      <c r="X3652" s="14" t="s">
        <v>66</v>
      </c>
      <c r="Y3652" s="14" t="s">
        <v>66</v>
      </c>
    </row>
    <row r="3653" spans="24:25" x14ac:dyDescent="0.2">
      <c r="X3653" s="14" t="s">
        <v>66</v>
      </c>
      <c r="Y3653" s="14" t="s">
        <v>66</v>
      </c>
    </row>
    <row r="3654" spans="24:25" x14ac:dyDescent="0.2">
      <c r="X3654" s="14" t="s">
        <v>66</v>
      </c>
      <c r="Y3654" s="14" t="s">
        <v>66</v>
      </c>
    </row>
    <row r="3655" spans="24:25" x14ac:dyDescent="0.2">
      <c r="X3655" s="14" t="s">
        <v>66</v>
      </c>
      <c r="Y3655" s="14" t="s">
        <v>66</v>
      </c>
    </row>
    <row r="3656" spans="24:25" x14ac:dyDescent="0.2">
      <c r="X3656" s="14" t="s">
        <v>66</v>
      </c>
      <c r="Y3656" s="14" t="s">
        <v>66</v>
      </c>
    </row>
    <row r="3657" spans="24:25" x14ac:dyDescent="0.2">
      <c r="X3657" s="14" t="s">
        <v>66</v>
      </c>
      <c r="Y3657" s="14" t="s">
        <v>66</v>
      </c>
    </row>
    <row r="3658" spans="24:25" x14ac:dyDescent="0.2">
      <c r="X3658" s="14" t="s">
        <v>66</v>
      </c>
      <c r="Y3658" s="14" t="s">
        <v>66</v>
      </c>
    </row>
    <row r="3659" spans="24:25" x14ac:dyDescent="0.2">
      <c r="X3659" s="14" t="s">
        <v>66</v>
      </c>
      <c r="Y3659" s="14" t="s">
        <v>66</v>
      </c>
    </row>
    <row r="3660" spans="24:25" x14ac:dyDescent="0.2">
      <c r="X3660" s="14" t="s">
        <v>66</v>
      </c>
      <c r="Y3660" s="14" t="s">
        <v>66</v>
      </c>
    </row>
    <row r="3661" spans="24:25" x14ac:dyDescent="0.2">
      <c r="X3661" s="14" t="s">
        <v>66</v>
      </c>
      <c r="Y3661" s="14" t="s">
        <v>66</v>
      </c>
    </row>
    <row r="3662" spans="24:25" x14ac:dyDescent="0.2">
      <c r="X3662" s="14" t="s">
        <v>66</v>
      </c>
      <c r="Y3662" s="14" t="s">
        <v>66</v>
      </c>
    </row>
    <row r="3663" spans="24:25" x14ac:dyDescent="0.2">
      <c r="X3663" s="14" t="s">
        <v>66</v>
      </c>
      <c r="Y3663" s="14" t="s">
        <v>66</v>
      </c>
    </row>
    <row r="3664" spans="24:25" x14ac:dyDescent="0.2">
      <c r="X3664" s="14" t="s">
        <v>66</v>
      </c>
      <c r="Y3664" s="14" t="s">
        <v>66</v>
      </c>
    </row>
    <row r="3665" spans="24:25" x14ac:dyDescent="0.2">
      <c r="X3665" s="14" t="s">
        <v>66</v>
      </c>
      <c r="Y3665" s="14" t="s">
        <v>66</v>
      </c>
    </row>
    <row r="3666" spans="24:25" x14ac:dyDescent="0.2">
      <c r="X3666" s="14" t="s">
        <v>66</v>
      </c>
      <c r="Y3666" s="14" t="s">
        <v>66</v>
      </c>
    </row>
    <row r="3667" spans="24:25" x14ac:dyDescent="0.2">
      <c r="X3667" s="14" t="s">
        <v>66</v>
      </c>
      <c r="Y3667" s="14" t="s">
        <v>66</v>
      </c>
    </row>
    <row r="3668" spans="24:25" x14ac:dyDescent="0.2">
      <c r="X3668" s="14" t="s">
        <v>66</v>
      </c>
      <c r="Y3668" s="14" t="s">
        <v>66</v>
      </c>
    </row>
    <row r="3669" spans="24:25" x14ac:dyDescent="0.2">
      <c r="X3669" s="14" t="s">
        <v>66</v>
      </c>
      <c r="Y3669" s="14" t="s">
        <v>66</v>
      </c>
    </row>
    <row r="3670" spans="24:25" x14ac:dyDescent="0.2">
      <c r="X3670" s="14" t="s">
        <v>66</v>
      </c>
      <c r="Y3670" s="14" t="s">
        <v>66</v>
      </c>
    </row>
    <row r="3671" spans="24:25" x14ac:dyDescent="0.2">
      <c r="X3671" s="14" t="s">
        <v>66</v>
      </c>
      <c r="Y3671" s="14" t="s">
        <v>66</v>
      </c>
    </row>
    <row r="3672" spans="24:25" x14ac:dyDescent="0.2">
      <c r="X3672" s="14" t="s">
        <v>66</v>
      </c>
      <c r="Y3672" s="14" t="s">
        <v>66</v>
      </c>
    </row>
    <row r="3673" spans="24:25" x14ac:dyDescent="0.2">
      <c r="X3673" s="14" t="s">
        <v>66</v>
      </c>
      <c r="Y3673" s="14" t="s">
        <v>66</v>
      </c>
    </row>
    <row r="3674" spans="24:25" x14ac:dyDescent="0.2">
      <c r="X3674" s="14" t="s">
        <v>66</v>
      </c>
      <c r="Y3674" s="14" t="s">
        <v>66</v>
      </c>
    </row>
    <row r="3675" spans="24:25" x14ac:dyDescent="0.2">
      <c r="X3675" s="14" t="s">
        <v>66</v>
      </c>
      <c r="Y3675" s="14" t="s">
        <v>66</v>
      </c>
    </row>
    <row r="3676" spans="24:25" x14ac:dyDescent="0.2">
      <c r="X3676" s="14" t="s">
        <v>66</v>
      </c>
      <c r="Y3676" s="14" t="s">
        <v>66</v>
      </c>
    </row>
    <row r="3677" spans="24:25" x14ac:dyDescent="0.2">
      <c r="X3677" s="14" t="s">
        <v>66</v>
      </c>
      <c r="Y3677" s="14" t="s">
        <v>66</v>
      </c>
    </row>
    <row r="3678" spans="24:25" x14ac:dyDescent="0.2">
      <c r="X3678" s="14" t="s">
        <v>66</v>
      </c>
      <c r="Y3678" s="14" t="s">
        <v>66</v>
      </c>
    </row>
    <row r="3679" spans="24:25" x14ac:dyDescent="0.2">
      <c r="X3679" s="14" t="s">
        <v>66</v>
      </c>
      <c r="Y3679" s="14" t="s">
        <v>66</v>
      </c>
    </row>
    <row r="3680" spans="24:25" x14ac:dyDescent="0.2">
      <c r="X3680" s="14" t="s">
        <v>66</v>
      </c>
      <c r="Y3680" s="14" t="s">
        <v>66</v>
      </c>
    </row>
    <row r="3681" spans="24:25" x14ac:dyDescent="0.2">
      <c r="X3681" s="14" t="s">
        <v>66</v>
      </c>
      <c r="Y3681" s="14" t="s">
        <v>66</v>
      </c>
    </row>
    <row r="3682" spans="24:25" x14ac:dyDescent="0.2">
      <c r="X3682" s="14" t="s">
        <v>66</v>
      </c>
      <c r="Y3682" s="14" t="s">
        <v>66</v>
      </c>
    </row>
    <row r="3683" spans="24:25" x14ac:dyDescent="0.2">
      <c r="X3683" s="14" t="s">
        <v>66</v>
      </c>
      <c r="Y3683" s="14" t="s">
        <v>66</v>
      </c>
    </row>
    <row r="3684" spans="24:25" x14ac:dyDescent="0.2">
      <c r="X3684" s="14" t="s">
        <v>66</v>
      </c>
      <c r="Y3684" s="14" t="s">
        <v>66</v>
      </c>
    </row>
    <row r="3685" spans="24:25" x14ac:dyDescent="0.2">
      <c r="X3685" s="14" t="s">
        <v>66</v>
      </c>
      <c r="Y3685" s="14" t="s">
        <v>66</v>
      </c>
    </row>
    <row r="3686" spans="24:25" x14ac:dyDescent="0.2">
      <c r="X3686" s="14" t="s">
        <v>66</v>
      </c>
      <c r="Y3686" s="14" t="s">
        <v>66</v>
      </c>
    </row>
    <row r="3687" spans="24:25" x14ac:dyDescent="0.2">
      <c r="X3687" s="14" t="s">
        <v>66</v>
      </c>
      <c r="Y3687" s="14" t="s">
        <v>66</v>
      </c>
    </row>
    <row r="3688" spans="24:25" x14ac:dyDescent="0.2">
      <c r="X3688" s="14" t="s">
        <v>66</v>
      </c>
      <c r="Y3688" s="14" t="s">
        <v>66</v>
      </c>
    </row>
    <row r="3689" spans="24:25" x14ac:dyDescent="0.2">
      <c r="X3689" s="14" t="s">
        <v>66</v>
      </c>
      <c r="Y3689" s="14" t="s">
        <v>66</v>
      </c>
    </row>
    <row r="3690" spans="24:25" x14ac:dyDescent="0.2">
      <c r="X3690" s="14" t="s">
        <v>66</v>
      </c>
      <c r="Y3690" s="14" t="s">
        <v>66</v>
      </c>
    </row>
    <row r="3691" spans="24:25" x14ac:dyDescent="0.2">
      <c r="X3691" s="14" t="s">
        <v>66</v>
      </c>
      <c r="Y3691" s="14" t="s">
        <v>66</v>
      </c>
    </row>
    <row r="3692" spans="24:25" x14ac:dyDescent="0.2">
      <c r="X3692" s="14" t="s">
        <v>66</v>
      </c>
      <c r="Y3692" s="14" t="s">
        <v>66</v>
      </c>
    </row>
    <row r="3693" spans="24:25" x14ac:dyDescent="0.2">
      <c r="X3693" s="14" t="s">
        <v>66</v>
      </c>
      <c r="Y3693" s="14" t="s">
        <v>66</v>
      </c>
    </row>
    <row r="3694" spans="24:25" x14ac:dyDescent="0.2">
      <c r="X3694" s="14" t="s">
        <v>66</v>
      </c>
      <c r="Y3694" s="14" t="s">
        <v>66</v>
      </c>
    </row>
    <row r="3695" spans="24:25" x14ac:dyDescent="0.2">
      <c r="X3695" s="14" t="s">
        <v>66</v>
      </c>
      <c r="Y3695" s="14" t="s">
        <v>66</v>
      </c>
    </row>
    <row r="3696" spans="24:25" x14ac:dyDescent="0.2">
      <c r="X3696" s="14" t="s">
        <v>66</v>
      </c>
      <c r="Y3696" s="14" t="s">
        <v>66</v>
      </c>
    </row>
    <row r="3697" spans="24:25" x14ac:dyDescent="0.2">
      <c r="X3697" s="14" t="s">
        <v>66</v>
      </c>
      <c r="Y3697" s="14" t="s">
        <v>66</v>
      </c>
    </row>
    <row r="3698" spans="24:25" x14ac:dyDescent="0.2">
      <c r="X3698" s="14" t="s">
        <v>66</v>
      </c>
      <c r="Y3698" s="14" t="s">
        <v>66</v>
      </c>
    </row>
    <row r="3699" spans="24:25" x14ac:dyDescent="0.2">
      <c r="X3699" s="14" t="s">
        <v>66</v>
      </c>
      <c r="Y3699" s="14" t="s">
        <v>66</v>
      </c>
    </row>
    <row r="3700" spans="24:25" x14ac:dyDescent="0.2">
      <c r="X3700" s="14" t="s">
        <v>66</v>
      </c>
      <c r="Y3700" s="14" t="s">
        <v>66</v>
      </c>
    </row>
    <row r="3701" spans="24:25" x14ac:dyDescent="0.2">
      <c r="X3701" s="14" t="s">
        <v>66</v>
      </c>
      <c r="Y3701" s="14" t="s">
        <v>66</v>
      </c>
    </row>
    <row r="3702" spans="24:25" x14ac:dyDescent="0.2">
      <c r="X3702" s="14" t="s">
        <v>66</v>
      </c>
      <c r="Y3702" s="14" t="s">
        <v>66</v>
      </c>
    </row>
    <row r="3703" spans="24:25" x14ac:dyDescent="0.2">
      <c r="X3703" s="14" t="s">
        <v>66</v>
      </c>
      <c r="Y3703" s="14" t="s">
        <v>66</v>
      </c>
    </row>
    <row r="3704" spans="24:25" x14ac:dyDescent="0.2">
      <c r="X3704" s="14" t="s">
        <v>66</v>
      </c>
      <c r="Y3704" s="14" t="s">
        <v>66</v>
      </c>
    </row>
    <row r="3705" spans="24:25" x14ac:dyDescent="0.2">
      <c r="X3705" s="14" t="s">
        <v>66</v>
      </c>
      <c r="Y3705" s="14" t="s">
        <v>66</v>
      </c>
    </row>
    <row r="3706" spans="24:25" x14ac:dyDescent="0.2">
      <c r="X3706" s="14" t="s">
        <v>66</v>
      </c>
      <c r="Y3706" s="14" t="s">
        <v>66</v>
      </c>
    </row>
    <row r="3707" spans="24:25" x14ac:dyDescent="0.2">
      <c r="X3707" s="14" t="s">
        <v>66</v>
      </c>
      <c r="Y3707" s="14" t="s">
        <v>66</v>
      </c>
    </row>
    <row r="3708" spans="24:25" x14ac:dyDescent="0.2">
      <c r="X3708" s="14" t="s">
        <v>66</v>
      </c>
      <c r="Y3708" s="14" t="s">
        <v>66</v>
      </c>
    </row>
    <row r="3709" spans="24:25" x14ac:dyDescent="0.2">
      <c r="X3709" s="14" t="s">
        <v>66</v>
      </c>
      <c r="Y3709" s="14" t="s">
        <v>66</v>
      </c>
    </row>
    <row r="3710" spans="24:25" x14ac:dyDescent="0.2">
      <c r="X3710" s="14" t="s">
        <v>66</v>
      </c>
      <c r="Y3710" s="14" t="s">
        <v>66</v>
      </c>
    </row>
    <row r="3711" spans="24:25" x14ac:dyDescent="0.2">
      <c r="X3711" s="14" t="s">
        <v>66</v>
      </c>
      <c r="Y3711" s="14" t="s">
        <v>66</v>
      </c>
    </row>
    <row r="3712" spans="24:25" x14ac:dyDescent="0.2">
      <c r="X3712" s="14" t="s">
        <v>66</v>
      </c>
      <c r="Y3712" s="14" t="s">
        <v>66</v>
      </c>
    </row>
    <row r="3713" spans="24:25" x14ac:dyDescent="0.2">
      <c r="X3713" s="14" t="s">
        <v>66</v>
      </c>
      <c r="Y3713" s="14" t="s">
        <v>66</v>
      </c>
    </row>
    <row r="3714" spans="24:25" x14ac:dyDescent="0.2">
      <c r="X3714" s="14" t="s">
        <v>66</v>
      </c>
      <c r="Y3714" s="14" t="s">
        <v>66</v>
      </c>
    </row>
    <row r="3715" spans="24:25" x14ac:dyDescent="0.2">
      <c r="X3715" s="14" t="s">
        <v>66</v>
      </c>
      <c r="Y3715" s="14" t="s">
        <v>66</v>
      </c>
    </row>
    <row r="3716" spans="24:25" x14ac:dyDescent="0.2">
      <c r="X3716" s="14" t="s">
        <v>66</v>
      </c>
      <c r="Y3716" s="14" t="s">
        <v>66</v>
      </c>
    </row>
    <row r="3717" spans="24:25" x14ac:dyDescent="0.2">
      <c r="X3717" s="14" t="s">
        <v>66</v>
      </c>
      <c r="Y3717" s="14" t="s">
        <v>66</v>
      </c>
    </row>
    <row r="3718" spans="24:25" x14ac:dyDescent="0.2">
      <c r="X3718" s="14" t="s">
        <v>66</v>
      </c>
      <c r="Y3718" s="14" t="s">
        <v>66</v>
      </c>
    </row>
    <row r="3719" spans="24:25" x14ac:dyDescent="0.2">
      <c r="X3719" s="14" t="s">
        <v>66</v>
      </c>
      <c r="Y3719" s="14" t="s">
        <v>66</v>
      </c>
    </row>
    <row r="3720" spans="24:25" x14ac:dyDescent="0.2">
      <c r="X3720" s="14" t="s">
        <v>66</v>
      </c>
      <c r="Y3720" s="14" t="s">
        <v>66</v>
      </c>
    </row>
    <row r="3721" spans="24:25" x14ac:dyDescent="0.2">
      <c r="X3721" s="14" t="s">
        <v>66</v>
      </c>
      <c r="Y3721" s="14" t="s">
        <v>66</v>
      </c>
    </row>
    <row r="3722" spans="24:25" x14ac:dyDescent="0.2">
      <c r="X3722" s="14" t="s">
        <v>66</v>
      </c>
      <c r="Y3722" s="14" t="s">
        <v>66</v>
      </c>
    </row>
    <row r="3723" spans="24:25" x14ac:dyDescent="0.2">
      <c r="X3723" s="14" t="s">
        <v>66</v>
      </c>
      <c r="Y3723" s="14" t="s">
        <v>66</v>
      </c>
    </row>
    <row r="3724" spans="24:25" x14ac:dyDescent="0.2">
      <c r="X3724" s="14" t="s">
        <v>66</v>
      </c>
      <c r="Y3724" s="14" t="s">
        <v>66</v>
      </c>
    </row>
    <row r="3725" spans="24:25" x14ac:dyDescent="0.2">
      <c r="X3725" s="14" t="s">
        <v>66</v>
      </c>
      <c r="Y3725" s="14" t="s">
        <v>66</v>
      </c>
    </row>
    <row r="3726" spans="24:25" x14ac:dyDescent="0.2">
      <c r="X3726" s="14" t="s">
        <v>66</v>
      </c>
      <c r="Y3726" s="14" t="s">
        <v>66</v>
      </c>
    </row>
    <row r="3727" spans="24:25" x14ac:dyDescent="0.2">
      <c r="X3727" s="14" t="s">
        <v>66</v>
      </c>
      <c r="Y3727" s="14" t="s">
        <v>66</v>
      </c>
    </row>
    <row r="3728" spans="24:25" x14ac:dyDescent="0.2">
      <c r="X3728" s="14" t="s">
        <v>66</v>
      </c>
      <c r="Y3728" s="14" t="s">
        <v>66</v>
      </c>
    </row>
    <row r="3729" spans="24:25" x14ac:dyDescent="0.2">
      <c r="X3729" s="14" t="s">
        <v>66</v>
      </c>
      <c r="Y3729" s="14" t="s">
        <v>66</v>
      </c>
    </row>
    <row r="3730" spans="24:25" x14ac:dyDescent="0.2">
      <c r="X3730" s="14" t="s">
        <v>66</v>
      </c>
      <c r="Y3730" s="14" t="s">
        <v>66</v>
      </c>
    </row>
    <row r="3731" spans="24:25" x14ac:dyDescent="0.2">
      <c r="X3731" s="14" t="s">
        <v>66</v>
      </c>
      <c r="Y3731" s="14" t="s">
        <v>66</v>
      </c>
    </row>
    <row r="3732" spans="24:25" x14ac:dyDescent="0.2">
      <c r="X3732" s="14" t="s">
        <v>66</v>
      </c>
      <c r="Y3732" s="14" t="s">
        <v>66</v>
      </c>
    </row>
    <row r="3733" spans="24:25" x14ac:dyDescent="0.2">
      <c r="X3733" s="14" t="s">
        <v>66</v>
      </c>
      <c r="Y3733" s="14" t="s">
        <v>66</v>
      </c>
    </row>
    <row r="3734" spans="24:25" x14ac:dyDescent="0.2">
      <c r="X3734" s="14" t="s">
        <v>66</v>
      </c>
      <c r="Y3734" s="14" t="s">
        <v>66</v>
      </c>
    </row>
    <row r="3735" spans="24:25" x14ac:dyDescent="0.2">
      <c r="X3735" s="14" t="s">
        <v>66</v>
      </c>
      <c r="Y3735" s="14" t="s">
        <v>66</v>
      </c>
    </row>
    <row r="3736" spans="24:25" x14ac:dyDescent="0.2">
      <c r="X3736" s="14" t="s">
        <v>66</v>
      </c>
      <c r="Y3736" s="14" t="s">
        <v>66</v>
      </c>
    </row>
    <row r="3737" spans="24:25" x14ac:dyDescent="0.2">
      <c r="X3737" s="14" t="s">
        <v>66</v>
      </c>
      <c r="Y3737" s="14" t="s">
        <v>66</v>
      </c>
    </row>
    <row r="3738" spans="24:25" x14ac:dyDescent="0.2">
      <c r="X3738" s="14" t="s">
        <v>66</v>
      </c>
      <c r="Y3738" s="14" t="s">
        <v>66</v>
      </c>
    </row>
    <row r="3739" spans="24:25" x14ac:dyDescent="0.2">
      <c r="X3739" s="14" t="s">
        <v>66</v>
      </c>
      <c r="Y3739" s="14" t="s">
        <v>66</v>
      </c>
    </row>
    <row r="3740" spans="24:25" x14ac:dyDescent="0.2">
      <c r="X3740" s="14" t="s">
        <v>66</v>
      </c>
      <c r="Y3740" s="14" t="s">
        <v>66</v>
      </c>
    </row>
    <row r="3741" spans="24:25" x14ac:dyDescent="0.2">
      <c r="X3741" s="14" t="s">
        <v>66</v>
      </c>
      <c r="Y3741" s="14" t="s">
        <v>66</v>
      </c>
    </row>
    <row r="3742" spans="24:25" x14ac:dyDescent="0.2">
      <c r="X3742" s="14" t="s">
        <v>66</v>
      </c>
      <c r="Y3742" s="14" t="s">
        <v>66</v>
      </c>
    </row>
    <row r="3743" spans="24:25" x14ac:dyDescent="0.2">
      <c r="X3743" s="14" t="s">
        <v>66</v>
      </c>
      <c r="Y3743" s="14" t="s">
        <v>66</v>
      </c>
    </row>
    <row r="3744" spans="24:25" x14ac:dyDescent="0.2">
      <c r="X3744" s="14" t="s">
        <v>66</v>
      </c>
      <c r="Y3744" s="14" t="s">
        <v>66</v>
      </c>
    </row>
    <row r="3745" spans="24:25" x14ac:dyDescent="0.2">
      <c r="X3745" s="14" t="s">
        <v>66</v>
      </c>
      <c r="Y3745" s="14" t="s">
        <v>66</v>
      </c>
    </row>
    <row r="3746" spans="24:25" x14ac:dyDescent="0.2">
      <c r="X3746" s="14" t="s">
        <v>66</v>
      </c>
      <c r="Y3746" s="14" t="s">
        <v>66</v>
      </c>
    </row>
    <row r="3747" spans="24:25" x14ac:dyDescent="0.2">
      <c r="X3747" s="14" t="s">
        <v>66</v>
      </c>
      <c r="Y3747" s="14" t="s">
        <v>66</v>
      </c>
    </row>
    <row r="3748" spans="24:25" x14ac:dyDescent="0.2">
      <c r="X3748" s="14" t="s">
        <v>66</v>
      </c>
      <c r="Y3748" s="14" t="s">
        <v>66</v>
      </c>
    </row>
    <row r="3749" spans="24:25" x14ac:dyDescent="0.2">
      <c r="X3749" s="14" t="s">
        <v>66</v>
      </c>
      <c r="Y3749" s="14" t="s">
        <v>66</v>
      </c>
    </row>
    <row r="3750" spans="24:25" x14ac:dyDescent="0.2">
      <c r="X3750" s="14" t="s">
        <v>66</v>
      </c>
      <c r="Y3750" s="14" t="s">
        <v>66</v>
      </c>
    </row>
    <row r="3751" spans="24:25" x14ac:dyDescent="0.2">
      <c r="X3751" s="14" t="s">
        <v>66</v>
      </c>
      <c r="Y3751" s="14" t="s">
        <v>66</v>
      </c>
    </row>
    <row r="3752" spans="24:25" x14ac:dyDescent="0.2">
      <c r="X3752" s="14" t="s">
        <v>66</v>
      </c>
      <c r="Y3752" s="14" t="s">
        <v>66</v>
      </c>
    </row>
    <row r="3753" spans="24:25" x14ac:dyDescent="0.2">
      <c r="X3753" s="14" t="s">
        <v>66</v>
      </c>
      <c r="Y3753" s="14" t="s">
        <v>66</v>
      </c>
    </row>
    <row r="3754" spans="24:25" x14ac:dyDescent="0.2">
      <c r="X3754" s="14" t="s">
        <v>66</v>
      </c>
      <c r="Y3754" s="14" t="s">
        <v>66</v>
      </c>
    </row>
    <row r="3755" spans="24:25" x14ac:dyDescent="0.2">
      <c r="X3755" s="14" t="s">
        <v>66</v>
      </c>
      <c r="Y3755" s="14" t="s">
        <v>66</v>
      </c>
    </row>
    <row r="3756" spans="24:25" x14ac:dyDescent="0.2">
      <c r="X3756" s="14" t="s">
        <v>66</v>
      </c>
      <c r="Y3756" s="14" t="s">
        <v>66</v>
      </c>
    </row>
    <row r="3757" spans="24:25" x14ac:dyDescent="0.2">
      <c r="X3757" s="14" t="s">
        <v>66</v>
      </c>
      <c r="Y3757" s="14" t="s">
        <v>66</v>
      </c>
    </row>
    <row r="3758" spans="24:25" x14ac:dyDescent="0.2">
      <c r="X3758" s="14" t="s">
        <v>66</v>
      </c>
      <c r="Y3758" s="14" t="s">
        <v>66</v>
      </c>
    </row>
    <row r="3759" spans="24:25" x14ac:dyDescent="0.2">
      <c r="X3759" s="14" t="s">
        <v>66</v>
      </c>
      <c r="Y3759" s="14" t="s">
        <v>66</v>
      </c>
    </row>
    <row r="3760" spans="24:25" x14ac:dyDescent="0.2">
      <c r="X3760" s="14" t="s">
        <v>66</v>
      </c>
      <c r="Y3760" s="14" t="s">
        <v>66</v>
      </c>
    </row>
    <row r="3761" spans="24:25" x14ac:dyDescent="0.2">
      <c r="X3761" s="14" t="s">
        <v>66</v>
      </c>
      <c r="Y3761" s="14" t="s">
        <v>66</v>
      </c>
    </row>
    <row r="3762" spans="24:25" x14ac:dyDescent="0.2">
      <c r="X3762" s="14" t="s">
        <v>66</v>
      </c>
      <c r="Y3762" s="14" t="s">
        <v>66</v>
      </c>
    </row>
    <row r="3763" spans="24:25" x14ac:dyDescent="0.2">
      <c r="X3763" s="14" t="s">
        <v>66</v>
      </c>
      <c r="Y3763" s="14" t="s">
        <v>66</v>
      </c>
    </row>
    <row r="3764" spans="24:25" x14ac:dyDescent="0.2">
      <c r="X3764" s="14" t="s">
        <v>66</v>
      </c>
      <c r="Y3764" s="14" t="s">
        <v>66</v>
      </c>
    </row>
    <row r="3765" spans="24:25" x14ac:dyDescent="0.2">
      <c r="X3765" s="14" t="s">
        <v>66</v>
      </c>
      <c r="Y3765" s="14" t="s">
        <v>66</v>
      </c>
    </row>
    <row r="3766" spans="24:25" x14ac:dyDescent="0.2">
      <c r="X3766" s="14" t="s">
        <v>66</v>
      </c>
      <c r="Y3766" s="14" t="s">
        <v>66</v>
      </c>
    </row>
    <row r="3767" spans="24:25" x14ac:dyDescent="0.2">
      <c r="X3767" s="14" t="s">
        <v>66</v>
      </c>
      <c r="Y3767" s="14" t="s">
        <v>66</v>
      </c>
    </row>
    <row r="3768" spans="24:25" x14ac:dyDescent="0.2">
      <c r="X3768" s="14" t="s">
        <v>66</v>
      </c>
      <c r="Y3768" s="14" t="s">
        <v>66</v>
      </c>
    </row>
    <row r="3769" spans="24:25" x14ac:dyDescent="0.2">
      <c r="X3769" s="14" t="s">
        <v>66</v>
      </c>
      <c r="Y3769" s="14" t="s">
        <v>66</v>
      </c>
    </row>
    <row r="3770" spans="24:25" x14ac:dyDescent="0.2">
      <c r="X3770" s="14" t="s">
        <v>66</v>
      </c>
      <c r="Y3770" s="14" t="s">
        <v>66</v>
      </c>
    </row>
    <row r="3771" spans="24:25" x14ac:dyDescent="0.2">
      <c r="X3771" s="14" t="s">
        <v>66</v>
      </c>
      <c r="Y3771" s="14" t="s">
        <v>66</v>
      </c>
    </row>
    <row r="3772" spans="24:25" x14ac:dyDescent="0.2">
      <c r="X3772" s="14" t="s">
        <v>66</v>
      </c>
      <c r="Y3772" s="14" t="s">
        <v>66</v>
      </c>
    </row>
    <row r="3773" spans="24:25" x14ac:dyDescent="0.2">
      <c r="X3773" s="14" t="s">
        <v>66</v>
      </c>
      <c r="Y3773" s="14" t="s">
        <v>66</v>
      </c>
    </row>
    <row r="3774" spans="24:25" x14ac:dyDescent="0.2">
      <c r="X3774" s="14" t="s">
        <v>66</v>
      </c>
      <c r="Y3774" s="14" t="s">
        <v>66</v>
      </c>
    </row>
    <row r="3775" spans="24:25" x14ac:dyDescent="0.2">
      <c r="X3775" s="14" t="s">
        <v>66</v>
      </c>
      <c r="Y3775" s="14" t="s">
        <v>66</v>
      </c>
    </row>
    <row r="3776" spans="24:25" x14ac:dyDescent="0.2">
      <c r="X3776" s="14" t="s">
        <v>66</v>
      </c>
      <c r="Y3776" s="14" t="s">
        <v>66</v>
      </c>
    </row>
    <row r="3777" spans="24:25" x14ac:dyDescent="0.2">
      <c r="X3777" s="14" t="s">
        <v>66</v>
      </c>
      <c r="Y3777" s="14" t="s">
        <v>66</v>
      </c>
    </row>
    <row r="3778" spans="24:25" x14ac:dyDescent="0.2">
      <c r="X3778" s="14" t="s">
        <v>66</v>
      </c>
      <c r="Y3778" s="14" t="s">
        <v>66</v>
      </c>
    </row>
    <row r="3779" spans="24:25" x14ac:dyDescent="0.2">
      <c r="X3779" s="14" t="s">
        <v>66</v>
      </c>
      <c r="Y3779" s="14" t="s">
        <v>66</v>
      </c>
    </row>
    <row r="3780" spans="24:25" x14ac:dyDescent="0.2">
      <c r="X3780" s="14" t="s">
        <v>66</v>
      </c>
      <c r="Y3780" s="14" t="s">
        <v>66</v>
      </c>
    </row>
    <row r="3781" spans="24:25" x14ac:dyDescent="0.2">
      <c r="X3781" s="14" t="s">
        <v>66</v>
      </c>
      <c r="Y3781" s="14" t="s">
        <v>66</v>
      </c>
    </row>
    <row r="3782" spans="24:25" x14ac:dyDescent="0.2">
      <c r="X3782" s="14" t="s">
        <v>66</v>
      </c>
      <c r="Y3782" s="14" t="s">
        <v>66</v>
      </c>
    </row>
    <row r="3783" spans="24:25" x14ac:dyDescent="0.2">
      <c r="X3783" s="14" t="s">
        <v>66</v>
      </c>
      <c r="Y3783" s="14" t="s">
        <v>66</v>
      </c>
    </row>
    <row r="3784" spans="24:25" x14ac:dyDescent="0.2">
      <c r="X3784" s="14" t="s">
        <v>66</v>
      </c>
      <c r="Y3784" s="14" t="s">
        <v>66</v>
      </c>
    </row>
    <row r="3785" spans="24:25" x14ac:dyDescent="0.2">
      <c r="X3785" s="14" t="s">
        <v>66</v>
      </c>
      <c r="Y3785" s="14" t="s">
        <v>66</v>
      </c>
    </row>
    <row r="3786" spans="24:25" x14ac:dyDescent="0.2">
      <c r="X3786" s="14" t="s">
        <v>66</v>
      </c>
      <c r="Y3786" s="14" t="s">
        <v>66</v>
      </c>
    </row>
    <row r="3787" spans="24:25" x14ac:dyDescent="0.2">
      <c r="X3787" s="14" t="s">
        <v>66</v>
      </c>
      <c r="Y3787" s="14" t="s">
        <v>66</v>
      </c>
    </row>
    <row r="3788" spans="24:25" x14ac:dyDescent="0.2">
      <c r="X3788" s="14" t="s">
        <v>66</v>
      </c>
      <c r="Y3788" s="14" t="s">
        <v>66</v>
      </c>
    </row>
    <row r="3789" spans="24:25" x14ac:dyDescent="0.2">
      <c r="X3789" s="14" t="s">
        <v>66</v>
      </c>
      <c r="Y3789" s="14" t="s">
        <v>66</v>
      </c>
    </row>
    <row r="3790" spans="24:25" x14ac:dyDescent="0.2">
      <c r="X3790" s="14" t="s">
        <v>66</v>
      </c>
      <c r="Y3790" s="14" t="s">
        <v>66</v>
      </c>
    </row>
    <row r="3791" spans="24:25" x14ac:dyDescent="0.2">
      <c r="X3791" s="14" t="s">
        <v>66</v>
      </c>
      <c r="Y3791" s="14" t="s">
        <v>66</v>
      </c>
    </row>
    <row r="3792" spans="24:25" x14ac:dyDescent="0.2">
      <c r="X3792" s="14" t="s">
        <v>66</v>
      </c>
      <c r="Y3792" s="14" t="s">
        <v>66</v>
      </c>
    </row>
    <row r="3793" spans="24:25" x14ac:dyDescent="0.2">
      <c r="X3793" s="14" t="s">
        <v>66</v>
      </c>
      <c r="Y3793" s="14" t="s">
        <v>66</v>
      </c>
    </row>
    <row r="3794" spans="24:25" x14ac:dyDescent="0.2">
      <c r="X3794" s="14" t="s">
        <v>66</v>
      </c>
      <c r="Y3794" s="14" t="s">
        <v>66</v>
      </c>
    </row>
    <row r="3795" spans="24:25" x14ac:dyDescent="0.2">
      <c r="X3795" s="14" t="s">
        <v>66</v>
      </c>
      <c r="Y3795" s="14" t="s">
        <v>66</v>
      </c>
    </row>
    <row r="3796" spans="24:25" x14ac:dyDescent="0.2">
      <c r="X3796" s="14" t="s">
        <v>66</v>
      </c>
      <c r="Y3796" s="14" t="s">
        <v>66</v>
      </c>
    </row>
    <row r="3797" spans="24:25" x14ac:dyDescent="0.2">
      <c r="X3797" s="14" t="s">
        <v>66</v>
      </c>
      <c r="Y3797" s="14" t="s">
        <v>66</v>
      </c>
    </row>
    <row r="3798" spans="24:25" x14ac:dyDescent="0.2">
      <c r="X3798" s="14" t="s">
        <v>66</v>
      </c>
      <c r="Y3798" s="14" t="s">
        <v>66</v>
      </c>
    </row>
    <row r="3799" spans="24:25" x14ac:dyDescent="0.2">
      <c r="X3799" s="14" t="s">
        <v>66</v>
      </c>
      <c r="Y3799" s="14" t="s">
        <v>66</v>
      </c>
    </row>
    <row r="3800" spans="24:25" x14ac:dyDescent="0.2">
      <c r="X3800" s="14" t="s">
        <v>66</v>
      </c>
      <c r="Y3800" s="14" t="s">
        <v>66</v>
      </c>
    </row>
    <row r="3801" spans="24:25" x14ac:dyDescent="0.2">
      <c r="X3801" s="14" t="s">
        <v>66</v>
      </c>
      <c r="Y3801" s="14" t="s">
        <v>66</v>
      </c>
    </row>
    <row r="3802" spans="24:25" x14ac:dyDescent="0.2">
      <c r="X3802" s="14" t="s">
        <v>66</v>
      </c>
      <c r="Y3802" s="14" t="s">
        <v>66</v>
      </c>
    </row>
    <row r="3803" spans="24:25" x14ac:dyDescent="0.2">
      <c r="X3803" s="14" t="s">
        <v>66</v>
      </c>
      <c r="Y3803" s="14" t="s">
        <v>66</v>
      </c>
    </row>
    <row r="3804" spans="24:25" x14ac:dyDescent="0.2">
      <c r="X3804" s="14" t="s">
        <v>66</v>
      </c>
      <c r="Y3804" s="14" t="s">
        <v>66</v>
      </c>
    </row>
    <row r="3805" spans="24:25" x14ac:dyDescent="0.2">
      <c r="X3805" s="14" t="s">
        <v>66</v>
      </c>
      <c r="Y3805" s="14" t="s">
        <v>66</v>
      </c>
    </row>
    <row r="3806" spans="24:25" x14ac:dyDescent="0.2">
      <c r="X3806" s="14" t="s">
        <v>66</v>
      </c>
      <c r="Y3806" s="14" t="s">
        <v>66</v>
      </c>
    </row>
    <row r="3807" spans="24:25" x14ac:dyDescent="0.2">
      <c r="X3807" s="14" t="s">
        <v>66</v>
      </c>
      <c r="Y3807" s="14" t="s">
        <v>66</v>
      </c>
    </row>
    <row r="3808" spans="24:25" x14ac:dyDescent="0.2">
      <c r="X3808" s="14" t="s">
        <v>66</v>
      </c>
      <c r="Y3808" s="14" t="s">
        <v>66</v>
      </c>
    </row>
    <row r="3809" spans="24:25" x14ac:dyDescent="0.2">
      <c r="X3809" s="14" t="s">
        <v>66</v>
      </c>
      <c r="Y3809" s="14" t="s">
        <v>66</v>
      </c>
    </row>
    <row r="3810" spans="24:25" x14ac:dyDescent="0.2">
      <c r="X3810" s="14" t="s">
        <v>66</v>
      </c>
      <c r="Y3810" s="14" t="s">
        <v>66</v>
      </c>
    </row>
    <row r="3811" spans="24:25" x14ac:dyDescent="0.2">
      <c r="X3811" s="14" t="s">
        <v>66</v>
      </c>
      <c r="Y3811" s="14" t="s">
        <v>66</v>
      </c>
    </row>
    <row r="3812" spans="24:25" x14ac:dyDescent="0.2">
      <c r="X3812" s="14" t="s">
        <v>66</v>
      </c>
      <c r="Y3812" s="14" t="s">
        <v>66</v>
      </c>
    </row>
    <row r="3813" spans="24:25" x14ac:dyDescent="0.2">
      <c r="X3813" s="14" t="s">
        <v>66</v>
      </c>
      <c r="Y3813" s="14" t="s">
        <v>66</v>
      </c>
    </row>
    <row r="3814" spans="24:25" x14ac:dyDescent="0.2">
      <c r="X3814" s="14" t="s">
        <v>66</v>
      </c>
      <c r="Y3814" s="14" t="s">
        <v>66</v>
      </c>
    </row>
    <row r="3815" spans="24:25" x14ac:dyDescent="0.2">
      <c r="X3815" s="14" t="s">
        <v>66</v>
      </c>
      <c r="Y3815" s="14" t="s">
        <v>66</v>
      </c>
    </row>
    <row r="3816" spans="24:25" x14ac:dyDescent="0.2">
      <c r="X3816" s="14" t="s">
        <v>66</v>
      </c>
      <c r="Y3816" s="14" t="s">
        <v>66</v>
      </c>
    </row>
    <row r="3817" spans="24:25" x14ac:dyDescent="0.2">
      <c r="X3817" s="14" t="s">
        <v>66</v>
      </c>
      <c r="Y3817" s="14" t="s">
        <v>66</v>
      </c>
    </row>
    <row r="3818" spans="24:25" x14ac:dyDescent="0.2">
      <c r="X3818" s="14" t="s">
        <v>66</v>
      </c>
      <c r="Y3818" s="14" t="s">
        <v>66</v>
      </c>
    </row>
    <row r="3819" spans="24:25" x14ac:dyDescent="0.2">
      <c r="X3819" s="14" t="s">
        <v>66</v>
      </c>
      <c r="Y3819" s="14" t="s">
        <v>66</v>
      </c>
    </row>
    <row r="3820" spans="24:25" x14ac:dyDescent="0.2">
      <c r="X3820" s="14" t="s">
        <v>66</v>
      </c>
      <c r="Y3820" s="14" t="s">
        <v>66</v>
      </c>
    </row>
    <row r="3821" spans="24:25" x14ac:dyDescent="0.2">
      <c r="X3821" s="14" t="s">
        <v>66</v>
      </c>
      <c r="Y3821" s="14" t="s">
        <v>66</v>
      </c>
    </row>
    <row r="3822" spans="24:25" x14ac:dyDescent="0.2">
      <c r="X3822" s="14" t="s">
        <v>66</v>
      </c>
      <c r="Y3822" s="14" t="s">
        <v>66</v>
      </c>
    </row>
    <row r="3823" spans="24:25" x14ac:dyDescent="0.2">
      <c r="X3823" s="14" t="s">
        <v>66</v>
      </c>
      <c r="Y3823" s="14" t="s">
        <v>66</v>
      </c>
    </row>
    <row r="3824" spans="24:25" x14ac:dyDescent="0.2">
      <c r="X3824" s="14" t="s">
        <v>66</v>
      </c>
      <c r="Y3824" s="14" t="s">
        <v>66</v>
      </c>
    </row>
    <row r="3825" spans="24:25" x14ac:dyDescent="0.2">
      <c r="X3825" s="14" t="s">
        <v>66</v>
      </c>
      <c r="Y3825" s="14" t="s">
        <v>66</v>
      </c>
    </row>
    <row r="3826" spans="24:25" x14ac:dyDescent="0.2">
      <c r="X3826" s="14" t="s">
        <v>66</v>
      </c>
      <c r="Y3826" s="14" t="s">
        <v>66</v>
      </c>
    </row>
    <row r="3827" spans="24:25" x14ac:dyDescent="0.2">
      <c r="X3827" s="14" t="s">
        <v>66</v>
      </c>
      <c r="Y3827" s="14" t="s">
        <v>66</v>
      </c>
    </row>
    <row r="3828" spans="24:25" x14ac:dyDescent="0.2">
      <c r="X3828" s="14" t="s">
        <v>66</v>
      </c>
      <c r="Y3828" s="14" t="s">
        <v>66</v>
      </c>
    </row>
    <row r="3829" spans="24:25" x14ac:dyDescent="0.2">
      <c r="X3829" s="14" t="s">
        <v>66</v>
      </c>
      <c r="Y3829" s="14" t="s">
        <v>66</v>
      </c>
    </row>
    <row r="3830" spans="24:25" x14ac:dyDescent="0.2">
      <c r="X3830" s="14" t="s">
        <v>66</v>
      </c>
      <c r="Y3830" s="14" t="s">
        <v>66</v>
      </c>
    </row>
    <row r="3831" spans="24:25" x14ac:dyDescent="0.2">
      <c r="X3831" s="14" t="s">
        <v>66</v>
      </c>
      <c r="Y3831" s="14" t="s">
        <v>66</v>
      </c>
    </row>
    <row r="3832" spans="24:25" x14ac:dyDescent="0.2">
      <c r="X3832" s="14" t="s">
        <v>66</v>
      </c>
      <c r="Y3832" s="14" t="s">
        <v>66</v>
      </c>
    </row>
    <row r="3833" spans="24:25" x14ac:dyDescent="0.2">
      <c r="X3833" s="14" t="s">
        <v>66</v>
      </c>
      <c r="Y3833" s="14" t="s">
        <v>66</v>
      </c>
    </row>
    <row r="3834" spans="24:25" x14ac:dyDescent="0.2">
      <c r="X3834" s="14" t="s">
        <v>66</v>
      </c>
      <c r="Y3834" s="14" t="s">
        <v>66</v>
      </c>
    </row>
    <row r="3835" spans="24:25" x14ac:dyDescent="0.2">
      <c r="X3835" s="14" t="s">
        <v>66</v>
      </c>
      <c r="Y3835" s="14" t="s">
        <v>66</v>
      </c>
    </row>
    <row r="3836" spans="24:25" x14ac:dyDescent="0.2">
      <c r="X3836" s="14" t="s">
        <v>66</v>
      </c>
      <c r="Y3836" s="14" t="s">
        <v>66</v>
      </c>
    </row>
    <row r="3837" spans="24:25" x14ac:dyDescent="0.2">
      <c r="X3837" s="14" t="s">
        <v>66</v>
      </c>
      <c r="Y3837" s="14" t="s">
        <v>66</v>
      </c>
    </row>
    <row r="3838" spans="24:25" x14ac:dyDescent="0.2">
      <c r="X3838" s="14" t="s">
        <v>66</v>
      </c>
      <c r="Y3838" s="14" t="s">
        <v>66</v>
      </c>
    </row>
    <row r="3839" spans="24:25" x14ac:dyDescent="0.2">
      <c r="X3839" s="14" t="s">
        <v>66</v>
      </c>
      <c r="Y3839" s="14" t="s">
        <v>66</v>
      </c>
    </row>
    <row r="3840" spans="24:25" x14ac:dyDescent="0.2">
      <c r="X3840" s="14" t="s">
        <v>66</v>
      </c>
      <c r="Y3840" s="14" t="s">
        <v>66</v>
      </c>
    </row>
    <row r="3841" spans="24:25" x14ac:dyDescent="0.2">
      <c r="X3841" s="14" t="s">
        <v>66</v>
      </c>
      <c r="Y3841" s="14" t="s">
        <v>66</v>
      </c>
    </row>
    <row r="3842" spans="24:25" x14ac:dyDescent="0.2">
      <c r="X3842" s="14" t="s">
        <v>66</v>
      </c>
      <c r="Y3842" s="14" t="s">
        <v>66</v>
      </c>
    </row>
    <row r="3843" spans="24:25" x14ac:dyDescent="0.2">
      <c r="X3843" s="14" t="s">
        <v>66</v>
      </c>
      <c r="Y3843" s="14" t="s">
        <v>66</v>
      </c>
    </row>
    <row r="3844" spans="24:25" x14ac:dyDescent="0.2">
      <c r="X3844" s="14" t="s">
        <v>66</v>
      </c>
      <c r="Y3844" s="14" t="s">
        <v>66</v>
      </c>
    </row>
    <row r="3845" spans="24:25" x14ac:dyDescent="0.2">
      <c r="X3845" s="14" t="s">
        <v>66</v>
      </c>
      <c r="Y3845" s="14" t="s">
        <v>66</v>
      </c>
    </row>
    <row r="3846" spans="24:25" x14ac:dyDescent="0.2">
      <c r="X3846" s="14" t="s">
        <v>66</v>
      </c>
      <c r="Y3846" s="14" t="s">
        <v>66</v>
      </c>
    </row>
    <row r="3847" spans="24:25" x14ac:dyDescent="0.2">
      <c r="X3847" s="14" t="s">
        <v>66</v>
      </c>
      <c r="Y3847" s="14" t="s">
        <v>66</v>
      </c>
    </row>
    <row r="3848" spans="24:25" x14ac:dyDescent="0.2">
      <c r="X3848" s="14" t="s">
        <v>66</v>
      </c>
      <c r="Y3848" s="14" t="s">
        <v>66</v>
      </c>
    </row>
    <row r="3849" spans="24:25" x14ac:dyDescent="0.2">
      <c r="X3849" s="14" t="s">
        <v>66</v>
      </c>
      <c r="Y3849" s="14" t="s">
        <v>66</v>
      </c>
    </row>
    <row r="3850" spans="24:25" x14ac:dyDescent="0.2">
      <c r="X3850" s="14" t="s">
        <v>66</v>
      </c>
      <c r="Y3850" s="14" t="s">
        <v>66</v>
      </c>
    </row>
    <row r="3851" spans="24:25" x14ac:dyDescent="0.2">
      <c r="X3851" s="14" t="s">
        <v>66</v>
      </c>
      <c r="Y3851" s="14" t="s">
        <v>66</v>
      </c>
    </row>
    <row r="3852" spans="24:25" x14ac:dyDescent="0.2">
      <c r="X3852" s="14" t="s">
        <v>66</v>
      </c>
      <c r="Y3852" s="14" t="s">
        <v>66</v>
      </c>
    </row>
    <row r="3853" spans="24:25" x14ac:dyDescent="0.2">
      <c r="X3853" s="14" t="s">
        <v>66</v>
      </c>
      <c r="Y3853" s="14" t="s">
        <v>66</v>
      </c>
    </row>
    <row r="3854" spans="24:25" x14ac:dyDescent="0.2">
      <c r="X3854" s="14" t="s">
        <v>66</v>
      </c>
      <c r="Y3854" s="14" t="s">
        <v>66</v>
      </c>
    </row>
    <row r="3855" spans="24:25" x14ac:dyDescent="0.2">
      <c r="X3855" s="14" t="s">
        <v>66</v>
      </c>
      <c r="Y3855" s="14" t="s">
        <v>66</v>
      </c>
    </row>
    <row r="3856" spans="24:25" x14ac:dyDescent="0.2">
      <c r="X3856" s="14" t="s">
        <v>66</v>
      </c>
      <c r="Y3856" s="14" t="s">
        <v>66</v>
      </c>
    </row>
    <row r="3857" spans="24:25" x14ac:dyDescent="0.2">
      <c r="X3857" s="14" t="s">
        <v>66</v>
      </c>
      <c r="Y3857" s="14" t="s">
        <v>66</v>
      </c>
    </row>
    <row r="3858" spans="24:25" x14ac:dyDescent="0.2">
      <c r="X3858" s="14" t="s">
        <v>66</v>
      </c>
      <c r="Y3858" s="14" t="s">
        <v>66</v>
      </c>
    </row>
    <row r="3859" spans="24:25" x14ac:dyDescent="0.2">
      <c r="X3859" s="14" t="s">
        <v>66</v>
      </c>
      <c r="Y3859" s="14" t="s">
        <v>66</v>
      </c>
    </row>
    <row r="3860" spans="24:25" x14ac:dyDescent="0.2">
      <c r="X3860" s="14" t="s">
        <v>66</v>
      </c>
      <c r="Y3860" s="14" t="s">
        <v>66</v>
      </c>
    </row>
    <row r="3861" spans="24:25" x14ac:dyDescent="0.2">
      <c r="X3861" s="14" t="s">
        <v>66</v>
      </c>
      <c r="Y3861" s="14" t="s">
        <v>66</v>
      </c>
    </row>
    <row r="3862" spans="24:25" x14ac:dyDescent="0.2">
      <c r="X3862" s="14" t="s">
        <v>66</v>
      </c>
      <c r="Y3862" s="14" t="s">
        <v>66</v>
      </c>
    </row>
    <row r="3863" spans="24:25" x14ac:dyDescent="0.2">
      <c r="X3863" s="14" t="s">
        <v>66</v>
      </c>
      <c r="Y3863" s="14" t="s">
        <v>66</v>
      </c>
    </row>
    <row r="3864" spans="24:25" x14ac:dyDescent="0.2">
      <c r="X3864" s="14" t="s">
        <v>66</v>
      </c>
      <c r="Y3864" s="14" t="s">
        <v>66</v>
      </c>
    </row>
    <row r="3865" spans="24:25" x14ac:dyDescent="0.2">
      <c r="X3865" s="14" t="s">
        <v>66</v>
      </c>
      <c r="Y3865" s="14" t="s">
        <v>66</v>
      </c>
    </row>
    <row r="3866" spans="24:25" x14ac:dyDescent="0.2">
      <c r="X3866" s="14" t="s">
        <v>66</v>
      </c>
      <c r="Y3866" s="14" t="s">
        <v>66</v>
      </c>
    </row>
    <row r="3867" spans="24:25" x14ac:dyDescent="0.2">
      <c r="X3867" s="14" t="s">
        <v>66</v>
      </c>
      <c r="Y3867" s="14" t="s">
        <v>66</v>
      </c>
    </row>
    <row r="3868" spans="24:25" x14ac:dyDescent="0.2">
      <c r="X3868" s="14" t="s">
        <v>66</v>
      </c>
      <c r="Y3868" s="14" t="s">
        <v>66</v>
      </c>
    </row>
    <row r="3869" spans="24:25" x14ac:dyDescent="0.2">
      <c r="X3869" s="14" t="s">
        <v>66</v>
      </c>
      <c r="Y3869" s="14" t="s">
        <v>66</v>
      </c>
    </row>
    <row r="3870" spans="24:25" x14ac:dyDescent="0.2">
      <c r="X3870" s="14" t="s">
        <v>66</v>
      </c>
      <c r="Y3870" s="14" t="s">
        <v>66</v>
      </c>
    </row>
    <row r="3871" spans="24:25" x14ac:dyDescent="0.2">
      <c r="X3871" s="14" t="s">
        <v>66</v>
      </c>
      <c r="Y3871" s="14" t="s">
        <v>66</v>
      </c>
    </row>
    <row r="3872" spans="24:25" x14ac:dyDescent="0.2">
      <c r="X3872" s="14" t="s">
        <v>66</v>
      </c>
      <c r="Y3872" s="14" t="s">
        <v>66</v>
      </c>
    </row>
    <row r="3873" spans="24:25" x14ac:dyDescent="0.2">
      <c r="X3873" s="14" t="s">
        <v>66</v>
      </c>
      <c r="Y3873" s="14" t="s">
        <v>66</v>
      </c>
    </row>
    <row r="3874" spans="24:25" x14ac:dyDescent="0.2">
      <c r="X3874" s="14" t="s">
        <v>66</v>
      </c>
      <c r="Y3874" s="14" t="s">
        <v>66</v>
      </c>
    </row>
    <row r="3875" spans="24:25" x14ac:dyDescent="0.2">
      <c r="X3875" s="14" t="s">
        <v>66</v>
      </c>
      <c r="Y3875" s="14" t="s">
        <v>66</v>
      </c>
    </row>
    <row r="3876" spans="24:25" x14ac:dyDescent="0.2">
      <c r="X3876" s="14" t="s">
        <v>66</v>
      </c>
      <c r="Y3876" s="14" t="s">
        <v>66</v>
      </c>
    </row>
    <row r="3877" spans="24:25" x14ac:dyDescent="0.2">
      <c r="X3877" s="14" t="s">
        <v>66</v>
      </c>
      <c r="Y3877" s="14" t="s">
        <v>66</v>
      </c>
    </row>
    <row r="3878" spans="24:25" x14ac:dyDescent="0.2">
      <c r="X3878" s="14" t="s">
        <v>66</v>
      </c>
      <c r="Y3878" s="14" t="s">
        <v>66</v>
      </c>
    </row>
    <row r="3879" spans="24:25" x14ac:dyDescent="0.2">
      <c r="X3879" s="14" t="s">
        <v>66</v>
      </c>
      <c r="Y3879" s="14" t="s">
        <v>66</v>
      </c>
    </row>
    <row r="3880" spans="24:25" x14ac:dyDescent="0.2">
      <c r="X3880" s="14" t="s">
        <v>66</v>
      </c>
      <c r="Y3880" s="14" t="s">
        <v>66</v>
      </c>
    </row>
    <row r="3881" spans="24:25" x14ac:dyDescent="0.2">
      <c r="X3881" s="14" t="s">
        <v>66</v>
      </c>
      <c r="Y3881" s="14" t="s">
        <v>66</v>
      </c>
    </row>
    <row r="3882" spans="24:25" x14ac:dyDescent="0.2">
      <c r="X3882" s="14" t="s">
        <v>66</v>
      </c>
      <c r="Y3882" s="14" t="s">
        <v>66</v>
      </c>
    </row>
    <row r="3883" spans="24:25" x14ac:dyDescent="0.2">
      <c r="X3883" s="14" t="s">
        <v>66</v>
      </c>
      <c r="Y3883" s="14" t="s">
        <v>66</v>
      </c>
    </row>
    <row r="3884" spans="24:25" x14ac:dyDescent="0.2">
      <c r="X3884" s="14" t="s">
        <v>66</v>
      </c>
      <c r="Y3884" s="14" t="s">
        <v>66</v>
      </c>
    </row>
    <row r="3885" spans="24:25" x14ac:dyDescent="0.2">
      <c r="X3885" s="14" t="s">
        <v>66</v>
      </c>
      <c r="Y3885" s="14" t="s">
        <v>66</v>
      </c>
    </row>
    <row r="3886" spans="24:25" x14ac:dyDescent="0.2">
      <c r="X3886" s="14" t="s">
        <v>66</v>
      </c>
      <c r="Y3886" s="14" t="s">
        <v>66</v>
      </c>
    </row>
    <row r="3887" spans="24:25" x14ac:dyDescent="0.2">
      <c r="X3887" s="14" t="s">
        <v>66</v>
      </c>
      <c r="Y3887" s="14" t="s">
        <v>66</v>
      </c>
    </row>
    <row r="3888" spans="24:25" x14ac:dyDescent="0.2">
      <c r="X3888" s="14" t="s">
        <v>66</v>
      </c>
      <c r="Y3888" s="14" t="s">
        <v>66</v>
      </c>
    </row>
    <row r="3889" spans="24:25" x14ac:dyDescent="0.2">
      <c r="X3889" s="14" t="s">
        <v>66</v>
      </c>
      <c r="Y3889" s="14" t="s">
        <v>66</v>
      </c>
    </row>
    <row r="3890" spans="24:25" x14ac:dyDescent="0.2">
      <c r="X3890" s="14" t="s">
        <v>66</v>
      </c>
      <c r="Y3890" s="14" t="s">
        <v>66</v>
      </c>
    </row>
    <row r="3891" spans="24:25" x14ac:dyDescent="0.2">
      <c r="X3891" s="14" t="s">
        <v>66</v>
      </c>
      <c r="Y3891" s="14" t="s">
        <v>66</v>
      </c>
    </row>
    <row r="3892" spans="24:25" x14ac:dyDescent="0.2">
      <c r="X3892" s="14" t="s">
        <v>66</v>
      </c>
      <c r="Y3892" s="14" t="s">
        <v>66</v>
      </c>
    </row>
    <row r="3893" spans="24:25" x14ac:dyDescent="0.2">
      <c r="X3893" s="14" t="s">
        <v>66</v>
      </c>
      <c r="Y3893" s="14" t="s">
        <v>66</v>
      </c>
    </row>
    <row r="3894" spans="24:25" x14ac:dyDescent="0.2">
      <c r="X3894" s="14" t="s">
        <v>66</v>
      </c>
      <c r="Y3894" s="14" t="s">
        <v>66</v>
      </c>
    </row>
    <row r="3895" spans="24:25" x14ac:dyDescent="0.2">
      <c r="X3895" s="14" t="s">
        <v>66</v>
      </c>
      <c r="Y3895" s="14" t="s">
        <v>66</v>
      </c>
    </row>
    <row r="3896" spans="24:25" x14ac:dyDescent="0.2">
      <c r="X3896" s="14" t="s">
        <v>66</v>
      </c>
      <c r="Y3896" s="14" t="s">
        <v>66</v>
      </c>
    </row>
    <row r="3897" spans="24:25" x14ac:dyDescent="0.2">
      <c r="X3897" s="14" t="s">
        <v>66</v>
      </c>
      <c r="Y3897" s="14" t="s">
        <v>66</v>
      </c>
    </row>
    <row r="3898" spans="24:25" x14ac:dyDescent="0.2">
      <c r="X3898" s="14" t="s">
        <v>66</v>
      </c>
      <c r="Y3898" s="14" t="s">
        <v>66</v>
      </c>
    </row>
    <row r="3899" spans="24:25" x14ac:dyDescent="0.2">
      <c r="X3899" s="14" t="s">
        <v>66</v>
      </c>
      <c r="Y3899" s="14" t="s">
        <v>66</v>
      </c>
    </row>
    <row r="3900" spans="24:25" x14ac:dyDescent="0.2">
      <c r="X3900" s="14" t="s">
        <v>66</v>
      </c>
      <c r="Y3900" s="14" t="s">
        <v>66</v>
      </c>
    </row>
    <row r="3901" spans="24:25" x14ac:dyDescent="0.2">
      <c r="X3901" s="14" t="s">
        <v>66</v>
      </c>
      <c r="Y3901" s="14" t="s">
        <v>66</v>
      </c>
    </row>
    <row r="3902" spans="24:25" x14ac:dyDescent="0.2">
      <c r="X3902" s="14" t="s">
        <v>66</v>
      </c>
      <c r="Y3902" s="14" t="s">
        <v>66</v>
      </c>
    </row>
    <row r="3903" spans="24:25" x14ac:dyDescent="0.2">
      <c r="X3903" s="14" t="s">
        <v>66</v>
      </c>
      <c r="Y3903" s="14" t="s">
        <v>66</v>
      </c>
    </row>
    <row r="3904" spans="24:25" x14ac:dyDescent="0.2">
      <c r="X3904" s="14" t="s">
        <v>66</v>
      </c>
      <c r="Y3904" s="14" t="s">
        <v>66</v>
      </c>
    </row>
    <row r="3905" spans="24:25" x14ac:dyDescent="0.2">
      <c r="X3905" s="14" t="s">
        <v>66</v>
      </c>
      <c r="Y3905" s="14" t="s">
        <v>66</v>
      </c>
    </row>
    <row r="3906" spans="24:25" x14ac:dyDescent="0.2">
      <c r="X3906" s="14" t="s">
        <v>66</v>
      </c>
      <c r="Y3906" s="14" t="s">
        <v>66</v>
      </c>
    </row>
    <row r="3907" spans="24:25" x14ac:dyDescent="0.2">
      <c r="X3907" s="14" t="s">
        <v>66</v>
      </c>
      <c r="Y3907" s="14" t="s">
        <v>66</v>
      </c>
    </row>
    <row r="3908" spans="24:25" x14ac:dyDescent="0.2">
      <c r="X3908" s="14" t="s">
        <v>66</v>
      </c>
      <c r="Y3908" s="14" t="s">
        <v>66</v>
      </c>
    </row>
    <row r="3909" spans="24:25" x14ac:dyDescent="0.2">
      <c r="X3909" s="14" t="s">
        <v>66</v>
      </c>
      <c r="Y3909" s="14" t="s">
        <v>66</v>
      </c>
    </row>
    <row r="3910" spans="24:25" x14ac:dyDescent="0.2">
      <c r="X3910" s="14" t="s">
        <v>66</v>
      </c>
      <c r="Y3910" s="14" t="s">
        <v>66</v>
      </c>
    </row>
    <row r="3911" spans="24:25" x14ac:dyDescent="0.2">
      <c r="X3911" s="14" t="s">
        <v>66</v>
      </c>
      <c r="Y3911" s="14" t="s">
        <v>66</v>
      </c>
    </row>
    <row r="3912" spans="24:25" x14ac:dyDescent="0.2">
      <c r="X3912" s="14" t="s">
        <v>66</v>
      </c>
      <c r="Y3912" s="14" t="s">
        <v>66</v>
      </c>
    </row>
    <row r="3913" spans="24:25" x14ac:dyDescent="0.2">
      <c r="X3913" s="14" t="s">
        <v>66</v>
      </c>
      <c r="Y3913" s="14" t="s">
        <v>66</v>
      </c>
    </row>
    <row r="3914" spans="24:25" x14ac:dyDescent="0.2">
      <c r="X3914" s="14" t="s">
        <v>66</v>
      </c>
      <c r="Y3914" s="14" t="s">
        <v>66</v>
      </c>
    </row>
    <row r="3915" spans="24:25" x14ac:dyDescent="0.2">
      <c r="X3915" s="14" t="s">
        <v>66</v>
      </c>
      <c r="Y3915" s="14" t="s">
        <v>66</v>
      </c>
    </row>
    <row r="3916" spans="24:25" x14ac:dyDescent="0.2">
      <c r="X3916" s="14" t="s">
        <v>66</v>
      </c>
      <c r="Y3916" s="14" t="s">
        <v>66</v>
      </c>
    </row>
    <row r="3917" spans="24:25" x14ac:dyDescent="0.2">
      <c r="X3917" s="14" t="s">
        <v>66</v>
      </c>
      <c r="Y3917" s="14" t="s">
        <v>66</v>
      </c>
    </row>
    <row r="3918" spans="24:25" x14ac:dyDescent="0.2">
      <c r="X3918" s="14" t="s">
        <v>66</v>
      </c>
      <c r="Y3918" s="14" t="s">
        <v>66</v>
      </c>
    </row>
    <row r="3919" spans="24:25" x14ac:dyDescent="0.2">
      <c r="X3919" s="14" t="s">
        <v>66</v>
      </c>
      <c r="Y3919" s="14" t="s">
        <v>66</v>
      </c>
    </row>
    <row r="3920" spans="24:25" x14ac:dyDescent="0.2">
      <c r="X3920" s="14" t="s">
        <v>66</v>
      </c>
      <c r="Y3920" s="14" t="s">
        <v>66</v>
      </c>
    </row>
    <row r="3921" spans="24:25" x14ac:dyDescent="0.2">
      <c r="X3921" s="14" t="s">
        <v>66</v>
      </c>
      <c r="Y3921" s="14" t="s">
        <v>66</v>
      </c>
    </row>
    <row r="3922" spans="24:25" x14ac:dyDescent="0.2">
      <c r="X3922" s="14" t="s">
        <v>66</v>
      </c>
      <c r="Y3922" s="14" t="s">
        <v>66</v>
      </c>
    </row>
    <row r="3923" spans="24:25" x14ac:dyDescent="0.2">
      <c r="X3923" s="14" t="s">
        <v>66</v>
      </c>
      <c r="Y3923" s="14" t="s">
        <v>66</v>
      </c>
    </row>
    <row r="3924" spans="24:25" x14ac:dyDescent="0.2">
      <c r="X3924" s="14" t="s">
        <v>66</v>
      </c>
      <c r="Y3924" s="14" t="s">
        <v>66</v>
      </c>
    </row>
    <row r="3925" spans="24:25" x14ac:dyDescent="0.2">
      <c r="X3925" s="14" t="s">
        <v>66</v>
      </c>
      <c r="Y3925" s="14" t="s">
        <v>66</v>
      </c>
    </row>
    <row r="3926" spans="24:25" x14ac:dyDescent="0.2">
      <c r="X3926" s="14" t="s">
        <v>66</v>
      </c>
      <c r="Y3926" s="14" t="s">
        <v>66</v>
      </c>
    </row>
    <row r="3927" spans="24:25" x14ac:dyDescent="0.2">
      <c r="X3927" s="14" t="s">
        <v>66</v>
      </c>
      <c r="Y3927" s="14" t="s">
        <v>66</v>
      </c>
    </row>
    <row r="3928" spans="24:25" x14ac:dyDescent="0.2">
      <c r="X3928" s="14" t="s">
        <v>66</v>
      </c>
      <c r="Y3928" s="14" t="s">
        <v>66</v>
      </c>
    </row>
    <row r="3929" spans="24:25" x14ac:dyDescent="0.2">
      <c r="X3929" s="14" t="s">
        <v>66</v>
      </c>
      <c r="Y3929" s="14" t="s">
        <v>66</v>
      </c>
    </row>
    <row r="3930" spans="24:25" x14ac:dyDescent="0.2">
      <c r="X3930" s="14" t="s">
        <v>66</v>
      </c>
      <c r="Y3930" s="14" t="s">
        <v>66</v>
      </c>
    </row>
    <row r="3931" spans="24:25" x14ac:dyDescent="0.2">
      <c r="X3931" s="14" t="s">
        <v>66</v>
      </c>
      <c r="Y3931" s="14" t="s">
        <v>66</v>
      </c>
    </row>
    <row r="3932" spans="24:25" x14ac:dyDescent="0.2">
      <c r="X3932" s="14" t="s">
        <v>66</v>
      </c>
      <c r="Y3932" s="14" t="s">
        <v>66</v>
      </c>
    </row>
    <row r="3933" spans="24:25" x14ac:dyDescent="0.2">
      <c r="X3933" s="14" t="s">
        <v>66</v>
      </c>
      <c r="Y3933" s="14" t="s">
        <v>66</v>
      </c>
    </row>
    <row r="3934" spans="24:25" x14ac:dyDescent="0.2">
      <c r="X3934" s="14" t="s">
        <v>66</v>
      </c>
      <c r="Y3934" s="14" t="s">
        <v>66</v>
      </c>
    </row>
    <row r="3935" spans="24:25" x14ac:dyDescent="0.2">
      <c r="X3935" s="14" t="s">
        <v>66</v>
      </c>
      <c r="Y3935" s="14" t="s">
        <v>66</v>
      </c>
    </row>
    <row r="3936" spans="24:25" x14ac:dyDescent="0.2">
      <c r="X3936" s="14" t="s">
        <v>66</v>
      </c>
      <c r="Y3936" s="14" t="s">
        <v>66</v>
      </c>
    </row>
    <row r="3937" spans="24:25" x14ac:dyDescent="0.2">
      <c r="X3937" s="14" t="s">
        <v>66</v>
      </c>
      <c r="Y3937" s="14" t="s">
        <v>66</v>
      </c>
    </row>
    <row r="3938" spans="24:25" x14ac:dyDescent="0.2">
      <c r="X3938" s="14" t="s">
        <v>66</v>
      </c>
      <c r="Y3938" s="14" t="s">
        <v>66</v>
      </c>
    </row>
    <row r="3939" spans="24:25" x14ac:dyDescent="0.2">
      <c r="X3939" s="14" t="s">
        <v>66</v>
      </c>
      <c r="Y3939" s="14" t="s">
        <v>66</v>
      </c>
    </row>
    <row r="3940" spans="24:25" x14ac:dyDescent="0.2">
      <c r="X3940" s="14" t="s">
        <v>66</v>
      </c>
      <c r="Y3940" s="14" t="s">
        <v>66</v>
      </c>
    </row>
    <row r="3941" spans="24:25" x14ac:dyDescent="0.2">
      <c r="X3941" s="14" t="s">
        <v>66</v>
      </c>
      <c r="Y3941" s="14" t="s">
        <v>66</v>
      </c>
    </row>
    <row r="3942" spans="24:25" x14ac:dyDescent="0.2">
      <c r="X3942" s="14" t="s">
        <v>66</v>
      </c>
      <c r="Y3942" s="14" t="s">
        <v>66</v>
      </c>
    </row>
    <row r="3943" spans="24:25" x14ac:dyDescent="0.2">
      <c r="X3943" s="14" t="s">
        <v>66</v>
      </c>
      <c r="Y3943" s="14" t="s">
        <v>66</v>
      </c>
    </row>
    <row r="3944" spans="24:25" x14ac:dyDescent="0.2">
      <c r="X3944" s="14" t="s">
        <v>66</v>
      </c>
      <c r="Y3944" s="14" t="s">
        <v>66</v>
      </c>
    </row>
    <row r="3945" spans="24:25" x14ac:dyDescent="0.2">
      <c r="X3945" s="14" t="s">
        <v>66</v>
      </c>
      <c r="Y3945" s="14" t="s">
        <v>66</v>
      </c>
    </row>
    <row r="3946" spans="24:25" x14ac:dyDescent="0.2">
      <c r="X3946" s="14" t="s">
        <v>66</v>
      </c>
      <c r="Y3946" s="14" t="s">
        <v>66</v>
      </c>
    </row>
    <row r="3947" spans="24:25" x14ac:dyDescent="0.2">
      <c r="X3947" s="14" t="s">
        <v>66</v>
      </c>
      <c r="Y3947" s="14" t="s">
        <v>66</v>
      </c>
    </row>
    <row r="3948" spans="24:25" x14ac:dyDescent="0.2">
      <c r="X3948" s="14" t="s">
        <v>66</v>
      </c>
      <c r="Y3948" s="14" t="s">
        <v>66</v>
      </c>
    </row>
    <row r="3949" spans="24:25" x14ac:dyDescent="0.2">
      <c r="X3949" s="14" t="s">
        <v>66</v>
      </c>
      <c r="Y3949" s="14" t="s">
        <v>66</v>
      </c>
    </row>
    <row r="3950" spans="24:25" x14ac:dyDescent="0.2">
      <c r="X3950" s="14" t="s">
        <v>66</v>
      </c>
      <c r="Y3950" s="14" t="s">
        <v>66</v>
      </c>
    </row>
    <row r="3951" spans="24:25" x14ac:dyDescent="0.2">
      <c r="X3951" s="14" t="s">
        <v>66</v>
      </c>
      <c r="Y3951" s="14" t="s">
        <v>66</v>
      </c>
    </row>
    <row r="3952" spans="24:25" x14ac:dyDescent="0.2">
      <c r="X3952" s="14" t="s">
        <v>66</v>
      </c>
      <c r="Y3952" s="14" t="s">
        <v>66</v>
      </c>
    </row>
    <row r="3953" spans="24:25" x14ac:dyDescent="0.2">
      <c r="X3953" s="14" t="s">
        <v>66</v>
      </c>
      <c r="Y3953" s="14" t="s">
        <v>66</v>
      </c>
    </row>
    <row r="3954" spans="24:25" x14ac:dyDescent="0.2">
      <c r="X3954" s="14" t="s">
        <v>66</v>
      </c>
      <c r="Y3954" s="14" t="s">
        <v>66</v>
      </c>
    </row>
    <row r="3955" spans="24:25" x14ac:dyDescent="0.2">
      <c r="X3955" s="14" t="s">
        <v>66</v>
      </c>
      <c r="Y3955" s="14" t="s">
        <v>66</v>
      </c>
    </row>
    <row r="3956" spans="24:25" x14ac:dyDescent="0.2">
      <c r="X3956" s="14" t="s">
        <v>66</v>
      </c>
      <c r="Y3956" s="14" t="s">
        <v>66</v>
      </c>
    </row>
    <row r="3957" spans="24:25" x14ac:dyDescent="0.2">
      <c r="X3957" s="14" t="s">
        <v>66</v>
      </c>
      <c r="Y3957" s="14" t="s">
        <v>66</v>
      </c>
    </row>
    <row r="3958" spans="24:25" x14ac:dyDescent="0.2">
      <c r="X3958" s="14" t="s">
        <v>66</v>
      </c>
      <c r="Y3958" s="14" t="s">
        <v>66</v>
      </c>
    </row>
    <row r="3959" spans="24:25" x14ac:dyDescent="0.2">
      <c r="X3959" s="14" t="s">
        <v>66</v>
      </c>
      <c r="Y3959" s="14" t="s">
        <v>66</v>
      </c>
    </row>
    <row r="3960" spans="24:25" x14ac:dyDescent="0.2">
      <c r="X3960" s="14" t="s">
        <v>66</v>
      </c>
      <c r="Y3960" s="14" t="s">
        <v>66</v>
      </c>
    </row>
    <row r="3961" spans="24:25" x14ac:dyDescent="0.2">
      <c r="X3961" s="14" t="s">
        <v>66</v>
      </c>
      <c r="Y3961" s="14" t="s">
        <v>66</v>
      </c>
    </row>
    <row r="3962" spans="24:25" x14ac:dyDescent="0.2">
      <c r="X3962" s="14" t="s">
        <v>66</v>
      </c>
      <c r="Y3962" s="14" t="s">
        <v>66</v>
      </c>
    </row>
    <row r="3963" spans="24:25" x14ac:dyDescent="0.2">
      <c r="X3963" s="14" t="s">
        <v>66</v>
      </c>
      <c r="Y3963" s="14" t="s">
        <v>66</v>
      </c>
    </row>
    <row r="3964" spans="24:25" x14ac:dyDescent="0.2">
      <c r="X3964" s="14" t="s">
        <v>66</v>
      </c>
      <c r="Y3964" s="14" t="s">
        <v>66</v>
      </c>
    </row>
    <row r="3965" spans="24:25" x14ac:dyDescent="0.2">
      <c r="X3965" s="14" t="s">
        <v>66</v>
      </c>
      <c r="Y3965" s="14" t="s">
        <v>66</v>
      </c>
    </row>
    <row r="3966" spans="24:25" x14ac:dyDescent="0.2">
      <c r="X3966" s="14" t="s">
        <v>66</v>
      </c>
      <c r="Y3966" s="14" t="s">
        <v>66</v>
      </c>
    </row>
    <row r="3967" spans="24:25" x14ac:dyDescent="0.2">
      <c r="X3967" s="14" t="s">
        <v>66</v>
      </c>
      <c r="Y3967" s="14" t="s">
        <v>66</v>
      </c>
    </row>
    <row r="3968" spans="24:25" x14ac:dyDescent="0.2">
      <c r="X3968" s="14" t="s">
        <v>66</v>
      </c>
      <c r="Y3968" s="14" t="s">
        <v>66</v>
      </c>
    </row>
    <row r="3969" spans="24:25" x14ac:dyDescent="0.2">
      <c r="X3969" s="14" t="s">
        <v>66</v>
      </c>
      <c r="Y3969" s="14" t="s">
        <v>66</v>
      </c>
    </row>
    <row r="3970" spans="24:25" x14ac:dyDescent="0.2">
      <c r="X3970" s="14" t="s">
        <v>66</v>
      </c>
      <c r="Y3970" s="14" t="s">
        <v>66</v>
      </c>
    </row>
    <row r="3971" spans="24:25" x14ac:dyDescent="0.2">
      <c r="X3971" s="14" t="s">
        <v>66</v>
      </c>
      <c r="Y3971" s="14" t="s">
        <v>66</v>
      </c>
    </row>
    <row r="3972" spans="24:25" x14ac:dyDescent="0.2">
      <c r="X3972" s="14" t="s">
        <v>66</v>
      </c>
      <c r="Y3972" s="14" t="s">
        <v>66</v>
      </c>
    </row>
    <row r="3973" spans="24:25" x14ac:dyDescent="0.2">
      <c r="X3973" s="14" t="s">
        <v>66</v>
      </c>
      <c r="Y3973" s="14" t="s">
        <v>66</v>
      </c>
    </row>
    <row r="3974" spans="24:25" x14ac:dyDescent="0.2">
      <c r="X3974" s="14" t="s">
        <v>66</v>
      </c>
      <c r="Y3974" s="14" t="s">
        <v>66</v>
      </c>
    </row>
    <row r="3975" spans="24:25" x14ac:dyDescent="0.2">
      <c r="X3975" s="14" t="s">
        <v>66</v>
      </c>
      <c r="Y3975" s="14" t="s">
        <v>66</v>
      </c>
    </row>
    <row r="3976" spans="24:25" x14ac:dyDescent="0.2">
      <c r="X3976" s="14" t="s">
        <v>66</v>
      </c>
      <c r="Y3976" s="14" t="s">
        <v>66</v>
      </c>
    </row>
    <row r="3977" spans="24:25" x14ac:dyDescent="0.2">
      <c r="X3977" s="14" t="s">
        <v>66</v>
      </c>
      <c r="Y3977" s="14" t="s">
        <v>66</v>
      </c>
    </row>
    <row r="3978" spans="24:25" x14ac:dyDescent="0.2">
      <c r="X3978" s="14" t="s">
        <v>66</v>
      </c>
      <c r="Y3978" s="14" t="s">
        <v>66</v>
      </c>
    </row>
    <row r="3979" spans="24:25" x14ac:dyDescent="0.2">
      <c r="X3979" s="14" t="s">
        <v>66</v>
      </c>
      <c r="Y3979" s="14" t="s">
        <v>66</v>
      </c>
    </row>
    <row r="3980" spans="24:25" x14ac:dyDescent="0.2">
      <c r="X3980" s="14" t="s">
        <v>66</v>
      </c>
      <c r="Y3980" s="14" t="s">
        <v>66</v>
      </c>
    </row>
    <row r="3981" spans="24:25" x14ac:dyDescent="0.2">
      <c r="X3981" s="14" t="s">
        <v>66</v>
      </c>
      <c r="Y3981" s="14" t="s">
        <v>66</v>
      </c>
    </row>
    <row r="3982" spans="24:25" x14ac:dyDescent="0.2">
      <c r="X3982" s="14" t="s">
        <v>66</v>
      </c>
      <c r="Y3982" s="14" t="s">
        <v>66</v>
      </c>
    </row>
    <row r="3983" spans="24:25" x14ac:dyDescent="0.2">
      <c r="X3983" s="14" t="s">
        <v>66</v>
      </c>
      <c r="Y3983" s="14" t="s">
        <v>66</v>
      </c>
    </row>
    <row r="3984" spans="24:25" x14ac:dyDescent="0.2">
      <c r="X3984" s="14" t="s">
        <v>66</v>
      </c>
      <c r="Y3984" s="14" t="s">
        <v>66</v>
      </c>
    </row>
    <row r="3985" spans="24:25" x14ac:dyDescent="0.2">
      <c r="X3985" s="14" t="s">
        <v>66</v>
      </c>
      <c r="Y3985" s="14" t="s">
        <v>66</v>
      </c>
    </row>
    <row r="3986" spans="24:25" x14ac:dyDescent="0.2">
      <c r="X3986" s="14" t="s">
        <v>66</v>
      </c>
      <c r="Y3986" s="14" t="s">
        <v>66</v>
      </c>
    </row>
    <row r="3987" spans="24:25" x14ac:dyDescent="0.2">
      <c r="X3987" s="14" t="s">
        <v>66</v>
      </c>
      <c r="Y3987" s="14" t="s">
        <v>66</v>
      </c>
    </row>
    <row r="3988" spans="24:25" x14ac:dyDescent="0.2">
      <c r="X3988" s="14" t="s">
        <v>66</v>
      </c>
      <c r="Y3988" s="14" t="s">
        <v>66</v>
      </c>
    </row>
    <row r="3989" spans="24:25" x14ac:dyDescent="0.2">
      <c r="X3989" s="14" t="s">
        <v>66</v>
      </c>
      <c r="Y3989" s="14" t="s">
        <v>66</v>
      </c>
    </row>
    <row r="3990" spans="24:25" x14ac:dyDescent="0.2">
      <c r="X3990" s="14" t="s">
        <v>66</v>
      </c>
      <c r="Y3990" s="14" t="s">
        <v>66</v>
      </c>
    </row>
    <row r="3991" spans="24:25" x14ac:dyDescent="0.2">
      <c r="X3991" s="14" t="s">
        <v>66</v>
      </c>
      <c r="Y3991" s="14" t="s">
        <v>66</v>
      </c>
    </row>
    <row r="3992" spans="24:25" x14ac:dyDescent="0.2">
      <c r="X3992" s="14" t="s">
        <v>66</v>
      </c>
      <c r="Y3992" s="14" t="s">
        <v>66</v>
      </c>
    </row>
    <row r="3993" spans="24:25" x14ac:dyDescent="0.2">
      <c r="X3993" s="14" t="s">
        <v>66</v>
      </c>
      <c r="Y3993" s="14" t="s">
        <v>66</v>
      </c>
    </row>
    <row r="3994" spans="24:25" x14ac:dyDescent="0.2">
      <c r="X3994" s="14" t="s">
        <v>66</v>
      </c>
      <c r="Y3994" s="14" t="s">
        <v>66</v>
      </c>
    </row>
    <row r="3995" spans="24:25" x14ac:dyDescent="0.2">
      <c r="X3995" s="14" t="s">
        <v>66</v>
      </c>
      <c r="Y3995" s="14" t="s">
        <v>66</v>
      </c>
    </row>
    <row r="3996" spans="24:25" x14ac:dyDescent="0.2">
      <c r="X3996" s="14" t="s">
        <v>66</v>
      </c>
      <c r="Y3996" s="14" t="s">
        <v>66</v>
      </c>
    </row>
    <row r="3997" spans="24:25" x14ac:dyDescent="0.2">
      <c r="X3997" s="14" t="s">
        <v>66</v>
      </c>
      <c r="Y3997" s="14" t="s">
        <v>66</v>
      </c>
    </row>
    <row r="3998" spans="24:25" x14ac:dyDescent="0.2">
      <c r="X3998" s="14" t="s">
        <v>66</v>
      </c>
      <c r="Y3998" s="14" t="s">
        <v>66</v>
      </c>
    </row>
    <row r="3999" spans="24:25" x14ac:dyDescent="0.2">
      <c r="X3999" s="14" t="s">
        <v>66</v>
      </c>
      <c r="Y3999" s="14" t="s">
        <v>66</v>
      </c>
    </row>
    <row r="4000" spans="24:25" x14ac:dyDescent="0.2">
      <c r="X4000" s="14" t="s">
        <v>66</v>
      </c>
      <c r="Y4000" s="14" t="s">
        <v>66</v>
      </c>
    </row>
    <row r="4001" spans="24:25" x14ac:dyDescent="0.2">
      <c r="X4001" s="14" t="s">
        <v>66</v>
      </c>
      <c r="Y4001" s="14" t="s">
        <v>66</v>
      </c>
    </row>
    <row r="4002" spans="24:25" x14ac:dyDescent="0.2">
      <c r="X4002" s="14" t="s">
        <v>66</v>
      </c>
      <c r="Y4002" s="14" t="s">
        <v>66</v>
      </c>
    </row>
    <row r="4003" spans="24:25" x14ac:dyDescent="0.2">
      <c r="X4003" s="14" t="s">
        <v>66</v>
      </c>
      <c r="Y4003" s="14" t="s">
        <v>66</v>
      </c>
    </row>
    <row r="4004" spans="24:25" x14ac:dyDescent="0.2">
      <c r="X4004" s="14" t="s">
        <v>66</v>
      </c>
      <c r="Y4004" s="14" t="s">
        <v>66</v>
      </c>
    </row>
    <row r="4005" spans="24:25" x14ac:dyDescent="0.2">
      <c r="X4005" s="14" t="s">
        <v>66</v>
      </c>
      <c r="Y4005" s="14" t="s">
        <v>66</v>
      </c>
    </row>
    <row r="4006" spans="24:25" x14ac:dyDescent="0.2">
      <c r="X4006" s="14" t="s">
        <v>66</v>
      </c>
      <c r="Y4006" s="14" t="s">
        <v>66</v>
      </c>
    </row>
    <row r="4007" spans="24:25" x14ac:dyDescent="0.2">
      <c r="X4007" s="14" t="s">
        <v>66</v>
      </c>
      <c r="Y4007" s="14" t="s">
        <v>66</v>
      </c>
    </row>
    <row r="4008" spans="24:25" x14ac:dyDescent="0.2">
      <c r="X4008" s="14" t="s">
        <v>66</v>
      </c>
      <c r="Y4008" s="14" t="s">
        <v>66</v>
      </c>
    </row>
    <row r="4009" spans="24:25" x14ac:dyDescent="0.2">
      <c r="X4009" s="14" t="s">
        <v>66</v>
      </c>
      <c r="Y4009" s="14" t="s">
        <v>66</v>
      </c>
    </row>
    <row r="4010" spans="24:25" x14ac:dyDescent="0.2">
      <c r="X4010" s="14" t="s">
        <v>66</v>
      </c>
      <c r="Y4010" s="14" t="s">
        <v>66</v>
      </c>
    </row>
    <row r="4011" spans="24:25" x14ac:dyDescent="0.2">
      <c r="X4011" s="14" t="s">
        <v>66</v>
      </c>
      <c r="Y4011" s="14" t="s">
        <v>66</v>
      </c>
    </row>
    <row r="4012" spans="24:25" x14ac:dyDescent="0.2">
      <c r="X4012" s="14" t="s">
        <v>66</v>
      </c>
      <c r="Y4012" s="14" t="s">
        <v>66</v>
      </c>
    </row>
    <row r="4013" spans="24:25" x14ac:dyDescent="0.2">
      <c r="X4013" s="14" t="s">
        <v>66</v>
      </c>
      <c r="Y4013" s="14" t="s">
        <v>66</v>
      </c>
    </row>
    <row r="4014" spans="24:25" x14ac:dyDescent="0.2">
      <c r="X4014" s="14" t="s">
        <v>66</v>
      </c>
      <c r="Y4014" s="14" t="s">
        <v>66</v>
      </c>
    </row>
    <row r="4015" spans="24:25" x14ac:dyDescent="0.2">
      <c r="X4015" s="14" t="s">
        <v>66</v>
      </c>
      <c r="Y4015" s="14" t="s">
        <v>66</v>
      </c>
    </row>
    <row r="4016" spans="24:25" x14ac:dyDescent="0.2">
      <c r="X4016" s="14" t="s">
        <v>66</v>
      </c>
      <c r="Y4016" s="14" t="s">
        <v>66</v>
      </c>
    </row>
    <row r="4017" spans="24:25" x14ac:dyDescent="0.2">
      <c r="X4017" s="14" t="s">
        <v>66</v>
      </c>
      <c r="Y4017" s="14" t="s">
        <v>66</v>
      </c>
    </row>
    <row r="4018" spans="24:25" x14ac:dyDescent="0.2">
      <c r="X4018" s="14" t="s">
        <v>66</v>
      </c>
      <c r="Y4018" s="14" t="s">
        <v>66</v>
      </c>
    </row>
    <row r="4019" spans="24:25" x14ac:dyDescent="0.2">
      <c r="X4019" s="14" t="s">
        <v>66</v>
      </c>
      <c r="Y4019" s="14" t="s">
        <v>66</v>
      </c>
    </row>
    <row r="4020" spans="24:25" x14ac:dyDescent="0.2">
      <c r="X4020" s="14" t="s">
        <v>66</v>
      </c>
      <c r="Y4020" s="14" t="s">
        <v>66</v>
      </c>
    </row>
    <row r="4021" spans="24:25" x14ac:dyDescent="0.2">
      <c r="X4021" s="14" t="s">
        <v>66</v>
      </c>
      <c r="Y4021" s="14" t="s">
        <v>66</v>
      </c>
    </row>
    <row r="4022" spans="24:25" x14ac:dyDescent="0.2">
      <c r="X4022" s="14" t="s">
        <v>66</v>
      </c>
      <c r="Y4022" s="14" t="s">
        <v>66</v>
      </c>
    </row>
    <row r="4023" spans="24:25" x14ac:dyDescent="0.2">
      <c r="X4023" s="14" t="s">
        <v>66</v>
      </c>
      <c r="Y4023" s="14" t="s">
        <v>66</v>
      </c>
    </row>
    <row r="4024" spans="24:25" x14ac:dyDescent="0.2">
      <c r="X4024" s="14" t="s">
        <v>66</v>
      </c>
      <c r="Y4024" s="14" t="s">
        <v>66</v>
      </c>
    </row>
    <row r="4025" spans="24:25" x14ac:dyDescent="0.2">
      <c r="X4025" s="14" t="s">
        <v>66</v>
      </c>
      <c r="Y4025" s="14" t="s">
        <v>66</v>
      </c>
    </row>
    <row r="4026" spans="24:25" x14ac:dyDescent="0.2">
      <c r="X4026" s="14" t="s">
        <v>66</v>
      </c>
      <c r="Y4026" s="14" t="s">
        <v>66</v>
      </c>
    </row>
    <row r="4027" spans="24:25" x14ac:dyDescent="0.2">
      <c r="X4027" s="14" t="s">
        <v>66</v>
      </c>
      <c r="Y4027" s="14" t="s">
        <v>66</v>
      </c>
    </row>
    <row r="4028" spans="24:25" x14ac:dyDescent="0.2">
      <c r="X4028" s="14" t="s">
        <v>66</v>
      </c>
      <c r="Y4028" s="14" t="s">
        <v>66</v>
      </c>
    </row>
    <row r="4029" spans="24:25" x14ac:dyDescent="0.2">
      <c r="X4029" s="14" t="s">
        <v>66</v>
      </c>
      <c r="Y4029" s="14" t="s">
        <v>66</v>
      </c>
    </row>
    <row r="4030" spans="24:25" x14ac:dyDescent="0.2">
      <c r="X4030" s="14" t="s">
        <v>66</v>
      </c>
      <c r="Y4030" s="14" t="s">
        <v>66</v>
      </c>
    </row>
    <row r="4031" spans="24:25" x14ac:dyDescent="0.2">
      <c r="X4031" s="14" t="s">
        <v>66</v>
      </c>
      <c r="Y4031" s="14" t="s">
        <v>66</v>
      </c>
    </row>
    <row r="4032" spans="24:25" x14ac:dyDescent="0.2">
      <c r="X4032" s="14" t="s">
        <v>66</v>
      </c>
      <c r="Y4032" s="14" t="s">
        <v>66</v>
      </c>
    </row>
    <row r="4033" spans="24:25" x14ac:dyDescent="0.2">
      <c r="X4033" s="14" t="s">
        <v>66</v>
      </c>
      <c r="Y4033" s="14" t="s">
        <v>66</v>
      </c>
    </row>
    <row r="4034" spans="24:25" x14ac:dyDescent="0.2">
      <c r="X4034" s="14" t="s">
        <v>66</v>
      </c>
      <c r="Y4034" s="14" t="s">
        <v>66</v>
      </c>
    </row>
    <row r="4035" spans="24:25" x14ac:dyDescent="0.2">
      <c r="X4035" s="14" t="s">
        <v>66</v>
      </c>
      <c r="Y4035" s="14" t="s">
        <v>66</v>
      </c>
    </row>
    <row r="4036" spans="24:25" x14ac:dyDescent="0.2">
      <c r="X4036" s="14" t="s">
        <v>66</v>
      </c>
      <c r="Y4036" s="14" t="s">
        <v>66</v>
      </c>
    </row>
    <row r="4037" spans="24:25" x14ac:dyDescent="0.2">
      <c r="X4037" s="14" t="s">
        <v>66</v>
      </c>
      <c r="Y4037" s="14" t="s">
        <v>66</v>
      </c>
    </row>
    <row r="4038" spans="24:25" x14ac:dyDescent="0.2">
      <c r="X4038" s="14" t="s">
        <v>66</v>
      </c>
      <c r="Y4038" s="14" t="s">
        <v>66</v>
      </c>
    </row>
    <row r="4039" spans="24:25" x14ac:dyDescent="0.2">
      <c r="X4039" s="14" t="s">
        <v>66</v>
      </c>
      <c r="Y4039" s="14" t="s">
        <v>66</v>
      </c>
    </row>
    <row r="4040" spans="24:25" x14ac:dyDescent="0.2">
      <c r="X4040" s="14" t="s">
        <v>66</v>
      </c>
      <c r="Y4040" s="14" t="s">
        <v>66</v>
      </c>
    </row>
    <row r="4041" spans="24:25" x14ac:dyDescent="0.2">
      <c r="X4041" s="14" t="s">
        <v>66</v>
      </c>
      <c r="Y4041" s="14" t="s">
        <v>66</v>
      </c>
    </row>
    <row r="4042" spans="24:25" x14ac:dyDescent="0.2">
      <c r="X4042" s="14" t="s">
        <v>66</v>
      </c>
      <c r="Y4042" s="14" t="s">
        <v>66</v>
      </c>
    </row>
    <row r="4043" spans="24:25" x14ac:dyDescent="0.2">
      <c r="X4043" s="14" t="s">
        <v>66</v>
      </c>
      <c r="Y4043" s="14" t="s">
        <v>66</v>
      </c>
    </row>
    <row r="4044" spans="24:25" x14ac:dyDescent="0.2">
      <c r="X4044" s="14" t="s">
        <v>66</v>
      </c>
      <c r="Y4044" s="14" t="s">
        <v>66</v>
      </c>
    </row>
    <row r="4045" spans="24:25" x14ac:dyDescent="0.2">
      <c r="X4045" s="14" t="s">
        <v>66</v>
      </c>
      <c r="Y4045" s="14" t="s">
        <v>66</v>
      </c>
    </row>
    <row r="4046" spans="24:25" x14ac:dyDescent="0.2">
      <c r="X4046" s="14" t="s">
        <v>66</v>
      </c>
      <c r="Y4046" s="14" t="s">
        <v>66</v>
      </c>
    </row>
    <row r="4047" spans="24:25" x14ac:dyDescent="0.2">
      <c r="X4047" s="14" t="s">
        <v>66</v>
      </c>
      <c r="Y4047" s="14" t="s">
        <v>66</v>
      </c>
    </row>
    <row r="4048" spans="24:25" x14ac:dyDescent="0.2">
      <c r="X4048" s="14" t="s">
        <v>66</v>
      </c>
      <c r="Y4048" s="14" t="s">
        <v>66</v>
      </c>
    </row>
    <row r="4049" spans="24:25" x14ac:dyDescent="0.2">
      <c r="X4049" s="14" t="s">
        <v>66</v>
      </c>
      <c r="Y4049" s="14" t="s">
        <v>66</v>
      </c>
    </row>
    <row r="4050" spans="24:25" x14ac:dyDescent="0.2">
      <c r="X4050" s="14" t="s">
        <v>66</v>
      </c>
      <c r="Y4050" s="14" t="s">
        <v>66</v>
      </c>
    </row>
    <row r="4051" spans="24:25" x14ac:dyDescent="0.2">
      <c r="X4051" s="14" t="s">
        <v>66</v>
      </c>
      <c r="Y4051" s="14" t="s">
        <v>66</v>
      </c>
    </row>
    <row r="4052" spans="24:25" x14ac:dyDescent="0.2">
      <c r="X4052" s="14" t="s">
        <v>66</v>
      </c>
      <c r="Y4052" s="14" t="s">
        <v>66</v>
      </c>
    </row>
    <row r="4053" spans="24:25" x14ac:dyDescent="0.2">
      <c r="X4053" s="14" t="s">
        <v>66</v>
      </c>
      <c r="Y4053" s="14" t="s">
        <v>66</v>
      </c>
    </row>
    <row r="4054" spans="24:25" x14ac:dyDescent="0.2">
      <c r="X4054" s="14" t="s">
        <v>66</v>
      </c>
      <c r="Y4054" s="14" t="s">
        <v>66</v>
      </c>
    </row>
    <row r="4055" spans="24:25" x14ac:dyDescent="0.2">
      <c r="X4055" s="14" t="s">
        <v>66</v>
      </c>
      <c r="Y4055" s="14" t="s">
        <v>66</v>
      </c>
    </row>
    <row r="4056" spans="24:25" x14ac:dyDescent="0.2">
      <c r="X4056" s="14" t="s">
        <v>66</v>
      </c>
      <c r="Y4056" s="14" t="s">
        <v>66</v>
      </c>
    </row>
    <row r="4057" spans="24:25" x14ac:dyDescent="0.2">
      <c r="X4057" s="14" t="s">
        <v>66</v>
      </c>
      <c r="Y4057" s="14" t="s">
        <v>66</v>
      </c>
    </row>
    <row r="4058" spans="24:25" x14ac:dyDescent="0.2">
      <c r="X4058" s="14" t="s">
        <v>66</v>
      </c>
      <c r="Y4058" s="14" t="s">
        <v>66</v>
      </c>
    </row>
    <row r="4059" spans="24:25" x14ac:dyDescent="0.2">
      <c r="X4059" s="14" t="s">
        <v>66</v>
      </c>
      <c r="Y4059" s="14" t="s">
        <v>66</v>
      </c>
    </row>
    <row r="4060" spans="24:25" x14ac:dyDescent="0.2">
      <c r="X4060" s="14" t="s">
        <v>66</v>
      </c>
      <c r="Y4060" s="14" t="s">
        <v>66</v>
      </c>
    </row>
    <row r="4061" spans="24:25" x14ac:dyDescent="0.2">
      <c r="X4061" s="14" t="s">
        <v>66</v>
      </c>
      <c r="Y4061" s="14" t="s">
        <v>66</v>
      </c>
    </row>
    <row r="4062" spans="24:25" x14ac:dyDescent="0.2">
      <c r="X4062" s="14" t="s">
        <v>66</v>
      </c>
      <c r="Y4062" s="14" t="s">
        <v>66</v>
      </c>
    </row>
    <row r="4063" spans="24:25" x14ac:dyDescent="0.2">
      <c r="X4063" s="14" t="s">
        <v>66</v>
      </c>
      <c r="Y4063" s="14" t="s">
        <v>66</v>
      </c>
    </row>
    <row r="4064" spans="24:25" x14ac:dyDescent="0.2">
      <c r="X4064" s="14" t="s">
        <v>66</v>
      </c>
      <c r="Y4064" s="14" t="s">
        <v>66</v>
      </c>
    </row>
    <row r="4065" spans="24:25" x14ac:dyDescent="0.2">
      <c r="X4065" s="14" t="s">
        <v>66</v>
      </c>
      <c r="Y4065" s="14" t="s">
        <v>66</v>
      </c>
    </row>
    <row r="4066" spans="24:25" x14ac:dyDescent="0.2">
      <c r="X4066" s="14" t="s">
        <v>66</v>
      </c>
      <c r="Y4066" s="14" t="s">
        <v>66</v>
      </c>
    </row>
    <row r="4067" spans="24:25" x14ac:dyDescent="0.2">
      <c r="X4067" s="14" t="s">
        <v>66</v>
      </c>
      <c r="Y4067" s="14" t="s">
        <v>66</v>
      </c>
    </row>
    <row r="4068" spans="24:25" x14ac:dyDescent="0.2">
      <c r="X4068" s="14" t="s">
        <v>66</v>
      </c>
      <c r="Y4068" s="14" t="s">
        <v>66</v>
      </c>
    </row>
    <row r="4069" spans="24:25" x14ac:dyDescent="0.2">
      <c r="X4069" s="14" t="s">
        <v>66</v>
      </c>
      <c r="Y4069" s="14" t="s">
        <v>66</v>
      </c>
    </row>
    <row r="4070" spans="24:25" x14ac:dyDescent="0.2">
      <c r="X4070" s="14" t="s">
        <v>66</v>
      </c>
      <c r="Y4070" s="14" t="s">
        <v>66</v>
      </c>
    </row>
    <row r="4071" spans="24:25" x14ac:dyDescent="0.2">
      <c r="X4071" s="14" t="s">
        <v>66</v>
      </c>
      <c r="Y4071" s="14" t="s">
        <v>66</v>
      </c>
    </row>
    <row r="4072" spans="24:25" x14ac:dyDescent="0.2">
      <c r="X4072" s="14" t="s">
        <v>66</v>
      </c>
      <c r="Y4072" s="14" t="s">
        <v>66</v>
      </c>
    </row>
    <row r="4073" spans="24:25" x14ac:dyDescent="0.2">
      <c r="X4073" s="14" t="s">
        <v>66</v>
      </c>
      <c r="Y4073" s="14" t="s">
        <v>66</v>
      </c>
    </row>
    <row r="4074" spans="24:25" x14ac:dyDescent="0.2">
      <c r="X4074" s="14" t="s">
        <v>66</v>
      </c>
      <c r="Y4074" s="14" t="s">
        <v>66</v>
      </c>
    </row>
    <row r="4075" spans="24:25" x14ac:dyDescent="0.2">
      <c r="X4075" s="14" t="s">
        <v>66</v>
      </c>
      <c r="Y4075" s="14" t="s">
        <v>66</v>
      </c>
    </row>
    <row r="4076" spans="24:25" x14ac:dyDescent="0.2">
      <c r="X4076" s="14" t="s">
        <v>66</v>
      </c>
      <c r="Y4076" s="14" t="s">
        <v>66</v>
      </c>
    </row>
    <row r="4077" spans="24:25" x14ac:dyDescent="0.2">
      <c r="X4077" s="14" t="s">
        <v>66</v>
      </c>
      <c r="Y4077" s="14" t="s">
        <v>66</v>
      </c>
    </row>
    <row r="4078" spans="24:25" x14ac:dyDescent="0.2">
      <c r="X4078" s="14" t="s">
        <v>66</v>
      </c>
      <c r="Y4078" s="14" t="s">
        <v>66</v>
      </c>
    </row>
    <row r="4079" spans="24:25" x14ac:dyDescent="0.2">
      <c r="X4079" s="14" t="s">
        <v>66</v>
      </c>
      <c r="Y4079" s="14" t="s">
        <v>66</v>
      </c>
    </row>
    <row r="4080" spans="24:25" x14ac:dyDescent="0.2">
      <c r="X4080" s="14" t="s">
        <v>66</v>
      </c>
      <c r="Y4080" s="14" t="s">
        <v>66</v>
      </c>
    </row>
    <row r="4081" spans="24:25" x14ac:dyDescent="0.2">
      <c r="X4081" s="14" t="s">
        <v>66</v>
      </c>
      <c r="Y4081" s="14" t="s">
        <v>66</v>
      </c>
    </row>
    <row r="4082" spans="24:25" x14ac:dyDescent="0.2">
      <c r="X4082" s="14" t="s">
        <v>66</v>
      </c>
      <c r="Y4082" s="14" t="s">
        <v>66</v>
      </c>
    </row>
    <row r="4083" spans="24:25" x14ac:dyDescent="0.2">
      <c r="X4083" s="14" t="s">
        <v>66</v>
      </c>
      <c r="Y4083" s="14" t="s">
        <v>66</v>
      </c>
    </row>
    <row r="4084" spans="24:25" x14ac:dyDescent="0.2">
      <c r="X4084" s="14" t="s">
        <v>66</v>
      </c>
      <c r="Y4084" s="14" t="s">
        <v>66</v>
      </c>
    </row>
    <row r="4085" spans="24:25" x14ac:dyDescent="0.2">
      <c r="X4085" s="14" t="s">
        <v>66</v>
      </c>
      <c r="Y4085" s="14" t="s">
        <v>66</v>
      </c>
    </row>
    <row r="4086" spans="24:25" x14ac:dyDescent="0.2">
      <c r="X4086" s="14" t="s">
        <v>66</v>
      </c>
      <c r="Y4086" s="14" t="s">
        <v>66</v>
      </c>
    </row>
    <row r="4087" spans="24:25" x14ac:dyDescent="0.2">
      <c r="X4087" s="14" t="s">
        <v>66</v>
      </c>
      <c r="Y4087" s="14" t="s">
        <v>66</v>
      </c>
    </row>
    <row r="4088" spans="24:25" x14ac:dyDescent="0.2">
      <c r="X4088" s="14" t="s">
        <v>66</v>
      </c>
      <c r="Y4088" s="14" t="s">
        <v>66</v>
      </c>
    </row>
    <row r="4089" spans="24:25" x14ac:dyDescent="0.2">
      <c r="X4089" s="14" t="s">
        <v>66</v>
      </c>
      <c r="Y4089" s="14" t="s">
        <v>66</v>
      </c>
    </row>
    <row r="4090" spans="24:25" x14ac:dyDescent="0.2">
      <c r="X4090" s="14" t="s">
        <v>66</v>
      </c>
      <c r="Y4090" s="14" t="s">
        <v>66</v>
      </c>
    </row>
    <row r="4091" spans="24:25" x14ac:dyDescent="0.2">
      <c r="X4091" s="14" t="s">
        <v>66</v>
      </c>
      <c r="Y4091" s="14" t="s">
        <v>66</v>
      </c>
    </row>
    <row r="4092" spans="24:25" x14ac:dyDescent="0.2">
      <c r="X4092" s="14" t="s">
        <v>66</v>
      </c>
      <c r="Y4092" s="14" t="s">
        <v>66</v>
      </c>
    </row>
    <row r="4093" spans="24:25" x14ac:dyDescent="0.2">
      <c r="X4093" s="14" t="s">
        <v>66</v>
      </c>
      <c r="Y4093" s="14" t="s">
        <v>66</v>
      </c>
    </row>
    <row r="4094" spans="24:25" x14ac:dyDescent="0.2">
      <c r="X4094" s="14" t="s">
        <v>66</v>
      </c>
      <c r="Y4094" s="14" t="s">
        <v>66</v>
      </c>
    </row>
    <row r="4095" spans="24:25" x14ac:dyDescent="0.2">
      <c r="X4095" s="14" t="s">
        <v>66</v>
      </c>
      <c r="Y4095" s="14" t="s">
        <v>66</v>
      </c>
    </row>
    <row r="4096" spans="24:25" x14ac:dyDescent="0.2">
      <c r="X4096" s="14" t="s">
        <v>66</v>
      </c>
      <c r="Y4096" s="14" t="s">
        <v>66</v>
      </c>
    </row>
    <row r="4097" spans="24:25" x14ac:dyDescent="0.2">
      <c r="X4097" s="14" t="s">
        <v>66</v>
      </c>
      <c r="Y4097" s="14" t="s">
        <v>66</v>
      </c>
    </row>
    <row r="4098" spans="24:25" x14ac:dyDescent="0.2">
      <c r="X4098" s="14" t="s">
        <v>66</v>
      </c>
      <c r="Y4098" s="14" t="s">
        <v>66</v>
      </c>
    </row>
    <row r="4099" spans="24:25" x14ac:dyDescent="0.2">
      <c r="X4099" s="14" t="s">
        <v>66</v>
      </c>
      <c r="Y4099" s="14" t="s">
        <v>66</v>
      </c>
    </row>
    <row r="4100" spans="24:25" x14ac:dyDescent="0.2">
      <c r="X4100" s="14" t="s">
        <v>66</v>
      </c>
      <c r="Y4100" s="14" t="s">
        <v>66</v>
      </c>
    </row>
    <row r="4101" spans="24:25" x14ac:dyDescent="0.2">
      <c r="X4101" s="14" t="s">
        <v>66</v>
      </c>
      <c r="Y4101" s="14" t="s">
        <v>66</v>
      </c>
    </row>
    <row r="4102" spans="24:25" x14ac:dyDescent="0.2">
      <c r="X4102" s="14" t="s">
        <v>66</v>
      </c>
      <c r="Y4102" s="14" t="s">
        <v>66</v>
      </c>
    </row>
    <row r="4103" spans="24:25" x14ac:dyDescent="0.2">
      <c r="X4103" s="14" t="s">
        <v>66</v>
      </c>
      <c r="Y4103" s="14" t="s">
        <v>66</v>
      </c>
    </row>
    <row r="4104" spans="24:25" x14ac:dyDescent="0.2">
      <c r="X4104" s="14" t="s">
        <v>66</v>
      </c>
      <c r="Y4104" s="14" t="s">
        <v>66</v>
      </c>
    </row>
    <row r="4105" spans="24:25" x14ac:dyDescent="0.2">
      <c r="X4105" s="14" t="s">
        <v>66</v>
      </c>
      <c r="Y4105" s="14" t="s">
        <v>66</v>
      </c>
    </row>
    <row r="4106" spans="24:25" x14ac:dyDescent="0.2">
      <c r="X4106" s="14" t="s">
        <v>66</v>
      </c>
      <c r="Y4106" s="14" t="s">
        <v>66</v>
      </c>
    </row>
    <row r="4107" spans="24:25" x14ac:dyDescent="0.2">
      <c r="X4107" s="14" t="s">
        <v>66</v>
      </c>
      <c r="Y4107" s="14" t="s">
        <v>66</v>
      </c>
    </row>
    <row r="4108" spans="24:25" x14ac:dyDescent="0.2">
      <c r="X4108" s="14" t="s">
        <v>66</v>
      </c>
      <c r="Y4108" s="14" t="s">
        <v>66</v>
      </c>
    </row>
    <row r="4109" spans="24:25" x14ac:dyDescent="0.2">
      <c r="X4109" s="14" t="s">
        <v>66</v>
      </c>
      <c r="Y4109" s="14" t="s">
        <v>66</v>
      </c>
    </row>
    <row r="4110" spans="24:25" x14ac:dyDescent="0.2">
      <c r="X4110" s="14" t="s">
        <v>66</v>
      </c>
      <c r="Y4110" s="14" t="s">
        <v>66</v>
      </c>
    </row>
    <row r="4111" spans="24:25" x14ac:dyDescent="0.2">
      <c r="X4111" s="14" t="s">
        <v>66</v>
      </c>
      <c r="Y4111" s="14" t="s">
        <v>66</v>
      </c>
    </row>
    <row r="4112" spans="24:25" x14ac:dyDescent="0.2">
      <c r="X4112" s="14" t="s">
        <v>66</v>
      </c>
      <c r="Y4112" s="14" t="s">
        <v>66</v>
      </c>
    </row>
    <row r="4113" spans="24:25" x14ac:dyDescent="0.2">
      <c r="X4113" s="14" t="s">
        <v>66</v>
      </c>
      <c r="Y4113" s="14" t="s">
        <v>66</v>
      </c>
    </row>
    <row r="4114" spans="24:25" x14ac:dyDescent="0.2">
      <c r="X4114" s="14" t="s">
        <v>66</v>
      </c>
      <c r="Y4114" s="14" t="s">
        <v>66</v>
      </c>
    </row>
    <row r="4115" spans="24:25" x14ac:dyDescent="0.2">
      <c r="X4115" s="14" t="s">
        <v>66</v>
      </c>
      <c r="Y4115" s="14" t="s">
        <v>66</v>
      </c>
    </row>
    <row r="4116" spans="24:25" x14ac:dyDescent="0.2">
      <c r="X4116" s="14" t="s">
        <v>66</v>
      </c>
      <c r="Y4116" s="14" t="s">
        <v>66</v>
      </c>
    </row>
    <row r="4117" spans="24:25" x14ac:dyDescent="0.2">
      <c r="X4117" s="14" t="s">
        <v>66</v>
      </c>
      <c r="Y4117" s="14" t="s">
        <v>66</v>
      </c>
    </row>
    <row r="4118" spans="24:25" x14ac:dyDescent="0.2">
      <c r="X4118" s="14" t="s">
        <v>66</v>
      </c>
      <c r="Y4118" s="14" t="s">
        <v>66</v>
      </c>
    </row>
    <row r="4119" spans="24:25" x14ac:dyDescent="0.2">
      <c r="X4119" s="14" t="s">
        <v>66</v>
      </c>
      <c r="Y4119" s="14" t="s">
        <v>66</v>
      </c>
    </row>
    <row r="4120" spans="24:25" x14ac:dyDescent="0.2">
      <c r="X4120" s="14" t="s">
        <v>66</v>
      </c>
      <c r="Y4120" s="14" t="s">
        <v>66</v>
      </c>
    </row>
    <row r="4121" spans="24:25" x14ac:dyDescent="0.2">
      <c r="X4121" s="14" t="s">
        <v>66</v>
      </c>
      <c r="Y4121" s="14" t="s">
        <v>66</v>
      </c>
    </row>
    <row r="4122" spans="24:25" x14ac:dyDescent="0.2">
      <c r="X4122" s="14" t="s">
        <v>66</v>
      </c>
      <c r="Y4122" s="14" t="s">
        <v>66</v>
      </c>
    </row>
    <row r="4123" spans="24:25" x14ac:dyDescent="0.2">
      <c r="X4123" s="14" t="s">
        <v>66</v>
      </c>
      <c r="Y4123" s="14" t="s">
        <v>66</v>
      </c>
    </row>
    <row r="4124" spans="24:25" x14ac:dyDescent="0.2">
      <c r="X4124" s="14" t="s">
        <v>66</v>
      </c>
      <c r="Y4124" s="14" t="s">
        <v>66</v>
      </c>
    </row>
    <row r="4125" spans="24:25" x14ac:dyDescent="0.2">
      <c r="X4125" s="14" t="s">
        <v>66</v>
      </c>
      <c r="Y4125" s="14" t="s">
        <v>66</v>
      </c>
    </row>
    <row r="4126" spans="24:25" x14ac:dyDescent="0.2">
      <c r="X4126" s="14" t="s">
        <v>66</v>
      </c>
      <c r="Y4126" s="14" t="s">
        <v>66</v>
      </c>
    </row>
    <row r="4127" spans="24:25" x14ac:dyDescent="0.2">
      <c r="X4127" s="14" t="s">
        <v>66</v>
      </c>
      <c r="Y4127" s="14" t="s">
        <v>66</v>
      </c>
    </row>
    <row r="4128" spans="24:25" x14ac:dyDescent="0.2">
      <c r="X4128" s="14" t="s">
        <v>66</v>
      </c>
      <c r="Y4128" s="14" t="s">
        <v>66</v>
      </c>
    </row>
    <row r="4129" spans="24:25" x14ac:dyDescent="0.2">
      <c r="X4129" s="14" t="s">
        <v>66</v>
      </c>
      <c r="Y4129" s="14" t="s">
        <v>66</v>
      </c>
    </row>
    <row r="4130" spans="24:25" x14ac:dyDescent="0.2">
      <c r="X4130" s="14" t="s">
        <v>66</v>
      </c>
      <c r="Y4130" s="14" t="s">
        <v>66</v>
      </c>
    </row>
    <row r="4131" spans="24:25" x14ac:dyDescent="0.2">
      <c r="X4131" s="14" t="s">
        <v>66</v>
      </c>
      <c r="Y4131" s="14" t="s">
        <v>66</v>
      </c>
    </row>
    <row r="4132" spans="24:25" x14ac:dyDescent="0.2">
      <c r="X4132" s="14" t="s">
        <v>66</v>
      </c>
      <c r="Y4132" s="14" t="s">
        <v>66</v>
      </c>
    </row>
    <row r="4133" spans="24:25" x14ac:dyDescent="0.2">
      <c r="X4133" s="14" t="s">
        <v>66</v>
      </c>
      <c r="Y4133" s="14" t="s">
        <v>66</v>
      </c>
    </row>
    <row r="4134" spans="24:25" x14ac:dyDescent="0.2">
      <c r="X4134" s="14" t="s">
        <v>66</v>
      </c>
      <c r="Y4134" s="14" t="s">
        <v>66</v>
      </c>
    </row>
    <row r="4135" spans="24:25" x14ac:dyDescent="0.2">
      <c r="X4135" s="14" t="s">
        <v>66</v>
      </c>
      <c r="Y4135" s="14" t="s">
        <v>66</v>
      </c>
    </row>
    <row r="4136" spans="24:25" x14ac:dyDescent="0.2">
      <c r="X4136" s="14" t="s">
        <v>66</v>
      </c>
      <c r="Y4136" s="14" t="s">
        <v>66</v>
      </c>
    </row>
    <row r="4137" spans="24:25" x14ac:dyDescent="0.2">
      <c r="X4137" s="14" t="s">
        <v>66</v>
      </c>
      <c r="Y4137" s="14" t="s">
        <v>66</v>
      </c>
    </row>
    <row r="4138" spans="24:25" x14ac:dyDescent="0.2">
      <c r="X4138" s="14" t="s">
        <v>66</v>
      </c>
      <c r="Y4138" s="14" t="s">
        <v>66</v>
      </c>
    </row>
    <row r="4139" spans="24:25" x14ac:dyDescent="0.2">
      <c r="X4139" s="14" t="s">
        <v>66</v>
      </c>
      <c r="Y4139" s="14" t="s">
        <v>66</v>
      </c>
    </row>
    <row r="4140" spans="24:25" x14ac:dyDescent="0.2">
      <c r="X4140" s="14" t="s">
        <v>66</v>
      </c>
      <c r="Y4140" s="14" t="s">
        <v>66</v>
      </c>
    </row>
    <row r="4141" spans="24:25" x14ac:dyDescent="0.2">
      <c r="X4141" s="14" t="s">
        <v>66</v>
      </c>
      <c r="Y4141" s="14" t="s">
        <v>66</v>
      </c>
    </row>
    <row r="4142" spans="24:25" x14ac:dyDescent="0.2">
      <c r="X4142" s="14" t="s">
        <v>66</v>
      </c>
      <c r="Y4142" s="14" t="s">
        <v>66</v>
      </c>
    </row>
    <row r="4143" spans="24:25" x14ac:dyDescent="0.2">
      <c r="X4143" s="14" t="s">
        <v>66</v>
      </c>
      <c r="Y4143" s="14" t="s">
        <v>66</v>
      </c>
    </row>
    <row r="4144" spans="24:25" x14ac:dyDescent="0.2">
      <c r="X4144" s="14" t="s">
        <v>66</v>
      </c>
      <c r="Y4144" s="14" t="s">
        <v>66</v>
      </c>
    </row>
    <row r="4145" spans="24:25" x14ac:dyDescent="0.2">
      <c r="X4145" s="14" t="s">
        <v>66</v>
      </c>
      <c r="Y4145" s="14" t="s">
        <v>66</v>
      </c>
    </row>
    <row r="4146" spans="24:25" x14ac:dyDescent="0.2">
      <c r="X4146" s="14" t="s">
        <v>66</v>
      </c>
      <c r="Y4146" s="14" t="s">
        <v>66</v>
      </c>
    </row>
    <row r="4147" spans="24:25" x14ac:dyDescent="0.2">
      <c r="X4147" s="14" t="s">
        <v>66</v>
      </c>
      <c r="Y4147" s="14" t="s">
        <v>66</v>
      </c>
    </row>
    <row r="4148" spans="24:25" x14ac:dyDescent="0.2">
      <c r="X4148" s="14" t="s">
        <v>66</v>
      </c>
      <c r="Y4148" s="14" t="s">
        <v>66</v>
      </c>
    </row>
    <row r="4149" spans="24:25" x14ac:dyDescent="0.2">
      <c r="X4149" s="14" t="s">
        <v>66</v>
      </c>
      <c r="Y4149" s="14" t="s">
        <v>66</v>
      </c>
    </row>
    <row r="4150" spans="24:25" x14ac:dyDescent="0.2">
      <c r="X4150" s="14" t="s">
        <v>66</v>
      </c>
      <c r="Y4150" s="14" t="s">
        <v>66</v>
      </c>
    </row>
    <row r="4151" spans="24:25" x14ac:dyDescent="0.2">
      <c r="X4151" s="14" t="s">
        <v>66</v>
      </c>
      <c r="Y4151" s="14" t="s">
        <v>66</v>
      </c>
    </row>
    <row r="4152" spans="24:25" x14ac:dyDescent="0.2">
      <c r="X4152" s="14" t="s">
        <v>66</v>
      </c>
      <c r="Y4152" s="14" t="s">
        <v>66</v>
      </c>
    </row>
    <row r="4153" spans="24:25" x14ac:dyDescent="0.2">
      <c r="X4153" s="14" t="s">
        <v>66</v>
      </c>
      <c r="Y4153" s="14" t="s">
        <v>66</v>
      </c>
    </row>
    <row r="4154" spans="24:25" x14ac:dyDescent="0.2">
      <c r="X4154" s="14" t="s">
        <v>66</v>
      </c>
      <c r="Y4154" s="14" t="s">
        <v>66</v>
      </c>
    </row>
    <row r="4155" spans="24:25" x14ac:dyDescent="0.2">
      <c r="X4155" s="14" t="s">
        <v>66</v>
      </c>
      <c r="Y4155" s="14" t="s">
        <v>66</v>
      </c>
    </row>
    <row r="4156" spans="24:25" x14ac:dyDescent="0.2">
      <c r="X4156" s="14" t="s">
        <v>66</v>
      </c>
      <c r="Y4156" s="14" t="s">
        <v>66</v>
      </c>
    </row>
    <row r="4157" spans="24:25" x14ac:dyDescent="0.2">
      <c r="X4157" s="14" t="s">
        <v>66</v>
      </c>
      <c r="Y4157" s="14" t="s">
        <v>66</v>
      </c>
    </row>
    <row r="4158" spans="24:25" x14ac:dyDescent="0.2">
      <c r="X4158" s="14" t="s">
        <v>66</v>
      </c>
      <c r="Y4158" s="14" t="s">
        <v>66</v>
      </c>
    </row>
    <row r="4159" spans="24:25" x14ac:dyDescent="0.2">
      <c r="X4159" s="14" t="s">
        <v>66</v>
      </c>
      <c r="Y4159" s="14" t="s">
        <v>66</v>
      </c>
    </row>
    <row r="4160" spans="24:25" x14ac:dyDescent="0.2">
      <c r="X4160" s="14" t="s">
        <v>66</v>
      </c>
      <c r="Y4160" s="14" t="s">
        <v>66</v>
      </c>
    </row>
    <row r="4161" spans="24:25" x14ac:dyDescent="0.2">
      <c r="X4161" s="14" t="s">
        <v>66</v>
      </c>
      <c r="Y4161" s="14" t="s">
        <v>66</v>
      </c>
    </row>
    <row r="4162" spans="24:25" x14ac:dyDescent="0.2">
      <c r="X4162" s="14" t="s">
        <v>66</v>
      </c>
      <c r="Y4162" s="14" t="s">
        <v>66</v>
      </c>
    </row>
    <row r="4163" spans="24:25" x14ac:dyDescent="0.2">
      <c r="X4163" s="14" t="s">
        <v>66</v>
      </c>
      <c r="Y4163" s="14" t="s">
        <v>66</v>
      </c>
    </row>
    <row r="4164" spans="24:25" x14ac:dyDescent="0.2">
      <c r="X4164" s="14" t="s">
        <v>66</v>
      </c>
      <c r="Y4164" s="14" t="s">
        <v>66</v>
      </c>
    </row>
    <row r="4165" spans="24:25" x14ac:dyDescent="0.2">
      <c r="X4165" s="14" t="s">
        <v>66</v>
      </c>
      <c r="Y4165" s="14" t="s">
        <v>66</v>
      </c>
    </row>
    <row r="4166" spans="24:25" x14ac:dyDescent="0.2">
      <c r="X4166" s="14" t="s">
        <v>66</v>
      </c>
      <c r="Y4166" s="14" t="s">
        <v>66</v>
      </c>
    </row>
    <row r="4167" spans="24:25" x14ac:dyDescent="0.2">
      <c r="X4167" s="14" t="s">
        <v>66</v>
      </c>
      <c r="Y4167" s="14" t="s">
        <v>66</v>
      </c>
    </row>
    <row r="4168" spans="24:25" x14ac:dyDescent="0.2">
      <c r="X4168" s="14" t="s">
        <v>66</v>
      </c>
      <c r="Y4168" s="14" t="s">
        <v>66</v>
      </c>
    </row>
    <row r="4169" spans="24:25" x14ac:dyDescent="0.2">
      <c r="X4169" s="14" t="s">
        <v>66</v>
      </c>
      <c r="Y4169" s="14" t="s">
        <v>66</v>
      </c>
    </row>
    <row r="4170" spans="24:25" x14ac:dyDescent="0.2">
      <c r="X4170" s="14" t="s">
        <v>66</v>
      </c>
      <c r="Y4170" s="14" t="s">
        <v>66</v>
      </c>
    </row>
    <row r="4171" spans="24:25" x14ac:dyDescent="0.2">
      <c r="X4171" s="14" t="s">
        <v>66</v>
      </c>
      <c r="Y4171" s="14" t="s">
        <v>66</v>
      </c>
    </row>
    <row r="4172" spans="24:25" x14ac:dyDescent="0.2">
      <c r="X4172" s="14" t="s">
        <v>66</v>
      </c>
      <c r="Y4172" s="14" t="s">
        <v>66</v>
      </c>
    </row>
    <row r="4173" spans="24:25" x14ac:dyDescent="0.2">
      <c r="X4173" s="14" t="s">
        <v>66</v>
      </c>
      <c r="Y4173" s="14" t="s">
        <v>66</v>
      </c>
    </row>
    <row r="4174" spans="24:25" x14ac:dyDescent="0.2">
      <c r="X4174" s="14" t="s">
        <v>66</v>
      </c>
      <c r="Y4174" s="14" t="s">
        <v>66</v>
      </c>
    </row>
    <row r="4175" spans="24:25" x14ac:dyDescent="0.2">
      <c r="X4175" s="14" t="s">
        <v>66</v>
      </c>
      <c r="Y4175" s="14" t="s">
        <v>66</v>
      </c>
    </row>
    <row r="4176" spans="24:25" x14ac:dyDescent="0.2">
      <c r="X4176" s="14" t="s">
        <v>66</v>
      </c>
      <c r="Y4176" s="14" t="s">
        <v>66</v>
      </c>
    </row>
    <row r="4177" spans="24:25" x14ac:dyDescent="0.2">
      <c r="X4177" s="14" t="s">
        <v>66</v>
      </c>
      <c r="Y4177" s="14" t="s">
        <v>66</v>
      </c>
    </row>
    <row r="4178" spans="24:25" x14ac:dyDescent="0.2">
      <c r="X4178" s="14" t="s">
        <v>66</v>
      </c>
      <c r="Y4178" s="14" t="s">
        <v>66</v>
      </c>
    </row>
    <row r="4179" spans="24:25" x14ac:dyDescent="0.2">
      <c r="X4179" s="14" t="s">
        <v>66</v>
      </c>
      <c r="Y4179" s="14" t="s">
        <v>66</v>
      </c>
    </row>
    <row r="4180" spans="24:25" x14ac:dyDescent="0.2">
      <c r="X4180" s="14" t="s">
        <v>66</v>
      </c>
      <c r="Y4180" s="14" t="s">
        <v>66</v>
      </c>
    </row>
    <row r="4181" spans="24:25" x14ac:dyDescent="0.2">
      <c r="X4181" s="14" t="s">
        <v>66</v>
      </c>
      <c r="Y4181" s="14" t="s">
        <v>66</v>
      </c>
    </row>
    <row r="4182" spans="24:25" x14ac:dyDescent="0.2">
      <c r="X4182" s="14" t="s">
        <v>66</v>
      </c>
      <c r="Y4182" s="14" t="s">
        <v>66</v>
      </c>
    </row>
    <row r="4183" spans="24:25" x14ac:dyDescent="0.2">
      <c r="X4183" s="14" t="s">
        <v>66</v>
      </c>
      <c r="Y4183" s="14" t="s">
        <v>66</v>
      </c>
    </row>
    <row r="4184" spans="24:25" x14ac:dyDescent="0.2">
      <c r="X4184" s="14" t="s">
        <v>66</v>
      </c>
      <c r="Y4184" s="14" t="s">
        <v>66</v>
      </c>
    </row>
    <row r="4185" spans="24:25" x14ac:dyDescent="0.2">
      <c r="X4185" s="14" t="s">
        <v>66</v>
      </c>
      <c r="Y4185" s="14" t="s">
        <v>66</v>
      </c>
    </row>
    <row r="4186" spans="24:25" x14ac:dyDescent="0.2">
      <c r="X4186" s="14" t="s">
        <v>66</v>
      </c>
      <c r="Y4186" s="14" t="s">
        <v>66</v>
      </c>
    </row>
    <row r="4187" spans="24:25" x14ac:dyDescent="0.2">
      <c r="X4187" s="14" t="s">
        <v>66</v>
      </c>
      <c r="Y4187" s="14" t="s">
        <v>66</v>
      </c>
    </row>
    <row r="4188" spans="24:25" x14ac:dyDescent="0.2">
      <c r="X4188" s="14" t="s">
        <v>66</v>
      </c>
      <c r="Y4188" s="14" t="s">
        <v>66</v>
      </c>
    </row>
    <row r="4189" spans="24:25" x14ac:dyDescent="0.2">
      <c r="X4189" s="14" t="s">
        <v>66</v>
      </c>
      <c r="Y4189" s="14" t="s">
        <v>66</v>
      </c>
    </row>
    <row r="4190" spans="24:25" x14ac:dyDescent="0.2">
      <c r="X4190" s="14" t="s">
        <v>66</v>
      </c>
      <c r="Y4190" s="14" t="s">
        <v>66</v>
      </c>
    </row>
    <row r="4191" spans="24:25" x14ac:dyDescent="0.2">
      <c r="X4191" s="14" t="s">
        <v>66</v>
      </c>
      <c r="Y4191" s="14" t="s">
        <v>66</v>
      </c>
    </row>
    <row r="4192" spans="24:25" x14ac:dyDescent="0.2">
      <c r="X4192" s="14" t="s">
        <v>66</v>
      </c>
      <c r="Y4192" s="14" t="s">
        <v>66</v>
      </c>
    </row>
    <row r="4193" spans="24:25" x14ac:dyDescent="0.2">
      <c r="X4193" s="14" t="s">
        <v>66</v>
      </c>
      <c r="Y4193" s="14" t="s">
        <v>66</v>
      </c>
    </row>
    <row r="4194" spans="24:25" x14ac:dyDescent="0.2">
      <c r="X4194" s="14" t="s">
        <v>66</v>
      </c>
      <c r="Y4194" s="14" t="s">
        <v>66</v>
      </c>
    </row>
    <row r="4195" spans="24:25" x14ac:dyDescent="0.2">
      <c r="X4195" s="14" t="s">
        <v>66</v>
      </c>
      <c r="Y4195" s="14" t="s">
        <v>66</v>
      </c>
    </row>
    <row r="4196" spans="24:25" x14ac:dyDescent="0.2">
      <c r="X4196" s="14" t="s">
        <v>66</v>
      </c>
      <c r="Y4196" s="14" t="s">
        <v>66</v>
      </c>
    </row>
    <row r="4197" spans="24:25" x14ac:dyDescent="0.2">
      <c r="X4197" s="14" t="s">
        <v>66</v>
      </c>
      <c r="Y4197" s="14" t="s">
        <v>66</v>
      </c>
    </row>
    <row r="4198" spans="24:25" x14ac:dyDescent="0.2">
      <c r="X4198" s="14" t="s">
        <v>66</v>
      </c>
      <c r="Y4198" s="14" t="s">
        <v>66</v>
      </c>
    </row>
    <row r="4199" spans="24:25" x14ac:dyDescent="0.2">
      <c r="X4199" s="14" t="s">
        <v>66</v>
      </c>
      <c r="Y4199" s="14" t="s">
        <v>66</v>
      </c>
    </row>
    <row r="4200" spans="24:25" x14ac:dyDescent="0.2">
      <c r="X4200" s="14" t="s">
        <v>66</v>
      </c>
      <c r="Y4200" s="14" t="s">
        <v>66</v>
      </c>
    </row>
    <row r="4201" spans="24:25" x14ac:dyDescent="0.2">
      <c r="X4201" s="14" t="s">
        <v>66</v>
      </c>
      <c r="Y4201" s="14" t="s">
        <v>66</v>
      </c>
    </row>
    <row r="4202" spans="24:25" x14ac:dyDescent="0.2">
      <c r="X4202" s="14" t="s">
        <v>66</v>
      </c>
      <c r="Y4202" s="14" t="s">
        <v>66</v>
      </c>
    </row>
    <row r="4203" spans="24:25" x14ac:dyDescent="0.2">
      <c r="X4203" s="14" t="s">
        <v>66</v>
      </c>
      <c r="Y4203" s="14" t="s">
        <v>66</v>
      </c>
    </row>
    <row r="4204" spans="24:25" x14ac:dyDescent="0.2">
      <c r="X4204" s="14" t="s">
        <v>66</v>
      </c>
      <c r="Y4204" s="14" t="s">
        <v>66</v>
      </c>
    </row>
    <row r="4205" spans="24:25" x14ac:dyDescent="0.2">
      <c r="X4205" s="14" t="s">
        <v>66</v>
      </c>
      <c r="Y4205" s="14" t="s">
        <v>66</v>
      </c>
    </row>
    <row r="4206" spans="24:25" x14ac:dyDescent="0.2">
      <c r="X4206" s="14" t="s">
        <v>66</v>
      </c>
      <c r="Y4206" s="14" t="s">
        <v>66</v>
      </c>
    </row>
    <row r="4207" spans="24:25" x14ac:dyDescent="0.2">
      <c r="X4207" s="14" t="s">
        <v>66</v>
      </c>
      <c r="Y4207" s="14" t="s">
        <v>66</v>
      </c>
    </row>
    <row r="4208" spans="24:25" x14ac:dyDescent="0.2">
      <c r="X4208" s="14" t="s">
        <v>66</v>
      </c>
      <c r="Y4208" s="14" t="s">
        <v>66</v>
      </c>
    </row>
    <row r="4209" spans="24:25" x14ac:dyDescent="0.2">
      <c r="X4209" s="14" t="s">
        <v>66</v>
      </c>
      <c r="Y4209" s="14" t="s">
        <v>66</v>
      </c>
    </row>
    <row r="4210" spans="24:25" x14ac:dyDescent="0.2">
      <c r="X4210" s="14" t="s">
        <v>66</v>
      </c>
      <c r="Y4210" s="14" t="s">
        <v>66</v>
      </c>
    </row>
    <row r="4211" spans="24:25" x14ac:dyDescent="0.2">
      <c r="X4211" s="14" t="s">
        <v>66</v>
      </c>
      <c r="Y4211" s="14" t="s">
        <v>66</v>
      </c>
    </row>
    <row r="4212" spans="24:25" x14ac:dyDescent="0.2">
      <c r="X4212" s="14" t="s">
        <v>66</v>
      </c>
      <c r="Y4212" s="14" t="s">
        <v>66</v>
      </c>
    </row>
    <row r="4213" spans="24:25" x14ac:dyDescent="0.2">
      <c r="X4213" s="14" t="s">
        <v>66</v>
      </c>
      <c r="Y4213" s="14" t="s">
        <v>66</v>
      </c>
    </row>
    <row r="4214" spans="24:25" x14ac:dyDescent="0.2">
      <c r="X4214" s="14" t="s">
        <v>66</v>
      </c>
      <c r="Y4214" s="14" t="s">
        <v>66</v>
      </c>
    </row>
    <row r="4215" spans="24:25" x14ac:dyDescent="0.2">
      <c r="X4215" s="14" t="s">
        <v>66</v>
      </c>
      <c r="Y4215" s="14" t="s">
        <v>66</v>
      </c>
    </row>
    <row r="4216" spans="24:25" x14ac:dyDescent="0.2">
      <c r="X4216" s="14" t="s">
        <v>66</v>
      </c>
      <c r="Y4216" s="14" t="s">
        <v>66</v>
      </c>
    </row>
    <row r="4217" spans="24:25" x14ac:dyDescent="0.2">
      <c r="X4217" s="14" t="s">
        <v>66</v>
      </c>
      <c r="Y4217" s="14" t="s">
        <v>66</v>
      </c>
    </row>
    <row r="4218" spans="24:25" x14ac:dyDescent="0.2">
      <c r="X4218" s="14" t="s">
        <v>66</v>
      </c>
      <c r="Y4218" s="14" t="s">
        <v>66</v>
      </c>
    </row>
    <row r="4219" spans="24:25" x14ac:dyDescent="0.2">
      <c r="X4219" s="14" t="s">
        <v>66</v>
      </c>
      <c r="Y4219" s="14" t="s">
        <v>66</v>
      </c>
    </row>
    <row r="4220" spans="24:25" x14ac:dyDescent="0.2">
      <c r="X4220" s="14" t="s">
        <v>66</v>
      </c>
      <c r="Y4220" s="14" t="s">
        <v>66</v>
      </c>
    </row>
    <row r="4221" spans="24:25" x14ac:dyDescent="0.2">
      <c r="X4221" s="14" t="s">
        <v>66</v>
      </c>
      <c r="Y4221" s="14" t="s">
        <v>66</v>
      </c>
    </row>
    <row r="4222" spans="24:25" x14ac:dyDescent="0.2">
      <c r="X4222" s="14" t="s">
        <v>66</v>
      </c>
      <c r="Y4222" s="14" t="s">
        <v>66</v>
      </c>
    </row>
    <row r="4223" spans="24:25" x14ac:dyDescent="0.2">
      <c r="X4223" s="14" t="s">
        <v>66</v>
      </c>
      <c r="Y4223" s="14" t="s">
        <v>66</v>
      </c>
    </row>
    <row r="4224" spans="24:25" x14ac:dyDescent="0.2">
      <c r="X4224" s="14" t="s">
        <v>66</v>
      </c>
      <c r="Y4224" s="14" t="s">
        <v>66</v>
      </c>
    </row>
    <row r="4225" spans="24:25" x14ac:dyDescent="0.2">
      <c r="X4225" s="14" t="s">
        <v>66</v>
      </c>
      <c r="Y4225" s="14" t="s">
        <v>66</v>
      </c>
    </row>
    <row r="4226" spans="24:25" x14ac:dyDescent="0.2">
      <c r="X4226" s="14" t="s">
        <v>66</v>
      </c>
      <c r="Y4226" s="14" t="s">
        <v>66</v>
      </c>
    </row>
    <row r="4227" spans="24:25" x14ac:dyDescent="0.2">
      <c r="X4227" s="14" t="s">
        <v>66</v>
      </c>
      <c r="Y4227" s="14" t="s">
        <v>66</v>
      </c>
    </row>
    <row r="4228" spans="24:25" x14ac:dyDescent="0.2">
      <c r="X4228" s="14" t="s">
        <v>66</v>
      </c>
      <c r="Y4228" s="14" t="s">
        <v>66</v>
      </c>
    </row>
    <row r="4229" spans="24:25" x14ac:dyDescent="0.2">
      <c r="X4229" s="14" t="s">
        <v>66</v>
      </c>
      <c r="Y4229" s="14" t="s">
        <v>66</v>
      </c>
    </row>
    <row r="4230" spans="24:25" x14ac:dyDescent="0.2">
      <c r="X4230" s="14" t="s">
        <v>66</v>
      </c>
      <c r="Y4230" s="14" t="s">
        <v>66</v>
      </c>
    </row>
    <row r="4231" spans="24:25" x14ac:dyDescent="0.2">
      <c r="X4231" s="14" t="s">
        <v>66</v>
      </c>
      <c r="Y4231" s="14" t="s">
        <v>66</v>
      </c>
    </row>
    <row r="4232" spans="24:25" x14ac:dyDescent="0.2">
      <c r="X4232" s="14" t="s">
        <v>66</v>
      </c>
      <c r="Y4232" s="14" t="s">
        <v>66</v>
      </c>
    </row>
    <row r="4233" spans="24:25" x14ac:dyDescent="0.2">
      <c r="X4233" s="14" t="s">
        <v>66</v>
      </c>
      <c r="Y4233" s="14" t="s">
        <v>66</v>
      </c>
    </row>
  </sheetData>
  <phoneticPr fontId="2" type="noConversion"/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RowHeight="11.25" x14ac:dyDescent="0.2"/>
  <cols>
    <col min="1" max="1" width="13.5703125" style="18" customWidth="1"/>
    <col min="2" max="2" width="9.140625" style="18"/>
    <col min="3" max="3" width="9.85546875" style="18" bestFit="1" customWidth="1"/>
    <col min="4" max="4" width="7.140625" style="32" bestFit="1" customWidth="1"/>
    <col min="5" max="5" width="16.28515625" style="18" bestFit="1" customWidth="1"/>
    <col min="6" max="6" width="18.28515625" style="18" bestFit="1" customWidth="1"/>
    <col min="7" max="7" width="9.140625" style="32"/>
    <col min="8" max="8" width="11.140625" style="98" customWidth="1"/>
    <col min="9" max="9" width="9.140625" style="67"/>
    <col min="10" max="12" width="9.140625" style="77"/>
    <col min="13" max="16384" width="9.140625" style="18"/>
  </cols>
  <sheetData>
    <row r="1" spans="1:18" x14ac:dyDescent="0.2">
      <c r="F1" s="115">
        <f ca="1">TODAY()</f>
        <v>41885</v>
      </c>
      <c r="G1" s="111" t="s">
        <v>134</v>
      </c>
      <c r="H1" s="112" t="s">
        <v>135</v>
      </c>
    </row>
    <row r="2" spans="1:18" ht="12" thickBot="1" x14ac:dyDescent="0.25">
      <c r="F2" s="110"/>
      <c r="G2" s="113" t="e">
        <f ca="1">VLOOKUP($F$1,Data!$A$1:$W$10001,7,0)</f>
        <v>#N/A</v>
      </c>
      <c r="H2" s="114" t="e">
        <f ca="1">VLOOKUP($F$1,Data!$A$1:$W$10001,8,0)</f>
        <v>#N/A</v>
      </c>
    </row>
    <row r="3" spans="1:18" s="19" customFormat="1" ht="12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41884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 t="e">
        <f ca="1">$I$4*$G$2</f>
        <v>#N/A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 t="e">
        <f ca="1">VLOOKUP($R$3,Data!$A$1:$W$10001,7,0)</f>
        <v>#N/A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 t="e">
        <f ca="1">$I$4*$G$2</f>
        <v>#N/A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 t="e">
        <f ca="1">VLOOKUP($R$3,Data!$A$1:$W$10001,8,0)</f>
        <v>#N/A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 t="e">
        <f ca="1">$H$2*$I$6</f>
        <v>#N/A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 t="e">
        <f ca="1">$G$2*$I$7</f>
        <v>#N/A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 t="e">
        <f ca="1">$G$2*$I$8+(SUM($J$8:$L$8))</f>
        <v>#N/A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 t="e">
        <f ca="1">$G$2*$I$9+(SUM(J9:L9))</f>
        <v>#N/A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2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 t="e">
        <f ca="1">$G$2*$I$10+SUM($J$10:$L$10)</f>
        <v>#N/A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2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 t="e">
        <f ca="1">$G$2*$I$11+SUM($J$11:$L$11)</f>
        <v>#N/A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 t="e">
        <f ca="1">$H$2*$I$12+SUM($J$12:$L$12)</f>
        <v>#N/A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 t="e">
        <f ca="1">$G$2*$I$13+SUM($J$13:$L$13)</f>
        <v>#N/A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 t="e">
        <f ca="1">$H$2*$I$14+SUM($J$14:$L$14)</f>
        <v>#N/A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 t="e">
        <f ca="1">$H$2*$I$15+SUM($J$15:$L$15)</f>
        <v>#N/A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 t="e">
        <f ca="1">$G$2*$I$16+SUM($J$16:$L$16)</f>
        <v>#N/A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 t="e">
        <f ca="1">$H$2*$I$17+SUM($J$17:$L$17)</f>
        <v>#N/A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 t="e">
        <f ca="1">$H$2*$I$18+SUM($J$18:$L$18)</f>
        <v>#N/A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 t="e">
        <f ca="1">$G$2*$I$19+SUM($J$19:$L$19)</f>
        <v>#N/A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 t="e">
        <f ca="1">$G$2*$I$20+SUM($J$20:$L$20)</f>
        <v>#N/A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 t="e">
        <f ca="1">$H$2*$I$21+SUM($J$21:$L$21)</f>
        <v>#N/A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 t="e">
        <f t="shared" ref="H22:H28" ca="1" si="0">$H$2*$I22+SUM($J22:$L22)</f>
        <v>#N/A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 t="e">
        <f t="shared" ca="1" si="0"/>
        <v>#N/A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 t="e">
        <f t="shared" ca="1" si="0"/>
        <v>#N/A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 t="e">
        <f t="shared" ca="1" si="0"/>
        <v>#N/A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 t="e">
        <f t="shared" ca="1" si="0"/>
        <v>#N/A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 t="e">
        <f t="shared" ca="1" si="0"/>
        <v>#N/A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 t="e">
        <f t="shared" ca="1" si="0"/>
        <v>#N/A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 t="e">
        <f ca="1">$G$2*$I29+SUM($J29:$L29)</f>
        <v>#N/A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 t="e">
        <f ca="1">$H$2*$I30+SUM($J30:$L30)</f>
        <v>#N/A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 t="e">
        <f ca="1">$H$2*$I31+SUM($J31:$L31)</f>
        <v>#N/A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 t="e">
        <f ca="1">$H$2*$I32+SUM($J32:$L32)</f>
        <v>#N/A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 t="e">
        <f ca="1">$H$2*$I33+SUM($J33:$L33)</f>
        <v>#N/A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 t="e">
        <f ca="1">$H$2*$I34+SUM($J34:$L34)</f>
        <v>#N/A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 t="e">
        <f ca="1">$G$2*$I35+SUM($J35:$L35)</f>
        <v>#N/A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 t="e">
        <f ca="1">$H$2*$I36+SUM($J36:$L36)</f>
        <v>#N/A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 t="e">
        <f ca="1">$H$2*$I37+SUM($J37:$L37)</f>
        <v>#N/A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 t="e">
        <f ca="1">$G$2*$I38+SUM($J38:$L38)</f>
        <v>#N/A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 t="e">
        <f ca="1">$H$2*$I39+SUM($J39:$L39)</f>
        <v>#N/A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2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 t="e">
        <f ca="1">$H$2*$I40+SUM($J40:$L40)</f>
        <v>#N/A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honeticPr fontId="2" type="noConversion"/>
  <printOptions horizontalCentered="1" verticalCentered="1"/>
  <pageMargins left="0.2" right="0.22" top="0.54" bottom="0.52" header="0.5" footer="0.5"/>
  <pageSetup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7109375" defaultRowHeight="11.25" x14ac:dyDescent="0.2"/>
  <cols>
    <col min="1" max="1" width="10.7109375" style="116" customWidth="1"/>
    <col min="2" max="2" width="10.7109375" style="137" customWidth="1"/>
    <col min="3" max="3" width="12.5703125" style="137" bestFit="1" customWidth="1"/>
    <col min="4" max="4" width="10.7109375" style="137" customWidth="1"/>
    <col min="5" max="5" width="12.28515625" style="137" customWidth="1"/>
    <col min="6" max="7" width="10.7109375" style="137" customWidth="1"/>
    <col min="8" max="8" width="13.140625" style="137" customWidth="1"/>
    <col min="9" max="12" width="10.7109375" style="137" customWidth="1"/>
    <col min="13" max="17" width="10.7109375" style="24" customWidth="1"/>
    <col min="18" max="16384" width="10.7109375" style="18"/>
  </cols>
  <sheetData>
    <row r="2" spans="1:17" s="134" customFormat="1" ht="22.5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RowHeight="11.25" x14ac:dyDescent="0.2"/>
  <cols>
    <col min="1" max="1" width="8.7109375" style="1" customWidth="1"/>
    <col min="2" max="2" width="11.140625" style="18" bestFit="1" customWidth="1"/>
    <col min="3" max="3" width="9.140625" style="18"/>
    <col min="4" max="4" width="10.85546875" style="24" bestFit="1" customWidth="1"/>
    <col min="5" max="5" width="8.7109375" style="14" customWidth="1"/>
    <col min="6" max="9" width="9.140625" style="18"/>
    <col min="10" max="10" width="9.140625" style="116"/>
    <col min="11" max="12" width="12.85546875" style="24" customWidth="1"/>
    <col min="13" max="13" width="8.7109375" style="24" customWidth="1"/>
    <col min="14" max="14" width="12.85546875" style="24" customWidth="1"/>
    <col min="15" max="16384" width="9.14062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VLOOKUP($A1052,[3]Sheet1!$A$1:$U$10001,13,0)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VLOOKUP($A1053,[3]Sheet1!$A$1:$U$10001,13,0)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VLOOKUP($A1054,[3]Sheet1!$A$1:$U$10001,13,0)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VLOOKUP($A1055,[3]Sheet1!$A$1:$U$10001,13,0)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VLOOKUP($A1056,[3]Sheet1!$A$1:$U$10001,13,0)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VLOOKUP($A1057,[3]Sheet1!$A$1:$U$10001,13,0)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VLOOKUP($A1058,[3]Sheet1!$A$1:$U$10001,13,0)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VLOOKUP($A1059,[3]Sheet1!$A$1:$U$10001,13,0)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VLOOKUP($A1060,[3]Sheet1!$A$1:$U$10001,13,0)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VLOOKUP($A1061,[3]Sheet1!$A$1:$U$10001,13,0)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VLOOKUP($A1062,[3]Sheet1!$A$1:$U$10001,13,0)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VLOOKUP($A1063,[3]Sheet1!$A$1:$U$10001,13,0)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VLOOKUP($A1064,[3]Sheet1!$A$1:$U$10001,13,0)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VLOOKUP($A1065,[3]Sheet1!$A$1:$U$10001,13,0)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VLOOKUP($A1066,[3]Sheet1!$A$1:$U$10001,13,0)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VLOOKUP($A1067,[3]Sheet1!$A$1:$U$10001,13,0)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VLOOKUP($A1068,[3]Sheet1!$A$1:$U$10001,13,0)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VLOOKUP($A1069,[3]Sheet1!$A$1:$U$10001,13,0)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VLOOKUP($A1070,[3]Sheet1!$A$1:$U$10001,13,0)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VLOOKUP($A1071,[3]Sheet1!$A$1:$U$10001,13,0)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VLOOKUP($A1072,[3]Sheet1!$A$1:$U$10001,13,0)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VLOOKUP($A1073,[3]Sheet1!$A$1:$U$10001,13,0)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VLOOKUP($A1074,[3]Sheet1!$A$1:$U$10001,13,0)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VLOOKUP($A1075,[3]Sheet1!$A$1:$U$10001,13,0)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VLOOKUP($A1076,[3]Sheet1!$A$1:$U$10001,13,0)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VLOOKUP($A1077,[3]Sheet1!$A$1:$U$10001,13,0)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VLOOKUP($A1078,[3]Sheet1!$A$1:$U$10001,13,0)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VLOOKUP($A1079,[3]Sheet1!$A$1:$U$10001,13,0)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VLOOKUP($A1080,[3]Sheet1!$A$1:$U$10001,13,0)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VLOOKUP($A1081,[3]Sheet1!$A$1:$U$10001,13,0)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VLOOKUP($A1082,[3]Sheet1!$A$1:$U$10001,13,0)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VLOOKUP($A1083,[3]Sheet1!$A$1:$U$10001,13,0)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VLOOKUP($A1084,[3]Sheet1!$A$1:$U$10001,13,0)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VLOOKUP($A1085,[3]Sheet1!$A$1:$U$10001,13,0)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VLOOKUP($A1086,[3]Sheet1!$A$1:$U$10001,13,0)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VLOOKUP($A1087,[3]Sheet1!$A$1:$U$10001,13,0)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VLOOKUP($A1088,[3]Sheet1!$A$1:$U$10001,13,0)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VLOOKUP($A1089,[3]Sheet1!$A$1:$U$10001,13,0)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VLOOKUP($A1090,[3]Sheet1!$A$1:$U$10001,13,0)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VLOOKUP($A1091,[3]Sheet1!$A$1:$U$10001,13,0)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VLOOKUP($A1092,[3]Sheet1!$A$1:$U$10001,13,0)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VLOOKUP($A1093,[3]Sheet1!$A$1:$U$10001,13,0)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VLOOKUP($A1094,[3]Sheet1!$A$1:$U$10001,13,0)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VLOOKUP($A1095,[3]Sheet1!$A$1:$U$10001,13,0)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VLOOKUP($A1096,[3]Sheet1!$A$1:$U$10001,13,0)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VLOOKUP($A1097,[3]Sheet1!$A$1:$U$10001,13,0)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VLOOKUP($A1098,[3]Sheet1!$A$1:$U$10001,13,0)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VLOOKUP($A1101,[3]Sheet1!$A$1:$U$10001,13,0)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VLOOKUP($A1102,[3]Sheet1!$A$1:$U$10001,13,0)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VLOOKUP($A1103,[3]Sheet1!$A$1:$U$10001,13,0)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VLOOKUP($A1104,[3]Sheet1!$A$1:$AB$10001,25,0)</f>
        <v>2.355</v>
      </c>
      <c r="E1105" s="14">
        <f>VLOOKUP($A1104,[3]Sheet1!$A$1:$U$10001,13,0)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VLOOKUP($A1105,[3]Sheet1!$A$1:$AB$10001,25,0)</f>
        <v>2.2200000000000002</v>
      </c>
      <c r="E1106" s="14">
        <f>VLOOKUP($A1105,[3]Sheet1!$A$1:$U$10001,13,0)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VLOOKUP($A1106,[3]Sheet1!$A$1:$AB$10001,25,0)</f>
        <v>2.23</v>
      </c>
      <c r="E1107" s="14">
        <f>VLOOKUP($A1106,[3]Sheet1!$A$1:$U$10001,13,0)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VLOOKUP($A1107,[3]Sheet1!$A$1:$AB$10001,25,0)</f>
        <v>2.2450000000000001</v>
      </c>
      <c r="E1108" s="14">
        <f>VLOOKUP($A1107,[3]Sheet1!$A$1:$U$10001,13,0)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VLOOKUP($A1108,[3]Sheet1!$A$1:$AB$10001,25,0)</f>
        <v>2.2400000000000002</v>
      </c>
      <c r="E1109" s="14">
        <f>VLOOKUP($A1108,[3]Sheet1!$A$1:$U$10001,13,0)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VLOOKUP($A1109,[3]Sheet1!$A$1:$AB$10001,25,0)</f>
        <v>2.2400000000000002</v>
      </c>
      <c r="E1110" s="14">
        <f>VLOOKUP($A1109,[3]Sheet1!$A$1:$U$10001,13,0)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VLOOKUP($A1110,[3]Sheet1!$A$1:$AB$10001,25,0)</f>
        <v>2.2400000000000002</v>
      </c>
      <c r="E1111" s="14">
        <f>VLOOKUP($A1110,[3]Sheet1!$A$1:$U$10001,13,0)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VLOOKUP($A1111,[3]Sheet1!$A$1:$AB$10001,25,0)</f>
        <v>2.25</v>
      </c>
      <c r="E1112" s="14">
        <f>VLOOKUP($A1111,[3]Sheet1!$A$1:$U$10001,13,0)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VLOOKUP($A1112,[3]Sheet1!$A$1:$AB$10001,25,0)</f>
        <v>2.2799999999999998</v>
      </c>
      <c r="E1113" s="14">
        <f>VLOOKUP($A1112,[3]Sheet1!$A$1:$U$10001,13,0)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VLOOKUP($A1113,[3]Sheet1!$A$1:$AB$10001,25,0)</f>
        <v>2.2999999999999998</v>
      </c>
      <c r="E1114" s="14">
        <f>VLOOKUP($A1113,[3]Sheet1!$A$1:$U$10001,13,0)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VLOOKUP($A1114,[3]Sheet1!$A$1:$AB$10001,25,0)</f>
        <v>2.34</v>
      </c>
      <c r="E1115" s="14">
        <f>VLOOKUP($A1114,[3]Sheet1!$A$1:$U$10001,13,0)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VLOOKUP($A1115,[3]Sheet1!$A$1:$AB$10001,25,0)</f>
        <v>2.335</v>
      </c>
      <c r="E1116" s="14">
        <f>VLOOKUP($A1115,[3]Sheet1!$A$1:$U$10001,13,0)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VLOOKUP($A1116,[3]Sheet1!$A$1:$AB$10001,25,0)</f>
        <v>2.335</v>
      </c>
      <c r="E1117" s="14">
        <f>VLOOKUP($A1116,[3]Sheet1!$A$1:$U$10001,13,0)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VLOOKUP($A1117,[3]Sheet1!$A$1:$AB$10001,25,0)</f>
        <v>2.335</v>
      </c>
      <c r="E1118" s="14">
        <f>VLOOKUP($A1117,[3]Sheet1!$A$1:$U$10001,13,0)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VLOOKUP($A1118,[3]Sheet1!$A$1:$AB$10001,25,0)</f>
        <v>2.335</v>
      </c>
      <c r="E1119" s="14">
        <f>VLOOKUP($A1118,[3]Sheet1!$A$1:$U$10001,13,0)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VLOOKUP($A1119,[3]Sheet1!$A$1:$AB$10001,25,0)</f>
        <v>2.4049999999999998</v>
      </c>
      <c r="E1120" s="14">
        <f>VLOOKUP($A1119,[3]Sheet1!$A$1:$U$10001,13,0)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VLOOKUP($A1120,[3]Sheet1!$A$1:$AB$10001,25,0)</f>
        <v>2.4750000000000001</v>
      </c>
      <c r="E1121" s="14">
        <f>VLOOKUP($A1120,[3]Sheet1!$A$1:$U$10001,13,0)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VLOOKUP($A1121,[3]Sheet1!$A$1:$AB$10001,25,0)</f>
        <v>2.62</v>
      </c>
      <c r="E1122" s="14">
        <f>VLOOKUP($A1121,[3]Sheet1!$A$1:$U$10001,13,0)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VLOOKUP($A1122,[3]Sheet1!$A$1:$AB$10001,25,0)</f>
        <v>2.585</v>
      </c>
      <c r="E1123" s="14">
        <f>VLOOKUP($A1122,[3]Sheet1!$A$1:$U$10001,13,0)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VLOOKUP($A1123,[3]Sheet1!$A$1:$AB$10001,25,0)</f>
        <v>2.585</v>
      </c>
      <c r="E1124" s="14">
        <f>VLOOKUP($A1123,[3]Sheet1!$A$1:$U$10001,13,0)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VLOOKUP($A1124,[3]Sheet1!$A$1:$AB$10001,25,0)</f>
        <v>2.585</v>
      </c>
      <c r="E1125" s="14">
        <f>VLOOKUP($A1124,[3]Sheet1!$A$1:$U$10001,13,0)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VLOOKUP($A1125,[3]Sheet1!$A$1:$AB$10001,25,0)</f>
        <v>2.65</v>
      </c>
      <c r="E1126" s="14">
        <f>VLOOKUP($A1125,[3]Sheet1!$A$1:$U$10001,13,0)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VLOOKUP($A1126,[3]Sheet1!$A$1:$AB$10001,25,0)</f>
        <v>2.7650000000000001</v>
      </c>
      <c r="E1127" s="14">
        <f>VLOOKUP($A1126,[3]Sheet1!$A$1:$U$10001,13,0)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VLOOKUP($A1127,[3]Sheet1!$A$1:$AB$10001,25,0)</f>
        <v>2.78</v>
      </c>
      <c r="E1128" s="14">
        <f>VLOOKUP($A1127,[3]Sheet1!$A$1:$U$10001,13,0)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VLOOKUP($A1128,[3]Sheet1!$A$1:$AB$10001,25,0)</f>
        <v>2.73</v>
      </c>
      <c r="E1129" s="14">
        <f>VLOOKUP($A1128,[3]Sheet1!$A$1:$U$10001,13,0)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VLOOKUP($A1129,[3]Sheet1!$A$1:$AB$10001,25,0)</f>
        <v>2.7549999999999999</v>
      </c>
      <c r="E1130" s="14">
        <f>VLOOKUP($A1129,[3]Sheet1!$A$1:$U$10001,13,0)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VLOOKUP($A1130,[3]Sheet1!$A$1:$AB$10001,25,0)</f>
        <v>2.7549999999999999</v>
      </c>
      <c r="E1131" s="14">
        <f>VLOOKUP($A1130,[3]Sheet1!$A$1:$U$10001,13,0)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VLOOKUP($A1131,[3]Sheet1!$A$1:$AB$10001,25,0)</f>
        <v>2.7549999999999999</v>
      </c>
      <c r="E1132" s="14">
        <f>VLOOKUP($A1131,[3]Sheet1!$A$1:$U$10001,13,0)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VLOOKUP($A1132,[3]Sheet1!$A$1:$AB$10001,25,0)</f>
        <v>2.7</v>
      </c>
      <c r="E1133" s="14">
        <f>VLOOKUP($A1132,[3]Sheet1!$A$1:$U$10001,13,0)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VLOOKUP($A1133,[3]Sheet1!$A$1:$AB$10001,25,0)</f>
        <v>2.7949999999999999</v>
      </c>
      <c r="E1134" s="14">
        <f>VLOOKUP($A1133,[3]Sheet1!$A$1:$U$10001,13,0)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VLOOKUP($A1134,[3]Sheet1!$A$1:$AB$10001,25,0)</f>
        <v>2.875</v>
      </c>
      <c r="E1135" s="14">
        <f>VLOOKUP($A1134,[3]Sheet1!$A$1:$U$10001,13,0)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VLOOKUP($A1135,[3]Sheet1!$A$1:$AB$10001,25,0)</f>
        <v>2.7949999999999999</v>
      </c>
      <c r="E1136" s="14">
        <f>VLOOKUP($A1135,[3]Sheet1!$A$1:$U$10001,13,0)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VLOOKUP($A1136,[3]Sheet1!$A$1:$AB$10001,25,0)</f>
        <v>2.7149999999999999</v>
      </c>
      <c r="E1137" s="14">
        <f>VLOOKUP($A1136,[3]Sheet1!$A$1:$U$10001,13,0)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VLOOKUP($A1137,[3]Sheet1!$A$1:$AB$10001,25,0)</f>
        <v>2.7149999999999999</v>
      </c>
      <c r="E1138" s="14">
        <f>VLOOKUP($A1137,[3]Sheet1!$A$1:$U$10001,13,0)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VLOOKUP($A1138,[3]Sheet1!$A$1:$AB$10001,25,0)</f>
        <v>2.7149999999999999</v>
      </c>
      <c r="E1139" s="14">
        <f>VLOOKUP($A1138,[3]Sheet1!$A$1:$U$10001,13,0)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VLOOKUP($A1139,[3]Sheet1!$A$1:$AB$10001,25,0)</f>
        <v>2.74</v>
      </c>
      <c r="E1140" s="14">
        <f>VLOOKUP($A1139,[3]Sheet1!$A$1:$U$10001,13,0)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VLOOKUP($A1140,[3]Sheet1!$A$1:$AB$10001,25,0)</f>
        <v>2.605</v>
      </c>
      <c r="E1141" s="14">
        <f>VLOOKUP($A1140,[3]Sheet1!$A$1:$U$10001,13,0)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VLOOKUP($A1141,[3]Sheet1!$A$1:$AB$10001,25,0)</f>
        <v>2.64</v>
      </c>
      <c r="E1142" s="14">
        <f>VLOOKUP($A1141,[3]Sheet1!$A$1:$U$10001,13,0)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VLOOKUP($A1142,[3]Sheet1!$A$1:$AB$10001,25,0)</f>
        <v>2.66</v>
      </c>
      <c r="E1143" s="14">
        <f>VLOOKUP($A1142,[3]Sheet1!$A$1:$U$10001,13,0)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VLOOKUP($A1143,[3]Sheet1!$A$1:$AB$10001,25,0)</f>
        <v>2.6749999999999998</v>
      </c>
      <c r="E1144" s="14">
        <f>VLOOKUP($A1143,[3]Sheet1!$A$1:$U$10001,13,0)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VLOOKUP($A1144,[3]Sheet1!$A$1:$AB$10001,25,0)</f>
        <v>2.6749999999999998</v>
      </c>
      <c r="E1145" s="14">
        <f>VLOOKUP($A1144,[3]Sheet1!$A$1:$U$10001,13,0)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VLOOKUP($A1145,[3]Sheet1!$A$1:$AB$10001,25,0)</f>
        <v>2.6749999999999998</v>
      </c>
      <c r="E1146" s="14">
        <f>VLOOKUP($A1145,[3]Sheet1!$A$1:$U$10001,13,0)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VLOOKUP($A1146,[3]Sheet1!$A$1:$AB$10001,25,0)</f>
        <v>2.625</v>
      </c>
      <c r="E1147" s="14">
        <f>VLOOKUP($A1146,[3]Sheet1!$A$1:$U$10001,13,0)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VLOOKUP($A1147,[3]Sheet1!$A$1:$AB$10001,25,0)</f>
        <v>2.65</v>
      </c>
      <c r="E1148" s="14">
        <f>VLOOKUP($A1147,[3]Sheet1!$A$1:$U$10001,13,0)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VLOOKUP($A1148,[3]Sheet1!$A$1:$AB$10001,25,0)</f>
        <v>2.6749999999999998</v>
      </c>
      <c r="E1149" s="14">
        <f>VLOOKUP($A1148,[3]Sheet1!$A$1:$U$10001,13,0)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VLOOKUP($A1149,[3]Sheet1!$A$1:$AB$10001,25,0)</f>
        <v>2.6949999999999998</v>
      </c>
      <c r="E1150" s="14">
        <f>VLOOKUP($A1149,[3]Sheet1!$A$1:$U$10001,13,0)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VLOOKUP($A1150,[3]Sheet1!$A$1:$AB$10001,25,0)</f>
        <v>2.69</v>
      </c>
      <c r="E1151" s="14">
        <f>VLOOKUP($A1150,[3]Sheet1!$A$1:$U$10001,13,0)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VLOOKUP($A1151,[3]Sheet1!$A$1:$AB$10001,25,0)</f>
        <v>2.69</v>
      </c>
      <c r="E1152" s="14">
        <f>VLOOKUP($A1151,[3]Sheet1!$A$1:$U$10001,13,0)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VLOOKUP($A1152,[3]Sheet1!$A$1:$AB$10001,25,0)</f>
        <v>2.69</v>
      </c>
      <c r="E1153" s="14">
        <f>VLOOKUP($A1152,[3]Sheet1!$A$1:$U$10001,13,0)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VLOOKUP($A1153,[3]Sheet1!$A$1:$AB$10001,25,0)</f>
        <v>2.69</v>
      </c>
      <c r="E1154" s="14">
        <f>VLOOKUP($A1153,[3]Sheet1!$A$1:$U$10001,13,0)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VLOOKUP($A1154,[3]Sheet1!$A$1:$AB$10001,25,0)</f>
        <v>2.585</v>
      </c>
      <c r="E1155" s="14">
        <f>VLOOKUP($A1154,[3]Sheet1!$A$1:$U$10001,13,0)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VLOOKUP($A1155,[3]Sheet1!$A$1:$AB$10001,25,0)</f>
        <v>2.5350000000000001</v>
      </c>
      <c r="E1156" s="14">
        <f>VLOOKUP($A1155,[3]Sheet1!$A$1:$U$10001,13,0)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VLOOKUP($A1156,[3]Sheet1!$A$1:$AB$10001,25,0)</f>
        <v>2.5649999999999999</v>
      </c>
      <c r="E1157" s="14">
        <f>VLOOKUP($A1156,[3]Sheet1!$A$1:$U$10001,13,0)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VLOOKUP($A1157,[3]Sheet1!$A$1:$AB$10001,25,0)</f>
        <v>2.57</v>
      </c>
      <c r="E1158" s="14">
        <f>VLOOKUP($A1157,[3]Sheet1!$A$1:$U$10001,13,0)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VLOOKUP($A1158,[3]Sheet1!$A$1:$AB$10001,25,0)</f>
        <v>2.57</v>
      </c>
      <c r="E1159" s="14">
        <f>VLOOKUP($A1158,[3]Sheet1!$A$1:$U$10001,13,0)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honeticPr fontId="2" type="noConversion"/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gd_01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Felienne</cp:lastModifiedBy>
  <cp:lastPrinted>2001-06-28T14:34:07Z</cp:lastPrinted>
  <dcterms:created xsi:type="dcterms:W3CDTF">1999-10-22T15:35:25Z</dcterms:created>
  <dcterms:modified xsi:type="dcterms:W3CDTF">2014-09-03T21:23:27Z</dcterms:modified>
</cp:coreProperties>
</file>